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gengroup.sharepoint.com/teams/3890/Shared Documents/3890-00-00 - Brandkop Reservoir Joint Sealing and Repair/Contractual/Construction Contracts/Tender/Tender Doc/Final Document/"/>
    </mc:Choice>
  </mc:AlternateContent>
  <xr:revisionPtr revIDLastSave="0" documentId="13_ncr:1_{12213054-1228-4D3F-B740-3F510147D974}" xr6:coauthVersionLast="47" xr6:coauthVersionMax="47" xr10:uidLastSave="{00000000-0000-0000-0000-000000000000}"/>
  <bookViews>
    <workbookView xWindow="-28920" yWindow="-120" windowWidth="29040" windowHeight="15840" tabRatio="825" activeTab="9" xr2:uid="{50048B6B-9A5B-4D65-A76E-5234147DCE49}"/>
  </bookViews>
  <sheets>
    <sheet name="1. P&amp;G" sheetId="83" r:id="rId1"/>
    <sheet name="2. Prov Sum" sheetId="84" r:id="rId2"/>
    <sheet name="3. Dayworks" sheetId="87" r:id="rId3"/>
    <sheet name="4. BPT" sheetId="6" r:id="rId4"/>
    <sheet name="5. Valve Chambers" sheetId="69" r:id="rId5"/>
    <sheet name="6. Buffer Tank" sheetId="91" r:id="rId6"/>
    <sheet name="7. Medium Pipes" sheetId="68" r:id="rId7"/>
    <sheet name="8. Earthworks " sheetId="70" r:id="rId8"/>
    <sheet name="9. Joint Sealing" sheetId="85" r:id="rId9"/>
    <sheet name="10. Spoil Repair" sheetId="92" r:id="rId10"/>
    <sheet name="BoQ SUMMARY" sheetId="94" r:id="rId11"/>
    <sheet name="SUMMARY -Report" sheetId="89" state="hidden" r:id="rId12"/>
    <sheet name="SUMMARY -Report (Excl Tank)" sheetId="90" state="hidden" r:id="rId13"/>
  </sheets>
  <externalReferences>
    <externalReference r:id="rId14"/>
  </externalReferences>
  <definedNames>
    <definedName name="_1SCHEDULE_1" localSheetId="1">#REF!</definedName>
    <definedName name="_1SCHEDULE_1">#REF!</definedName>
    <definedName name="_2SCHEDULE_2" localSheetId="1">#REF!</definedName>
    <definedName name="_2SCHEDULE_2">#REF!</definedName>
    <definedName name="BIGEN_AFRICA_no">'[1]EC 7'!$F$14</definedName>
    <definedName name="Contract_Description">'[1]EC 7'!$F$15</definedName>
    <definedName name="CONTRACT_NAME">'[1]EC 1'!#REF!</definedName>
    <definedName name="Contract_no">'[1]EC 7'!$F$13</definedName>
    <definedName name="Date">'[1]EC 1'!#REF!</definedName>
    <definedName name="object" localSheetId="1">#REF!</definedName>
    <definedName name="object">#REF!</definedName>
    <definedName name="_xlnm.Print_Area" localSheetId="0">'1. P&amp;G'!$A$1:$K$153</definedName>
    <definedName name="_xlnm.Print_Area" localSheetId="9">'10. Spoil Repair'!$A$1:$K$155</definedName>
    <definedName name="_xlnm.Print_Area" localSheetId="1">'2. Prov Sum'!$A$1:$K$159</definedName>
    <definedName name="_xlnm.Print_Area" localSheetId="2">'3. Dayworks'!$A$1:$G$158</definedName>
    <definedName name="_xlnm.Print_Area" localSheetId="3">'4. BPT'!$A$1:$K$463</definedName>
    <definedName name="_xlnm.Print_Area" localSheetId="4">'5. Valve Chambers'!$A$1:$K$234</definedName>
    <definedName name="_xlnm.Print_Area" localSheetId="5">'6. Buffer Tank'!$A$1:$K$314</definedName>
    <definedName name="_xlnm.Print_Area" localSheetId="6">'7. Medium Pipes'!$A$1:$K$473</definedName>
    <definedName name="_xlnm.Print_Area" localSheetId="7">'8. Earthworks '!$A$1:$K$157</definedName>
    <definedName name="_xlnm.Print_Area" localSheetId="8">'9. Joint Sealing'!$A$1:$K$79</definedName>
    <definedName name="_xlnm.Print_Area" localSheetId="10">'BoQ SUMMARY'!$A$1:$E$50</definedName>
    <definedName name="_xlnm.Print_Titles" localSheetId="0">'1. P&amp;G'!$1:$2</definedName>
    <definedName name="_xlnm.Print_Titles" localSheetId="9">'10. Spoil Repair'!$1:$2</definedName>
    <definedName name="_xlnm.Print_Titles" localSheetId="1">'2. Prov Sum'!$1:$2</definedName>
    <definedName name="_xlnm.Print_Titles" localSheetId="2">'3. Dayworks'!$1:$2</definedName>
    <definedName name="_xlnm.Print_Titles" localSheetId="3">'4. BPT'!$1:$2</definedName>
    <definedName name="_xlnm.Print_Titles" localSheetId="4">'5. Valve Chambers'!$1:$2</definedName>
    <definedName name="_xlnm.Print_Titles" localSheetId="5">'6. Buffer Tank'!$1:$2</definedName>
    <definedName name="_xlnm.Print_Titles" localSheetId="6">'7. Medium Pipes'!$1:$2</definedName>
    <definedName name="_xlnm.Print_Titles" localSheetId="7">'8. Earthworks '!$1:$2</definedName>
    <definedName name="Tender" localSheetId="3">'4. BPT'!$A$1:$K$4</definedName>
    <definedName name="Tender" localSheetId="4">'5. Valve Chambers'!$A$1:$K$5</definedName>
    <definedName name="Tender" localSheetId="6">'7. Medium Pipes'!$A$1:$K$4</definedName>
    <definedName name="Tender" localSheetId="7">'8. Earthworks '!$A$1:$K$6</definedName>
    <definedName name="Ten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8" i="68" l="1"/>
  <c r="K295" i="91"/>
  <c r="A295" i="91"/>
  <c r="A153" i="84"/>
  <c r="A154" i="84"/>
  <c r="K6" i="91"/>
  <c r="K7" i="91"/>
  <c r="K8" i="91"/>
  <c r="K9" i="91"/>
  <c r="K10" i="91"/>
  <c r="A98" i="83"/>
  <c r="A99" i="83"/>
  <c r="A100" i="83"/>
  <c r="A101" i="83"/>
  <c r="A102" i="83"/>
  <c r="A103" i="83"/>
  <c r="A104" i="83"/>
  <c r="A105" i="83"/>
  <c r="A106" i="83"/>
  <c r="A85" i="83"/>
  <c r="A86" i="83"/>
  <c r="A87" i="83"/>
  <c r="A88" i="83"/>
  <c r="A89" i="83"/>
  <c r="A90" i="83"/>
  <c r="A91" i="83"/>
  <c r="A92" i="83"/>
  <c r="A93" i="83"/>
  <c r="A94" i="83"/>
  <c r="A95" i="83"/>
  <c r="A96" i="83"/>
  <c r="A97" i="83"/>
  <c r="A67" i="83"/>
  <c r="A68" i="83"/>
  <c r="A69" i="83"/>
  <c r="A70" i="83"/>
  <c r="A71" i="83"/>
  <c r="A72" i="83"/>
  <c r="A73" i="83"/>
  <c r="A74" i="83"/>
  <c r="A75" i="83"/>
  <c r="A76" i="83"/>
  <c r="A80" i="83"/>
  <c r="A81" i="83"/>
  <c r="A82" i="83"/>
  <c r="A84" i="83"/>
  <c r="A66" i="83"/>
  <c r="A58" i="83"/>
  <c r="A59" i="83"/>
  <c r="A60" i="83"/>
  <c r="A61" i="83"/>
  <c r="A62" i="83"/>
  <c r="A63" i="83"/>
  <c r="A64" i="83"/>
  <c r="A43" i="83"/>
  <c r="A44" i="83"/>
  <c r="A45" i="83"/>
  <c r="A46" i="83"/>
  <c r="A47" i="83"/>
  <c r="A48" i="83"/>
  <c r="A49" i="83"/>
  <c r="A50" i="83"/>
  <c r="A51" i="83"/>
  <c r="A52" i="83"/>
  <c r="A53" i="83"/>
  <c r="A54" i="83"/>
  <c r="A55" i="83"/>
  <c r="A56" i="83"/>
  <c r="A57" i="83"/>
  <c r="A36" i="83"/>
  <c r="A37" i="83"/>
  <c r="A38" i="83"/>
  <c r="A39" i="83"/>
  <c r="A40" i="83"/>
  <c r="A41" i="83"/>
  <c r="A42" i="83"/>
  <c r="A24" i="83"/>
  <c r="A25" i="83"/>
  <c r="A26" i="83"/>
  <c r="A27" i="83"/>
  <c r="A28" i="83"/>
  <c r="A29" i="83"/>
  <c r="A30" i="83"/>
  <c r="A31" i="83"/>
  <c r="A32" i="83"/>
  <c r="A33" i="83"/>
  <c r="A34" i="83"/>
  <c r="A35" i="83"/>
  <c r="A9" i="83"/>
  <c r="A10" i="83"/>
  <c r="A11" i="83"/>
  <c r="A12" i="83"/>
  <c r="A13" i="83"/>
  <c r="A14" i="83"/>
  <c r="A15" i="83"/>
  <c r="A16" i="83"/>
  <c r="A17" i="83"/>
  <c r="A18" i="83"/>
  <c r="A19" i="83"/>
  <c r="A20" i="83"/>
  <c r="A21" i="83"/>
  <c r="A22" i="83"/>
  <c r="A23" i="83"/>
  <c r="B22" i="94"/>
  <c r="B21" i="94"/>
  <c r="B19" i="94"/>
  <c r="B18" i="94"/>
  <c r="G14" i="94"/>
  <c r="A62" i="92"/>
  <c r="A63" i="92"/>
  <c r="A64" i="92"/>
  <c r="A65" i="92"/>
  <c r="A66" i="92"/>
  <c r="A67" i="92"/>
  <c r="A68" i="92"/>
  <c r="A69" i="92"/>
  <c r="A77" i="92"/>
  <c r="A81" i="92"/>
  <c r="A82" i="92"/>
  <c r="A83" i="92"/>
  <c r="A84" i="92"/>
  <c r="A85" i="92"/>
  <c r="A86" i="92"/>
  <c r="A87" i="92"/>
  <c r="A88" i="92"/>
  <c r="A89" i="92"/>
  <c r="A90" i="92"/>
  <c r="A91" i="92"/>
  <c r="A92" i="92"/>
  <c r="A93" i="92"/>
  <c r="A94" i="92"/>
  <c r="A95" i="92"/>
  <c r="A96" i="92"/>
  <c r="A97" i="92"/>
  <c r="A98" i="92"/>
  <c r="A99" i="92"/>
  <c r="A100" i="92"/>
  <c r="A101" i="92"/>
  <c r="A102" i="92"/>
  <c r="A103" i="92"/>
  <c r="A104" i="92"/>
  <c r="A105" i="92"/>
  <c r="A106" i="92"/>
  <c r="A107" i="92"/>
  <c r="A108" i="92"/>
  <c r="A109" i="92"/>
  <c r="A110" i="92"/>
  <c r="A111" i="92"/>
  <c r="A112" i="92"/>
  <c r="A113" i="92"/>
  <c r="A114" i="92"/>
  <c r="A115" i="92"/>
  <c r="A116" i="92"/>
  <c r="A117" i="92"/>
  <c r="A118" i="92"/>
  <c r="A119" i="92"/>
  <c r="A120" i="92"/>
  <c r="A121" i="92"/>
  <c r="A122" i="92"/>
  <c r="A123" i="92"/>
  <c r="A124" i="92"/>
  <c r="A125" i="92"/>
  <c r="A126" i="92"/>
  <c r="A127" i="92"/>
  <c r="A128" i="92"/>
  <c r="A129" i="92"/>
  <c r="A130" i="92"/>
  <c r="A131" i="92"/>
  <c r="A132" i="92"/>
  <c r="A133" i="92"/>
  <c r="A134" i="92"/>
  <c r="A135" i="92"/>
  <c r="A136" i="92"/>
  <c r="A137" i="92"/>
  <c r="A138" i="92"/>
  <c r="A139" i="92"/>
  <c r="A140" i="92"/>
  <c r="A141" i="92"/>
  <c r="A142" i="92"/>
  <c r="A143" i="92"/>
  <c r="A144" i="92"/>
  <c r="A145" i="92"/>
  <c r="A146" i="92"/>
  <c r="A147" i="92"/>
  <c r="A148" i="92"/>
  <c r="A56" i="92"/>
  <c r="A57" i="92"/>
  <c r="A58" i="92"/>
  <c r="A59" i="92"/>
  <c r="A60" i="92"/>
  <c r="A61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34" i="92"/>
  <c r="A35" i="92"/>
  <c r="A36" i="92"/>
  <c r="A37" i="92"/>
  <c r="A38" i="92"/>
  <c r="A39" i="92"/>
  <c r="A40" i="92"/>
  <c r="A41" i="92"/>
  <c r="A42" i="92"/>
  <c r="A43" i="92"/>
  <c r="A10" i="92"/>
  <c r="A11" i="92"/>
  <c r="A12" i="92"/>
  <c r="A13" i="92"/>
  <c r="A14" i="92"/>
  <c r="A15" i="92"/>
  <c r="A16" i="92"/>
  <c r="A17" i="92"/>
  <c r="A18" i="92"/>
  <c r="A19" i="92"/>
  <c r="A20" i="92"/>
  <c r="A21" i="92"/>
  <c r="A22" i="92"/>
  <c r="A23" i="92"/>
  <c r="A24" i="92"/>
  <c r="A25" i="92"/>
  <c r="A26" i="92"/>
  <c r="A27" i="92"/>
  <c r="A28" i="92"/>
  <c r="A29" i="92"/>
  <c r="A30" i="92"/>
  <c r="A31" i="92"/>
  <c r="A32" i="92"/>
  <c r="A33" i="92"/>
  <c r="A8" i="92"/>
  <c r="A9" i="92"/>
  <c r="C153" i="92"/>
  <c r="A153" i="92"/>
  <c r="E152" i="92"/>
  <c r="C152" i="92"/>
  <c r="A152" i="92"/>
  <c r="K91" i="92"/>
  <c r="A44" i="70"/>
  <c r="A45" i="70"/>
  <c r="A228" i="68"/>
  <c r="A230" i="68"/>
  <c r="A232" i="68"/>
  <c r="A226" i="68"/>
  <c r="A216" i="68"/>
  <c r="A156" i="91"/>
  <c r="A309" i="91"/>
  <c r="K256" i="91"/>
  <c r="K257" i="91"/>
  <c r="K258" i="91"/>
  <c r="K259" i="91"/>
  <c r="K260" i="91"/>
  <c r="K261" i="91"/>
  <c r="K262" i="91"/>
  <c r="K198" i="91"/>
  <c r="K200" i="91"/>
  <c r="A65" i="91"/>
  <c r="K67" i="91"/>
  <c r="K68" i="91"/>
  <c r="K135" i="69"/>
  <c r="K136" i="69"/>
  <c r="K80" i="69"/>
  <c r="A61" i="69"/>
  <c r="N193" i="6"/>
  <c r="Q193" i="6"/>
  <c r="N194" i="6"/>
  <c r="A79" i="87"/>
  <c r="A78" i="87"/>
  <c r="A77" i="87"/>
  <c r="A76" i="87"/>
  <c r="A75" i="87"/>
  <c r="A74" i="87"/>
  <c r="A73" i="87"/>
  <c r="A72" i="87"/>
  <c r="A71" i="87"/>
  <c r="A70" i="87"/>
  <c r="A69" i="87"/>
  <c r="A68" i="87"/>
  <c r="A67" i="87"/>
  <c r="A66" i="87"/>
  <c r="A65" i="87"/>
  <c r="A64" i="87"/>
  <c r="A63" i="87"/>
  <c r="A62" i="87"/>
  <c r="A61" i="87"/>
  <c r="A60" i="87"/>
  <c r="A59" i="87"/>
  <c r="A58" i="87"/>
  <c r="A57" i="87"/>
  <c r="A56" i="87"/>
  <c r="C157" i="87"/>
  <c r="C156" i="87"/>
  <c r="K45" i="84"/>
  <c r="K41" i="84"/>
  <c r="A8" i="83"/>
  <c r="A313" i="91"/>
  <c r="C312" i="91"/>
  <c r="A312" i="91"/>
  <c r="K313" i="91"/>
  <c r="E311" i="91"/>
  <c r="C311" i="91"/>
  <c r="A311" i="91"/>
  <c r="K312" i="91"/>
  <c r="A310" i="91"/>
  <c r="A308" i="91"/>
  <c r="A302" i="91"/>
  <c r="A301" i="91"/>
  <c r="A300" i="91"/>
  <c r="A299" i="91"/>
  <c r="A298" i="91"/>
  <c r="A297" i="91"/>
  <c r="A296" i="91"/>
  <c r="A294" i="91"/>
  <c r="K296" i="91"/>
  <c r="A293" i="91"/>
  <c r="K294" i="91"/>
  <c r="A292" i="91"/>
  <c r="K293" i="91"/>
  <c r="A291" i="91"/>
  <c r="A290" i="91"/>
  <c r="A289" i="91"/>
  <c r="A288" i="91"/>
  <c r="A287" i="91"/>
  <c r="A286" i="91"/>
  <c r="A285" i="91"/>
  <c r="A284" i="91"/>
  <c r="A283" i="91"/>
  <c r="A282" i="91"/>
  <c r="A281" i="91"/>
  <c r="A280" i="91"/>
  <c r="I279" i="91"/>
  <c r="A279" i="91"/>
  <c r="A278" i="91"/>
  <c r="A277" i="91"/>
  <c r="A276" i="91"/>
  <c r="A275" i="91"/>
  <c r="A274" i="91"/>
  <c r="A273" i="91"/>
  <c r="A272" i="91"/>
  <c r="A271" i="91"/>
  <c r="A270" i="91"/>
  <c r="A269" i="91"/>
  <c r="K270" i="91"/>
  <c r="A268" i="91"/>
  <c r="K269" i="91"/>
  <c r="A267" i="91"/>
  <c r="K268" i="91"/>
  <c r="A266" i="91"/>
  <c r="K267" i="91"/>
  <c r="A265" i="91"/>
  <c r="K266" i="91"/>
  <c r="A264" i="91"/>
  <c r="K265" i="91"/>
  <c r="A263" i="91"/>
  <c r="K264" i="91"/>
  <c r="A262" i="91"/>
  <c r="K263" i="91"/>
  <c r="A261" i="91"/>
  <c r="A260" i="91"/>
  <c r="A259" i="91"/>
  <c r="A258" i="91"/>
  <c r="A257" i="91"/>
  <c r="A256" i="91"/>
  <c r="A255" i="91"/>
  <c r="A254" i="91"/>
  <c r="K255" i="91"/>
  <c r="A253" i="91"/>
  <c r="K254" i="91"/>
  <c r="A252" i="91"/>
  <c r="K253" i="91"/>
  <c r="A251" i="91"/>
  <c r="A250" i="91"/>
  <c r="A249" i="91"/>
  <c r="A248" i="91"/>
  <c r="I247" i="91"/>
  <c r="A247" i="91"/>
  <c r="A246" i="91"/>
  <c r="I245" i="91"/>
  <c r="A245" i="91"/>
  <c r="A244" i="91"/>
  <c r="A243" i="91"/>
  <c r="A242" i="91"/>
  <c r="A241" i="91"/>
  <c r="A240" i="91"/>
  <c r="K241" i="91"/>
  <c r="A239" i="91"/>
  <c r="A232" i="91"/>
  <c r="K231" i="91"/>
  <c r="A231" i="91"/>
  <c r="A230" i="91"/>
  <c r="A229" i="91"/>
  <c r="K229" i="91"/>
  <c r="A228" i="91"/>
  <c r="K228" i="91"/>
  <c r="A227" i="91"/>
  <c r="K227" i="91"/>
  <c r="A226" i="91"/>
  <c r="K226" i="91"/>
  <c r="A225" i="91"/>
  <c r="K225" i="91"/>
  <c r="A224" i="91"/>
  <c r="K224" i="91"/>
  <c r="A223" i="91"/>
  <c r="K223" i="91"/>
  <c r="A222" i="91"/>
  <c r="A221" i="91"/>
  <c r="K220" i="91"/>
  <c r="A220" i="91"/>
  <c r="A219" i="91"/>
  <c r="K218" i="91"/>
  <c r="A218" i="91"/>
  <c r="K217" i="91"/>
  <c r="A217" i="91"/>
  <c r="K216" i="91"/>
  <c r="A216" i="91"/>
  <c r="A215" i="91"/>
  <c r="K214" i="91"/>
  <c r="A214" i="91"/>
  <c r="A213" i="91"/>
  <c r="A212" i="91"/>
  <c r="K212" i="91"/>
  <c r="A211" i="91"/>
  <c r="K211" i="91"/>
  <c r="A210" i="91"/>
  <c r="K210" i="91"/>
  <c r="A209" i="91"/>
  <c r="A208" i="91"/>
  <c r="K209" i="91"/>
  <c r="A207" i="91"/>
  <c r="K208" i="91"/>
  <c r="A206" i="91"/>
  <c r="K207" i="91"/>
  <c r="A205" i="91"/>
  <c r="A204" i="91"/>
  <c r="K205" i="91"/>
  <c r="A203" i="91"/>
  <c r="K204" i="91"/>
  <c r="A202" i="91"/>
  <c r="A201" i="91"/>
  <c r="K202" i="91"/>
  <c r="A200" i="91"/>
  <c r="A199" i="91"/>
  <c r="A198" i="91"/>
  <c r="A197" i="91"/>
  <c r="A196" i="91"/>
  <c r="A195" i="91"/>
  <c r="K196" i="91"/>
  <c r="A194" i="91"/>
  <c r="A193" i="91"/>
  <c r="A192" i="91"/>
  <c r="A191" i="91"/>
  <c r="A190" i="91"/>
  <c r="A189" i="91"/>
  <c r="A188" i="91"/>
  <c r="A187" i="91"/>
  <c r="A186" i="91"/>
  <c r="A185" i="91"/>
  <c r="I184" i="91"/>
  <c r="A184" i="91"/>
  <c r="A183" i="91"/>
  <c r="A182" i="91"/>
  <c r="A181" i="91"/>
  <c r="A180" i="91"/>
  <c r="A179" i="91"/>
  <c r="A178" i="91"/>
  <c r="A177" i="91"/>
  <c r="A176" i="91"/>
  <c r="A175" i="91"/>
  <c r="A174" i="91"/>
  <c r="A173" i="91"/>
  <c r="A172" i="91"/>
  <c r="A171" i="91"/>
  <c r="A170" i="91"/>
  <c r="A169" i="91"/>
  <c r="K170" i="91"/>
  <c r="A168" i="91"/>
  <c r="K169" i="91"/>
  <c r="A167" i="91"/>
  <c r="K168" i="91"/>
  <c r="A166" i="91"/>
  <c r="K167" i="91"/>
  <c r="A165" i="91"/>
  <c r="K166" i="91"/>
  <c r="A164" i="91"/>
  <c r="K165" i="91"/>
  <c r="A163" i="91"/>
  <c r="A162" i="91"/>
  <c r="A161" i="91"/>
  <c r="P154" i="91"/>
  <c r="A152" i="91"/>
  <c r="A151" i="91"/>
  <c r="A150" i="91"/>
  <c r="A149" i="91"/>
  <c r="A148" i="91"/>
  <c r="A147" i="91"/>
  <c r="A146" i="91"/>
  <c r="A145" i="91"/>
  <c r="A144" i="91"/>
  <c r="A143" i="91"/>
  <c r="A142" i="91"/>
  <c r="A141" i="91"/>
  <c r="A140" i="91"/>
  <c r="K141" i="91"/>
  <c r="A139" i="91"/>
  <c r="K140" i="91"/>
  <c r="A138" i="91"/>
  <c r="K139" i="91"/>
  <c r="A137" i="91"/>
  <c r="K138" i="91"/>
  <c r="A136" i="91"/>
  <c r="K137" i="91"/>
  <c r="A135" i="91"/>
  <c r="A134" i="91"/>
  <c r="A133" i="91"/>
  <c r="A132" i="91"/>
  <c r="K133" i="91"/>
  <c r="A131" i="91"/>
  <c r="K132" i="91"/>
  <c r="A130" i="91"/>
  <c r="A129" i="91"/>
  <c r="K130" i="91"/>
  <c r="A128" i="91"/>
  <c r="A127" i="91"/>
  <c r="K128" i="91"/>
  <c r="A126" i="91"/>
  <c r="A125" i="91"/>
  <c r="A124" i="91"/>
  <c r="A123" i="91"/>
  <c r="A122" i="91"/>
  <c r="A121" i="91"/>
  <c r="K122" i="91"/>
  <c r="A120" i="91"/>
  <c r="K121" i="91"/>
  <c r="A119" i="91"/>
  <c r="A118" i="91"/>
  <c r="K117" i="91"/>
  <c r="A117" i="91"/>
  <c r="K116" i="91"/>
  <c r="A116" i="91"/>
  <c r="K115" i="91"/>
  <c r="A115" i="91"/>
  <c r="K114" i="91"/>
  <c r="A114" i="91"/>
  <c r="K113" i="91"/>
  <c r="A113" i="91"/>
  <c r="K112" i="91"/>
  <c r="A112" i="91"/>
  <c r="K111" i="91"/>
  <c r="A111" i="91"/>
  <c r="A110" i="91"/>
  <c r="K109" i="91"/>
  <c r="A109" i="91"/>
  <c r="K108" i="91"/>
  <c r="A108" i="91"/>
  <c r="K107" i="91"/>
  <c r="A107" i="91"/>
  <c r="K106" i="91"/>
  <c r="A106" i="91"/>
  <c r="K105" i="91"/>
  <c r="A105" i="91"/>
  <c r="A104" i="91"/>
  <c r="A103" i="91"/>
  <c r="A102" i="91"/>
  <c r="A101" i="91"/>
  <c r="A100" i="91"/>
  <c r="A99" i="91"/>
  <c r="A98" i="91"/>
  <c r="A97" i="91"/>
  <c r="A96" i="91"/>
  <c r="A95" i="91"/>
  <c r="A94" i="91"/>
  <c r="A93" i="91"/>
  <c r="A92" i="91"/>
  <c r="A91" i="91"/>
  <c r="A90" i="91"/>
  <c r="A89" i="91"/>
  <c r="A88" i="91"/>
  <c r="A87" i="91"/>
  <c r="A86" i="91"/>
  <c r="A85" i="91"/>
  <c r="A84" i="91"/>
  <c r="A83" i="91"/>
  <c r="A82" i="91"/>
  <c r="A74" i="91"/>
  <c r="A73" i="91"/>
  <c r="A72" i="91"/>
  <c r="A71" i="91"/>
  <c r="K72" i="91"/>
  <c r="A70" i="91"/>
  <c r="K71" i="91"/>
  <c r="A69" i="91"/>
  <c r="K70" i="91"/>
  <c r="A68" i="91"/>
  <c r="K69" i="91"/>
  <c r="A67" i="91"/>
  <c r="A66" i="91"/>
  <c r="A64" i="91"/>
  <c r="A63" i="91"/>
  <c r="A62" i="91"/>
  <c r="A61" i="91"/>
  <c r="A60" i="91"/>
  <c r="A59" i="91"/>
  <c r="O61" i="91"/>
  <c r="I58" i="91" s="1"/>
  <c r="A58" i="91"/>
  <c r="A57" i="91"/>
  <c r="A56" i="91"/>
  <c r="A55" i="91"/>
  <c r="K55" i="91"/>
  <c r="A54" i="91"/>
  <c r="K54" i="91"/>
  <c r="A53" i="91"/>
  <c r="A52" i="91"/>
  <c r="A51" i="91"/>
  <c r="A50" i="91"/>
  <c r="A49" i="91"/>
  <c r="K48" i="91"/>
  <c r="A48" i="91"/>
  <c r="A47" i="91"/>
  <c r="A46" i="91"/>
  <c r="K46" i="91"/>
  <c r="A45" i="91"/>
  <c r="A44" i="91"/>
  <c r="A43" i="91"/>
  <c r="A42" i="91"/>
  <c r="K42" i="91"/>
  <c r="A41" i="91"/>
  <c r="A40" i="91"/>
  <c r="A39" i="91"/>
  <c r="A38" i="91"/>
  <c r="A37" i="91"/>
  <c r="A36" i="91"/>
  <c r="A35" i="91"/>
  <c r="A34" i="91"/>
  <c r="A33" i="91"/>
  <c r="A32" i="91"/>
  <c r="A31" i="91"/>
  <c r="A30" i="91"/>
  <c r="A29" i="91"/>
  <c r="A28" i="91"/>
  <c r="A27" i="91"/>
  <c r="K27" i="91"/>
  <c r="A26" i="91"/>
  <c r="K26" i="91"/>
  <c r="A25" i="91"/>
  <c r="A24" i="91"/>
  <c r="A23" i="91"/>
  <c r="A22" i="91"/>
  <c r="A21" i="91"/>
  <c r="A20" i="91"/>
  <c r="A19" i="91"/>
  <c r="A18" i="91"/>
  <c r="A17" i="91"/>
  <c r="A16" i="91"/>
  <c r="I15" i="91"/>
  <c r="A15" i="91"/>
  <c r="A14" i="91"/>
  <c r="A13" i="91"/>
  <c r="A12" i="91"/>
  <c r="K12" i="91"/>
  <c r="A11" i="91"/>
  <c r="K11" i="91"/>
  <c r="A10" i="91"/>
  <c r="A9" i="91"/>
  <c r="A8" i="91"/>
  <c r="A7" i="91"/>
  <c r="A6" i="91"/>
  <c r="K5" i="91"/>
  <c r="K4" i="91"/>
  <c r="K3" i="91"/>
  <c r="A3" i="91"/>
  <c r="A11" i="85"/>
  <c r="A12" i="85"/>
  <c r="A13" i="85"/>
  <c r="A14" i="85"/>
  <c r="A15" i="85"/>
  <c r="A16" i="85"/>
  <c r="A17" i="85"/>
  <c r="A18" i="85"/>
  <c r="A19" i="85"/>
  <c r="A20" i="85"/>
  <c r="A21" i="85"/>
  <c r="A22" i="85"/>
  <c r="A23" i="85"/>
  <c r="A24" i="85"/>
  <c r="A25" i="85"/>
  <c r="A26" i="85"/>
  <c r="A27" i="85"/>
  <c r="A28" i="85"/>
  <c r="A29" i="85"/>
  <c r="A30" i="85"/>
  <c r="A31" i="85"/>
  <c r="A32" i="85"/>
  <c r="A33" i="85"/>
  <c r="A34" i="85"/>
  <c r="A35" i="85"/>
  <c r="A36" i="85"/>
  <c r="A37" i="85"/>
  <c r="A38" i="85"/>
  <c r="A39" i="85"/>
  <c r="A40" i="85"/>
  <c r="A41" i="85"/>
  <c r="A42" i="85"/>
  <c r="A43" i="85"/>
  <c r="A44" i="85"/>
  <c r="A46" i="85"/>
  <c r="A47" i="85"/>
  <c r="A48" i="85"/>
  <c r="A49" i="85"/>
  <c r="A50" i="85"/>
  <c r="A52" i="85"/>
  <c r="A53" i="85"/>
  <c r="A54" i="85"/>
  <c r="A55" i="85"/>
  <c r="A56" i="85"/>
  <c r="A58" i="85"/>
  <c r="A60" i="85"/>
  <c r="A61" i="85"/>
  <c r="A62" i="85"/>
  <c r="A63" i="85"/>
  <c r="A64" i="85"/>
  <c r="A65" i="85"/>
  <c r="A66" i="85"/>
  <c r="A67" i="85"/>
  <c r="A68" i="85"/>
  <c r="A69" i="85"/>
  <c r="A70" i="85"/>
  <c r="A71" i="85"/>
  <c r="A72" i="85"/>
  <c r="A73" i="85"/>
  <c r="A74" i="85"/>
  <c r="A75" i="85"/>
  <c r="A77" i="85"/>
  <c r="A78" i="85"/>
  <c r="A10" i="85"/>
  <c r="A9" i="87"/>
  <c r="A10" i="87"/>
  <c r="A11" i="87"/>
  <c r="A12" i="87"/>
  <c r="A13" i="87"/>
  <c r="A14" i="87"/>
  <c r="A15" i="87"/>
  <c r="A16" i="87"/>
  <c r="A17" i="87"/>
  <c r="A18" i="87"/>
  <c r="A19" i="87"/>
  <c r="A20" i="87"/>
  <c r="A21" i="87"/>
  <c r="A22" i="87"/>
  <c r="A23" i="87"/>
  <c r="A24" i="87"/>
  <c r="A25" i="87"/>
  <c r="A26" i="87"/>
  <c r="A27" i="87"/>
  <c r="A28" i="87"/>
  <c r="A29" i="87"/>
  <c r="A30" i="87"/>
  <c r="A31" i="87"/>
  <c r="A32" i="87"/>
  <c r="A33" i="87"/>
  <c r="A34" i="87"/>
  <c r="A35" i="87"/>
  <c r="A36" i="87"/>
  <c r="A37" i="87"/>
  <c r="A38" i="87"/>
  <c r="A39" i="87"/>
  <c r="A40" i="87"/>
  <c r="A41" i="87"/>
  <c r="A42" i="87"/>
  <c r="A43" i="87"/>
  <c r="A44" i="87"/>
  <c r="A45" i="87"/>
  <c r="A46" i="87"/>
  <c r="A47" i="87"/>
  <c r="A48" i="87"/>
  <c r="A49" i="87"/>
  <c r="A50" i="87"/>
  <c r="A51" i="87"/>
  <c r="A52" i="87"/>
  <c r="A53" i="87"/>
  <c r="A54" i="87"/>
  <c r="A82" i="87"/>
  <c r="A83" i="87"/>
  <c r="A84" i="87"/>
  <c r="A85" i="87"/>
  <c r="A86" i="87"/>
  <c r="A87" i="87"/>
  <c r="A88" i="87"/>
  <c r="A89" i="87"/>
  <c r="A90" i="87"/>
  <c r="A91" i="87"/>
  <c r="A92" i="87"/>
  <c r="A93" i="87"/>
  <c r="A94" i="87"/>
  <c r="A105" i="87"/>
  <c r="A106" i="87"/>
  <c r="A107" i="87"/>
  <c r="A108" i="87"/>
  <c r="A109" i="87"/>
  <c r="A110" i="87"/>
  <c r="A111" i="87"/>
  <c r="A112" i="87"/>
  <c r="A113" i="87"/>
  <c r="A114" i="87"/>
  <c r="A115" i="87"/>
  <c r="A116" i="87"/>
  <c r="A140" i="87"/>
  <c r="A141" i="87"/>
  <c r="A142" i="87"/>
  <c r="A143" i="87"/>
  <c r="A144" i="87"/>
  <c r="A145" i="87"/>
  <c r="A146" i="87"/>
  <c r="A147" i="87"/>
  <c r="A148" i="87"/>
  <c r="A149" i="87"/>
  <c r="A150" i="87"/>
  <c r="A151" i="87"/>
  <c r="A152" i="87"/>
  <c r="A153" i="87"/>
  <c r="A154" i="87"/>
  <c r="A155" i="87"/>
  <c r="A156" i="87"/>
  <c r="A157" i="87"/>
  <c r="A7" i="87"/>
  <c r="A8" i="87"/>
  <c r="A6" i="87"/>
  <c r="A24" i="84"/>
  <c r="A25" i="84"/>
  <c r="A27" i="84"/>
  <c r="A28" i="84"/>
  <c r="A29" i="84"/>
  <c r="A30" i="84"/>
  <c r="A31" i="84"/>
  <c r="A32" i="84"/>
  <c r="A33" i="84"/>
  <c r="A35" i="84"/>
  <c r="A36" i="84"/>
  <c r="A37" i="84"/>
  <c r="A39" i="84"/>
  <c r="A40" i="84"/>
  <c r="A41" i="84"/>
  <c r="A43" i="84"/>
  <c r="A44" i="84"/>
  <c r="A45" i="84"/>
  <c r="A47" i="84"/>
  <c r="A48" i="84"/>
  <c r="A49" i="84"/>
  <c r="A50" i="84"/>
  <c r="A51" i="84"/>
  <c r="A52" i="84"/>
  <c r="A53" i="84"/>
  <c r="A55" i="84"/>
  <c r="A56" i="84"/>
  <c r="A57" i="84"/>
  <c r="A59" i="84"/>
  <c r="A60" i="84"/>
  <c r="A61" i="84"/>
  <c r="A62" i="84"/>
  <c r="A63" i="84"/>
  <c r="A64" i="84"/>
  <c r="A65" i="84"/>
  <c r="A66" i="84"/>
  <c r="A68" i="84"/>
  <c r="A69" i="84"/>
  <c r="A70" i="84"/>
  <c r="A72" i="84"/>
  <c r="A81" i="84"/>
  <c r="A82" i="84"/>
  <c r="A83" i="84"/>
  <c r="A84" i="84"/>
  <c r="A85" i="84"/>
  <c r="A86" i="84"/>
  <c r="A87" i="84"/>
  <c r="A88" i="84"/>
  <c r="A90" i="84"/>
  <c r="A91" i="84"/>
  <c r="A92" i="84"/>
  <c r="A94" i="84"/>
  <c r="A96" i="84"/>
  <c r="A97" i="84"/>
  <c r="A98" i="84"/>
  <c r="A99" i="84"/>
  <c r="A100" i="84"/>
  <c r="A101" i="84"/>
  <c r="A102" i="84"/>
  <c r="A103" i="84"/>
  <c r="A104" i="84"/>
  <c r="A105" i="84"/>
  <c r="A106" i="84"/>
  <c r="A107" i="84"/>
  <c r="A108" i="84"/>
  <c r="A109" i="84"/>
  <c r="A110" i="84"/>
  <c r="A111" i="84"/>
  <c r="A112" i="84"/>
  <c r="A113" i="84"/>
  <c r="A114" i="84"/>
  <c r="A115" i="84"/>
  <c r="A116" i="84"/>
  <c r="A117" i="84"/>
  <c r="A118" i="84"/>
  <c r="A119" i="84"/>
  <c r="A120" i="84"/>
  <c r="A121" i="84"/>
  <c r="A122" i="84"/>
  <c r="A123" i="84"/>
  <c r="A124" i="84"/>
  <c r="A125" i="84"/>
  <c r="A126" i="84"/>
  <c r="A127" i="84"/>
  <c r="A128" i="84"/>
  <c r="A129" i="84"/>
  <c r="A130" i="84"/>
  <c r="A131" i="84"/>
  <c r="A132" i="84"/>
  <c r="A145" i="84"/>
  <c r="A146" i="84"/>
  <c r="A147" i="84"/>
  <c r="A148" i="84"/>
  <c r="A149" i="84"/>
  <c r="A150" i="84"/>
  <c r="A151" i="84"/>
  <c r="A152" i="84"/>
  <c r="A7" i="84"/>
  <c r="A8" i="84"/>
  <c r="A9" i="84"/>
  <c r="A10" i="84"/>
  <c r="A11" i="84"/>
  <c r="A12" i="84"/>
  <c r="A13" i="84"/>
  <c r="A14" i="84"/>
  <c r="A15" i="84"/>
  <c r="A16" i="84"/>
  <c r="A17" i="84"/>
  <c r="A19" i="84"/>
  <c r="A20" i="84"/>
  <c r="A21" i="84"/>
  <c r="A23" i="84"/>
  <c r="A6" i="84"/>
  <c r="N84" i="84"/>
  <c r="K92" i="84"/>
  <c r="C41" i="90"/>
  <c r="C40" i="90"/>
  <c r="C39" i="90"/>
  <c r="C38" i="90"/>
  <c r="C35" i="90"/>
  <c r="C33" i="90"/>
  <c r="B29" i="90"/>
  <c r="B23" i="90"/>
  <c r="B19" i="90"/>
  <c r="B14" i="90"/>
  <c r="C46" i="89"/>
  <c r="E154" i="70"/>
  <c r="C154" i="70"/>
  <c r="A18" i="70"/>
  <c r="A19" i="70"/>
  <c r="A20" i="70"/>
  <c r="A21" i="70"/>
  <c r="A22" i="70"/>
  <c r="A23" i="70"/>
  <c r="A24" i="70"/>
  <c r="A25" i="70"/>
  <c r="A26" i="70"/>
  <c r="A27" i="70"/>
  <c r="A28" i="70"/>
  <c r="A29" i="70"/>
  <c r="A30" i="70"/>
  <c r="A31" i="70"/>
  <c r="A32" i="70"/>
  <c r="A33" i="70"/>
  <c r="A34" i="70"/>
  <c r="A35" i="70"/>
  <c r="A36" i="70"/>
  <c r="A37" i="70"/>
  <c r="A38" i="70"/>
  <c r="A39" i="70"/>
  <c r="A40" i="70"/>
  <c r="A41" i="70"/>
  <c r="A42" i="70"/>
  <c r="A43" i="70"/>
  <c r="A46" i="70"/>
  <c r="A47" i="70"/>
  <c r="A48" i="70"/>
  <c r="A49" i="70"/>
  <c r="A50" i="70"/>
  <c r="A51" i="70"/>
  <c r="A52" i="70"/>
  <c r="A53" i="70"/>
  <c r="A54" i="70"/>
  <c r="A55" i="70"/>
  <c r="A56" i="70"/>
  <c r="A57" i="70"/>
  <c r="A58" i="70"/>
  <c r="A60" i="70"/>
  <c r="A61" i="70"/>
  <c r="A62" i="70"/>
  <c r="A63" i="70"/>
  <c r="A64" i="70"/>
  <c r="A65" i="70"/>
  <c r="A66" i="70"/>
  <c r="A67" i="70"/>
  <c r="A68" i="70"/>
  <c r="A69" i="70"/>
  <c r="A71" i="70"/>
  <c r="A72" i="70"/>
  <c r="A73" i="70"/>
  <c r="A74" i="70"/>
  <c r="A75" i="70"/>
  <c r="A76" i="70"/>
  <c r="A77" i="70"/>
  <c r="A78" i="70"/>
  <c r="A79" i="70"/>
  <c r="A82" i="70"/>
  <c r="A83" i="70"/>
  <c r="A84" i="70"/>
  <c r="A85" i="70"/>
  <c r="A86" i="70"/>
  <c r="A87" i="70"/>
  <c r="A88" i="70"/>
  <c r="A89" i="70"/>
  <c r="A90" i="70"/>
  <c r="A91" i="70"/>
  <c r="A92" i="70"/>
  <c r="A153" i="70"/>
  <c r="A154" i="70"/>
  <c r="A155" i="70"/>
  <c r="A11" i="70"/>
  <c r="A337" i="68"/>
  <c r="E470" i="68"/>
  <c r="C470" i="68"/>
  <c r="K209" i="68"/>
  <c r="A217" i="68"/>
  <c r="A214" i="68"/>
  <c r="A212" i="68"/>
  <c r="A210" i="68"/>
  <c r="K208" i="68"/>
  <c r="A208" i="68"/>
  <c r="K207" i="68"/>
  <c r="A207" i="68"/>
  <c r="K206" i="68"/>
  <c r="A206" i="68"/>
  <c r="K205" i="68"/>
  <c r="A205" i="68"/>
  <c r="K204" i="68"/>
  <c r="A204" i="68"/>
  <c r="K203" i="68"/>
  <c r="A203" i="68"/>
  <c r="K202" i="68"/>
  <c r="A202" i="68"/>
  <c r="K201" i="68"/>
  <c r="A201" i="68"/>
  <c r="K200" i="68"/>
  <c r="A200" i="68"/>
  <c r="A199" i="68"/>
  <c r="A198" i="68"/>
  <c r="K187" i="68"/>
  <c r="A187" i="68"/>
  <c r="K186" i="68"/>
  <c r="A186" i="68"/>
  <c r="K185" i="68"/>
  <c r="A185" i="68"/>
  <c r="K184" i="68"/>
  <c r="A184" i="68"/>
  <c r="A196" i="68"/>
  <c r="A195" i="68"/>
  <c r="A194" i="68"/>
  <c r="A193" i="68"/>
  <c r="A192" i="68"/>
  <c r="A191" i="68"/>
  <c r="A190" i="68"/>
  <c r="A189" i="68"/>
  <c r="A188" i="68"/>
  <c r="A14" i="68"/>
  <c r="A15" i="68"/>
  <c r="A16" i="68"/>
  <c r="A17" i="68"/>
  <c r="A18" i="68"/>
  <c r="A19" i="68"/>
  <c r="A20" i="68"/>
  <c r="A21" i="68"/>
  <c r="A22" i="68"/>
  <c r="A23" i="68"/>
  <c r="A24" i="68"/>
  <c r="A25" i="68"/>
  <c r="A26" i="68"/>
  <c r="A27" i="68"/>
  <c r="A28" i="68"/>
  <c r="A29" i="68"/>
  <c r="A30" i="68"/>
  <c r="A31" i="68"/>
  <c r="A32" i="68"/>
  <c r="A33" i="68"/>
  <c r="A34" i="68"/>
  <c r="A35" i="68"/>
  <c r="A36" i="68"/>
  <c r="A37" i="68"/>
  <c r="A38" i="68"/>
  <c r="A39" i="68"/>
  <c r="A40" i="68"/>
  <c r="A41" i="68"/>
  <c r="A42" i="68"/>
  <c r="A43" i="68"/>
  <c r="A44" i="68"/>
  <c r="A45" i="68"/>
  <c r="A46" i="68"/>
  <c r="A47" i="68"/>
  <c r="A48" i="68"/>
  <c r="A49" i="68"/>
  <c r="A50" i="68"/>
  <c r="A51" i="68"/>
  <c r="A52" i="68"/>
  <c r="A53" i="68"/>
  <c r="A54" i="68"/>
  <c r="A55" i="68"/>
  <c r="A56" i="68"/>
  <c r="A57" i="68"/>
  <c r="A58" i="68"/>
  <c r="A59" i="68"/>
  <c r="A60" i="68"/>
  <c r="A61" i="68"/>
  <c r="A62" i="68"/>
  <c r="A63" i="68"/>
  <c r="A64" i="68"/>
  <c r="A65" i="68"/>
  <c r="A66" i="68"/>
  <c r="A67" i="68"/>
  <c r="A68" i="68"/>
  <c r="A69" i="68"/>
  <c r="A70" i="68"/>
  <c r="A71" i="68"/>
  <c r="A72" i="68"/>
  <c r="A73" i="68"/>
  <c r="A74" i="68"/>
  <c r="A75" i="68"/>
  <c r="A76" i="68"/>
  <c r="A77" i="68"/>
  <c r="A81" i="68"/>
  <c r="A82" i="68"/>
  <c r="A83" i="68"/>
  <c r="A84" i="68"/>
  <c r="A85" i="68"/>
  <c r="A86" i="68"/>
  <c r="A87" i="68"/>
  <c r="A89" i="68"/>
  <c r="A90" i="68"/>
  <c r="A91" i="68"/>
  <c r="A92" i="68"/>
  <c r="A93" i="68"/>
  <c r="A95" i="68"/>
  <c r="A96" i="68"/>
  <c r="A97" i="68"/>
  <c r="A98" i="68"/>
  <c r="A99" i="68"/>
  <c r="A100" i="68"/>
  <c r="A101" i="68"/>
  <c r="A102" i="68"/>
  <c r="A103" i="68"/>
  <c r="A104" i="68"/>
  <c r="A105" i="68"/>
  <c r="A106" i="68"/>
  <c r="A107" i="68"/>
  <c r="A108" i="68"/>
  <c r="A109" i="68"/>
  <c r="A110" i="68"/>
  <c r="A111" i="68"/>
  <c r="A112" i="68"/>
  <c r="A113" i="68"/>
  <c r="A114" i="68"/>
  <c r="A115" i="68"/>
  <c r="A116" i="68"/>
  <c r="A117" i="68"/>
  <c r="A118" i="68"/>
  <c r="A119" i="68"/>
  <c r="A120" i="68"/>
  <c r="A121" i="68"/>
  <c r="A122" i="68"/>
  <c r="A123" i="68"/>
  <c r="A124" i="68"/>
  <c r="A125" i="68"/>
  <c r="A126" i="68"/>
  <c r="A127" i="68"/>
  <c r="A128" i="68"/>
  <c r="A129" i="68"/>
  <c r="A130" i="68"/>
  <c r="A131" i="68"/>
  <c r="A132" i="68"/>
  <c r="A133" i="68"/>
  <c r="A134" i="68"/>
  <c r="A135" i="68"/>
  <c r="A136" i="68"/>
  <c r="A137" i="68"/>
  <c r="A138" i="68"/>
  <c r="A146" i="68"/>
  <c r="A147" i="68"/>
  <c r="A148" i="68"/>
  <c r="A149" i="68"/>
  <c r="A150" i="68"/>
  <c r="A151" i="68"/>
  <c r="A152" i="68"/>
  <c r="A153" i="68"/>
  <c r="A154" i="68"/>
  <c r="A155" i="68"/>
  <c r="A156" i="68"/>
  <c r="A157" i="68"/>
  <c r="A161" i="68"/>
  <c r="A162" i="68"/>
  <c r="A163" i="68"/>
  <c r="A164" i="68"/>
  <c r="A165" i="68"/>
  <c r="A166" i="68"/>
  <c r="A167" i="68"/>
  <c r="A168" i="68"/>
  <c r="A169" i="68"/>
  <c r="A170" i="68"/>
  <c r="A171" i="68"/>
  <c r="A172" i="68"/>
  <c r="A173" i="68"/>
  <c r="A174" i="68"/>
  <c r="A175" i="68"/>
  <c r="A176" i="68"/>
  <c r="A177" i="68"/>
  <c r="A178" i="68"/>
  <c r="A179" i="68"/>
  <c r="A180" i="68"/>
  <c r="A181" i="68"/>
  <c r="A182" i="68"/>
  <c r="A183" i="68"/>
  <c r="A197" i="68"/>
  <c r="A239" i="68"/>
  <c r="A240" i="68"/>
  <c r="A241" i="68"/>
  <c r="A242" i="68"/>
  <c r="A243" i="68"/>
  <c r="A245" i="68"/>
  <c r="A247" i="68"/>
  <c r="A249" i="68"/>
  <c r="A250" i="68"/>
  <c r="A251" i="68"/>
  <c r="A252" i="68"/>
  <c r="A253" i="68"/>
  <c r="A255" i="68"/>
  <c r="A257" i="68"/>
  <c r="A259" i="68"/>
  <c r="A260" i="68"/>
  <c r="A261" i="68"/>
  <c r="A262" i="68"/>
  <c r="A263" i="68"/>
  <c r="A264" i="68"/>
  <c r="A265" i="68"/>
  <c r="A266" i="68"/>
  <c r="A267" i="68"/>
  <c r="A268" i="68"/>
  <c r="A269" i="68"/>
  <c r="A271" i="68"/>
  <c r="A273" i="68"/>
  <c r="A275" i="68"/>
  <c r="A276" i="68"/>
  <c r="A277" i="68"/>
  <c r="A278" i="68"/>
  <c r="A280" i="68"/>
  <c r="A282" i="68"/>
  <c r="A283" i="68"/>
  <c r="A284" i="68"/>
  <c r="A285" i="68"/>
  <c r="A286" i="68"/>
  <c r="A288" i="68"/>
  <c r="A290" i="68"/>
  <c r="A292" i="68"/>
  <c r="A294" i="68"/>
  <c r="A296" i="68"/>
  <c r="A298" i="68"/>
  <c r="A300" i="68"/>
  <c r="A302" i="68"/>
  <c r="A304" i="68"/>
  <c r="A306" i="68"/>
  <c r="A308" i="68"/>
  <c r="A310" i="68"/>
  <c r="A312" i="68"/>
  <c r="A314" i="68"/>
  <c r="A316" i="68"/>
  <c r="A319" i="68"/>
  <c r="A320" i="68"/>
  <c r="A321" i="68"/>
  <c r="A322" i="68"/>
  <c r="A323" i="68"/>
  <c r="A324" i="68"/>
  <c r="A325" i="68"/>
  <c r="A326" i="68"/>
  <c r="A327" i="68"/>
  <c r="A328" i="68"/>
  <c r="A329" i="68"/>
  <c r="A330" i="68"/>
  <c r="A331" i="68"/>
  <c r="A332" i="68"/>
  <c r="A333" i="68"/>
  <c r="A334" i="68"/>
  <c r="A335" i="68"/>
  <c r="A339" i="68"/>
  <c r="A340" i="68"/>
  <c r="A341" i="68"/>
  <c r="A342" i="68"/>
  <c r="A343" i="68"/>
  <c r="A344" i="68"/>
  <c r="A345" i="68"/>
  <c r="A346" i="68"/>
  <c r="A347" i="68"/>
  <c r="A348" i="68"/>
  <c r="A349" i="68"/>
  <c r="A350" i="68"/>
  <c r="A351" i="68"/>
  <c r="A352" i="68"/>
  <c r="A353" i="68"/>
  <c r="A354" i="68"/>
  <c r="A355" i="68"/>
  <c r="A356" i="68"/>
  <c r="A357" i="68"/>
  <c r="A358" i="68"/>
  <c r="A359" i="68"/>
  <c r="A360" i="68"/>
  <c r="A361" i="68"/>
  <c r="A362" i="68"/>
  <c r="A363" i="68"/>
  <c r="A364" i="68"/>
  <c r="A365" i="68"/>
  <c r="A366" i="68"/>
  <c r="A367" i="68"/>
  <c r="A368" i="68"/>
  <c r="A369" i="68"/>
  <c r="A370" i="68"/>
  <c r="A371" i="68"/>
  <c r="A372" i="68"/>
  <c r="A373" i="68"/>
  <c r="A374" i="68"/>
  <c r="A375" i="68"/>
  <c r="A376" i="68"/>
  <c r="A377" i="68"/>
  <c r="A379" i="68"/>
  <c r="A381" i="68"/>
  <c r="A382" i="68"/>
  <c r="A383" i="68"/>
  <c r="A384" i="68"/>
  <c r="A385" i="68"/>
  <c r="A386" i="68"/>
  <c r="A387" i="68"/>
  <c r="A388" i="68"/>
  <c r="A389" i="68"/>
  <c r="A390" i="68"/>
  <c r="A391" i="68"/>
  <c r="A394" i="68"/>
  <c r="A397" i="68"/>
  <c r="A398" i="68"/>
  <c r="A399" i="68"/>
  <c r="A400" i="68"/>
  <c r="A401" i="68"/>
  <c r="A402" i="68"/>
  <c r="A403" i="68"/>
  <c r="A404" i="68"/>
  <c r="A405" i="68"/>
  <c r="A406" i="68"/>
  <c r="A407" i="68"/>
  <c r="A408" i="68"/>
  <c r="A409" i="68"/>
  <c r="A410" i="68"/>
  <c r="A411" i="68"/>
  <c r="A412" i="68"/>
  <c r="A413" i="68"/>
  <c r="A414" i="68"/>
  <c r="A415" i="68"/>
  <c r="A416" i="68"/>
  <c r="A417" i="68"/>
  <c r="A418" i="68"/>
  <c r="A419" i="68"/>
  <c r="A420" i="68"/>
  <c r="A421" i="68"/>
  <c r="A457" i="68"/>
  <c r="A458" i="68"/>
  <c r="A459" i="68"/>
  <c r="A460" i="68"/>
  <c r="A461" i="68"/>
  <c r="A462" i="68"/>
  <c r="A463" i="68"/>
  <c r="A464" i="68"/>
  <c r="A465" i="68"/>
  <c r="A466" i="68"/>
  <c r="A467" i="68"/>
  <c r="A468" i="68"/>
  <c r="A469" i="68"/>
  <c r="A470" i="68"/>
  <c r="A471" i="68"/>
  <c r="A472" i="68"/>
  <c r="A13" i="68"/>
  <c r="K183" i="68"/>
  <c r="I181" i="68"/>
  <c r="I175" i="68"/>
  <c r="K173" i="68"/>
  <c r="K172" i="68"/>
  <c r="K171" i="68"/>
  <c r="K170" i="68"/>
  <c r="K169" i="68"/>
  <c r="K168" i="68"/>
  <c r="P82" i="68"/>
  <c r="E231" i="69"/>
  <c r="A17" i="69"/>
  <c r="A18" i="69"/>
  <c r="A19" i="69"/>
  <c r="A20" i="69"/>
  <c r="A21" i="69"/>
  <c r="A22" i="69"/>
  <c r="A23" i="69"/>
  <c r="A24" i="69"/>
  <c r="A25" i="69"/>
  <c r="A26" i="69"/>
  <c r="A27" i="69"/>
  <c r="A28" i="69"/>
  <c r="A29" i="69"/>
  <c r="A30" i="69"/>
  <c r="A31" i="69"/>
  <c r="A32" i="69"/>
  <c r="A33" i="69"/>
  <c r="A34" i="69"/>
  <c r="A35" i="69"/>
  <c r="A36" i="69"/>
  <c r="A37" i="69"/>
  <c r="A38" i="69"/>
  <c r="A39" i="69"/>
  <c r="A40" i="69"/>
  <c r="A41" i="69"/>
  <c r="A42" i="69"/>
  <c r="A43" i="69"/>
  <c r="A44" i="69"/>
  <c r="A45" i="69"/>
  <c r="A46" i="69"/>
  <c r="A47" i="69"/>
  <c r="A48" i="69"/>
  <c r="A49" i="69"/>
  <c r="A50" i="69"/>
  <c r="A51" i="69"/>
  <c r="A52" i="69"/>
  <c r="A53" i="69"/>
  <c r="A54" i="69"/>
  <c r="A55" i="69"/>
  <c r="A56" i="69"/>
  <c r="A57" i="69"/>
  <c r="A58" i="69"/>
  <c r="A59" i="69"/>
  <c r="A60" i="69"/>
  <c r="A62" i="69"/>
  <c r="A63" i="69"/>
  <c r="A64" i="69"/>
  <c r="A65" i="69"/>
  <c r="A66" i="69"/>
  <c r="A67" i="69"/>
  <c r="A68" i="69"/>
  <c r="A69" i="69"/>
  <c r="A70" i="69"/>
  <c r="A77" i="69"/>
  <c r="A80" i="69"/>
  <c r="A81" i="69"/>
  <c r="A82" i="69"/>
  <c r="A83" i="69"/>
  <c r="A84" i="69"/>
  <c r="A85" i="69"/>
  <c r="A86" i="69"/>
  <c r="A87" i="69"/>
  <c r="A88" i="69"/>
  <c r="A89" i="69"/>
  <c r="A90" i="69"/>
  <c r="A91" i="69"/>
  <c r="A92" i="69"/>
  <c r="A93" i="69"/>
  <c r="A94" i="69"/>
  <c r="A95" i="69"/>
  <c r="A96" i="69"/>
  <c r="A97" i="69"/>
  <c r="A98" i="69"/>
  <c r="A99" i="69"/>
  <c r="A100" i="69"/>
  <c r="A101" i="69"/>
  <c r="A102" i="69"/>
  <c r="A103" i="69"/>
  <c r="A104" i="69"/>
  <c r="A105" i="69"/>
  <c r="A106" i="69"/>
  <c r="A107" i="69"/>
  <c r="A108" i="69"/>
  <c r="A109" i="69"/>
  <c r="A110" i="69"/>
  <c r="A111" i="69"/>
  <c r="A112" i="69"/>
  <c r="A113" i="69"/>
  <c r="A114" i="69"/>
  <c r="A115" i="69"/>
  <c r="A116" i="69"/>
  <c r="A117" i="69"/>
  <c r="A118" i="69"/>
  <c r="A119" i="69"/>
  <c r="A120" i="69"/>
  <c r="A121" i="69"/>
  <c r="A122" i="69"/>
  <c r="A123" i="69"/>
  <c r="A124" i="69"/>
  <c r="A125" i="69"/>
  <c r="A126" i="69"/>
  <c r="A127" i="69"/>
  <c r="A128" i="69"/>
  <c r="A129" i="69"/>
  <c r="A130" i="69"/>
  <c r="A131" i="69"/>
  <c r="A132" i="69"/>
  <c r="A133" i="69"/>
  <c r="A134" i="69"/>
  <c r="A135" i="69"/>
  <c r="A136" i="69"/>
  <c r="A137" i="69"/>
  <c r="A138" i="69"/>
  <c r="A139" i="69"/>
  <c r="A140" i="69"/>
  <c r="A141" i="69"/>
  <c r="A142" i="69"/>
  <c r="A143" i="69"/>
  <c r="A144" i="69"/>
  <c r="A145" i="69"/>
  <c r="A146" i="69"/>
  <c r="A147" i="69"/>
  <c r="A148" i="69"/>
  <c r="A149" i="69"/>
  <c r="A150" i="69"/>
  <c r="A151" i="69"/>
  <c r="A155" i="69"/>
  <c r="A158" i="69"/>
  <c r="A159" i="69"/>
  <c r="A160" i="69"/>
  <c r="A161" i="69"/>
  <c r="A162" i="69"/>
  <c r="A163" i="69"/>
  <c r="A164" i="69"/>
  <c r="A165" i="69"/>
  <c r="A166" i="69"/>
  <c r="A167" i="69"/>
  <c r="A168" i="69"/>
  <c r="A169" i="69"/>
  <c r="A170" i="69"/>
  <c r="A171" i="69"/>
  <c r="A172" i="69"/>
  <c r="A173" i="69"/>
  <c r="A174" i="69"/>
  <c r="A175" i="69"/>
  <c r="A176" i="69"/>
  <c r="A177" i="69"/>
  <c r="A178" i="69"/>
  <c r="A179" i="69"/>
  <c r="A180" i="69"/>
  <c r="A181" i="69"/>
  <c r="A182" i="69"/>
  <c r="A183" i="69"/>
  <c r="A184" i="69"/>
  <c r="A185" i="69"/>
  <c r="A186" i="69"/>
  <c r="A187" i="69"/>
  <c r="A188" i="69"/>
  <c r="A189" i="69"/>
  <c r="A190" i="69"/>
  <c r="A191" i="69"/>
  <c r="A192" i="69"/>
  <c r="A193" i="69"/>
  <c r="A229" i="69"/>
  <c r="A230" i="69"/>
  <c r="A231" i="69"/>
  <c r="A232" i="69"/>
  <c r="A16" i="69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7" i="6"/>
  <c r="A78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30" i="6"/>
  <c r="A231" i="6"/>
  <c r="A232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9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2" i="6"/>
  <c r="A383" i="6"/>
  <c r="A384" i="6"/>
  <c r="A385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57" i="6"/>
  <c r="A458" i="6"/>
  <c r="A459" i="6"/>
  <c r="A460" i="6"/>
  <c r="A461" i="6"/>
  <c r="A462" i="6"/>
  <c r="A16" i="6"/>
  <c r="K6" i="6"/>
  <c r="C44" i="89"/>
  <c r="C43" i="89"/>
  <c r="C40" i="89"/>
  <c r="C38" i="89"/>
  <c r="K459" i="68"/>
  <c r="K460" i="68"/>
  <c r="K461" i="68"/>
  <c r="K462" i="68"/>
  <c r="K463" i="68"/>
  <c r="K138" i="69"/>
  <c r="K137" i="69"/>
  <c r="C460" i="6"/>
  <c r="A8" i="6"/>
  <c r="B34" i="89"/>
  <c r="B28" i="89"/>
  <c r="B24" i="89"/>
  <c r="B14" i="89"/>
  <c r="A9" i="85"/>
  <c r="A8" i="85"/>
  <c r="A10" i="70"/>
  <c r="G6" i="87"/>
  <c r="G5" i="87"/>
  <c r="G3" i="87"/>
  <c r="I43" i="91" l="1"/>
  <c r="I30" i="91"/>
  <c r="I74" i="91"/>
  <c r="I141" i="91"/>
  <c r="I133" i="91"/>
  <c r="I99" i="91"/>
  <c r="I189" i="91"/>
  <c r="I90" i="91"/>
  <c r="P162" i="91"/>
  <c r="I145" i="91"/>
  <c r="I64" i="91"/>
  <c r="C11" i="90"/>
  <c r="C37" i="90"/>
  <c r="C42" i="89"/>
  <c r="Q82" i="68"/>
  <c r="Q85" i="68" s="1"/>
  <c r="C22" i="89"/>
  <c r="C11" i="89"/>
  <c r="K70" i="84"/>
  <c r="K66" i="84"/>
  <c r="N18" i="84"/>
  <c r="K17" i="84"/>
  <c r="K21" i="84"/>
  <c r="K25" i="84"/>
  <c r="K73" i="85"/>
  <c r="C78" i="85"/>
  <c r="E77" i="85"/>
  <c r="C77" i="85"/>
  <c r="K41" i="85"/>
  <c r="K40" i="85"/>
  <c r="I30" i="85"/>
  <c r="C36" i="90" l="1"/>
  <c r="C41" i="89"/>
  <c r="I36" i="91"/>
  <c r="P118" i="91"/>
  <c r="P119" i="91" s="1"/>
  <c r="C34" i="90"/>
  <c r="C39" i="89"/>
  <c r="C23" i="89"/>
  <c r="C21" i="89"/>
  <c r="C37" i="89" l="1"/>
  <c r="C32" i="90"/>
  <c r="C20" i="89"/>
  <c r="C19" i="89" s="1"/>
  <c r="P61" i="68" l="1"/>
  <c r="O61" i="68"/>
  <c r="I145" i="69"/>
  <c r="I141" i="69"/>
  <c r="R72" i="69"/>
  <c r="R75" i="69"/>
  <c r="P212" i="6"/>
  <c r="P211" i="6"/>
  <c r="P210" i="6"/>
  <c r="P209" i="6"/>
  <c r="Q208" i="6" s="1"/>
  <c r="P222" i="6"/>
  <c r="P221" i="6"/>
  <c r="Z218" i="6"/>
  <c r="Z215" i="6" s="1"/>
  <c r="P217" i="6" s="1"/>
  <c r="V218" i="6"/>
  <c r="V215" i="6" s="1"/>
  <c r="P216" i="6" s="1"/>
  <c r="Q192" i="6"/>
  <c r="I189" i="6" s="1"/>
  <c r="I410" i="68"/>
  <c r="Q100" i="6"/>
  <c r="Q101" i="6"/>
  <c r="K156" i="70"/>
  <c r="K155" i="70"/>
  <c r="K154" i="70"/>
  <c r="K153" i="70"/>
  <c r="K92" i="70"/>
  <c r="K72" i="70"/>
  <c r="K46" i="70"/>
  <c r="K47" i="70"/>
  <c r="K48" i="70"/>
  <c r="K49" i="70"/>
  <c r="K50" i="70"/>
  <c r="K51" i="70"/>
  <c r="P76" i="70"/>
  <c r="K39" i="70"/>
  <c r="I33" i="70"/>
  <c r="I91" i="70" s="1"/>
  <c r="I11" i="70"/>
  <c r="Q220" i="6" l="1"/>
  <c r="Q215" i="6"/>
  <c r="Q61" i="68"/>
  <c r="Q62" i="68" s="1"/>
  <c r="P79" i="70"/>
  <c r="I64" i="70" s="1"/>
  <c r="I87" i="70"/>
  <c r="I73" i="70"/>
  <c r="I69" i="70"/>
  <c r="I355" i="68"/>
  <c r="I259" i="68"/>
  <c r="I253" i="68"/>
  <c r="I249" i="68"/>
  <c r="I243" i="68"/>
  <c r="I165" i="68"/>
  <c r="I157" i="68"/>
  <c r="P49" i="68"/>
  <c r="P48" i="68"/>
  <c r="O49" i="68"/>
  <c r="O48" i="68"/>
  <c r="P47" i="68"/>
  <c r="Q47" i="68" s="1"/>
  <c r="V2" i="68"/>
  <c r="S2" i="68"/>
  <c r="R2" i="68"/>
  <c r="K28" i="68"/>
  <c r="K31" i="68"/>
  <c r="P6" i="68"/>
  <c r="P147" i="68" s="1"/>
  <c r="R149" i="68" s="1"/>
  <c r="Q5" i="68"/>
  <c r="S5" i="68" s="1"/>
  <c r="Q4" i="68"/>
  <c r="V4" i="68" s="1"/>
  <c r="Q3" i="68"/>
  <c r="R3" i="68" s="1"/>
  <c r="N182" i="69"/>
  <c r="I167" i="69"/>
  <c r="K98" i="68"/>
  <c r="K97" i="68"/>
  <c r="K96" i="68"/>
  <c r="K92" i="68"/>
  <c r="K91" i="68"/>
  <c r="K33" i="68"/>
  <c r="K29" i="68"/>
  <c r="K42" i="68"/>
  <c r="K58" i="68"/>
  <c r="K59" i="68"/>
  <c r="K60" i="68"/>
  <c r="K61" i="68"/>
  <c r="K62" i="68"/>
  <c r="K90" i="68"/>
  <c r="K99" i="68"/>
  <c r="K44" i="69"/>
  <c r="K45" i="69"/>
  <c r="K46" i="69"/>
  <c r="K47" i="69"/>
  <c r="K48" i="69"/>
  <c r="O34" i="69"/>
  <c r="O33" i="69"/>
  <c r="O20" i="69"/>
  <c r="I19" i="69" s="1"/>
  <c r="R13" i="69"/>
  <c r="O13" i="69"/>
  <c r="U11" i="69"/>
  <c r="U10" i="69"/>
  <c r="R6" i="69"/>
  <c r="O6" i="69"/>
  <c r="U4" i="69"/>
  <c r="U3" i="69"/>
  <c r="U6" i="69"/>
  <c r="K341" i="68"/>
  <c r="K342" i="68"/>
  <c r="K319" i="68"/>
  <c r="K320" i="68"/>
  <c r="K262" i="68"/>
  <c r="K263" i="68"/>
  <c r="K264" i="68"/>
  <c r="K265" i="68"/>
  <c r="K266" i="68"/>
  <c r="K267" i="68"/>
  <c r="C461" i="6"/>
  <c r="C18" i="90"/>
  <c r="I256" i="6"/>
  <c r="I260" i="6" s="1"/>
  <c r="I191" i="6"/>
  <c r="Q197" i="6"/>
  <c r="Q196" i="6"/>
  <c r="Q204" i="6"/>
  <c r="S1" i="6"/>
  <c r="Q205" i="6" s="1"/>
  <c r="S2" i="6"/>
  <c r="K150" i="68"/>
  <c r="K149" i="68"/>
  <c r="K148" i="68"/>
  <c r="K147" i="68"/>
  <c r="K154" i="68"/>
  <c r="K153" i="68"/>
  <c r="K152" i="68"/>
  <c r="K151" i="68"/>
  <c r="K386" i="68"/>
  <c r="K385" i="68"/>
  <c r="K384" i="68"/>
  <c r="K383" i="68"/>
  <c r="K118" i="68"/>
  <c r="K110" i="68"/>
  <c r="K103" i="68"/>
  <c r="A11" i="69"/>
  <c r="A12" i="69"/>
  <c r="A13" i="69"/>
  <c r="A14" i="69"/>
  <c r="K46" i="6"/>
  <c r="C157" i="84"/>
  <c r="C156" i="84"/>
  <c r="K88" i="84"/>
  <c r="K57" i="84"/>
  <c r="K53" i="84"/>
  <c r="K37" i="84"/>
  <c r="K33" i="84"/>
  <c r="I208" i="6" l="1"/>
  <c r="I60" i="69"/>
  <c r="C27" i="90"/>
  <c r="I137" i="68"/>
  <c r="I127" i="68"/>
  <c r="C32" i="89"/>
  <c r="C18" i="89"/>
  <c r="R73" i="69"/>
  <c r="U14" i="69"/>
  <c r="R76" i="69"/>
  <c r="I126" i="69"/>
  <c r="I118" i="69"/>
  <c r="I40" i="69"/>
  <c r="O17" i="69"/>
  <c r="I16" i="69" s="1"/>
  <c r="O35" i="69"/>
  <c r="I32" i="69" s="1"/>
  <c r="V5" i="68"/>
  <c r="U2" i="68"/>
  <c r="I64" i="68"/>
  <c r="P146" i="68"/>
  <c r="R148" i="68" s="1"/>
  <c r="I125" i="68" s="1"/>
  <c r="V3" i="68"/>
  <c r="I13" i="68"/>
  <c r="R5" i="68"/>
  <c r="U5" i="68" s="1"/>
  <c r="S3" i="68"/>
  <c r="S4" i="68"/>
  <c r="R4" i="68"/>
  <c r="I232" i="6"/>
  <c r="Q7" i="6"/>
  <c r="I16" i="6" s="1"/>
  <c r="Q200" i="6"/>
  <c r="I206" i="6" s="1"/>
  <c r="Q195" i="6"/>
  <c r="I210" i="6" s="1"/>
  <c r="Q49" i="68"/>
  <c r="Q48" i="68"/>
  <c r="N179" i="69"/>
  <c r="U7" i="69"/>
  <c r="I151" i="69"/>
  <c r="Q99" i="6"/>
  <c r="I106" i="6" s="1"/>
  <c r="I87" i="69" l="1"/>
  <c r="I128" i="69"/>
  <c r="O108" i="69"/>
  <c r="I237" i="6"/>
  <c r="I221" i="6"/>
  <c r="I228" i="6" s="1"/>
  <c r="Q13" i="6"/>
  <c r="I132" i="6" s="1"/>
  <c r="I31" i="6"/>
  <c r="I37" i="6" s="1"/>
  <c r="Q50" i="68"/>
  <c r="I44" i="68" s="1"/>
  <c r="S6" i="68"/>
  <c r="I26" i="68" s="1"/>
  <c r="U4" i="68"/>
  <c r="R6" i="68"/>
  <c r="I135" i="68"/>
  <c r="R150" i="68"/>
  <c r="U3" i="68"/>
  <c r="I161" i="6"/>
  <c r="I154" i="6"/>
  <c r="I272" i="6"/>
  <c r="Q180" i="6"/>
  <c r="Q181" i="6" s="1"/>
  <c r="I182" i="6" s="1"/>
  <c r="I68" i="83"/>
  <c r="I58" i="83"/>
  <c r="C151" i="83"/>
  <c r="C150" i="83"/>
  <c r="O109" i="69" l="1"/>
  <c r="O110" i="69" s="1"/>
  <c r="I112" i="69" s="1"/>
  <c r="I59" i="6"/>
  <c r="I66" i="6" s="1"/>
  <c r="I60" i="83"/>
  <c r="I62" i="83" s="1"/>
  <c r="I70" i="83"/>
  <c r="I46" i="68"/>
  <c r="I24" i="68"/>
  <c r="I51" i="68"/>
  <c r="N411" i="6"/>
  <c r="K392" i="6"/>
  <c r="N409" i="6"/>
  <c r="K390" i="6"/>
  <c r="N395" i="6"/>
  <c r="N396" i="6"/>
  <c r="N397" i="6"/>
  <c r="N398" i="6"/>
  <c r="P424" i="6"/>
  <c r="P418" i="6"/>
  <c r="N423" i="6"/>
  <c r="N422" i="6"/>
  <c r="N421" i="6"/>
  <c r="N420" i="6"/>
  <c r="N419" i="6"/>
  <c r="P399" i="6"/>
  <c r="O385" i="6"/>
  <c r="O384" i="6"/>
  <c r="N354" i="6"/>
  <c r="N355" i="6"/>
  <c r="N344" i="6"/>
  <c r="K322" i="6"/>
  <c r="N345" i="6"/>
  <c r="N343" i="6"/>
  <c r="K321" i="6"/>
  <c r="N342" i="6"/>
  <c r="K320" i="6"/>
  <c r="N196" i="6"/>
  <c r="K187" i="6"/>
  <c r="N189" i="6"/>
  <c r="N190" i="6"/>
  <c r="N192" i="6"/>
  <c r="N66" i="6"/>
  <c r="K56" i="6"/>
  <c r="K6" i="69"/>
  <c r="N129" i="6"/>
  <c r="N128" i="6"/>
  <c r="N127" i="6"/>
  <c r="N4" i="6"/>
  <c r="N5" i="6"/>
  <c r="N6" i="6"/>
  <c r="N7" i="6"/>
  <c r="N8" i="6"/>
  <c r="N9" i="6"/>
  <c r="N10" i="6"/>
  <c r="N11" i="6"/>
  <c r="N12" i="6"/>
  <c r="N13" i="6"/>
  <c r="N16" i="6"/>
  <c r="N17" i="6"/>
  <c r="N18" i="6"/>
  <c r="N19" i="6"/>
  <c r="N20" i="6"/>
  <c r="N22" i="6"/>
  <c r="N23" i="6"/>
  <c r="N24" i="6"/>
  <c r="N25" i="6"/>
  <c r="N26" i="6"/>
  <c r="N27" i="6"/>
  <c r="N28" i="6"/>
  <c r="N29" i="6"/>
  <c r="N31" i="6"/>
  <c r="N32" i="6"/>
  <c r="N33" i="6"/>
  <c r="N34" i="6"/>
  <c r="N35" i="6"/>
  <c r="N37" i="6"/>
  <c r="N72" i="6"/>
  <c r="N74" i="6"/>
  <c r="N38" i="6"/>
  <c r="N53" i="6"/>
  <c r="N54" i="6"/>
  <c r="O486" i="6"/>
  <c r="O485" i="6"/>
  <c r="O483" i="6"/>
  <c r="N426" i="6"/>
  <c r="N386" i="6"/>
  <c r="I64" i="83" l="1"/>
  <c r="I72" i="83"/>
  <c r="O386" i="6"/>
  <c r="I364" i="6" s="1"/>
  <c r="O487" i="6"/>
  <c r="P483" i="6" s="1"/>
  <c r="K78" i="6"/>
  <c r="K34" i="6"/>
  <c r="K33" i="6"/>
  <c r="K32" i="6"/>
  <c r="K9" i="6"/>
  <c r="K8" i="6"/>
  <c r="K3" i="6"/>
  <c r="K5" i="6"/>
  <c r="K4" i="6"/>
  <c r="I74" i="83" l="1"/>
  <c r="A5" i="6"/>
  <c r="A3" i="6"/>
  <c r="A9" i="6"/>
  <c r="A10" i="6"/>
  <c r="A11" i="6"/>
  <c r="A12" i="6"/>
  <c r="A13" i="6"/>
  <c r="A14" i="6"/>
  <c r="A15" i="6"/>
  <c r="K79" i="6"/>
  <c r="K39" i="6"/>
  <c r="K54" i="6"/>
  <c r="K55" i="6"/>
  <c r="K40" i="6"/>
  <c r="K41" i="6"/>
  <c r="K42" i="6"/>
  <c r="K47" i="6"/>
  <c r="K49" i="6"/>
  <c r="K51" i="6"/>
  <c r="K53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121" i="6"/>
  <c r="K122" i="6"/>
  <c r="K123" i="6"/>
  <c r="K124" i="6"/>
  <c r="K125" i="6"/>
  <c r="K126" i="6"/>
  <c r="K127" i="6"/>
  <c r="K128" i="6"/>
  <c r="K156" i="6"/>
  <c r="K157" i="6"/>
  <c r="K140" i="6"/>
  <c r="K141" i="6"/>
  <c r="K233" i="6"/>
  <c r="K176" i="6"/>
  <c r="K177" i="6"/>
  <c r="K179" i="6"/>
  <c r="K180" i="6"/>
  <c r="K184" i="6"/>
  <c r="K185" i="6"/>
  <c r="K186" i="6"/>
  <c r="K234" i="6"/>
  <c r="K195" i="6"/>
  <c r="K196" i="6"/>
  <c r="K198" i="6"/>
  <c r="K200" i="6"/>
  <c r="K202" i="6"/>
  <c r="K203" i="6"/>
  <c r="K213" i="6"/>
  <c r="K214" i="6"/>
  <c r="K216" i="6"/>
  <c r="K217" i="6"/>
  <c r="K218" i="6"/>
  <c r="K219" i="6"/>
  <c r="K239" i="6"/>
  <c r="K240" i="6"/>
  <c r="K241" i="6"/>
  <c r="K250" i="6"/>
  <c r="K251" i="6"/>
  <c r="K252" i="6"/>
  <c r="K253" i="6"/>
  <c r="K261" i="6"/>
  <c r="K263" i="6"/>
  <c r="K265" i="6"/>
  <c r="K266" i="6"/>
  <c r="K267" i="6"/>
  <c r="K268" i="6"/>
  <c r="K269" i="6"/>
  <c r="K270" i="6"/>
  <c r="K296" i="6"/>
  <c r="K297" i="6"/>
  <c r="K298" i="6"/>
  <c r="K299" i="6"/>
  <c r="K300" i="6"/>
  <c r="K295" i="6"/>
  <c r="K305" i="6"/>
  <c r="K306" i="6"/>
  <c r="K312" i="6"/>
  <c r="K313" i="6"/>
  <c r="K314" i="6"/>
  <c r="K309" i="6"/>
  <c r="K310" i="6"/>
  <c r="K311" i="6"/>
  <c r="K315" i="6"/>
  <c r="K316" i="6"/>
  <c r="K317" i="6"/>
  <c r="K318" i="6"/>
  <c r="K319" i="6"/>
  <c r="K343" i="6"/>
  <c r="K344" i="6"/>
  <c r="K384" i="6"/>
  <c r="K345" i="6"/>
  <c r="K346" i="6"/>
  <c r="K347" i="6"/>
  <c r="K357" i="6"/>
  <c r="K358" i="6"/>
  <c r="K359" i="6"/>
  <c r="K360" i="6"/>
  <c r="K361" i="6"/>
  <c r="K388" i="6"/>
  <c r="K385" i="6"/>
  <c r="K386" i="6"/>
  <c r="K387" i="6"/>
  <c r="K389" i="6"/>
  <c r="K391" i="6"/>
  <c r="K393" i="6"/>
  <c r="K394" i="6"/>
  <c r="K411" i="6"/>
  <c r="K412" i="6"/>
  <c r="K413" i="6"/>
  <c r="K414" i="6"/>
  <c r="K415" i="6"/>
  <c r="K416" i="6"/>
  <c r="K417" i="6"/>
  <c r="K418" i="6"/>
  <c r="K448" i="6"/>
  <c r="K457" i="6"/>
  <c r="K458" i="6"/>
  <c r="K459" i="6"/>
  <c r="K460" i="6"/>
  <c r="K461" i="6"/>
  <c r="N39" i="6"/>
  <c r="N40" i="6"/>
  <c r="N41" i="6"/>
  <c r="N45" i="6"/>
  <c r="N46" i="6"/>
  <c r="N48" i="6"/>
  <c r="N50" i="6"/>
  <c r="N52" i="6"/>
  <c r="N61" i="6"/>
  <c r="N62" i="6"/>
  <c r="N63" i="6"/>
  <c r="N6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1" i="6"/>
  <c r="N114" i="6"/>
  <c r="N115" i="6"/>
  <c r="N116" i="6"/>
  <c r="N117" i="6"/>
  <c r="N118" i="6"/>
  <c r="N119" i="6"/>
  <c r="N120" i="6"/>
  <c r="N121" i="6"/>
  <c r="N122" i="6"/>
  <c r="N123" i="6"/>
  <c r="N124" i="6"/>
  <c r="N130" i="6"/>
  <c r="N132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2" i="6"/>
  <c r="N153" i="6"/>
  <c r="N154" i="6"/>
  <c r="N155" i="6"/>
  <c r="N156" i="6"/>
  <c r="N157" i="6"/>
  <c r="N159" i="6"/>
  <c r="N160" i="6"/>
  <c r="N161" i="6"/>
  <c r="N164" i="6"/>
  <c r="N165" i="6"/>
  <c r="N166" i="6"/>
  <c r="N168" i="6"/>
  <c r="N169" i="6"/>
  <c r="N170" i="6"/>
  <c r="N172" i="6"/>
  <c r="N201" i="6"/>
  <c r="N202" i="6"/>
  <c r="N173" i="6"/>
  <c r="N174" i="6"/>
  <c r="N175" i="6"/>
  <c r="N176" i="6"/>
  <c r="N177" i="6"/>
  <c r="N178" i="6"/>
  <c r="N179" i="6"/>
  <c r="N181" i="6"/>
  <c r="N182" i="6"/>
  <c r="N183" i="6"/>
  <c r="N185" i="6"/>
  <c r="N186" i="6"/>
  <c r="N187" i="6"/>
  <c r="N188" i="6"/>
  <c r="N203" i="6"/>
  <c r="N200" i="6"/>
  <c r="N204" i="6"/>
  <c r="N205" i="6"/>
  <c r="N207" i="6"/>
  <c r="N209" i="6"/>
  <c r="N211" i="6"/>
  <c r="N212" i="6"/>
  <c r="N213" i="6"/>
  <c r="N214" i="6"/>
  <c r="N216" i="6"/>
  <c r="N218" i="6"/>
  <c r="N220" i="6"/>
  <c r="N221" i="6"/>
  <c r="N222" i="6"/>
  <c r="N223" i="6"/>
  <c r="N224" i="6"/>
  <c r="N225" i="6"/>
  <c r="N226" i="6"/>
  <c r="N227" i="6"/>
  <c r="N228" i="6"/>
  <c r="N230" i="6"/>
  <c r="N231" i="6"/>
  <c r="N232" i="6"/>
  <c r="N233" i="6"/>
  <c r="N234" i="6"/>
  <c r="N235" i="6"/>
  <c r="N236" i="6"/>
  <c r="N266" i="6"/>
  <c r="N240" i="6"/>
  <c r="N241" i="6"/>
  <c r="N243" i="6"/>
  <c r="N267" i="6"/>
  <c r="N268" i="6"/>
  <c r="N239" i="6"/>
  <c r="N244" i="6"/>
  <c r="N245" i="6"/>
  <c r="N246" i="6"/>
  <c r="N248" i="6"/>
  <c r="N249" i="6"/>
  <c r="N250" i="6"/>
  <c r="N251" i="6"/>
  <c r="N252" i="6"/>
  <c r="N253" i="6"/>
  <c r="N254" i="6"/>
  <c r="N256" i="6"/>
  <c r="N258" i="6"/>
  <c r="N260" i="6"/>
  <c r="N261" i="6"/>
  <c r="N262" i="6"/>
  <c r="N263" i="6"/>
  <c r="N271" i="6"/>
  <c r="N272" i="6"/>
  <c r="N273" i="6"/>
  <c r="N274" i="6"/>
  <c r="N275" i="6"/>
  <c r="N276" i="6"/>
  <c r="N278" i="6"/>
  <c r="N279" i="6"/>
  <c r="N280" i="6"/>
  <c r="N282" i="6"/>
  <c r="N284" i="6"/>
  <c r="N269" i="6"/>
  <c r="N270" i="6"/>
  <c r="N286" i="6"/>
  <c r="N287" i="6"/>
  <c r="N288" i="6"/>
  <c r="N289" i="6"/>
  <c r="N290" i="6"/>
  <c r="N291" i="6"/>
  <c r="N292" i="6"/>
  <c r="N294" i="6"/>
  <c r="N295" i="6"/>
  <c r="N296" i="6"/>
  <c r="N297" i="6"/>
  <c r="N298" i="6"/>
  <c r="N299" i="6"/>
  <c r="N300" i="6"/>
  <c r="N301" i="6"/>
  <c r="N303" i="6"/>
  <c r="N304" i="6"/>
  <c r="N305" i="6"/>
  <c r="N306" i="6"/>
  <c r="N307" i="6"/>
  <c r="N308" i="6"/>
  <c r="N309" i="6"/>
  <c r="N311" i="6"/>
  <c r="N314" i="6"/>
  <c r="N315" i="6"/>
  <c r="N316" i="6"/>
  <c r="N317" i="6"/>
  <c r="N318" i="6"/>
  <c r="N319" i="6"/>
  <c r="N321" i="6"/>
  <c r="N313" i="6"/>
  <c r="N326" i="6"/>
  <c r="N327" i="6"/>
  <c r="N334" i="6"/>
  <c r="N335" i="6"/>
  <c r="N336" i="6"/>
  <c r="N330" i="6"/>
  <c r="N331" i="6"/>
  <c r="N332" i="6"/>
  <c r="N333" i="6"/>
  <c r="N337" i="6"/>
  <c r="N338" i="6"/>
  <c r="N339" i="6"/>
  <c r="N340" i="6"/>
  <c r="N341" i="6"/>
  <c r="N347" i="6"/>
  <c r="N349" i="6"/>
  <c r="N351" i="6"/>
  <c r="N352" i="6"/>
  <c r="N356" i="6"/>
  <c r="N357" i="6"/>
  <c r="N358" i="6"/>
  <c r="N359" i="6"/>
  <c r="N361" i="6"/>
  <c r="N362" i="6"/>
  <c r="N365" i="6"/>
  <c r="N366" i="6"/>
  <c r="N403" i="6"/>
  <c r="N367" i="6"/>
  <c r="N368" i="6"/>
  <c r="N369" i="6"/>
  <c r="N370" i="6"/>
  <c r="N380" i="6"/>
  <c r="N381" i="6"/>
  <c r="N382" i="6"/>
  <c r="N387" i="6"/>
  <c r="N390" i="6"/>
  <c r="N391" i="6"/>
  <c r="N392" i="6"/>
  <c r="N393" i="6"/>
  <c r="N394" i="6"/>
  <c r="N407" i="6"/>
  <c r="N404" i="6"/>
  <c r="N405" i="6"/>
  <c r="N406" i="6"/>
  <c r="N408" i="6"/>
  <c r="N410" i="6"/>
  <c r="N412" i="6"/>
  <c r="N413" i="6"/>
  <c r="N414" i="6"/>
  <c r="N415" i="6"/>
  <c r="N416" i="6"/>
  <c r="N417" i="6"/>
  <c r="N425" i="6"/>
  <c r="N427" i="6"/>
  <c r="N428" i="6"/>
  <c r="N429" i="6"/>
  <c r="N431" i="6"/>
  <c r="N432" i="6"/>
  <c r="N446" i="6"/>
  <c r="N433" i="6"/>
  <c r="N434" i="6"/>
  <c r="N435" i="6"/>
  <c r="N436" i="6"/>
  <c r="N437" i="6"/>
  <c r="N438" i="6"/>
  <c r="N439" i="6"/>
  <c r="N440" i="6"/>
  <c r="N442" i="6"/>
  <c r="N447" i="6"/>
  <c r="N448" i="6"/>
  <c r="N449" i="6"/>
  <c r="N468" i="6"/>
  <c r="N469" i="6"/>
  <c r="N470" i="6"/>
  <c r="N472" i="6"/>
  <c r="N473" i="6"/>
  <c r="N474" i="6"/>
  <c r="N475" i="6"/>
  <c r="N476" i="6"/>
  <c r="N477" i="6"/>
  <c r="N478" i="6"/>
  <c r="C16" i="90" l="1"/>
  <c r="C17" i="90"/>
  <c r="C15" i="90"/>
  <c r="C16" i="89"/>
  <c r="C17" i="89"/>
  <c r="I76" i="83"/>
  <c r="K462" i="6"/>
  <c r="C14" i="90" l="1"/>
  <c r="C10" i="89"/>
  <c r="C10" i="90"/>
  <c r="N364" i="6"/>
  <c r="N471" i="6"/>
  <c r="C15" i="89"/>
  <c r="I80" i="83"/>
  <c r="N198" i="6"/>
  <c r="C14" i="89" l="1"/>
  <c r="I82" i="83"/>
  <c r="N21" i="6"/>
  <c r="N197" i="6"/>
  <c r="N36" i="6"/>
  <c r="N30" i="6"/>
  <c r="N191" i="6"/>
  <c r="I84" i="83" l="1"/>
  <c r="N430" i="6"/>
  <c r="N283" i="6"/>
  <c r="N281" i="6"/>
  <c r="N217" i="6"/>
  <c r="N293" i="6"/>
  <c r="N51" i="6"/>
  <c r="N184" i="6"/>
  <c r="N320" i="6"/>
  <c r="N302" i="6"/>
  <c r="N285" i="6"/>
  <c r="N257" i="6"/>
  <c r="N208" i="6"/>
  <c r="N125" i="6"/>
  <c r="N219" i="6"/>
  <c r="N255" i="6"/>
  <c r="N158" i="6"/>
  <c r="N310" i="6"/>
  <c r="N65" i="6"/>
  <c r="N360" i="6"/>
  <c r="N180" i="6"/>
  <c r="N162" i="6"/>
  <c r="N215" i="6"/>
  <c r="N247" i="6"/>
  <c r="N206" i="6"/>
  <c r="N167" i="6"/>
  <c r="N90" i="6"/>
  <c r="N348" i="6"/>
  <c r="N210" i="6"/>
  <c r="N259" i="6"/>
  <c r="N171" i="6"/>
  <c r="N49" i="6"/>
  <c r="N229" i="6"/>
  <c r="N242" i="6"/>
  <c r="N237" i="6"/>
  <c r="N441" i="6"/>
  <c r="N353" i="6"/>
  <c r="N151" i="6"/>
  <c r="N47" i="6"/>
  <c r="N277" i="6"/>
  <c r="K472" i="68"/>
  <c r="K471" i="68"/>
  <c r="K470" i="68"/>
  <c r="K469" i="68"/>
  <c r="K468" i="68"/>
  <c r="K467" i="68"/>
  <c r="K417" i="68"/>
  <c r="K416" i="68"/>
  <c r="K414" i="68"/>
  <c r="K413" i="68"/>
  <c r="K412" i="68"/>
  <c r="K376" i="68"/>
  <c r="K375" i="68"/>
  <c r="K374" i="68"/>
  <c r="K373" i="68"/>
  <c r="K372" i="68"/>
  <c r="K371" i="68"/>
  <c r="K364" i="68"/>
  <c r="K363" i="68"/>
  <c r="K362" i="68"/>
  <c r="K361" i="68"/>
  <c r="K360" i="68"/>
  <c r="K359" i="68"/>
  <c r="K358" i="68"/>
  <c r="K241" i="68"/>
  <c r="K240" i="68"/>
  <c r="K239" i="68"/>
  <c r="K146" i="68"/>
  <c r="K7" i="70"/>
  <c r="K3" i="70"/>
  <c r="K4" i="70"/>
  <c r="K8" i="70"/>
  <c r="K9" i="70"/>
  <c r="K6" i="70"/>
  <c r="A15" i="70"/>
  <c r="A16" i="70"/>
  <c r="A17" i="70"/>
  <c r="A156" i="70"/>
  <c r="A4" i="70"/>
  <c r="A8" i="70"/>
  <c r="A9" i="70"/>
  <c r="A13" i="70"/>
  <c r="A14" i="70"/>
  <c r="A3" i="70"/>
  <c r="C155" i="70"/>
  <c r="K5" i="70"/>
  <c r="C471" i="68"/>
  <c r="K132" i="68"/>
  <c r="A233" i="69"/>
  <c r="K25" i="69"/>
  <c r="K26" i="69"/>
  <c r="K27" i="69"/>
  <c r="K28" i="69"/>
  <c r="K29" i="69"/>
  <c r="K30" i="69"/>
  <c r="K51" i="69"/>
  <c r="K52" i="69"/>
  <c r="K53" i="69"/>
  <c r="K54" i="69"/>
  <c r="K55" i="69"/>
  <c r="K56" i="69"/>
  <c r="K57" i="69"/>
  <c r="K58" i="69"/>
  <c r="K81" i="69"/>
  <c r="K82" i="69"/>
  <c r="K83" i="69"/>
  <c r="K84" i="69"/>
  <c r="K103" i="69"/>
  <c r="K104" i="69"/>
  <c r="K105" i="69"/>
  <c r="K106" i="69"/>
  <c r="K107" i="69"/>
  <c r="K110" i="69"/>
  <c r="K111" i="69"/>
  <c r="K132" i="69"/>
  <c r="K134" i="69"/>
  <c r="K139" i="69"/>
  <c r="K140" i="69"/>
  <c r="K162" i="69"/>
  <c r="K163" i="69"/>
  <c r="K164" i="69"/>
  <c r="K165" i="69"/>
  <c r="K189" i="69"/>
  <c r="K190" i="69"/>
  <c r="K191" i="69"/>
  <c r="K233" i="69"/>
  <c r="K119" i="68"/>
  <c r="K120" i="68"/>
  <c r="K121" i="68"/>
  <c r="K122" i="68"/>
  <c r="K123" i="68"/>
  <c r="K124" i="68"/>
  <c r="K126" i="68"/>
  <c r="K128" i="68"/>
  <c r="K129" i="68"/>
  <c r="K130" i="68"/>
  <c r="K131" i="68"/>
  <c r="C232" i="69"/>
  <c r="C231" i="69"/>
  <c r="K24" i="69"/>
  <c r="K23" i="69"/>
  <c r="A10" i="69"/>
  <c r="A9" i="69"/>
  <c r="A8" i="69"/>
  <c r="K7" i="69"/>
  <c r="K5" i="69"/>
  <c r="K4" i="69"/>
  <c r="K3" i="69"/>
  <c r="K34" i="68"/>
  <c r="K35" i="68"/>
  <c r="K41" i="68"/>
  <c r="K101" i="68"/>
  <c r="K104" i="68"/>
  <c r="K105" i="68"/>
  <c r="K106" i="68"/>
  <c r="K107" i="68"/>
  <c r="K108" i="68"/>
  <c r="K112" i="68"/>
  <c r="K113" i="68"/>
  <c r="K114" i="68"/>
  <c r="K116" i="68"/>
  <c r="K7" i="68"/>
  <c r="K6" i="68"/>
  <c r="K3" i="68"/>
  <c r="K5" i="68"/>
  <c r="K4" i="68"/>
  <c r="A7" i="68"/>
  <c r="A8" i="68"/>
  <c r="A9" i="68"/>
  <c r="A10" i="68"/>
  <c r="A11" i="68"/>
  <c r="A12" i="68"/>
  <c r="A6" i="68"/>
  <c r="C20" i="90" l="1"/>
  <c r="C22" i="90"/>
  <c r="C30" i="90"/>
  <c r="C29" i="90" s="1"/>
  <c r="C24" i="90"/>
  <c r="C28" i="90"/>
  <c r="C26" i="90"/>
  <c r="C25" i="90"/>
  <c r="C21" i="90"/>
  <c r="C35" i="89"/>
  <c r="C34" i="89" s="1"/>
  <c r="C33" i="89"/>
  <c r="C30" i="89"/>
  <c r="C29" i="89"/>
  <c r="C27" i="89"/>
  <c r="C26" i="89"/>
  <c r="C25" i="89"/>
  <c r="I86" i="83"/>
  <c r="C19" i="90" l="1"/>
  <c r="C23" i="90"/>
  <c r="C31" i="89"/>
  <c r="C28" i="89" s="1"/>
  <c r="C24" i="89"/>
  <c r="I88" i="83"/>
  <c r="E10" i="90"/>
  <c r="C42" i="90" l="1"/>
  <c r="C44" i="90" s="1"/>
  <c r="C45" i="90" s="1"/>
  <c r="C46" i="90" s="1"/>
  <c r="C47" i="89"/>
  <c r="C49" i="89" s="1"/>
  <c r="I90" i="83"/>
  <c r="C47" i="90" l="1"/>
  <c r="C48" i="90" s="1"/>
  <c r="I92" i="83"/>
  <c r="C49" i="90" l="1"/>
  <c r="I94" i="83"/>
  <c r="I98" i="83" l="1"/>
  <c r="I104" i="83" l="1"/>
  <c r="E10" i="89" l="1"/>
  <c r="C50" i="89"/>
  <c r="C51" i="89" s="1"/>
  <c r="C52" i="89" l="1"/>
  <c r="C53" i="89" l="1"/>
  <c r="C54" i="8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tc={916AEE25-1698-4FED-AB67-9A908AC6AF2E}</author>
  </authors>
  <commentList>
    <comment ref="A71" authorId="0" shapeId="0" xr:uid="{916AEE25-1698-4FED-AB67-9A908AC6AF2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need to be  a reinforced concrete structure with removable lids for access. Chamber to act as box for clamp on flowmeter probes</t>
      </text>
    </comment>
  </commentList>
</comments>
</file>

<file path=xl/sharedStrings.xml><?xml version="1.0" encoding="utf-8"?>
<sst xmlns="http://schemas.openxmlformats.org/spreadsheetml/2006/main" count="2718" uniqueCount="1053">
  <si>
    <t>Item</t>
  </si>
  <si>
    <t>Pay</t>
  </si>
  <si>
    <t>Description</t>
  </si>
  <si>
    <t>Unit</t>
  </si>
  <si>
    <t>Qty</t>
  </si>
  <si>
    <t>Rate</t>
  </si>
  <si>
    <t>Amount</t>
  </si>
  <si>
    <t>Ref.</t>
  </si>
  <si>
    <t>SANS</t>
  </si>
  <si>
    <t>1200 D</t>
  </si>
  <si>
    <t xml:space="preserve">EARTHWORKS </t>
  </si>
  <si>
    <t>(a)</t>
  </si>
  <si>
    <t>.1</t>
  </si>
  <si>
    <t>m³</t>
  </si>
  <si>
    <t>8.3.2</t>
  </si>
  <si>
    <t>.2</t>
  </si>
  <si>
    <t>.3</t>
  </si>
  <si>
    <t>(b)</t>
  </si>
  <si>
    <t>Extra over reference  8.3.2 (a) for</t>
  </si>
  <si>
    <t xml:space="preserve">Hard rock excavation </t>
  </si>
  <si>
    <t>RESTRICTED EARTHWORKS</t>
  </si>
  <si>
    <t>8.3.3</t>
  </si>
  <si>
    <t xml:space="preserve">Restricted excavation in all materials and place </t>
  </si>
  <si>
    <t>.4</t>
  </si>
  <si>
    <t>Extra over reference  8.3.3 (a)  for</t>
  </si>
  <si>
    <t>Carried Forward</t>
  </si>
  <si>
    <t>Brought Forward</t>
  </si>
  <si>
    <t>IMPORTING OF MATERIALS</t>
  </si>
  <si>
    <t xml:space="preserve">NOTE: The rates for imported materials shall also cater </t>
  </si>
  <si>
    <t xml:space="preserve">for the same volume of spoiling of unsuitable material. </t>
  </si>
  <si>
    <t>COMMERCIAL MATERIAL PROVIDED BY THE</t>
  </si>
  <si>
    <t>CONTRACTOR</t>
  </si>
  <si>
    <t>8.3.4</t>
  </si>
  <si>
    <t xml:space="preserve">Extra over reference 8.3.2 (a) .3 &amp; .4 for importation </t>
  </si>
  <si>
    <t>of materials</t>
  </si>
  <si>
    <t>NOTE:</t>
  </si>
  <si>
    <t xml:space="preserve">Rate to include for bulking factor to </t>
  </si>
  <si>
    <t xml:space="preserve">accommodate for a minimum of 95% mod </t>
  </si>
  <si>
    <t xml:space="preserve">AASHTO density. Addditional volume will not be </t>
  </si>
  <si>
    <t>paid for shortfall of material due to bulking.</t>
  </si>
  <si>
    <t>G5 material - Mass fill material for platform</t>
  </si>
  <si>
    <t>BACKFILLING RESTRICTED EXCAVATIONS</t>
  </si>
  <si>
    <t xml:space="preserve">Extra over reference  8.3.2 (a) and 8.3.3 (a) for backfill </t>
  </si>
  <si>
    <t>or for fill material against structures</t>
  </si>
  <si>
    <t>8.3.9</t>
  </si>
  <si>
    <t>Selected material compacted to 93% mod</t>
  </si>
  <si>
    <t>AASHTO density</t>
  </si>
  <si>
    <t xml:space="preserve">Alongside outer reservoir walls, sloping of </t>
  </si>
  <si>
    <t xml:space="preserve">foundations </t>
  </si>
  <si>
    <t>1200 DB</t>
  </si>
  <si>
    <t>EXCAVATION AND BACKFILLING</t>
  </si>
  <si>
    <t>Excavate in all materials, backfill and compact to 90%</t>
  </si>
  <si>
    <t>Up to 1m wide</t>
  </si>
  <si>
    <t>Over 1m and up to 2m deep</t>
  </si>
  <si>
    <t>1200 G</t>
  </si>
  <si>
    <t>CONCRETE (STRUCTURAL)</t>
  </si>
  <si>
    <t>ROUGH FORMWORK</t>
  </si>
  <si>
    <t>8.2.1</t>
  </si>
  <si>
    <t>m²</t>
  </si>
  <si>
    <t>8.2.5</t>
  </si>
  <si>
    <t>Rough formwork to narrow widths</t>
  </si>
  <si>
    <t>Edges, risers, etc not exceeding 300mm wide</t>
  </si>
  <si>
    <t>m</t>
  </si>
  <si>
    <t>SMOOTH FORMWORK</t>
  </si>
  <si>
    <t>8.2.2</t>
  </si>
  <si>
    <t>Plane horizontal</t>
  </si>
  <si>
    <t xml:space="preserve">Soffit of Roof Slab </t>
  </si>
  <si>
    <t>Plane vertical</t>
  </si>
  <si>
    <t>Smooth formwork to narrow widths</t>
  </si>
  <si>
    <t>8.1.1.2</t>
  </si>
  <si>
    <t xml:space="preserve">Smooth formwork to chamfers, grooves, rebates, etc. </t>
  </si>
  <si>
    <t>exceeding 20x20mm in size</t>
  </si>
  <si>
    <t>Drip groove 25mm halfround</t>
  </si>
  <si>
    <t>no</t>
  </si>
  <si>
    <t>REINFORCEMENT</t>
  </si>
  <si>
    <t>8.3.1</t>
  </si>
  <si>
    <t>Steel bars</t>
  </si>
  <si>
    <t>Mild steel</t>
  </si>
  <si>
    <t>All sizes</t>
  </si>
  <si>
    <t>ton</t>
  </si>
  <si>
    <t>High tensile steel</t>
  </si>
  <si>
    <t>(c)</t>
  </si>
  <si>
    <t>CONCRETE</t>
  </si>
  <si>
    <t>STRENGTH CONCRETE</t>
  </si>
  <si>
    <t>8.4.2</t>
  </si>
  <si>
    <t>Strength concrete 15Mpa/20mm</t>
  </si>
  <si>
    <t>Blinding layer 50mm thick</t>
  </si>
  <si>
    <t>Mass concrete thrust blocks</t>
  </si>
  <si>
    <t>8.4.3</t>
  </si>
  <si>
    <t>Strength concrete 30Mpa/20mm</t>
  </si>
  <si>
    <t xml:space="preserve">Strength concrete 30Mpa/20mm with "Penetron </t>
  </si>
  <si>
    <t>add mix" to engineers specification</t>
  </si>
  <si>
    <t>(d)</t>
  </si>
  <si>
    <t>Strength concrete 40Mpa/20mm with "Penetron</t>
  </si>
  <si>
    <t>Strength concrete 10Mpa</t>
  </si>
  <si>
    <t>the rate) including steel float finish</t>
  </si>
  <si>
    <t>SURFACE FINISHING</t>
  </si>
  <si>
    <t>Unformed surface finishes</t>
  </si>
  <si>
    <t>8.2.6</t>
  </si>
  <si>
    <t>Wood floated finish</t>
  </si>
  <si>
    <t>Steel floated finish</t>
  </si>
  <si>
    <t>Power floated finish</t>
  </si>
  <si>
    <t>EXPANSION JOINTS</t>
  </si>
  <si>
    <t>CONSTRUCTION JOINTS</t>
  </si>
  <si>
    <t>8.2.8</t>
  </si>
  <si>
    <t>(i)</t>
  </si>
  <si>
    <t>Joint sealer</t>
  </si>
  <si>
    <t xml:space="preserve">Remove tear off strip, prime with an approved </t>
  </si>
  <si>
    <t xml:space="preserve">primer and fill joint with 50 x 25mm thick ultra low </t>
  </si>
  <si>
    <t xml:space="preserve">modulus silicone/ hybrid sealant (including </t>
  </si>
  <si>
    <t xml:space="preserve">backing cord), after waterproof testing has been </t>
  </si>
  <si>
    <t>successfully completed</t>
  </si>
  <si>
    <t>(j)</t>
  </si>
  <si>
    <t>Waterstops</t>
  </si>
  <si>
    <t>"Sika" waterbar (AR-20) or similar approved</t>
  </si>
  <si>
    <t>"Sika" waterbar (AR-25) or similar approved</t>
  </si>
  <si>
    <t xml:space="preserve">"Sikaswell P-2005M" or similar approved </t>
  </si>
  <si>
    <t>MEMBRANES AND BANDAGES</t>
  </si>
  <si>
    <t>SLIP MEMBRANES</t>
  </si>
  <si>
    <t>2 layers x 250 micron PVC sheeting</t>
  </si>
  <si>
    <t>TRIANGULAR FILLETS</t>
  </si>
  <si>
    <t xml:space="preserve">"Sondor SPX 120" or similar approved triangular </t>
  </si>
  <si>
    <t>corner fillets</t>
  </si>
  <si>
    <t>BANDAGES</t>
  </si>
  <si>
    <t xml:space="preserve">"Sikadur-combiflex SG-20M" or similar product </t>
  </si>
  <si>
    <t xml:space="preserve">approved) sealing strip bonded 75mm on each </t>
  </si>
  <si>
    <t xml:space="preserve">side onto concrete with 40 x 2.5mm bond </t>
  </si>
  <si>
    <t xml:space="preserve">breaker PVC backing strip over joint, fixing to </t>
  </si>
  <si>
    <t xml:space="preserve">manufacturers instructions </t>
  </si>
  <si>
    <t xml:space="preserve">200mm wide sealing strip to floor </t>
  </si>
  <si>
    <t>construction joint</t>
  </si>
  <si>
    <t>"Sikadur-combiflex SG-20M" or similar approved</t>
  </si>
  <si>
    <t>sealing strip bonded 50mm on each side onto</t>
  </si>
  <si>
    <t xml:space="preserve">concrete with 100mm centre portion left unbonded, </t>
  </si>
  <si>
    <t>fixing to manufacturers instructions</t>
  </si>
  <si>
    <t xml:space="preserve">200mm wide sealing strip to floor &amp; wall </t>
  </si>
  <si>
    <t>corner joint</t>
  </si>
  <si>
    <t>PRECAST CONCRETE</t>
  </si>
  <si>
    <t>SUNDRIES</t>
  </si>
  <si>
    <t>No</t>
  </si>
  <si>
    <t>TESTING</t>
  </si>
  <si>
    <t>STERILIZATION</t>
  </si>
  <si>
    <t>Sum</t>
  </si>
  <si>
    <t>1200 H</t>
  </si>
  <si>
    <t>STRUCTURAL STEELWORK</t>
  </si>
  <si>
    <t>SUPPLY, FABRICATE AND ERECT STEELWORK - ALL INCLUSIVE</t>
  </si>
  <si>
    <t>HANDRAILS</t>
  </si>
  <si>
    <t>8.3.7</t>
  </si>
  <si>
    <t>LADDERS</t>
  </si>
  <si>
    <t>8.3.8</t>
  </si>
  <si>
    <t xml:space="preserve">Hot dip galvanised mild steel vertical access ladders </t>
  </si>
  <si>
    <t>installed complete, including fixing bolts, etc. as per</t>
  </si>
  <si>
    <t>safety cage and bolted to reservoir walls</t>
  </si>
  <si>
    <t xml:space="preserve">with M16 "Hilti HVU  M16 x 125" adhesive </t>
  </si>
  <si>
    <t xml:space="preserve">anchors and "HAS-E-R M16 x 125/20" rods, </t>
  </si>
  <si>
    <t>installed complete</t>
  </si>
  <si>
    <t xml:space="preserve">Extra over item above for external access </t>
  </si>
  <si>
    <t>ladder locking device installed complete as per</t>
  </si>
  <si>
    <t>VENTILATORS</t>
  </si>
  <si>
    <t>ACCESS COVERS</t>
  </si>
  <si>
    <t xml:space="preserve">Stainless steel access cover, support frame and </t>
  </si>
  <si>
    <t>locking device, hinges, etc. installed complete as per</t>
  </si>
  <si>
    <t xml:space="preserve">frame, locking device, hinges, etc. installed </t>
  </si>
  <si>
    <t>complete</t>
  </si>
  <si>
    <t>8.3.10</t>
  </si>
  <si>
    <t>PIPE FITTINGS</t>
  </si>
  <si>
    <t>Carried forward to Summary of Bills</t>
  </si>
  <si>
    <t>Total</t>
  </si>
  <si>
    <t>Reinforced Concrete:</t>
  </si>
  <si>
    <t>=</t>
  </si>
  <si>
    <t>R/O</t>
  </si>
  <si>
    <t>WORKING SPACE</t>
  </si>
  <si>
    <t>8.3.5</t>
  </si>
  <si>
    <t xml:space="preserve">Extra excavation and backfilling in all materials to </t>
  </si>
  <si>
    <t>provide working space around structures</t>
  </si>
  <si>
    <t>Excavate for working space (previously excavated</t>
  </si>
  <si>
    <t xml:space="preserve">face +- 300mm away from perimeter of structure) </t>
  </si>
  <si>
    <t>for the placing and removal of external formwork</t>
  </si>
  <si>
    <t>L</t>
  </si>
  <si>
    <t xml:space="preserve">to foundation footings &amp; walls. Average depth of </t>
  </si>
  <si>
    <t xml:space="preserve">excavation 3m deep, including backfilling and </t>
  </si>
  <si>
    <t>compaction to 90% mod AASHTO density</t>
  </si>
  <si>
    <t>(To include for drip grooves and chamfers on all</t>
  </si>
  <si>
    <t>exposed edges as shown)</t>
  </si>
  <si>
    <t>Smooth formwork to narrow widths not exceeding</t>
  </si>
  <si>
    <t>Edges, risers, etc.</t>
  </si>
  <si>
    <t>BOXING IN FOR HOLES AND VOIDS</t>
  </si>
  <si>
    <t>surface finish</t>
  </si>
  <si>
    <t>Strength concrete 15Mpa/19mm</t>
  </si>
  <si>
    <t>Strength concrete 25Mpa/19mm</t>
  </si>
  <si>
    <t>Strength concrete 40Mpa/19mm</t>
  </si>
  <si>
    <t>8.4.4</t>
  </si>
  <si>
    <t>JOINTS</t>
  </si>
  <si>
    <t>8.3.12</t>
  </si>
  <si>
    <t>1200L</t>
  </si>
  <si>
    <t xml:space="preserve"> </t>
  </si>
  <si>
    <t>Rough formwork to narrow widths not exceeding</t>
  </si>
  <si>
    <t>300mm wide</t>
  </si>
  <si>
    <t>Chamber walls - Internal &amp; External</t>
  </si>
  <si>
    <t>Thrust blocks/plinths inside chamber</t>
  </si>
  <si>
    <t>up to 0,5m</t>
  </si>
  <si>
    <t>Mass filling as pipe/valve support</t>
  </si>
  <si>
    <t>Floor slabs</t>
  </si>
  <si>
    <t>Walls</t>
  </si>
  <si>
    <t>Strength concrete 25Mpa/13mm</t>
  </si>
  <si>
    <t>Benching to floors including steel floated</t>
  </si>
  <si>
    <t>SURFACE FINISHES</t>
  </si>
  <si>
    <t>Floor</t>
  </si>
  <si>
    <t>Top of walls, beams, plinths, etc</t>
  </si>
  <si>
    <t>Cold placed bitumen or mastic sealant to all</t>
  </si>
  <si>
    <t>REMOVABLE COVER SLAB PANELS</t>
  </si>
  <si>
    <t>250mm thick concrete (35/19 strength) cover panels.</t>
  </si>
  <si>
    <t>Complete with reinforcing, lifting hooks, openings, etc.</t>
  </si>
  <si>
    <t>ACCESS LIDS AND COVERS</t>
  </si>
  <si>
    <t>Supply, deliver to site and casting of Non-metallic,</t>
  </si>
  <si>
    <t>polymer Clear opening access cover and frame.</t>
  </si>
  <si>
    <t>SmartLock MHL-001 Type (700mm Lid)</t>
  </si>
  <si>
    <t xml:space="preserve">HOT DIP GALVANISED MILD STEEL LADDERS </t>
  </si>
  <si>
    <t xml:space="preserve"> install</t>
  </si>
  <si>
    <t>Galvanised mild steel ventilator installed complete</t>
  </si>
  <si>
    <t xml:space="preserve">100mmx75mm ventilator complete with vermin proof </t>
  </si>
  <si>
    <t>MEDIUM PRESSURE PIPELINES</t>
  </si>
  <si>
    <t>EARTHWORKS ( PIPE TRENCHES )</t>
  </si>
  <si>
    <t>CLEAR AND GRUB SITE</t>
  </si>
  <si>
    <t>Clear and grub strips for (where not cleared</t>
  </si>
  <si>
    <t>within other clear and grub areas)</t>
  </si>
  <si>
    <t>Pipeline 3m wide</t>
  </si>
  <si>
    <t>mod AASHTO density, and dispose of surplus and</t>
  </si>
  <si>
    <t>unsuitable materials within the freehaul distance for</t>
  </si>
  <si>
    <t>trenches</t>
  </si>
  <si>
    <t>Over 2m and up to 3m deep</t>
  </si>
  <si>
    <t>Over 1m and up to 2m wide</t>
  </si>
  <si>
    <t>Over 2m and up to 3m wide</t>
  </si>
  <si>
    <t>Over 3m and up to 4m deep</t>
  </si>
  <si>
    <t>Extra over items 8.3.2 (a) for</t>
  </si>
  <si>
    <t>Hard rock excavation</t>
  </si>
  <si>
    <t xml:space="preserve">Excavate unsuitable material from trench bottom, </t>
  </si>
  <si>
    <t xml:space="preserve">dispose within the freehaul distance, and re-fill </t>
  </si>
  <si>
    <t xml:space="preserve">with suitable imported material compacted to </t>
  </si>
  <si>
    <t>90% mod AASHTO density</t>
  </si>
  <si>
    <t>ADDITIONAL COMPACTION</t>
  </si>
  <si>
    <t>Additional compaction in road reserves</t>
  </si>
  <si>
    <t xml:space="preserve">Additional compaction (90% compaction </t>
  </si>
  <si>
    <t>included elsewhere) to obtain 93% mod</t>
  </si>
  <si>
    <t>EXISTING SERVICES</t>
  </si>
  <si>
    <t>Existing services that intersect or adjoin pipe trench</t>
  </si>
  <si>
    <t>excavations</t>
  </si>
  <si>
    <t>Services that intersect a trench</t>
  </si>
  <si>
    <t>Electric cable</t>
  </si>
  <si>
    <t>Water main exceeding 300mm diabut not 1000mm</t>
  </si>
  <si>
    <t>Services that adjoin a trench</t>
  </si>
  <si>
    <t>Water main not exceeding 300mm dia</t>
  </si>
  <si>
    <t>1200 LB</t>
  </si>
  <si>
    <t>BEDDING (PIPES)</t>
  </si>
  <si>
    <t>BEDDING FROM TRENCH EXCAVATIONS</t>
  </si>
  <si>
    <t>Provision of bedding material from trench excavations</t>
  </si>
  <si>
    <t xml:space="preserve">Selected granular material </t>
  </si>
  <si>
    <t>Selected fill material (sieved)</t>
  </si>
  <si>
    <t>BEDDING BY IMPORTATION</t>
  </si>
  <si>
    <t>Provision of bedding material by importation from</t>
  </si>
  <si>
    <t xml:space="preserve">other necessary excavations within the freehaul </t>
  </si>
  <si>
    <t>distance</t>
  </si>
  <si>
    <t>Selected fill material</t>
  </si>
  <si>
    <t>1200 L</t>
  </si>
  <si>
    <t>STEEL PIPES</t>
  </si>
  <si>
    <t xml:space="preserve">Supply, lay, joint, (bevel ended for fieldwelding) and bed and test </t>
  </si>
  <si>
    <t xml:space="preserve">steel water pipes </t>
  </si>
  <si>
    <t>STRAIGHT STEEL PIPES</t>
  </si>
  <si>
    <t>DISINFECT PIPES</t>
  </si>
  <si>
    <t>Disinfect pipes</t>
  </si>
  <si>
    <t>700mm Diameter</t>
  </si>
  <si>
    <t>Hydraulic pressure test pipes</t>
  </si>
  <si>
    <t>Extra over items 8.2.1(a) for supply, install, bed and</t>
  </si>
  <si>
    <t>test the following Grade X42 steel fittings, including cutting of pipes,</t>
  </si>
  <si>
    <t>couplings or welding, etc (linging and coating included)</t>
  </si>
  <si>
    <t>SABS</t>
  </si>
  <si>
    <t>1200 LE</t>
  </si>
  <si>
    <t>STORMWATER DRAINAGE</t>
  </si>
  <si>
    <t xml:space="preserve">Supply, lay, bed (class B bedding) and test concrete </t>
  </si>
  <si>
    <t>Interlocking Joint Pipes Class 50D</t>
  </si>
  <si>
    <t>Reinforced Concrete Base</t>
  </si>
  <si>
    <t xml:space="preserve">New stormwater outlet concrete base in strength </t>
  </si>
  <si>
    <t>concrete 25Mpa/19mm, including all formwork,</t>
  </si>
  <si>
    <t>8.2.11</t>
  </si>
  <si>
    <t xml:space="preserve">Measured per m³ </t>
  </si>
  <si>
    <t>Manhole Base Footings (Incl. reinforcing)</t>
  </si>
  <si>
    <t>Supply, deliver to site and installation of new concrete ring</t>
  </si>
  <si>
    <t>manholes (1800mmND) complete with custom SmartLock,</t>
  </si>
  <si>
    <t xml:space="preserve">no-metallic lid and frame cast into cover slab, cover slab and </t>
  </si>
  <si>
    <t>step irons, vents, etc. Concrete footing measured elsewhere.</t>
  </si>
  <si>
    <t>Refer Dwg 3338.00.00.GZA.05.D004 &amp; D005</t>
  </si>
  <si>
    <t>For total chamber depths of:</t>
  </si>
  <si>
    <t>0 to 2m</t>
  </si>
  <si>
    <t>2 to 2.5m</t>
  </si>
  <si>
    <t>2.5 to 3.5m</t>
  </si>
  <si>
    <t>CONCRETE ENCASEMENT AND THRUST BLOCKS</t>
  </si>
  <si>
    <t xml:space="preserve">Anchor/thrust blocks and pedestals in strength </t>
  </si>
  <si>
    <t>reinforcement, etc</t>
  </si>
  <si>
    <t>Thrust blocks</t>
  </si>
  <si>
    <t>8.2.12</t>
  </si>
  <si>
    <t>Encasement of pipes in strength concrete 25Mpa/19mm</t>
  </si>
  <si>
    <t>including all formwork, reinforcement, etc</t>
  </si>
  <si>
    <t>Casing around pipes</t>
  </si>
  <si>
    <t>SOILCRETE</t>
  </si>
  <si>
    <t xml:space="preserve">Soilcrete (5% OPC) </t>
  </si>
  <si>
    <t>Backfilling around pipes</t>
  </si>
  <si>
    <t>1200 C</t>
  </si>
  <si>
    <t>Clear and grub area for</t>
  </si>
  <si>
    <t>kg</t>
  </si>
  <si>
    <t>1200 DM</t>
  </si>
  <si>
    <t>Compacted to 90% mod AASHTO density</t>
  </si>
  <si>
    <t>m3</t>
  </si>
  <si>
    <t>CONTRACT:</t>
  </si>
  <si>
    <t>Bill No.</t>
  </si>
  <si>
    <t>Amount ( R )</t>
  </si>
  <si>
    <t>PRELIMINARY AND GENERAL</t>
  </si>
  <si>
    <t>PROVISIONAL SUMS AND PRIME COST ITEMS</t>
  </si>
  <si>
    <t>DAYWORKS AND TEMPORARY WORKS</t>
  </si>
  <si>
    <t>Sub-Total</t>
  </si>
  <si>
    <t>Provisional sum: Allowance for Contingencies (10% of Sub-Total)</t>
  </si>
  <si>
    <t>Total Construction Cost</t>
  </si>
  <si>
    <t>Value Added Tax at 15%</t>
  </si>
  <si>
    <t>TOTAL CONSTRUCTION COST (INCL VAT)</t>
  </si>
  <si>
    <t>Occupational Health and Safety</t>
  </si>
  <si>
    <t>SITE CLEARANCE</t>
  </si>
  <si>
    <t>CLEAR SITE</t>
  </si>
  <si>
    <t>Platforms</t>
  </si>
  <si>
    <t>REMOVE LARGE TREES AND STUMPS</t>
  </si>
  <si>
    <t>Remove and grub large trees and tree stumps of girth</t>
  </si>
  <si>
    <t>Exceeding 1m and up to and including 2m</t>
  </si>
  <si>
    <t>TOPSOIL AND LANDSCAPING</t>
  </si>
  <si>
    <t>REMOVE TOPSOIL</t>
  </si>
  <si>
    <t>FINISHING, TOPSOILING AND GRASSING</t>
  </si>
  <si>
    <t>Topsoiling with material from stockpiles on site</t>
  </si>
  <si>
    <t>Spread over site</t>
  </si>
  <si>
    <t>Rebar</t>
  </si>
  <si>
    <t>Welded mesh</t>
  </si>
  <si>
    <t>(2.45 kg/m2)</t>
  </si>
  <si>
    <t>Total Reinforcement</t>
  </si>
  <si>
    <t>Average reinf. kg/m3</t>
  </si>
  <si>
    <t>Permanent protective soil cover to pipelines</t>
  </si>
  <si>
    <t>supported on pedestals adjacent to reservoir</t>
  </si>
  <si>
    <t>embankment, placed to exclude soil ingress</t>
  </si>
  <si>
    <t>and protect pipework. No structural function</t>
  </si>
  <si>
    <t xml:space="preserve">intended. </t>
  </si>
  <si>
    <t>Shoring</t>
  </si>
  <si>
    <t>VALVE / PIPE CHAMBERS</t>
  </si>
  <si>
    <t>Cross‑Connection Chamber (US) and Hydropower Connection Chamber (DS)</t>
  </si>
  <si>
    <t>Excavation for cross‑connection valve</t>
  </si>
  <si>
    <t>material on site</t>
  </si>
  <si>
    <t xml:space="preserve">in foundations </t>
  </si>
  <si>
    <t>Alongside outer valve chamber walls</t>
  </si>
  <si>
    <t>the chamber walls</t>
  </si>
  <si>
    <t xml:space="preserve">platform embankment &amp; filling chambers in </t>
  </si>
  <si>
    <t xml:space="preserve">Edges, risers, etc. </t>
  </si>
  <si>
    <t>Internal floor surfaces</t>
  </si>
  <si>
    <t>Top of walls, plinths, slabs (where exposed)</t>
  </si>
  <si>
    <t xml:space="preserve">Internal floor slab </t>
  </si>
  <si>
    <t>Construction joint at floor slab</t>
  </si>
  <si>
    <t>Construction joint at walls</t>
  </si>
  <si>
    <t>Construction joint at roof slab</t>
  </si>
  <si>
    <t>Slip membrane under blinding / base slab</t>
  </si>
  <si>
    <t xml:space="preserve">100 x 100 mm triangular fillets at floor–wall </t>
  </si>
  <si>
    <t>junctions</t>
  </si>
  <si>
    <t>VENTILATION</t>
  </si>
  <si>
    <t>including all frames, fixings and making good, complete.</t>
  </si>
  <si>
    <t>galvanised steel mesh, securely fixed to concrete,</t>
  </si>
  <si>
    <t xml:space="preserve">Supply, deliver and fix vermin-proof cover to side </t>
  </si>
  <si>
    <t xml:space="preserve">manufactured from stainless steel or hot-dip </t>
  </si>
  <si>
    <t xml:space="preserve">ventilation opening of Break Pressure Tank, </t>
  </si>
  <si>
    <t>insects and debris while allowing free airflow.</t>
  </si>
  <si>
    <t xml:space="preserve">Note: Vent cover to prevent ingress of vermin, </t>
  </si>
  <si>
    <t>120 x 1200 mm Air Vent</t>
  </si>
  <si>
    <t>Testing the Break Pressure Tank (BPT) for water</t>
  </si>
  <si>
    <t xml:space="preserve"> tightness, including filling, monitoring, inspection, </t>
  </si>
  <si>
    <t>rectification of leaks and emptying on completion.</t>
  </si>
  <si>
    <t>Sterilization and disinfection of the Break Pressure Tank</t>
  </si>
  <si>
    <t xml:space="preserve">(BPT) in accordance with the project specifications </t>
  </si>
  <si>
    <t>and applicable water authority requirements.</t>
  </si>
  <si>
    <t>Supply, fabricate and install continuous handrail system</t>
  </si>
  <si>
    <t>to perimeter of Break Pressure Tank (BPT) roof slab,</t>
  </si>
  <si>
    <t>minimum 1 000 mm high, including posts, top rail,</t>
  </si>
  <si>
    <t>intermediate rail(s) and toe board where required,</t>
  </si>
  <si>
    <t>fixed to concrete, installed complete in accordance</t>
  </si>
  <si>
    <t>with applicable SANS standards and occupational</t>
  </si>
  <si>
    <t xml:space="preserve">health and safety requirements. </t>
  </si>
  <si>
    <t>Continuous handrail system to BPT roof perimeter</t>
  </si>
  <si>
    <t>B</t>
  </si>
  <si>
    <t>Handrail</t>
  </si>
  <si>
    <t>handrail system, installed complete including posts,</t>
  </si>
  <si>
    <t>rails, fixings and anchorage to concrete, as detailed</t>
  </si>
  <si>
    <t>on the drawings and to the Engineer’s approval.</t>
  </si>
  <si>
    <t>DWG 3890.00.00.SQA.14.D001</t>
  </si>
  <si>
    <t>External Ladder</t>
  </si>
  <si>
    <t xml:space="preserve">8550mm high external access ladder with </t>
  </si>
  <si>
    <t>Internal Ladder</t>
  </si>
  <si>
    <t xml:space="preserve">External access ladder with </t>
  </si>
  <si>
    <t>Stainless steel internal vertical access ladder</t>
  </si>
  <si>
    <t xml:space="preserve">(cat ladder) inside Break Pressure Tank (BPT), </t>
  </si>
  <si>
    <t xml:space="preserve">manufactured from Grade 304 (minimum) stainless steel, </t>
  </si>
  <si>
    <t>including brackets and fixings, installed complete as per</t>
  </si>
  <si>
    <t>Preliminary and General</t>
  </si>
  <si>
    <t>FIXED-CHARGE ITEMS</t>
  </si>
  <si>
    <t>Contractual Requirements</t>
  </si>
  <si>
    <t>sum</t>
  </si>
  <si>
    <t>Establishment of Facilities on Site</t>
  </si>
  <si>
    <t>Facilities for the Engineer</t>
  </si>
  <si>
    <t>Furnished Offices, Latrines and Carports</t>
  </si>
  <si>
    <t>Telephone</t>
  </si>
  <si>
    <t>Nameboards</t>
  </si>
  <si>
    <t>Survey Assistant</t>
  </si>
  <si>
    <t>(e)</t>
  </si>
  <si>
    <t>Survey Equipment</t>
  </si>
  <si>
    <t>(f)</t>
  </si>
  <si>
    <t>(g)</t>
  </si>
  <si>
    <t>(h)</t>
  </si>
  <si>
    <t>Facilities for the Contractor</t>
  </si>
  <si>
    <t>Offices and storage sheds</t>
  </si>
  <si>
    <t>Workshops</t>
  </si>
  <si>
    <t>Laboratories</t>
  </si>
  <si>
    <t>Living accommodation</t>
  </si>
  <si>
    <t>Ablution and latrine facilities</t>
  </si>
  <si>
    <t>Tools and equipment</t>
  </si>
  <si>
    <t>Water supplies, power and communication</t>
  </si>
  <si>
    <t>Dealing with water (Sub-clause 5.5)</t>
  </si>
  <si>
    <t>Access (Sub-clause 5.8)</t>
  </si>
  <si>
    <t xml:space="preserve">Construction Equipment </t>
  </si>
  <si>
    <t>Other fixed-charge Obligations</t>
  </si>
  <si>
    <t>Removal of Contractors and Engineers site on completion</t>
  </si>
  <si>
    <t>Compliance with Occupational Health and Safety Act</t>
  </si>
  <si>
    <t>(Act 85 of 1993) and its regulations and with the</t>
  </si>
  <si>
    <t>Employers Health and Safety Specification</t>
  </si>
  <si>
    <t>Environmental Management</t>
  </si>
  <si>
    <t>8.3.6</t>
  </si>
  <si>
    <t>Compliance with Environmental Management plan</t>
  </si>
  <si>
    <t>TIME-RELATED ITEMS</t>
  </si>
  <si>
    <t>8.4.1</t>
  </si>
  <si>
    <t>Contractual requirements</t>
  </si>
  <si>
    <t>month</t>
  </si>
  <si>
    <t>Operation and maintenance of facilities on the Site for</t>
  </si>
  <si>
    <t>the duration of construction</t>
  </si>
  <si>
    <t>Supervision for duration of construction</t>
  </si>
  <si>
    <t>Company and Head Office Overheads</t>
  </si>
  <si>
    <t>8.4.5</t>
  </si>
  <si>
    <t>Other time-related Obligations</t>
  </si>
  <si>
    <t>8.4.6</t>
  </si>
  <si>
    <t>8.4.7</t>
  </si>
  <si>
    <t>Carried forward to summary of schedules</t>
  </si>
  <si>
    <t>Provisional Sums and Prime Cost Items</t>
  </si>
  <si>
    <t>PROVISIONAL SUMS</t>
  </si>
  <si>
    <t>SUMS STATED PROVISIONALLY BY THE ENGINEER</t>
  </si>
  <si>
    <t>Prov. Sum</t>
  </si>
  <si>
    <t>Overheads, Charges &amp; Profit on Above</t>
  </si>
  <si>
    <t>%</t>
  </si>
  <si>
    <t>Engineers Requirements</t>
  </si>
  <si>
    <t>Cellular phone costs</t>
  </si>
  <si>
    <t>Acceptance control testing</t>
  </si>
  <si>
    <t>Site Office Consumables &amp; PPE</t>
  </si>
  <si>
    <t>Electronic Office Equipment</t>
  </si>
  <si>
    <t>Work to Existing Services</t>
  </si>
  <si>
    <t>Existing Services</t>
  </si>
  <si>
    <t>Locating Existing Services</t>
  </si>
  <si>
    <t>Relocating Existing Services</t>
  </si>
  <si>
    <t>Professional or Specialist Services</t>
  </si>
  <si>
    <t>Specialist Services</t>
  </si>
  <si>
    <t>PRIME COST ITEMS</t>
  </si>
  <si>
    <t>Prime Cost Items</t>
  </si>
  <si>
    <t>Materials Used in the Execution of Dayworks</t>
  </si>
  <si>
    <t>Bypass Pipeline and Associated Works</t>
  </si>
  <si>
    <t xml:space="preserve">Overheads, Charges &amp; Profit on Above  </t>
  </si>
  <si>
    <t>Specialist surge analysis, testing and commissioning of</t>
  </si>
  <si>
    <t xml:space="preserve">altitude valves and pressure relief system </t>
  </si>
  <si>
    <t>SCADA integration, calibration and commissioning</t>
  </si>
  <si>
    <t>1200 A</t>
  </si>
  <si>
    <t>Boulder excavation, Class A</t>
  </si>
  <si>
    <t>Boulder excavation, Class B</t>
  </si>
  <si>
    <t>BULK EXCAVATION</t>
  </si>
  <si>
    <t>RESTRICTED EXCAVATION</t>
  </si>
  <si>
    <t xml:space="preserve">Bulk excavation in all materials and place </t>
  </si>
  <si>
    <t>SHORING OF EXCAVATIONS</t>
  </si>
  <si>
    <t>Shore trench opposite structure or service</t>
  </si>
  <si>
    <t xml:space="preserve">Pipeline excavations (both sides) </t>
  </si>
  <si>
    <t>Shore sides of excavation for structures</t>
  </si>
  <si>
    <t xml:space="preserve">allowed for all necessary temporary works and </t>
  </si>
  <si>
    <t xml:space="preserve">shoring required to ensure excavation </t>
  </si>
  <si>
    <t>stability, including in embankment conditions.</t>
  </si>
  <si>
    <t xml:space="preserve">The Contractor shall be deemed to have </t>
  </si>
  <si>
    <t>Temporary support to sides of excavations</t>
  </si>
  <si>
    <t>Measurement for support to sides of excavations</t>
  </si>
  <si>
    <t>for structures shall be based on the exposed area</t>
  </si>
  <si>
    <t>of excavation faces requiring support.</t>
  </si>
  <si>
    <t xml:space="preserve">chamber </t>
  </si>
  <si>
    <t xml:space="preserve">Excavation for break pressure tank and adjoining </t>
  </si>
  <si>
    <t xml:space="preserve">valve chamber </t>
  </si>
  <si>
    <t xml:space="preserve">Support to sides of BPT and adjoining valve </t>
  </si>
  <si>
    <t>chamber excavation</t>
  </si>
  <si>
    <t>BPT and adjoining valve chamber walls</t>
  </si>
  <si>
    <t>BPT and adjoining valve chamber base slab</t>
  </si>
  <si>
    <t>BPT and adjoining valve chamber roof slab</t>
  </si>
  <si>
    <t>BPT and adjoining valve chamber Floor slab</t>
  </si>
  <si>
    <t>BPT and adjoining valve chamber Walls</t>
  </si>
  <si>
    <t>BPT and adjoining valve chamber Roof Slab</t>
  </si>
  <si>
    <t>Sides of BPT and adjoining chamber walls</t>
  </si>
  <si>
    <t>(internal &amp; external)</t>
  </si>
  <si>
    <t>NEW BREAK PRESSURE TANK (BPT) AND ADJOINING VALVE CHAMBER</t>
  </si>
  <si>
    <t xml:space="preserve">Excavation for valve chamber downstream of    </t>
  </si>
  <si>
    <t>hydropower connection</t>
  </si>
  <si>
    <t>Cross-connection valve chamber excavation</t>
  </si>
  <si>
    <t>Hand excavation to expose existing services</t>
  </si>
  <si>
    <t>BPT OVERFLOW OUTLET PIPELINE AND MANHOLE</t>
  </si>
  <si>
    <t>pipe culverts to SABS 677. Excavation measured elsewhere.</t>
  </si>
  <si>
    <t>NEW MANHOLE AT STORMWATER CONNECTION</t>
  </si>
  <si>
    <t>concrete 25Mpa/19mm, including all formwork, , reinforcement,</t>
  </si>
  <si>
    <t xml:space="preserve"> benching to invert level and making good, complete</t>
  </si>
  <si>
    <t>CONNECTION TO EXISTING STORMWATER PIPELINE</t>
  </si>
  <si>
    <t xml:space="preserve">Breaking into existing stormwater manhole or pipeline and making </t>
  </si>
  <si>
    <t xml:space="preserve">good, including all cutting of existing pipe or structure, preparation of </t>
  </si>
  <si>
    <t xml:space="preserve">surfaces, installation of connector or saddle fitting, sealing of joint, </t>
  </si>
  <si>
    <t>and making good all disturbed surfaces, complete</t>
  </si>
  <si>
    <t xml:space="preserve">Connection of 600mm diameter BPT overflow outlet pipe to </t>
  </si>
  <si>
    <t>existing stormwater infrastructure</t>
  </si>
  <si>
    <t>WORK TO EXISTING SERVICES</t>
  </si>
  <si>
    <t>WORK TO EXISTING PIPELINES</t>
  </si>
  <si>
    <t>Cutting into existing pipelines</t>
  </si>
  <si>
    <t xml:space="preserve">(a) </t>
  </si>
  <si>
    <t>Existing ND1200 steel pipeline (P2) – cut-in / connection</t>
  </si>
  <si>
    <t>Existing ND700 steel pipeline (P1) – cut-in / connection</t>
  </si>
  <si>
    <t>Preparation and repairs</t>
  </si>
  <si>
    <t>Surface preparation, coating repair and wrapping to existing pipes</t>
  </si>
  <si>
    <t>Repair of internal cement mortar lining at cuts and joints</t>
  </si>
  <si>
    <t>Cutting into and connection to existing pipelines, including</t>
  </si>
  <si>
    <t>welding, coating, testing and reinstatement</t>
  </si>
  <si>
    <t>General connection item</t>
  </si>
  <si>
    <t>Note: Cutting and welding of pipe mitres up to 3°</t>
  </si>
  <si>
    <t>are included in the price for pipe installation below</t>
  </si>
  <si>
    <t>(only mitres exceeding 3° are measured elsewhere).</t>
  </si>
  <si>
    <t>ND700 steel pipeline (cross-connection)</t>
  </si>
  <si>
    <t>ND1200 steel pipeline (downstream of BPT)</t>
  </si>
  <si>
    <t>1000mm Diameter</t>
  </si>
  <si>
    <t>1200mm Diameter</t>
  </si>
  <si>
    <t>Flanged reducer ND900–ND750 (R1)</t>
  </si>
  <si>
    <t>Flanged reducer ND750–ND1000 (R2)</t>
  </si>
  <si>
    <t xml:space="preserve">Flanged reducer ND750–ND1000 (R3) </t>
  </si>
  <si>
    <t>Flanged reducer ND750–ND500 (R4)</t>
  </si>
  <si>
    <t>Reducers</t>
  </si>
  <si>
    <t>Tees</t>
  </si>
  <si>
    <t>Cross-connection fittings (ND700 PN25)</t>
  </si>
  <si>
    <t>Loose PN25 flange welded onto existing ND711 pipe</t>
  </si>
  <si>
    <t>Equal gusseted flanged tee ND700 PN25</t>
  </si>
  <si>
    <t>Unequal gusseted flanged tee ND700 PN25</t>
  </si>
  <si>
    <t>ND700 PN25 dismantling joint (Viking Johnson)</t>
  </si>
  <si>
    <t>Puddle flange PN25 welded in halves onto existing pipe</t>
  </si>
  <si>
    <t>Pipe special with puddle flange (flanged/plain ends)</t>
  </si>
  <si>
    <t>13° bend ND700 PN25</t>
  </si>
  <si>
    <t>15° bend ND700 PN25</t>
  </si>
  <si>
    <t>Pipe specials / spools</t>
  </si>
  <si>
    <t>Flanged ND750 main branch with ND450 branches (PS1)</t>
  </si>
  <si>
    <t>Flanged 90° bend ND450 (PS2)</t>
  </si>
  <si>
    <t>Flanged ND500 pipe piece (PS3)</t>
  </si>
  <si>
    <t>SS puddle pipe ND450 (one end plain) (PS4)</t>
  </si>
  <si>
    <t>SS puddle pipe ND500 (one end plain) (PS5)</t>
  </si>
  <si>
    <t>SS puddle pipe ND1200 (one end plain) (PS6)</t>
  </si>
  <si>
    <t>Flanged ND1200 pipe piece (PS7)</t>
  </si>
  <si>
    <t>Flanges</t>
  </si>
  <si>
    <t xml:space="preserve">Blank flange PN25 (B1)  </t>
  </si>
  <si>
    <t>VALVES AND APPURTENANCES</t>
  </si>
  <si>
    <t>Existing valve</t>
  </si>
  <si>
    <t>Existing ND700 butterfly valve PN25 (remove, refurbish,</t>
  </si>
  <si>
    <t>and reinstall)</t>
  </si>
  <si>
    <t>NB750 eccentric flanged butterfly valve (Class 25)</t>
  </si>
  <si>
    <t xml:space="preserve">NB1200 eccentric flanged butterfly valve (Class 10) </t>
  </si>
  <si>
    <t>Flow meter</t>
  </si>
  <si>
    <t>Clamp-on ultrasonic flow meter on ND1016 pipeline (M1),</t>
  </si>
  <si>
    <t xml:space="preserve"> including installation, calibration and commissioning</t>
  </si>
  <si>
    <t>VALVES AND APPURTENANCES (BPT)</t>
  </si>
  <si>
    <t>Supply, install and commission gate valve complete with</t>
  </si>
  <si>
    <t>NB300 gate valve (Class 10) located in 3rd compartment</t>
  </si>
  <si>
    <t>of Break Pressure Tank for drainage to overflow system</t>
  </si>
  <si>
    <t xml:space="preserve">Valve shall be installed within BPT chamber and </t>
  </si>
  <si>
    <t xml:space="preserve">include all necessary supports, connections to </t>
  </si>
  <si>
    <t>pipework and sealing arrangements.</t>
  </si>
  <si>
    <t>Excavation footprint</t>
  </si>
  <si>
    <t>Allow for:</t>
  </si>
  <si>
    <t>Volume</t>
  </si>
  <si>
    <t>Depth</t>
  </si>
  <si>
    <t>Blinding</t>
  </si>
  <si>
    <t>50mm</t>
  </si>
  <si>
    <t>Base slab</t>
  </si>
  <si>
    <t>BPT</t>
  </si>
  <si>
    <t>H</t>
  </si>
  <si>
    <t>External walls</t>
  </si>
  <si>
    <t>Internal Walls</t>
  </si>
  <si>
    <t>Valve Chamber Walls</t>
  </si>
  <si>
    <t>Valve Chamber</t>
  </si>
  <si>
    <t>Roof slab</t>
  </si>
  <si>
    <t>150kg/m3</t>
  </si>
  <si>
    <t>Blinding layer 100mm thick</t>
  </si>
  <si>
    <t>100mm</t>
  </si>
  <si>
    <t xml:space="preserve">1200 x 2400mm Roof manhole cover, support </t>
  </si>
  <si>
    <t>900mm x 600mm STANDARD</t>
  </si>
  <si>
    <t>SMARTLOCK NON-METALLIC</t>
  </si>
  <si>
    <t>ACCESS LID</t>
  </si>
  <si>
    <t>t</t>
  </si>
  <si>
    <t>GRP Connection Floor</t>
  </si>
  <si>
    <t>GRP Connection roof</t>
  </si>
  <si>
    <t>minimum</t>
  </si>
  <si>
    <t>GRP Connection walls</t>
  </si>
  <si>
    <t>L1</t>
  </si>
  <si>
    <t>L2</t>
  </si>
  <si>
    <t>x2</t>
  </si>
  <si>
    <t>Hydropower Chamber Floor</t>
  </si>
  <si>
    <t>Hydropower Chamber Roof</t>
  </si>
  <si>
    <t>Hydropower Chamber walls</t>
  </si>
  <si>
    <t>GRP</t>
  </si>
  <si>
    <t>Hydro</t>
  </si>
  <si>
    <t>TOTAL</t>
  </si>
  <si>
    <t>Cross Connection Chamber Perimeter</t>
  </si>
  <si>
    <t>Hydro Chamber Perimeter</t>
  </si>
  <si>
    <t>Area</t>
  </si>
  <si>
    <t>150 kg/m³</t>
  </si>
  <si>
    <t>Refer Dwg 3890.00.00.GZA.05.D004</t>
  </si>
  <si>
    <t>Bypass Pipeline</t>
  </si>
  <si>
    <t>Cross-connection</t>
  </si>
  <si>
    <t>BPT Outlet</t>
  </si>
  <si>
    <t>BPT Overflow</t>
  </si>
  <si>
    <t>Check</t>
  </si>
  <si>
    <t>Bypass</t>
  </si>
  <si>
    <t>Length</t>
  </si>
  <si>
    <t>Tench Xsection</t>
  </si>
  <si>
    <t>Granular Layer</t>
  </si>
  <si>
    <t>Fill Layer</t>
  </si>
  <si>
    <t>W</t>
  </si>
  <si>
    <t>SUB-TOTAL:</t>
  </si>
  <si>
    <t>Reinforcement measured provisionally and subject to re-measurement</t>
  </si>
  <si>
    <t>ACCESS ROAD, TEMPORARY DIVERSION AND CROSSING WORKS</t>
  </si>
  <si>
    <t>EARTHWORKS (ACCESS ROADS &amp; DIVERSION)</t>
  </si>
  <si>
    <t>Remove and grub trees and tree stumps</t>
  </si>
  <si>
    <t>Exceeding 300 mm girth up to 1 m girth</t>
  </si>
  <si>
    <t>Exceeding 1 m girth and up to 2 m girth</t>
  </si>
  <si>
    <t xml:space="preserve">Rates for tree removal shall include cutting, </t>
  </si>
  <si>
    <t xml:space="preserve">grubbing of roots, backfilling, compaction </t>
  </si>
  <si>
    <t>and disposal of material off site.</t>
  </si>
  <si>
    <t xml:space="preserve">Disposal of cleared vegetation, trees and stumps off </t>
  </si>
  <si>
    <t>site or at an approved area</t>
  </si>
  <si>
    <t xml:space="preserve">Clear and grub areas for temporary access </t>
  </si>
  <si>
    <t>tracks and deviations</t>
  </si>
  <si>
    <t>EARTHWORKS (ACCESS ROADS/TRACKS)</t>
  </si>
  <si>
    <t xml:space="preserve">Shape and prepare formation for access tracks </t>
  </si>
  <si>
    <t>including trimming and compaction</t>
  </si>
  <si>
    <t>Localised cut to fill to form access tracks</t>
  </si>
  <si>
    <t>Excavate and dispose unsuitable material</t>
  </si>
  <si>
    <t xml:space="preserve">Provide selected gravel material for access </t>
  </si>
  <si>
    <t>tracks from on-site or imported sources</t>
  </si>
  <si>
    <t>TEMPORARY ACCESS MANAGEMENT</t>
  </si>
  <si>
    <t xml:space="preserve">Maintain access tracks including grading and </t>
  </si>
  <si>
    <t>repair for the duration of construction</t>
  </si>
  <si>
    <t xml:space="preserve">Allow for relocation and regrading of access tracks </t>
  </si>
  <si>
    <t>EXCAVATION</t>
  </si>
  <si>
    <t>Excavate trench for pipeline crossing under</t>
  </si>
  <si>
    <t>access track</t>
  </si>
  <si>
    <t>Width</t>
  </si>
  <si>
    <t>VOLUME</t>
  </si>
  <si>
    <t>BEDDING</t>
  </si>
  <si>
    <t>CONCRETE ENCASEMENT</t>
  </si>
  <si>
    <t xml:space="preserve">Concrete encasement to pipeline from CH 7.374 </t>
  </si>
  <si>
    <t>to CH 13.374 of bypass pipeline complete</t>
  </si>
  <si>
    <t>TEMPORARY ACCESS DURING CROSSING</t>
  </si>
  <si>
    <t>Provide temporary deviation during crossing</t>
  </si>
  <si>
    <t>construction</t>
  </si>
  <si>
    <t>SUM</t>
  </si>
  <si>
    <t>REINSTATEMENT</t>
  </si>
  <si>
    <t>Remove temporary tracks</t>
  </si>
  <si>
    <t>Scarify and remove temporary access tracks</t>
  </si>
  <si>
    <t xml:space="preserve"> m² </t>
  </si>
  <si>
    <t>Reinstate original condition</t>
  </si>
  <si>
    <t>Reinstate ground and access tracks to original</t>
  </si>
  <si>
    <t>condition</t>
  </si>
  <si>
    <t>PIPELINE ROAD CROSSING</t>
  </si>
  <si>
    <t>Provide selected granular bedding material to pipeline</t>
  </si>
  <si>
    <t xml:space="preserve">Including all necessary design, detailing, fabrication, </t>
  </si>
  <si>
    <t>corrosion protection, transport and installation complete</t>
  </si>
  <si>
    <t xml:space="preserve">Working space: +0.6 m all round </t>
  </si>
  <si>
    <t>BPT: 9.15 × 5.7 + valve chamber</t>
  </si>
  <si>
    <t>* Shared wall included in BPT</t>
  </si>
  <si>
    <t>Valve Chamber *</t>
  </si>
  <si>
    <t>Shoring is measured only to excavation faces</t>
  </si>
  <si>
    <t>excludes sides open to atmosphere or constructed</t>
  </si>
  <si>
    <t>above ground.</t>
  </si>
  <si>
    <t xml:space="preserve">requiring support, as per SANS 1200 DB 8.3.4, and </t>
  </si>
  <si>
    <t>Chamber 1</t>
  </si>
  <si>
    <t>Chamber 2</t>
  </si>
  <si>
    <t>Wall 1 &amp; 2</t>
  </si>
  <si>
    <t>Wall 3</t>
  </si>
  <si>
    <t>Longest spans</t>
  </si>
  <si>
    <t>Shorter spans</t>
  </si>
  <si>
    <t>Retaining wall</t>
  </si>
  <si>
    <t>Thicker part of Inlet wall</t>
  </si>
  <si>
    <t>WALLS</t>
  </si>
  <si>
    <t>ND750 steel pipeline (cross-connection)</t>
  </si>
  <si>
    <t xml:space="preserve">Calculator Tool - </t>
  </si>
  <si>
    <t>750mm Diameter</t>
  </si>
  <si>
    <t>Unequal flanged tee ND900 × ND450 (T1)</t>
  </si>
  <si>
    <t>Unequal flanged tee ND900 × ND750 (T1)</t>
  </si>
  <si>
    <t>(All Tees to be gussated)</t>
  </si>
  <si>
    <t>New valves (AVK or similar approved by Engineer)</t>
  </si>
  <si>
    <t>Extra over for casting in lifting hooks (Hooks included)</t>
  </si>
  <si>
    <t>Large, circular, of a diameter over 0.35m and up to and including 0,7m</t>
  </si>
  <si>
    <r>
      <t>Bypass pipeline pedestals (no reinforcement), 6m intervals (Approx 0.7m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each)</t>
    </r>
  </si>
  <si>
    <t>8.3.3.1</t>
  </si>
  <si>
    <t>Make up deficiancy in backfill material (Provisional)</t>
  </si>
  <si>
    <t xml:space="preserve">Excavate from stockpile material on site and place over </t>
  </si>
  <si>
    <t>pipeline to form berm, including placement, compacting</t>
  </si>
  <si>
    <t>and shaping of embankments to 90% mod AASHTO density</t>
  </si>
  <si>
    <t>Terrace filling over pipe</t>
  </si>
  <si>
    <t>Terrace Xsection</t>
  </si>
  <si>
    <t>all flanges, bolts, nuts, gaskets,  fixings and extended spindle and penstock</t>
  </si>
  <si>
    <t>PORTION 1 - GENERAL</t>
  </si>
  <si>
    <t>PORTION 2 - BY-PASS</t>
  </si>
  <si>
    <t>PORTION 3 - JOINT SEAL AND CONRETE REPAIR</t>
  </si>
  <si>
    <t>PSJS</t>
  </si>
  <si>
    <t>JOINT SEALING</t>
  </si>
  <si>
    <t>Cleaning of surfaces</t>
  </si>
  <si>
    <t>5.1.1 a)</t>
  </si>
  <si>
    <t>Concrete surfaces on floor</t>
  </si>
  <si>
    <r>
      <t>m</t>
    </r>
    <r>
      <rPr>
        <vertAlign val="superscript"/>
        <sz val="9"/>
        <rFont val="Arial"/>
        <family val="2"/>
      </rPr>
      <t>2</t>
    </r>
  </si>
  <si>
    <t>Concrete surfaces on walls</t>
  </si>
  <si>
    <t>5.1.1 b)</t>
  </si>
  <si>
    <t>Steel surfaces on any plane and angle</t>
  </si>
  <si>
    <t>5.2.1 a)</t>
  </si>
  <si>
    <t>Sikadur - Combiflex® SG System complete</t>
  </si>
  <si>
    <t>(250mm wide, 2mm thick)</t>
  </si>
  <si>
    <t>(on floor)</t>
  </si>
  <si>
    <t>(on walls)</t>
  </si>
  <si>
    <t>(on wall/floor joints)</t>
  </si>
  <si>
    <t>5.2.1 b)</t>
  </si>
  <si>
    <t>Thermal joint welding</t>
  </si>
  <si>
    <t>5.3.1 a)</t>
  </si>
  <si>
    <t>Temporary waterstopping with injected</t>
  </si>
  <si>
    <t>Sika® Injection - 101 RC</t>
  </si>
  <si>
    <t>5.3.1 b)</t>
  </si>
  <si>
    <t>Perminant waterstopping with injected</t>
  </si>
  <si>
    <t>Sika® Injection - 203</t>
  </si>
  <si>
    <t>REFILL AND TESTING PHASE</t>
  </si>
  <si>
    <t>Facilitate &amp; monitor refilling of reservoir (Water supplied free)</t>
  </si>
  <si>
    <t>For each reservoir compartment:</t>
  </si>
  <si>
    <t>65 Mℓ reservoir compartment 1</t>
  </si>
  <si>
    <t>Test water quality post-filling of the reservoir</t>
  </si>
  <si>
    <t>For each reservoir:</t>
  </si>
  <si>
    <t>Facilitate and monitor water level drop test</t>
  </si>
  <si>
    <t>Access Ladders</t>
  </si>
  <si>
    <t>JOINT REPAIR</t>
  </si>
  <si>
    <t>(cat ladder) inside Reservoir</t>
  </si>
  <si>
    <t>including brackets and fixings, installed complete</t>
  </si>
  <si>
    <t>9400 mm Height</t>
  </si>
  <si>
    <t>ALTERNATIVE</t>
  </si>
  <si>
    <t>Aluminium internal vertical access ladder</t>
  </si>
  <si>
    <t>inside Reservoir with safety cage</t>
  </si>
  <si>
    <t>SPOIL REPAIR</t>
  </si>
  <si>
    <t xml:space="preserve">  </t>
  </si>
  <si>
    <t>PPG 8.3.2</t>
  </si>
  <si>
    <t>Provision of as-built drawings and details</t>
  </si>
  <si>
    <t>Item 1.4.3</t>
  </si>
  <si>
    <t>PPG 8.3.3</t>
  </si>
  <si>
    <t>Provide Operation and Maintenance Manuals</t>
  </si>
  <si>
    <t>Pipetech</t>
  </si>
  <si>
    <t>IN 11722</t>
  </si>
  <si>
    <t>PPG 8.3.4</t>
  </si>
  <si>
    <t>Training</t>
  </si>
  <si>
    <t>IN 11748</t>
  </si>
  <si>
    <t>IN 11766</t>
  </si>
  <si>
    <t>Remuneration</t>
  </si>
  <si>
    <t xml:space="preserve">  i)  CLO/LDO remuneration</t>
  </si>
  <si>
    <t>Eployer Requirements</t>
  </si>
  <si>
    <t>Artisans and Skills Training</t>
  </si>
  <si>
    <t>Maintenance Spares</t>
  </si>
  <si>
    <t>SANS 
1200 A</t>
  </si>
  <si>
    <t>LABOUR</t>
  </si>
  <si>
    <t>a) Qualified Artisan</t>
  </si>
  <si>
    <t>hr</t>
  </si>
  <si>
    <t>b) Skilled</t>
  </si>
  <si>
    <t>c) Semi-skilled</t>
  </si>
  <si>
    <t>d) Unskilled</t>
  </si>
  <si>
    <t>e) Welder</t>
  </si>
  <si>
    <t>PLANT HIRE: WORK RATES ON SITE</t>
  </si>
  <si>
    <t>Tipper truck (specify capacity)</t>
  </si>
  <si>
    <t>a) ..........m³ (small)</t>
  </si>
  <si>
    <t>b) ..........m³ (large)</t>
  </si>
  <si>
    <t>Tractor Loader Backhoe (TLB)</t>
  </si>
  <si>
    <t>a) ..........m³ bucket</t>
  </si>
  <si>
    <t>Specify type .....................................</t>
  </si>
  <si>
    <t>Compactor</t>
  </si>
  <si>
    <t>Plate compactor (Specify model)</t>
  </si>
  <si>
    <t>Model type .......................................</t>
  </si>
  <si>
    <t>a) .........( 3000 kg applied force)</t>
  </si>
  <si>
    <t>Concrete mixer (Specify capacity)</t>
  </si>
  <si>
    <t>a) .........(small towable)</t>
  </si>
  <si>
    <t>Miscellaneous</t>
  </si>
  <si>
    <t>a) Compressor with capacity of 10m³/min</t>
  </si>
  <si>
    <t>b) Water pump with 25 l/s capacity</t>
  </si>
  <si>
    <t>c) Welding unit (300 Amp)</t>
  </si>
  <si>
    <t>d) 4 kVA Diesel driven generating set</t>
  </si>
  <si>
    <t>e) Other (Specify)</t>
  </si>
  <si>
    <t>PLANT HIRE: TRANSPORT COST TO AND FROM SITE</t>
  </si>
  <si>
    <t xml:space="preserve">(Distance shall be measured one way only.  Tendered rates shall </t>
  </si>
  <si>
    <t>include for transport both to and from site)</t>
  </si>
  <si>
    <t>Low bed (suitable for the largest piece of equipment above)</t>
  </si>
  <si>
    <t>km</t>
  </si>
  <si>
    <t>Tipper truck</t>
  </si>
  <si>
    <t>a) Small</t>
  </si>
  <si>
    <t>b) Large</t>
  </si>
  <si>
    <t>Water Tanker</t>
  </si>
  <si>
    <t>a) Small (towable)</t>
  </si>
  <si>
    <t>Concrete mixer</t>
  </si>
  <si>
    <t>LABOUR BASED EQUIPMENT</t>
  </si>
  <si>
    <t>a) Pick</t>
  </si>
  <si>
    <t>day</t>
  </si>
  <si>
    <t>b) "Gwalas"</t>
  </si>
  <si>
    <t>c) Shovel</t>
  </si>
  <si>
    <t>d) Wheelbarrow</t>
  </si>
  <si>
    <t>e) Bucket (20l)</t>
  </si>
  <si>
    <t>Total Carried forward to Summary of Schedules</t>
  </si>
  <si>
    <t>BUFFER TANK</t>
  </si>
  <si>
    <t>OTHER GENERAL CHARGES</t>
  </si>
  <si>
    <t>Schedule</t>
  </si>
  <si>
    <t>a)</t>
  </si>
  <si>
    <t>Floor and inclined surfaces less than 45 degrees</t>
  </si>
  <si>
    <t>b)</t>
  </si>
  <si>
    <t>Walls/Inclined surfaces from 45 degrees and greater</t>
  </si>
  <si>
    <t>Roof Soffit</t>
  </si>
  <si>
    <t>Columns and column heads</t>
  </si>
  <si>
    <t>Minor concrete spalls</t>
  </si>
  <si>
    <t>floor and inclined surface less than 45 degrees</t>
  </si>
  <si>
    <t>litre</t>
  </si>
  <si>
    <t>walls and inclined surfaces 45 degrees and greater</t>
  </si>
  <si>
    <t>columns and column heads</t>
  </si>
  <si>
    <t>roof soffit</t>
  </si>
  <si>
    <t>Y8 reinforcing bars</t>
  </si>
  <si>
    <t>Y12 reinforcing bars</t>
  </si>
  <si>
    <t>Y16 reinforcing bars</t>
  </si>
  <si>
    <t>Inlet pipes</t>
  </si>
  <si>
    <t>Roof expansion joints</t>
  </si>
  <si>
    <t>Swellable waterstop</t>
  </si>
  <si>
    <t>Provisional sum: Allowance for CPA (3.5% of Sub-Total)</t>
  </si>
  <si>
    <t>PSA</t>
  </si>
  <si>
    <t>Hard rock excavation (No high velocity explosives</t>
  </si>
  <si>
    <t>allowed)</t>
  </si>
  <si>
    <t>Ref</t>
  </si>
  <si>
    <t>BRANDKOP DAM JOINT SEALING IN THE CRR AND BY-PASS PIPELINE
CONSTRUCTION OF A STEEL BY-PASS PIPELINE AND BREAK PRESSURE TANK AT BRANDKOP RESERVOIR INCLUDING RESERVOIR JOINT SEALING AND CONCRETE REPAIRS</t>
  </si>
  <si>
    <t>PORTION 2 - BY-PASS PIPELINE</t>
  </si>
  <si>
    <t>Earthworks</t>
  </si>
  <si>
    <t>Reinforced Concrete</t>
  </si>
  <si>
    <t>Structural Steel</t>
  </si>
  <si>
    <t>Valves and Appurtenances</t>
  </si>
  <si>
    <t>Pressed Steel Tank (500kl)</t>
  </si>
  <si>
    <t>Pipes, Valves and Appurtenances</t>
  </si>
  <si>
    <t>Summary - Detailed Cost Breakdown</t>
  </si>
  <si>
    <t>Bedding and Pedestals</t>
  </si>
  <si>
    <t>Medium Pressure Pipelines</t>
  </si>
  <si>
    <t>Access Road</t>
  </si>
  <si>
    <t>Joint Repair</t>
  </si>
  <si>
    <t>Testing</t>
  </si>
  <si>
    <t>Sundries - Access Ladders</t>
  </si>
  <si>
    <t>Spoil Repair</t>
  </si>
  <si>
    <t xml:space="preserve">Slurry Seal </t>
  </si>
  <si>
    <t>Roof Waterproofing</t>
  </si>
  <si>
    <t>Stormwater Drain</t>
  </si>
  <si>
    <t>Surface Preparation</t>
  </si>
  <si>
    <t xml:space="preserve">BREAK PRESSURE TANK (BPT) </t>
  </si>
  <si>
    <t>Remove topsoil to a depth of 150mm and</t>
  </si>
  <si>
    <t>Stockpile on site and maintain</t>
  </si>
  <si>
    <t>manufactured from hot-dip galvanised mild steel,</t>
  </si>
  <si>
    <t>"Mentis" or similar approved standard galvanised</t>
  </si>
  <si>
    <t xml:space="preserve">Camber 1, 2 and 3 Internal access ladder with </t>
  </si>
  <si>
    <t xml:space="preserve">Valve Chamber internal access ladder with </t>
  </si>
  <si>
    <r>
      <t xml:space="preserve">joints between each </t>
    </r>
    <r>
      <rPr>
        <b/>
        <u/>
        <sz val="9"/>
        <rFont val="Arial"/>
        <family val="2"/>
      </rPr>
      <t>precast</t>
    </r>
    <r>
      <rPr>
        <u/>
        <sz val="9"/>
        <rFont val="Arial"/>
        <family val="2"/>
      </rPr>
      <t xml:space="preserve"> roof slab panel and </t>
    </r>
  </si>
  <si>
    <r>
      <t xml:space="preserve">Ladder </t>
    </r>
    <r>
      <rPr>
        <b/>
        <sz val="9"/>
        <rFont val="Arial"/>
        <family val="2"/>
      </rPr>
      <t>2200mm</t>
    </r>
    <r>
      <rPr>
        <sz val="9"/>
        <rFont val="Arial"/>
        <family val="2"/>
      </rPr>
      <t xml:space="preserve"> long, including grab bar, supply and</t>
    </r>
  </si>
  <si>
    <r>
      <t xml:space="preserve">Ladder </t>
    </r>
    <r>
      <rPr>
        <b/>
        <sz val="9"/>
        <rFont val="Arial"/>
        <family val="2"/>
      </rPr>
      <t>1000mm</t>
    </r>
    <r>
      <rPr>
        <sz val="9"/>
        <rFont val="Arial"/>
        <family val="2"/>
      </rPr>
      <t xml:space="preserve"> long, including grab bar, supply and</t>
    </r>
  </si>
  <si>
    <t>Roadcrossing by pipe</t>
  </si>
  <si>
    <t>Road Xsection</t>
  </si>
  <si>
    <t>ND1016 mm steel pipeline (bypass pipeline)</t>
  </si>
  <si>
    <t>Grade X52 steel pipe (t=8mm)</t>
  </si>
  <si>
    <t>Supply and deliver steel pipe with butt welded joints with</t>
  </si>
  <si>
    <t>solvent free epoxy internal lining and 3LPE external coating</t>
  </si>
  <si>
    <t xml:space="preserve">Use from site, lay, joint, bed and test steel pipe with </t>
  </si>
  <si>
    <t>butt welded joints with solvent free epoxy internal lining</t>
  </si>
  <si>
    <t>and 3LPE external coating as specified in the</t>
  </si>
  <si>
    <t xml:space="preserve">project specification including repair of internal linning </t>
  </si>
  <si>
    <t>and external coating after welding</t>
  </si>
  <si>
    <t>for the protection against corrosion</t>
  </si>
  <si>
    <t>Extra-over item 7.28 to7.31 for cutting of the pipe and the supplying</t>
  </si>
  <si>
    <t>and fixing of rated flanges including installation and making good</t>
  </si>
  <si>
    <t>For all grades of steel pipes</t>
  </si>
  <si>
    <t>PIPE BENDS AND SPECIALS</t>
  </si>
  <si>
    <t>All pipe specials to be lined and coated with solvent free epoxy</t>
  </si>
  <si>
    <t>and taped wrapped as per as per Particular Specification PLQ.</t>
  </si>
  <si>
    <t>Pipe Mitres</t>
  </si>
  <si>
    <t>Extra over reference 8.2.1(a) for supply, install, bed and</t>
  </si>
  <si>
    <t>test the following fittings, including cutting of pipes,</t>
  </si>
  <si>
    <t>couplings, etc.</t>
  </si>
  <si>
    <t>Mitre Cut and Welded Joints</t>
  </si>
  <si>
    <t>Purpose Made Bends</t>
  </si>
  <si>
    <t>Purpose made steel bends</t>
  </si>
  <si>
    <t>ND700mm Diameter (&gt;3°- 12°)</t>
  </si>
  <si>
    <t>ND750mm Diameter (&gt;3°- 12°)</t>
  </si>
  <si>
    <t>ND1016mm Diameter (&gt;3°- 12°)</t>
  </si>
  <si>
    <t>ND1200mm Diameter (&gt;3°- 12°)</t>
  </si>
  <si>
    <r>
      <t>ND700mm Diameter (13</t>
    </r>
    <r>
      <rPr>
        <sz val="9"/>
        <rFont val="Calibri"/>
        <family val="2"/>
      </rPr>
      <t>°</t>
    </r>
    <r>
      <rPr>
        <sz val="9"/>
        <rFont val="Arial"/>
        <family val="2"/>
      </rPr>
      <t>- 45</t>
    </r>
    <r>
      <rPr>
        <sz val="9"/>
        <rFont val="Calibri"/>
        <family val="2"/>
      </rPr>
      <t>°</t>
    </r>
    <r>
      <rPr>
        <sz val="9"/>
        <rFont val="Arial"/>
        <family val="2"/>
      </rPr>
      <t>)</t>
    </r>
  </si>
  <si>
    <r>
      <t>ND750mm Diameter (13</t>
    </r>
    <r>
      <rPr>
        <sz val="9"/>
        <rFont val="Calibri"/>
        <family val="2"/>
      </rPr>
      <t>°</t>
    </r>
    <r>
      <rPr>
        <sz val="9"/>
        <rFont val="Arial"/>
        <family val="2"/>
      </rPr>
      <t>- 45</t>
    </r>
    <r>
      <rPr>
        <sz val="9"/>
        <rFont val="Calibri"/>
        <family val="2"/>
      </rPr>
      <t>°</t>
    </r>
    <r>
      <rPr>
        <sz val="9"/>
        <rFont val="Arial"/>
        <family val="2"/>
      </rPr>
      <t>)</t>
    </r>
  </si>
  <si>
    <r>
      <t>ND1016mm Diameter (13</t>
    </r>
    <r>
      <rPr>
        <sz val="9"/>
        <rFont val="Calibri"/>
        <family val="2"/>
      </rPr>
      <t>°</t>
    </r>
    <r>
      <rPr>
        <sz val="9"/>
        <rFont val="Arial"/>
        <family val="2"/>
      </rPr>
      <t>- 45</t>
    </r>
    <r>
      <rPr>
        <sz val="9"/>
        <rFont val="Calibri"/>
        <family val="2"/>
      </rPr>
      <t>°</t>
    </r>
    <r>
      <rPr>
        <sz val="9"/>
        <rFont val="Arial"/>
        <family val="2"/>
      </rPr>
      <t>)</t>
    </r>
  </si>
  <si>
    <r>
      <t>ND1200mm Diameter (13</t>
    </r>
    <r>
      <rPr>
        <sz val="9"/>
        <rFont val="Calibri"/>
        <family val="2"/>
      </rPr>
      <t>°</t>
    </r>
    <r>
      <rPr>
        <sz val="9"/>
        <rFont val="Arial"/>
        <family val="2"/>
      </rPr>
      <t>- 45</t>
    </r>
    <r>
      <rPr>
        <sz val="9"/>
        <rFont val="Calibri"/>
        <family val="2"/>
      </rPr>
      <t>°</t>
    </r>
    <r>
      <rPr>
        <sz val="9"/>
        <rFont val="Arial"/>
        <family val="2"/>
      </rPr>
      <t>)</t>
    </r>
  </si>
  <si>
    <t>NB900 eccentric flanged butterfly valve (Class 25)</t>
  </si>
  <si>
    <t>as construction progresses (by instruction of Engineer only)</t>
  </si>
  <si>
    <t>CONCRETE SPOIL REPAIR</t>
  </si>
  <si>
    <r>
      <t>m</t>
    </r>
    <r>
      <rPr>
        <vertAlign val="superscript"/>
        <sz val="9"/>
        <color rgb="FF000000"/>
        <rFont val="Arial"/>
        <family val="2"/>
      </rPr>
      <t>2</t>
    </r>
  </si>
  <si>
    <t>Carried forward</t>
  </si>
  <si>
    <t>Brought forward</t>
  </si>
  <si>
    <t>P sum</t>
  </si>
  <si>
    <t>Altitude valves Cost / Each</t>
  </si>
  <si>
    <t>Transport and labour to handle and install (a) above</t>
  </si>
  <si>
    <t>Overheads, Charges &amp; Profit on (a)  above</t>
  </si>
  <si>
    <t>Overheads, Charges &amp; Profit on (a) above</t>
  </si>
  <si>
    <t>Schedule No:</t>
  </si>
  <si>
    <t>BRANDKOP DAM JOINT SEALING IN THE CRR AND BY-PASS PIPELINE</t>
  </si>
  <si>
    <t>CONSTRUCTION OF A STEEL BY-PASS PIPELINE AND BREAK PRESSURE TANK AT BRANDKOP RESERVOIR INCLUDING RESERVOIR JOINT SEALING AND CONCRETE REPAIRS</t>
  </si>
  <si>
    <t xml:space="preserve"> Summary of Bills</t>
  </si>
  <si>
    <t>Buffer Tank</t>
  </si>
  <si>
    <t xml:space="preserve">Schedule </t>
  </si>
  <si>
    <t xml:space="preserve">500kl pressed steel buffer tank with isolation </t>
  </si>
  <si>
    <t>width</t>
  </si>
  <si>
    <t>Excavation for buffer tank footings</t>
  </si>
  <si>
    <t>Hard rock excavation (No high velocity explosives allowed)</t>
  </si>
  <si>
    <t>Alongside support walls below tank in all foundations\</t>
  </si>
  <si>
    <t>Tank supports including corners and edges</t>
  </si>
  <si>
    <t xml:space="preserve">HOT DIP GALVANISED MILD STEEL PANEL TANK INCLUDING LADDERS, ETC </t>
  </si>
  <si>
    <t>Supply, deliver and errect 500kl pressed steel tank with roof</t>
  </si>
  <si>
    <t>rectangular, complete with all fasteners, ladders, latches, etc.</t>
  </si>
  <si>
    <t>65kl</t>
  </si>
  <si>
    <t>R/kl</t>
  </si>
  <si>
    <t>510kl</t>
  </si>
  <si>
    <t>Rand</t>
  </si>
  <si>
    <t>Supply and deliver flanged steel water pipes</t>
  </si>
  <si>
    <t>complete with solvent‑free epoxy internal lining</t>
  </si>
  <si>
    <t>and 3‑layer polyethylene (3LPE) external coating.</t>
  </si>
  <si>
    <t>All pipes shall be suitable for a PN25 pressure rating</t>
  </si>
  <si>
    <t>and shall be supplied with EN 1092‑1 PN25 weld‑neck</t>
  </si>
  <si>
    <t>flanges factory‑welded to the pipe ends.</t>
  </si>
  <si>
    <t>Grade X42 steel pipe (8mm)</t>
  </si>
  <si>
    <t>ND600 steel pipeline</t>
  </si>
  <si>
    <t>600mm Diameter</t>
  </si>
  <si>
    <t>Spool Pieces</t>
  </si>
  <si>
    <t>SS puddle pipe ND600 (one end plain) (PS5)</t>
  </si>
  <si>
    <t>NB600 RSV Gate valve (Class 10)</t>
  </si>
  <si>
    <t>Provisional sum: Allowance for Construction Skills Development Goal (CSDG)(0,25% of Sub-Total)</t>
  </si>
  <si>
    <t>Schedule 1</t>
  </si>
  <si>
    <t>Schedule No.: 2</t>
  </si>
  <si>
    <t>Schedule No.: 3</t>
  </si>
  <si>
    <t>.5</t>
  </si>
  <si>
    <t>.6</t>
  </si>
  <si>
    <t xml:space="preserve"> Clear and grub</t>
  </si>
  <si>
    <t>Disposal of vegetation</t>
  </si>
  <si>
    <t>Formation of tracks</t>
  </si>
  <si>
    <t>Removal of unsafe material</t>
  </si>
  <si>
    <t>Selected gravel</t>
  </si>
  <si>
    <t>Management of tracks</t>
  </si>
  <si>
    <t>Relocation of tracks</t>
  </si>
  <si>
    <t xml:space="preserve">Pressure wash all concrete surfaces to remove loose material and </t>
  </si>
  <si>
    <t>leave an open pore structure, including removal of waste from reservoir</t>
  </si>
  <si>
    <t>limited (to be evaluated on site)</t>
  </si>
  <si>
    <t>Severe concrete spalls but where reinforcing loss due to corrosion is</t>
  </si>
  <si>
    <t xml:space="preserve">Cut max 20mm deep with a grinder around the area to be </t>
  </si>
  <si>
    <t xml:space="preserve">Apply Penecrete mortar in layers all strictly in accordance </t>
  </si>
  <si>
    <t>with the manufacturer's specifications:</t>
  </si>
  <si>
    <t xml:space="preserve">removed. Break out concrete to approximately 50mm deep </t>
  </si>
  <si>
    <t xml:space="preserve">beyond spalled reinforcement. Remove any corroded material </t>
  </si>
  <si>
    <t xml:space="preserve">from rebar by mechanical means. Ensure concrete is </t>
  </si>
  <si>
    <t xml:space="preserve">acceptably clean with an open pore structure and meets the </t>
  </si>
  <si>
    <t>product supplier's requirements.</t>
  </si>
  <si>
    <t>Apply Penecrete mortar in layers all strictly in accordance</t>
  </si>
  <si>
    <t xml:space="preserve"> with the manufacturer's specifications:</t>
  </si>
  <si>
    <t xml:space="preserve">Severe concrete spalls where reinforcing corrosion is significant, </t>
  </si>
  <si>
    <t>requiring reinforcing steel replacement (to be evaluated on site)</t>
  </si>
  <si>
    <t>removed. Break out concrete to approximately 50mm deep</t>
  </si>
  <si>
    <t xml:space="preserve">the area where reinforcing must be replaced. </t>
  </si>
  <si>
    <t xml:space="preserve">Cut out compromised reinforcing section. </t>
  </si>
  <si>
    <t xml:space="preserve">Remove any corroded material from remaining rebar by </t>
  </si>
  <si>
    <t>mechanical means. Ensure concrete is accepably clean with</t>
  </si>
  <si>
    <t>requirements.</t>
  </si>
  <si>
    <t>an open pore structure and meets the product supplier's</t>
  </si>
  <si>
    <t xml:space="preserve">beyond spalled reinforcement and 50 x bar diameter beyond </t>
  </si>
  <si>
    <t xml:space="preserve">Bend existing reinforcing inwards where required to ensure a </t>
  </si>
  <si>
    <t xml:space="preserve">minimum cover of 20mm (roof soffit) or 40mm (walls). </t>
  </si>
  <si>
    <t xml:space="preserve">Bend replacement reinforcement to suit where required and </t>
  </si>
  <si>
    <t>splice onto existing exposed reinforcement, securing with tie wire</t>
  </si>
  <si>
    <t xml:space="preserve">while maintaining minimum cover requirements. </t>
  </si>
  <si>
    <t xml:space="preserve">Apply Penecrete mortar in layers all strictly in accordance with </t>
  </si>
  <si>
    <t>the manufacturer's specifications:</t>
  </si>
  <si>
    <t>.7</t>
  </si>
  <si>
    <t xml:space="preserve">Apply Penetron Slurry on prepared surfaces, all in accordance </t>
  </si>
  <si>
    <t>with manufacturer's specifications</t>
  </si>
  <si>
    <t xml:space="preserve">Cut max 20mm deep with a grinder around the area to be removed. </t>
  </si>
  <si>
    <t xml:space="preserve">Cut at a slight angle to create a dovetail/mechanical key for repair. </t>
  </si>
  <si>
    <t xml:space="preserve">Break out concrete to depth of spalled reinforcement. </t>
  </si>
  <si>
    <t xml:space="preserve">Remove any corroded material  from rebar by mechanical means. </t>
  </si>
  <si>
    <t xml:space="preserve">Ensure concrete  is acceptably clean with an open pore structure and </t>
  </si>
  <si>
    <t>meets the product supplier's requirements.</t>
  </si>
  <si>
    <t>Cut max 20mm deep with a grinder around the area to be</t>
  </si>
  <si>
    <t xml:space="preserve">Rake away 100mm stone covering on roof for sufficient </t>
  </si>
  <si>
    <t xml:space="preserve">working space requirements at joints; reinstate upon </t>
  </si>
  <si>
    <t>completion</t>
  </si>
  <si>
    <t xml:space="preserve">Remove existing sealant material and part of filler board </t>
  </si>
  <si>
    <t xml:space="preserve">where required to suit new installation. Prepare internal </t>
  </si>
  <si>
    <t xml:space="preserve">surfaces in accordance with new joint seal manufacturer's </t>
  </si>
  <si>
    <t>specifications</t>
  </si>
  <si>
    <t xml:space="preserve">Install primer, backing cord and self-levelling ultra-low </t>
  </si>
  <si>
    <t xml:space="preserve">modulus silicone/hybrid sealant to manufacturer's </t>
  </si>
  <si>
    <t>specification, joints 20 to 25mm wide</t>
  </si>
  <si>
    <r>
      <t xml:space="preserve">4 Inlet pipes: mechanically brush/clean inside of </t>
    </r>
    <r>
      <rPr>
        <b/>
        <sz val="9"/>
        <rFont val="Arial"/>
        <family val="2"/>
      </rPr>
      <t>400mm</t>
    </r>
    <r>
      <rPr>
        <sz val="9"/>
        <color rgb="FF000000"/>
        <rFont val="Arial"/>
        <family val="2"/>
      </rPr>
      <t xml:space="preserve"> </t>
    </r>
  </si>
  <si>
    <t xml:space="preserve">Diameter pipes to remove corroded material; prepare </t>
  </si>
  <si>
    <t>internal surface as required and apply internal lining with a</t>
  </si>
  <si>
    <t xml:space="preserve">trenchless system e.g. AMT trenchless, or similar approved. </t>
  </si>
  <si>
    <t>Work complete including establishment, access, installation, etc.</t>
  </si>
  <si>
    <t>.8</t>
  </si>
  <si>
    <t>.9</t>
  </si>
  <si>
    <t>.10</t>
  </si>
  <si>
    <t xml:space="preserve">Install Penebar SW55 swellable waterstop strictly in </t>
  </si>
  <si>
    <t>accordance with the manufacturer's specifications</t>
  </si>
  <si>
    <t>DAYWORKS</t>
  </si>
  <si>
    <t>Bankers Details :</t>
  </si>
  <si>
    <t>Contractor's Name:</t>
  </si>
  <si>
    <t>Bank:</t>
  </si>
  <si>
    <t>Branch:</t>
  </si>
  <si>
    <t>Account Number:</t>
  </si>
  <si>
    <t>Cheque Account</t>
  </si>
  <si>
    <t xml:space="preserve">                   or                     Savings Account</t>
  </si>
  <si>
    <t>Signature :</t>
  </si>
  <si>
    <t>By Tenderer :</t>
  </si>
  <si>
    <t>Company Name :</t>
  </si>
  <si>
    <t>Date :</t>
  </si>
  <si>
    <t>Name reflected on bank statement: ___________________________________________</t>
  </si>
  <si>
    <t>TOTAL CONSTRUCTION COST (INCL VAT):</t>
  </si>
  <si>
    <t>TOTAL CONSTRUCTION COST (EXCL VAT):</t>
  </si>
  <si>
    <t>PSAB</t>
  </si>
  <si>
    <t>PSC</t>
  </si>
  <si>
    <t>Materials Used in the Altitude Valves</t>
  </si>
  <si>
    <t>BID NUMBER: VCW440/STEELBPTB/26</t>
  </si>
  <si>
    <t xml:space="preserve">Leveling screed 10mm thick to top of no fines concrete </t>
  </si>
  <si>
    <t>(wastage shall be included in</t>
  </si>
  <si>
    <t xml:space="preserve">New valves (AVK or similar approved by Engineer), including </t>
  </si>
  <si>
    <t>supply, installation and tetsing</t>
  </si>
  <si>
    <t>Joint Sealing (Sika range or similar approved)</t>
  </si>
  <si>
    <t>Waterstopping through cracks and joints (Sika range or similar approved)</t>
  </si>
  <si>
    <t>65 Mℓ reservoir compartment 2</t>
  </si>
  <si>
    <t>PSG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</si>
</sst>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R&quot;* #,##0.00_);_(&quot;R&quot;* \(#,##0.00\);_(&quot;R&quot;* &quot;-&quot;??_);_(@_)"/>
    <numFmt numFmtId="167" formatCode="_ &quot;R&quot;\ * #,##0.00_ ;_ &quot;R&quot;\ * \-#,##0.00_ ;_ &quot;R&quot;\ * &quot;-&quot;??_ ;_ @_ "/>
    <numFmt numFmtId="168" formatCode="_ * #,##0.00_ ;_ * \-#,##0.00_ ;_ * &quot;-&quot;??_ ;_ @_ "/>
    <numFmt numFmtId="169" formatCode="0.0"/>
    <numFmt numFmtId="170" formatCode="_-* #,##0.00_-;\-* #,##0.00_-;_-* \-??_-;_-@_-"/>
    <numFmt numFmtId="171" formatCode="#,##0.0"/>
    <numFmt numFmtId="172" formatCode="0.00_)"/>
    <numFmt numFmtId="173" formatCode="&quot;R&quot;#,##0.00"/>
    <numFmt numFmtId="174" formatCode="0.000"/>
    <numFmt numFmtId="175" formatCode="0.0000"/>
    <numFmt numFmtId="176" formatCode="0.000000000"/>
    <numFmt numFmtId="177" formatCode="General;[Red]\-General"/>
    <numFmt numFmtId="178" formatCode="_-[$R-1C09]* #,##0.00_-;\-[$R-1C09]* #,##0.00_-;_-[$R-1C09]* &quot;-&quot;??_-;_-@_-"/>
    <numFmt numFmtId="179" formatCode="_ * #,##0_ ;_ * \-#,##0_ ;_ * &quot;-&quot;??_ ;_ @_ "/>
  </numFmts>
  <fonts count="9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u/>
      <sz val="9"/>
      <color indexed="8"/>
      <name val="Arial"/>
      <family val="2"/>
    </font>
    <font>
      <sz val="7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Tms Rmn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u/>
      <sz val="9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indexed="8"/>
      <name val="Arial"/>
      <family val="2"/>
    </font>
    <font>
      <sz val="9"/>
      <name val="Arial MT"/>
    </font>
    <font>
      <u/>
      <sz val="6.75"/>
      <color indexed="12"/>
      <name val="Arial MT"/>
    </font>
    <font>
      <b/>
      <u/>
      <sz val="9"/>
      <color rgb="FFFF0000"/>
      <name val="Arial"/>
      <family val="2"/>
    </font>
    <font>
      <sz val="10"/>
      <name val="Courier"/>
      <family val="3"/>
    </font>
    <font>
      <i/>
      <sz val="9"/>
      <color indexed="8"/>
      <name val="Arial"/>
      <family val="2"/>
    </font>
    <font>
      <u/>
      <sz val="9"/>
      <color rgb="FF00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9"/>
      <color rgb="FF00B0F0"/>
      <name val="Arial"/>
      <family val="2"/>
    </font>
    <font>
      <sz val="10"/>
      <color rgb="FF00B0F0"/>
      <name val="Arial"/>
      <family val="2"/>
    </font>
    <font>
      <b/>
      <i/>
      <sz val="9"/>
      <color theme="1"/>
      <name val="Arial"/>
      <family val="2"/>
    </font>
    <font>
      <i/>
      <sz val="10"/>
      <color theme="1"/>
      <name val="Arial"/>
      <family val="2"/>
    </font>
    <font>
      <b/>
      <sz val="8"/>
      <name val="Arial"/>
      <family val="2"/>
    </font>
    <font>
      <b/>
      <i/>
      <sz val="8.5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i/>
      <sz val="9"/>
      <color theme="1" tint="4.9989318521683403E-2"/>
      <name val="Arial"/>
      <family val="2"/>
    </font>
    <font>
      <i/>
      <u/>
      <sz val="9"/>
      <color theme="1" tint="4.9989318521683403E-2"/>
      <name val="Arial"/>
      <family val="2"/>
    </font>
    <font>
      <i/>
      <sz val="10"/>
      <color rgb="FFFF0000"/>
      <name val="Arial"/>
      <family val="2"/>
    </font>
    <font>
      <vertAlign val="superscript"/>
      <sz val="9"/>
      <name val="Arial"/>
      <family val="2"/>
    </font>
    <font>
      <sz val="9"/>
      <color rgb="FF000000"/>
      <name val="Arial"/>
      <family val="2"/>
    </font>
    <font>
      <b/>
      <sz val="10"/>
      <color indexed="8"/>
      <name val="Arial"/>
      <family val="2"/>
    </font>
    <font>
      <b/>
      <u/>
      <sz val="9"/>
      <color theme="1"/>
      <name val="Arial"/>
      <family val="2"/>
    </font>
    <font>
      <u/>
      <sz val="10"/>
      <color theme="1"/>
      <name val="Arial"/>
      <family val="2"/>
    </font>
    <font>
      <sz val="9"/>
      <name val="Calibri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Arial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rgb="FF000000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5">
    <xf numFmtId="0" fontId="0" fillId="0" borderId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8" borderId="0" applyNumberFormat="0" applyBorder="0" applyAlignment="0" applyProtection="0"/>
    <xf numFmtId="0" fontId="21" fillId="4" borderId="0" applyNumberFormat="0" applyBorder="0" applyAlignment="0" applyProtection="0"/>
    <xf numFmtId="0" fontId="21" fillId="13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2" fillId="6" borderId="0" applyNumberFormat="0" applyBorder="0" applyAlignment="0" applyProtection="0"/>
    <xf numFmtId="0" fontId="23" fillId="16" borderId="1" applyNumberFormat="0" applyAlignment="0" applyProtection="0"/>
    <xf numFmtId="0" fontId="24" fillId="17" borderId="2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0" fontId="15" fillId="0" borderId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ill="0" applyBorder="0" applyAlignment="0" applyProtection="0"/>
    <xf numFmtId="167" fontId="15" fillId="0" borderId="0" applyFont="0" applyFill="0" applyBorder="0" applyAlignment="0" applyProtection="0"/>
    <xf numFmtId="166" fontId="37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15" fillId="0" borderId="0" applyFont="0" applyFill="0" applyBorder="0" applyAlignment="0" applyProtection="0">
      <alignment vertical="top"/>
    </xf>
    <xf numFmtId="0" fontId="26" fillId="8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9" borderId="1" applyNumberFormat="0" applyAlignment="0" applyProtection="0"/>
    <xf numFmtId="0" fontId="31" fillId="0" borderId="6" applyNumberFormat="0" applyFill="0" applyAlignment="0" applyProtection="0"/>
    <xf numFmtId="0" fontId="32" fillId="9" borderId="0" applyNumberFormat="0" applyBorder="0" applyAlignment="0" applyProtection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0" fillId="0" borderId="0"/>
    <xf numFmtId="0" fontId="15" fillId="5" borderId="7" applyNumberFormat="0" applyFont="0" applyAlignment="0" applyProtection="0"/>
    <xf numFmtId="0" fontId="15" fillId="5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  <xf numFmtId="0" fontId="33" fillId="16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1" fillId="0" borderId="0" applyNumberForma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2" fontId="47" fillId="0" borderId="0"/>
    <xf numFmtId="2" fontId="47" fillId="0" borderId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72" fontId="50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167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7" fillId="0" borderId="0" applyFont="0" applyFill="0" applyBorder="0" applyAlignment="0" applyProtection="0"/>
  </cellStyleXfs>
  <cellXfs count="87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3" xfId="0" applyFont="1" applyBorder="1"/>
    <xf numFmtId="0" fontId="6" fillId="0" borderId="0" xfId="0" applyFont="1" applyAlignment="1">
      <alignment horizontal="left"/>
    </xf>
    <xf numFmtId="0" fontId="8" fillId="0" borderId="16" xfId="0" applyFont="1" applyBorder="1"/>
    <xf numFmtId="0" fontId="11" fillId="0" borderId="13" xfId="77" applyFont="1" applyBorder="1" applyAlignment="1">
      <alignment vertical="top"/>
    </xf>
    <xf numFmtId="0" fontId="11" fillId="0" borderId="0" xfId="77" applyFont="1" applyAlignment="1">
      <alignment vertical="top"/>
    </xf>
    <xf numFmtId="0" fontId="6" fillId="0" borderId="0" xfId="77" applyFont="1" applyAlignment="1">
      <alignment vertical="top"/>
    </xf>
    <xf numFmtId="0" fontId="6" fillId="0" borderId="11" xfId="77" applyFont="1" applyBorder="1" applyAlignment="1">
      <alignment horizontal="center" vertical="top"/>
    </xf>
    <xf numFmtId="0" fontId="6" fillId="0" borderId="0" xfId="77" applyFont="1" applyAlignment="1">
      <alignment horizontal="center" vertical="top"/>
    </xf>
    <xf numFmtId="0" fontId="6" fillId="0" borderId="10" xfId="77" applyFont="1" applyBorder="1" applyAlignment="1">
      <alignment horizontal="center"/>
    </xf>
    <xf numFmtId="0" fontId="6" fillId="0" borderId="0" xfId="77" quotePrefix="1" applyFont="1" applyAlignment="1">
      <alignment horizontal="center" vertical="top"/>
    </xf>
    <xf numFmtId="0" fontId="12" fillId="0" borderId="0" xfId="77" applyFont="1" applyAlignment="1">
      <alignment vertical="top"/>
    </xf>
    <xf numFmtId="0" fontId="6" fillId="0" borderId="11" xfId="77" applyFont="1" applyBorder="1" applyAlignment="1">
      <alignment vertical="top"/>
    </xf>
    <xf numFmtId="0" fontId="13" fillId="0" borderId="10" xfId="77" applyFont="1" applyBorder="1" applyAlignment="1">
      <alignment horizontal="center" vertical="top" shrinkToFit="1"/>
    </xf>
    <xf numFmtId="0" fontId="12" fillId="0" borderId="0" xfId="77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2" fillId="0" borderId="11" xfId="77" applyFont="1" applyBorder="1" applyAlignment="1">
      <alignment vertical="top"/>
    </xf>
    <xf numFmtId="0" fontId="9" fillId="0" borderId="0" xfId="0" applyFont="1"/>
    <xf numFmtId="0" fontId="9" fillId="0" borderId="13" xfId="0" applyFont="1" applyBorder="1"/>
    <xf numFmtId="0" fontId="7" fillId="0" borderId="0" xfId="0" applyFont="1" applyAlignment="1">
      <alignment horizontal="center"/>
    </xf>
    <xf numFmtId="0" fontId="11" fillId="0" borderId="11" xfId="77" applyFont="1" applyBorder="1" applyAlignment="1">
      <alignment vertical="top"/>
    </xf>
    <xf numFmtId="0" fontId="6" fillId="0" borderId="0" xfId="0" applyFont="1" applyAlignment="1">
      <alignment vertical="top"/>
    </xf>
    <xf numFmtId="0" fontId="14" fillId="0" borderId="0" xfId="77" applyFont="1" applyAlignment="1">
      <alignment vertical="top"/>
    </xf>
    <xf numFmtId="0" fontId="11" fillId="0" borderId="10" xfId="77" applyFont="1" applyBorder="1" applyAlignment="1">
      <alignment vertical="top"/>
    </xf>
    <xf numFmtId="0" fontId="6" fillId="0" borderId="11" xfId="77" quotePrefix="1" applyFont="1" applyBorder="1" applyAlignment="1">
      <alignment horizontal="center" vertical="top"/>
    </xf>
    <xf numFmtId="0" fontId="6" fillId="0" borderId="0" xfId="77" applyFont="1" applyAlignment="1">
      <alignment horizontal="left" vertical="top"/>
    </xf>
    <xf numFmtId="0" fontId="6" fillId="0" borderId="0" xfId="77" quotePrefix="1" applyFont="1" applyAlignment="1">
      <alignment vertical="top"/>
    </xf>
    <xf numFmtId="0" fontId="11" fillId="0" borderId="0" xfId="77" quotePrefix="1" applyFont="1" applyAlignment="1">
      <alignment horizontal="left" vertical="top"/>
    </xf>
    <xf numFmtId="0" fontId="6" fillId="0" borderId="10" xfId="77" applyFont="1" applyBorder="1" applyAlignment="1">
      <alignment horizontal="center" vertical="top" shrinkToFit="1"/>
    </xf>
    <xf numFmtId="0" fontId="9" fillId="0" borderId="10" xfId="77" quotePrefix="1" applyFont="1" applyBorder="1" applyAlignment="1">
      <alignment horizontal="center" vertical="top" shrinkToFit="1"/>
    </xf>
    <xf numFmtId="0" fontId="9" fillId="0" borderId="10" xfId="77" applyFont="1" applyBorder="1" applyAlignment="1">
      <alignment horizontal="center" vertical="top" shrinkToFit="1"/>
    </xf>
    <xf numFmtId="0" fontId="6" fillId="0" borderId="11" xfId="77" quotePrefix="1" applyFont="1" applyBorder="1" applyAlignment="1">
      <alignment vertical="top"/>
    </xf>
    <xf numFmtId="0" fontId="12" fillId="0" borderId="11" xfId="77" applyFont="1" applyBorder="1" applyAlignment="1">
      <alignment horizontal="left" vertical="top"/>
    </xf>
    <xf numFmtId="0" fontId="13" fillId="0" borderId="0" xfId="77" applyFont="1" applyAlignment="1">
      <alignment vertical="top"/>
    </xf>
    <xf numFmtId="0" fontId="16" fillId="0" borderId="0" xfId="77" applyFont="1" applyAlignment="1">
      <alignment vertical="top"/>
    </xf>
    <xf numFmtId="0" fontId="39" fillId="0" borderId="0" xfId="77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56" applyFont="1"/>
    <xf numFmtId="0" fontId="6" fillId="0" borderId="10" xfId="56" applyFont="1" applyBorder="1" applyAlignment="1">
      <alignment horizontal="center"/>
    </xf>
    <xf numFmtId="0" fontId="40" fillId="0" borderId="0" xfId="77" applyFont="1" applyAlignment="1">
      <alignment vertical="top"/>
    </xf>
    <xf numFmtId="0" fontId="13" fillId="0" borderId="13" xfId="0" applyFont="1" applyBorder="1" applyAlignment="1">
      <alignment vertical="top"/>
    </xf>
    <xf numFmtId="0" fontId="11" fillId="0" borderId="0" xfId="0" applyFont="1" applyAlignment="1">
      <alignment horizontal="left" vertical="top"/>
    </xf>
    <xf numFmtId="0" fontId="6" fillId="0" borderId="13" xfId="0" applyFont="1" applyBorder="1" applyAlignment="1">
      <alignment horizontal="center"/>
    </xf>
    <xf numFmtId="0" fontId="8" fillId="0" borderId="17" xfId="0" applyFont="1" applyBorder="1"/>
    <xf numFmtId="0" fontId="8" fillId="0" borderId="22" xfId="0" applyFont="1" applyBorder="1"/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19" borderId="18" xfId="77" applyFont="1" applyFill="1" applyBorder="1" applyAlignment="1">
      <alignment horizontal="center" vertical="top"/>
    </xf>
    <xf numFmtId="0" fontId="5" fillId="19" borderId="19" xfId="77" applyFont="1" applyFill="1" applyBorder="1" applyAlignment="1">
      <alignment horizontal="center" vertical="top" shrinkToFit="1"/>
    </xf>
    <xf numFmtId="4" fontId="5" fillId="19" borderId="19" xfId="77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9" fillId="19" borderId="18" xfId="0" applyFont="1" applyFill="1" applyBorder="1" applyAlignment="1">
      <alignment horizontal="center"/>
    </xf>
    <xf numFmtId="0" fontId="9" fillId="19" borderId="19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left" vertical="center"/>
    </xf>
    <xf numFmtId="166" fontId="6" fillId="0" borderId="10" xfId="0" applyNumberFormat="1" applyFont="1" applyBorder="1" applyAlignment="1">
      <alignment horizontal="center" vertical="center"/>
    </xf>
    <xf numFmtId="0" fontId="6" fillId="0" borderId="10" xfId="77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6" fillId="0" borderId="10" xfId="28" applyNumberFormat="1" applyFont="1" applyBorder="1" applyAlignment="1">
      <alignment horizontal="center" vertical="center"/>
    </xf>
    <xf numFmtId="166" fontId="6" fillId="0" borderId="10" xfId="28" applyNumberFormat="1" applyFont="1" applyFill="1" applyBorder="1" applyAlignment="1">
      <alignment horizontal="center" vertical="center"/>
    </xf>
    <xf numFmtId="0" fontId="9" fillId="0" borderId="11" xfId="77" applyFont="1" applyBorder="1" applyAlignment="1">
      <alignment vertical="top"/>
    </xf>
    <xf numFmtId="0" fontId="6" fillId="19" borderId="23" xfId="56" applyFont="1" applyFill="1" applyBorder="1" applyAlignment="1">
      <alignment horizontal="center"/>
    </xf>
    <xf numFmtId="0" fontId="6" fillId="19" borderId="15" xfId="0" applyFont="1" applyFill="1" applyBorder="1" applyAlignment="1">
      <alignment horizontal="center"/>
    </xf>
    <xf numFmtId="0" fontId="6" fillId="19" borderId="15" xfId="0" applyFont="1" applyFill="1" applyBorder="1"/>
    <xf numFmtId="168" fontId="6" fillId="19" borderId="15" xfId="28" applyFont="1" applyFill="1" applyBorder="1" applyAlignment="1">
      <alignment horizontal="right"/>
    </xf>
    <xf numFmtId="168" fontId="6" fillId="19" borderId="23" xfId="28" applyFont="1" applyFill="1" applyBorder="1" applyAlignment="1">
      <alignment horizontal="right"/>
    </xf>
    <xf numFmtId="0" fontId="6" fillId="19" borderId="0" xfId="0" applyFont="1" applyFill="1"/>
    <xf numFmtId="0" fontId="6" fillId="19" borderId="17" xfId="0" applyFont="1" applyFill="1" applyBorder="1" applyAlignment="1">
      <alignment horizontal="center"/>
    </xf>
    <xf numFmtId="0" fontId="6" fillId="19" borderId="17" xfId="0" applyFont="1" applyFill="1" applyBorder="1"/>
    <xf numFmtId="0" fontId="6" fillId="19" borderId="17" xfId="0" applyFont="1" applyFill="1" applyBorder="1" applyAlignment="1">
      <alignment horizontal="right"/>
    </xf>
    <xf numFmtId="168" fontId="6" fillId="19" borderId="19" xfId="28" applyFont="1" applyFill="1" applyBorder="1"/>
    <xf numFmtId="0" fontId="8" fillId="19" borderId="14" xfId="0" applyFont="1" applyFill="1" applyBorder="1"/>
    <xf numFmtId="0" fontId="9" fillId="19" borderId="15" xfId="0" applyFont="1" applyFill="1" applyBorder="1" applyAlignment="1">
      <alignment horizontal="center"/>
    </xf>
    <xf numFmtId="168" fontId="9" fillId="19" borderId="15" xfId="28" applyFont="1" applyFill="1" applyBorder="1" applyAlignment="1">
      <alignment horizontal="right"/>
    </xf>
    <xf numFmtId="166" fontId="6" fillId="19" borderId="23" xfId="28" applyNumberFormat="1" applyFont="1" applyFill="1" applyBorder="1" applyAlignment="1">
      <alignment horizontal="right"/>
    </xf>
    <xf numFmtId="0" fontId="43" fillId="0" borderId="11" xfId="77" applyFont="1" applyBorder="1" applyAlignment="1">
      <alignment vertical="top"/>
    </xf>
    <xf numFmtId="168" fontId="6" fillId="0" borderId="10" xfId="28" applyFont="1" applyFill="1" applyBorder="1" applyAlignment="1">
      <alignment horizontal="right"/>
    </xf>
    <xf numFmtId="4" fontId="6" fillId="0" borderId="10" xfId="0" applyNumberFormat="1" applyFont="1" applyBorder="1" applyAlignment="1" applyProtection="1">
      <alignment horizontal="right"/>
      <protection locked="0"/>
    </xf>
    <xf numFmtId="0" fontId="9" fillId="0" borderId="13" xfId="77" applyFont="1" applyBorder="1" applyAlignment="1">
      <alignment horizontal="center" vertical="top" shrinkToFit="1"/>
    </xf>
    <xf numFmtId="0" fontId="6" fillId="0" borderId="13" xfId="77" applyFont="1" applyBorder="1" applyAlignment="1">
      <alignment horizontal="center" vertical="top" shrinkToFit="1"/>
    </xf>
    <xf numFmtId="4" fontId="6" fillId="0" borderId="10" xfId="56" applyNumberFormat="1" applyFont="1" applyBorder="1" applyAlignment="1">
      <alignment horizontal="right"/>
    </xf>
    <xf numFmtId="0" fontId="13" fillId="0" borderId="0" xfId="56" applyFont="1" applyAlignment="1">
      <alignment horizontal="left"/>
    </xf>
    <xf numFmtId="0" fontId="13" fillId="0" borderId="10" xfId="77" applyFont="1" applyBorder="1" applyAlignment="1">
      <alignment horizontal="center"/>
    </xf>
    <xf numFmtId="0" fontId="13" fillId="0" borderId="11" xfId="77" quotePrefix="1" applyFont="1" applyBorder="1" applyAlignment="1">
      <alignment horizontal="center" vertical="top"/>
    </xf>
    <xf numFmtId="0" fontId="13" fillId="0" borderId="0" xfId="77" quotePrefix="1" applyFont="1" applyAlignment="1">
      <alignment horizontal="center" vertical="top"/>
    </xf>
    <xf numFmtId="0" fontId="13" fillId="0" borderId="11" xfId="77" applyFont="1" applyBorder="1" applyAlignment="1">
      <alignment vertical="top"/>
    </xf>
    <xf numFmtId="0" fontId="16" fillId="0" borderId="11" xfId="77" applyFont="1" applyBorder="1" applyAlignment="1">
      <alignment vertical="top"/>
    </xf>
    <xf numFmtId="0" fontId="14" fillId="0" borderId="10" xfId="77" applyFont="1" applyBorder="1" applyAlignment="1">
      <alignment horizontal="center" vertical="top" shrinkToFit="1"/>
    </xf>
    <xf numFmtId="0" fontId="14" fillId="0" borderId="11" xfId="77" applyFont="1" applyBorder="1" applyAlignment="1">
      <alignment vertical="top"/>
    </xf>
    <xf numFmtId="0" fontId="13" fillId="0" borderId="13" xfId="0" applyFont="1" applyBorder="1"/>
    <xf numFmtId="0" fontId="13" fillId="0" borderId="10" xfId="0" applyFont="1" applyBorder="1" applyAlignment="1">
      <alignment horizontal="center"/>
    </xf>
    <xf numFmtId="0" fontId="13" fillId="0" borderId="11" xfId="77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55" applyFont="1" applyAlignment="1">
      <alignment vertical="top"/>
    </xf>
    <xf numFmtId="0" fontId="13" fillId="0" borderId="13" xfId="55" applyFont="1" applyBorder="1" applyAlignment="1">
      <alignment vertical="top"/>
    </xf>
    <xf numFmtId="0" fontId="11" fillId="0" borderId="0" xfId="0" applyFont="1" applyAlignment="1">
      <alignment vertical="top"/>
    </xf>
    <xf numFmtId="0" fontId="15" fillId="0" borderId="0" xfId="55"/>
    <xf numFmtId="0" fontId="6" fillId="0" borderId="10" xfId="55" applyFont="1" applyBorder="1" applyAlignment="1">
      <alignment horizontal="center"/>
    </xf>
    <xf numFmtId="0" fontId="6" fillId="0" borderId="13" xfId="55" applyFont="1" applyBorder="1"/>
    <xf numFmtId="0" fontId="13" fillId="0" borderId="13" xfId="55" applyFont="1" applyBorder="1"/>
    <xf numFmtId="0" fontId="13" fillId="0" borderId="10" xfId="55" applyFont="1" applyBorder="1" applyAlignment="1">
      <alignment horizontal="center"/>
    </xf>
    <xf numFmtId="0" fontId="13" fillId="0" borderId="11" xfId="77" applyFont="1" applyBorder="1" applyAlignment="1">
      <alignment horizontal="center" vertical="top"/>
    </xf>
    <xf numFmtId="0" fontId="13" fillId="0" borderId="0" xfId="55" applyFont="1"/>
    <xf numFmtId="0" fontId="13" fillId="0" borderId="11" xfId="55" applyFont="1" applyBorder="1" applyAlignment="1">
      <alignment horizontal="center"/>
    </xf>
    <xf numFmtId="0" fontId="13" fillId="0" borderId="0" xfId="77" applyFont="1" applyAlignment="1">
      <alignment horizontal="right" vertical="top"/>
    </xf>
    <xf numFmtId="0" fontId="6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vertical="top"/>
    </xf>
    <xf numFmtId="0" fontId="12" fillId="0" borderId="0" xfId="0" applyFont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11" fillId="0" borderId="11" xfId="0" applyFont="1" applyBorder="1" applyAlignment="1">
      <alignment horizontal="left" vertical="top"/>
    </xf>
    <xf numFmtId="0" fontId="6" fillId="0" borderId="13" xfId="0" applyFont="1" applyBorder="1" applyAlignment="1">
      <alignment vertical="top"/>
    </xf>
    <xf numFmtId="0" fontId="11" fillId="0" borderId="13" xfId="0" applyFont="1" applyBorder="1" applyAlignment="1">
      <alignment horizontal="center"/>
    </xf>
    <xf numFmtId="0" fontId="5" fillId="20" borderId="10" xfId="77" applyFont="1" applyFill="1" applyBorder="1" applyAlignment="1">
      <alignment horizontal="center" vertical="top"/>
    </xf>
    <xf numFmtId="0" fontId="9" fillId="0" borderId="10" xfId="77" applyFont="1" applyBorder="1" applyAlignment="1">
      <alignment horizontal="center" vertical="top"/>
    </xf>
    <xf numFmtId="0" fontId="5" fillId="20" borderId="10" xfId="77" applyFont="1" applyFill="1" applyBorder="1" applyAlignment="1">
      <alignment horizontal="center" vertical="top" shrinkToFit="1"/>
    </xf>
    <xf numFmtId="0" fontId="8" fillId="0" borderId="0" xfId="56" applyFont="1" applyAlignment="1">
      <alignment horizontal="left"/>
    </xf>
    <xf numFmtId="49" fontId="13" fillId="0" borderId="10" xfId="77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0" xfId="55" applyFont="1" applyAlignment="1">
      <alignment vertical="top"/>
    </xf>
    <xf numFmtId="0" fontId="6" fillId="0" borderId="10" xfId="77" applyFont="1" applyBorder="1" applyAlignment="1">
      <alignment horizontal="center" wrapText="1"/>
    </xf>
    <xf numFmtId="0" fontId="6" fillId="0" borderId="13" xfId="77" applyFont="1" applyBorder="1" applyAlignment="1">
      <alignment vertical="top"/>
    </xf>
    <xf numFmtId="0" fontId="16" fillId="0" borderId="0" xfId="77" applyFont="1" applyAlignment="1">
      <alignment horizontal="left" vertical="top"/>
    </xf>
    <xf numFmtId="4" fontId="6" fillId="0" borderId="10" xfId="55" applyNumberFormat="1" applyFont="1" applyBorder="1" applyAlignment="1" applyProtection="1">
      <alignment horizontal="right"/>
      <protection locked="0"/>
    </xf>
    <xf numFmtId="0" fontId="13" fillId="0" borderId="0" xfId="77" applyFont="1" applyAlignment="1">
      <alignment horizontal="left" vertical="top"/>
    </xf>
    <xf numFmtId="0" fontId="6" fillId="0" borderId="11" xfId="55" applyFont="1" applyBorder="1" applyAlignment="1">
      <alignment horizontal="center"/>
    </xf>
    <xf numFmtId="0" fontId="6" fillId="0" borderId="13" xfId="77" applyFont="1" applyBorder="1" applyAlignment="1">
      <alignment horizontal="center"/>
    </xf>
    <xf numFmtId="0" fontId="12" fillId="0" borderId="0" xfId="77" quotePrefix="1" applyFont="1" applyAlignment="1">
      <alignment horizontal="left" vertical="top"/>
    </xf>
    <xf numFmtId="0" fontId="16" fillId="0" borderId="0" xfId="77" quotePrefix="1" applyFont="1" applyAlignment="1">
      <alignment horizontal="left" vertical="top"/>
    </xf>
    <xf numFmtId="0" fontId="12" fillId="0" borderId="0" xfId="77" quotePrefix="1" applyFont="1" applyAlignment="1">
      <alignment horizontal="center" vertical="top"/>
    </xf>
    <xf numFmtId="0" fontId="12" fillId="0" borderId="13" xfId="55" applyFont="1" applyBorder="1"/>
    <xf numFmtId="0" fontId="6" fillId="0" borderId="0" xfId="77" quotePrefix="1" applyFont="1" applyAlignment="1">
      <alignment horizontal="left" vertical="top"/>
    </xf>
    <xf numFmtId="1" fontId="13" fillId="0" borderId="10" xfId="28" applyNumberFormat="1" applyFont="1" applyBorder="1" applyAlignment="1">
      <alignment horizontal="center"/>
    </xf>
    <xf numFmtId="169" fontId="13" fillId="0" borderId="10" xfId="28" applyNumberFormat="1" applyFont="1" applyBorder="1" applyAlignment="1">
      <alignment horizontal="center"/>
    </xf>
    <xf numFmtId="2" fontId="13" fillId="0" borderId="10" xfId="28" applyNumberFormat="1" applyFont="1" applyBorder="1" applyAlignment="1">
      <alignment horizontal="center"/>
    </xf>
    <xf numFmtId="0" fontId="11" fillId="0" borderId="13" xfId="0" applyFont="1" applyBorder="1" applyAlignment="1">
      <alignment horizontal="left" vertical="top"/>
    </xf>
    <xf numFmtId="0" fontId="6" fillId="0" borderId="10" xfId="55" applyFont="1" applyBorder="1" applyAlignment="1">
      <alignment horizontal="right"/>
    </xf>
    <xf numFmtId="0" fontId="6" fillId="0" borderId="11" xfId="55" applyFont="1" applyBorder="1" applyAlignment="1">
      <alignment horizontal="right"/>
    </xf>
    <xf numFmtId="0" fontId="14" fillId="0" borderId="11" xfId="77" applyFont="1" applyBorder="1" applyAlignment="1">
      <alignment horizontal="center"/>
    </xf>
    <xf numFmtId="0" fontId="46" fillId="0" borderId="0" xfId="77" quotePrefix="1" applyFont="1" applyAlignment="1">
      <alignment horizontal="left" vertical="top"/>
    </xf>
    <xf numFmtId="0" fontId="13" fillId="0" borderId="13" xfId="56" applyFont="1" applyBorder="1" applyAlignment="1">
      <alignment horizontal="left"/>
    </xf>
    <xf numFmtId="0" fontId="13" fillId="0" borderId="10" xfId="56" applyFont="1" applyBorder="1" applyAlignment="1">
      <alignment horizontal="center"/>
    </xf>
    <xf numFmtId="0" fontId="13" fillId="0" borderId="0" xfId="56" applyFont="1"/>
    <xf numFmtId="0" fontId="46" fillId="0" borderId="10" xfId="77" applyFont="1" applyBorder="1" applyAlignment="1">
      <alignment horizontal="left" vertical="top"/>
    </xf>
    <xf numFmtId="0" fontId="8" fillId="0" borderId="10" xfId="77" quotePrefix="1" applyFont="1" applyBorder="1" applyAlignment="1">
      <alignment horizontal="center" vertical="top" shrinkToFit="1"/>
    </xf>
    <xf numFmtId="0" fontId="46" fillId="0" borderId="11" xfId="77" applyFont="1" applyBorder="1" applyAlignment="1">
      <alignment horizontal="left" vertical="top"/>
    </xf>
    <xf numFmtId="0" fontId="8" fillId="0" borderId="10" xfId="77" applyFont="1" applyBorder="1" applyAlignment="1">
      <alignment horizontal="center" vertical="top"/>
    </xf>
    <xf numFmtId="4" fontId="8" fillId="0" borderId="25" xfId="77" applyNumberFormat="1" applyFont="1" applyBorder="1" applyAlignment="1">
      <alignment horizontal="center" vertical="top"/>
    </xf>
    <xf numFmtId="0" fontId="13" fillId="0" borderId="11" xfId="77" quotePrefix="1" applyFont="1" applyBorder="1" applyAlignment="1">
      <alignment horizontal="left" vertical="top"/>
    </xf>
    <xf numFmtId="4" fontId="13" fillId="0" borderId="0" xfId="77" applyNumberFormat="1" applyFont="1" applyAlignment="1">
      <alignment horizontal="center" vertical="top"/>
    </xf>
    <xf numFmtId="4" fontId="16" fillId="0" borderId="11" xfId="77" applyNumberFormat="1" applyFont="1" applyBorder="1" applyAlignment="1">
      <alignment horizontal="left" vertical="top"/>
    </xf>
    <xf numFmtId="0" fontId="13" fillId="0" borderId="0" xfId="56" applyFont="1" applyAlignment="1">
      <alignment horizontal="left" vertical="top"/>
    </xf>
    <xf numFmtId="0" fontId="16" fillId="0" borderId="11" xfId="77" applyFont="1" applyBorder="1" applyAlignment="1">
      <alignment horizontal="left" vertical="top"/>
    </xf>
    <xf numFmtId="0" fontId="13" fillId="0" borderId="11" xfId="77" applyFont="1" applyBorder="1" applyAlignment="1">
      <alignment horizontal="left" vertical="top"/>
    </xf>
    <xf numFmtId="0" fontId="13" fillId="0" borderId="0" xfId="77" quotePrefix="1" applyFont="1" applyAlignment="1">
      <alignment horizontal="left" vertical="top"/>
    </xf>
    <xf numFmtId="0" fontId="13" fillId="0" borderId="13" xfId="56" applyFont="1" applyBorder="1" applyAlignment="1">
      <alignment horizontal="right"/>
    </xf>
    <xf numFmtId="0" fontId="52" fillId="0" borderId="0" xfId="0" applyFont="1" applyAlignment="1">
      <alignment vertical="top"/>
    </xf>
    <xf numFmtId="168" fontId="6" fillId="0" borderId="10" xfId="55" applyNumberFormat="1" applyFont="1" applyBorder="1" applyAlignment="1" applyProtection="1">
      <alignment horizontal="center"/>
      <protection locked="0"/>
    </xf>
    <xf numFmtId="0" fontId="6" fillId="0" borderId="10" xfId="0" applyFont="1" applyBorder="1"/>
    <xf numFmtId="1" fontId="6" fillId="0" borderId="10" xfId="0" applyNumberFormat="1" applyFont="1" applyBorder="1" applyAlignment="1">
      <alignment horizontal="center"/>
    </xf>
    <xf numFmtId="0" fontId="5" fillId="0" borderId="10" xfId="77" applyFont="1" applyBorder="1" applyAlignment="1">
      <alignment horizontal="center" vertical="top" shrinkToFit="1"/>
    </xf>
    <xf numFmtId="0" fontId="51" fillId="0" borderId="11" xfId="77" applyFont="1" applyBorder="1" applyAlignment="1">
      <alignment horizontal="center" vertical="top"/>
    </xf>
    <xf numFmtId="0" fontId="51" fillId="0" borderId="10" xfId="77" applyFont="1" applyBorder="1" applyAlignment="1">
      <alignment horizontal="center" vertical="top" shrinkToFit="1"/>
    </xf>
    <xf numFmtId="0" fontId="13" fillId="0" borderId="10" xfId="77" quotePrefix="1" applyFont="1" applyBorder="1" applyAlignment="1">
      <alignment horizontal="center" vertical="top" shrinkToFit="1"/>
    </xf>
    <xf numFmtId="0" fontId="13" fillId="0" borderId="13" xfId="0" applyFont="1" applyBorder="1" applyAlignment="1">
      <alignment horizontal="left"/>
    </xf>
    <xf numFmtId="49" fontId="13" fillId="0" borderId="0" xfId="77" applyNumberFormat="1" applyFont="1" applyAlignment="1">
      <alignment horizontal="left" vertical="top"/>
    </xf>
    <xf numFmtId="0" fontId="15" fillId="0" borderId="0" xfId="0" applyFont="1"/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/>
    <xf numFmtId="0" fontId="6" fillId="18" borderId="0" xfId="0" applyFont="1" applyFill="1"/>
    <xf numFmtId="0" fontId="6" fillId="0" borderId="23" xfId="0" applyFont="1" applyBorder="1" applyAlignment="1">
      <alignment horizontal="center"/>
    </xf>
    <xf numFmtId="0" fontId="6" fillId="0" borderId="24" xfId="0" applyFont="1" applyBorder="1"/>
    <xf numFmtId="0" fontId="6" fillId="19" borderId="32" xfId="55" applyFont="1" applyFill="1" applyBorder="1" applyAlignment="1">
      <alignment horizontal="center" vertical="center" wrapText="1"/>
    </xf>
    <xf numFmtId="9" fontId="0" fillId="0" borderId="0" xfId="118" applyFont="1"/>
    <xf numFmtId="4" fontId="5" fillId="0" borderId="0" xfId="55" applyNumberFormat="1" applyFont="1" applyAlignment="1">
      <alignment horizontal="left"/>
    </xf>
    <xf numFmtId="0" fontId="15" fillId="0" borderId="0" xfId="55" applyAlignment="1">
      <alignment horizontal="left"/>
    </xf>
    <xf numFmtId="0" fontId="54" fillId="0" borderId="0" xfId="55" applyFont="1" applyAlignment="1">
      <alignment horizontal="left"/>
    </xf>
    <xf numFmtId="0" fontId="6" fillId="0" borderId="28" xfId="55" applyFont="1" applyBorder="1" applyAlignment="1">
      <alignment horizontal="center" vertical="center"/>
    </xf>
    <xf numFmtId="0" fontId="6" fillId="0" borderId="29" xfId="55" applyFont="1" applyBorder="1" applyAlignment="1">
      <alignment horizontal="center" vertical="center"/>
    </xf>
    <xf numFmtId="168" fontId="5" fillId="0" borderId="0" xfId="28" applyFont="1" applyAlignment="1">
      <alignment horizontal="left"/>
    </xf>
    <xf numFmtId="168" fontId="15" fillId="0" borderId="0" xfId="28" applyFont="1" applyBorder="1"/>
    <xf numFmtId="0" fontId="9" fillId="0" borderId="34" xfId="55" applyFont="1" applyBorder="1" applyAlignment="1">
      <alignment horizontal="right" vertical="center"/>
    </xf>
    <xf numFmtId="10" fontId="0" fillId="0" borderId="0" xfId="118" applyNumberFormat="1" applyFont="1"/>
    <xf numFmtId="44" fontId="6" fillId="0" borderId="33" xfId="129" applyFont="1" applyBorder="1" applyProtection="1">
      <protection locked="0"/>
    </xf>
    <xf numFmtId="44" fontId="6" fillId="0" borderId="31" xfId="129" applyFont="1" applyBorder="1" applyProtection="1">
      <protection locked="0"/>
    </xf>
    <xf numFmtId="44" fontId="9" fillId="22" borderId="27" xfId="129" applyFont="1" applyFill="1" applyBorder="1" applyProtection="1">
      <protection locked="0"/>
    </xf>
    <xf numFmtId="44" fontId="9" fillId="0" borderId="34" xfId="129" applyFont="1" applyFill="1" applyBorder="1" applyProtection="1">
      <protection locked="0"/>
    </xf>
    <xf numFmtId="44" fontId="6" fillId="0" borderId="27" xfId="129" applyFont="1" applyBorder="1" applyProtection="1">
      <protection locked="0"/>
    </xf>
    <xf numFmtId="0" fontId="0" fillId="0" borderId="0" xfId="0" applyAlignment="1">
      <alignment horizontal="left"/>
    </xf>
    <xf numFmtId="0" fontId="6" fillId="0" borderId="14" xfId="0" applyFont="1" applyBorder="1"/>
    <xf numFmtId="0" fontId="6" fillId="0" borderId="15" xfId="0" applyFont="1" applyBorder="1"/>
    <xf numFmtId="0" fontId="15" fillId="0" borderId="11" xfId="0" applyFont="1" applyBorder="1"/>
    <xf numFmtId="44" fontId="0" fillId="0" borderId="0" xfId="0" applyNumberFormat="1"/>
    <xf numFmtId="44" fontId="6" fillId="0" borderId="10" xfId="0" applyNumberFormat="1" applyFont="1" applyBorder="1" applyAlignment="1">
      <alignment horizontal="center" vertical="center"/>
    </xf>
    <xf numFmtId="169" fontId="6" fillId="0" borderId="10" xfId="0" applyNumberFormat="1" applyFont="1" applyBorder="1" applyAlignment="1">
      <alignment horizontal="center"/>
    </xf>
    <xf numFmtId="169" fontId="6" fillId="0" borderId="10" xfId="0" applyNumberFormat="1" applyFont="1" applyBorder="1" applyAlignment="1">
      <alignment horizontal="center" vertical="center"/>
    </xf>
    <xf numFmtId="2" fontId="6" fillId="0" borderId="10" xfId="0" quotePrefix="1" applyNumberFormat="1" applyFont="1" applyBorder="1" applyAlignment="1">
      <alignment horizontal="center" vertical="top"/>
    </xf>
    <xf numFmtId="44" fontId="6" fillId="0" borderId="10" xfId="28" applyNumberFormat="1" applyFont="1" applyBorder="1" applyAlignment="1">
      <alignment horizontal="right"/>
    </xf>
    <xf numFmtId="44" fontId="6" fillId="0" borderId="10" xfId="28" applyNumberFormat="1" applyFont="1" applyFill="1" applyBorder="1" applyAlignment="1">
      <alignment horizontal="right"/>
    </xf>
    <xf numFmtId="0" fontId="41" fillId="0" borderId="0" xfId="77" applyFont="1" applyAlignment="1">
      <alignment vertical="top"/>
    </xf>
    <xf numFmtId="0" fontId="41" fillId="0" borderId="13" xfId="0" applyFont="1" applyBorder="1"/>
    <xf numFmtId="0" fontId="6" fillId="0" borderId="0" xfId="0" applyFont="1" applyAlignment="1">
      <alignment vertical="top" wrapText="1"/>
    </xf>
    <xf numFmtId="44" fontId="9" fillId="0" borderId="0" xfId="0" applyNumberFormat="1" applyFont="1" applyAlignment="1">
      <alignment horizontal="center" vertical="center"/>
    </xf>
    <xf numFmtId="44" fontId="6" fillId="0" borderId="10" xfId="28" applyNumberFormat="1" applyFont="1" applyBorder="1" applyAlignment="1">
      <alignment horizontal="center" vertical="center"/>
    </xf>
    <xf numFmtId="44" fontId="6" fillId="0" borderId="10" xfId="28" applyNumberFormat="1" applyFont="1" applyFill="1" applyBorder="1" applyAlignment="1">
      <alignment horizontal="center" vertical="center"/>
    </xf>
    <xf numFmtId="0" fontId="41" fillId="0" borderId="0" xfId="0" applyFont="1"/>
    <xf numFmtId="44" fontId="6" fillId="19" borderId="23" xfId="28" applyNumberFormat="1" applyFont="1" applyFill="1" applyBorder="1" applyAlignment="1">
      <alignment horizontal="right"/>
    </xf>
    <xf numFmtId="0" fontId="11" fillId="0" borderId="11" xfId="77" applyFont="1" applyBorder="1" applyAlignment="1">
      <alignment horizontal="left" vertical="top"/>
    </xf>
    <xf numFmtId="0" fontId="45" fillId="0" borderId="0" xfId="77" quotePrefix="1" applyFont="1" applyAlignment="1">
      <alignment horizontal="center" vertical="center"/>
    </xf>
    <xf numFmtId="0" fontId="41" fillId="0" borderId="10" xfId="77" applyFont="1" applyBorder="1" applyAlignment="1">
      <alignment horizontal="center" vertical="top" shrinkToFit="1"/>
    </xf>
    <xf numFmtId="0" fontId="41" fillId="0" borderId="11" xfId="77" applyFont="1" applyBorder="1" applyAlignment="1">
      <alignment vertical="top"/>
    </xf>
    <xf numFmtId="0" fontId="41" fillId="0" borderId="10" xfId="77" applyFont="1" applyBorder="1" applyAlignment="1">
      <alignment horizontal="center"/>
    </xf>
    <xf numFmtId="44" fontId="6" fillId="19" borderId="15" xfId="28" applyNumberFormat="1" applyFont="1" applyFill="1" applyBorder="1" applyAlignment="1">
      <alignment horizontal="right"/>
    </xf>
    <xf numFmtId="44" fontId="9" fillId="19" borderId="15" xfId="28" applyNumberFormat="1" applyFont="1" applyFill="1" applyBorder="1" applyAlignment="1">
      <alignment horizontal="right"/>
    </xf>
    <xf numFmtId="0" fontId="9" fillId="0" borderId="0" xfId="77" quotePrefix="1" applyFont="1" applyAlignment="1">
      <alignment horizontal="left" vertical="top"/>
    </xf>
    <xf numFmtId="0" fontId="6" fillId="0" borderId="10" xfId="77" quotePrefix="1" applyFont="1" applyBorder="1" applyAlignment="1">
      <alignment horizontal="center" vertical="top" shrinkToFit="1"/>
    </xf>
    <xf numFmtId="0" fontId="41" fillId="0" borderId="11" xfId="77" applyFont="1" applyBorder="1" applyAlignment="1">
      <alignment horizontal="left" vertical="top"/>
    </xf>
    <xf numFmtId="0" fontId="9" fillId="0" borderId="13" xfId="77" quotePrefix="1" applyFont="1" applyBorder="1" applyAlignment="1">
      <alignment horizontal="center" vertical="top" shrinkToFit="1"/>
    </xf>
    <xf numFmtId="44" fontId="6" fillId="0" borderId="0" xfId="0" applyNumberFormat="1" applyFont="1" applyAlignment="1">
      <alignment horizontal="center" vertical="center"/>
    </xf>
    <xf numFmtId="169" fontId="6" fillId="0" borderId="23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44" fontId="6" fillId="19" borderId="23" xfId="28" applyNumberFormat="1" applyFont="1" applyFill="1" applyBorder="1" applyAlignment="1">
      <alignment horizontal="center" vertical="center"/>
    </xf>
    <xf numFmtId="0" fontId="41" fillId="0" borderId="0" xfId="77" quotePrefix="1" applyFont="1" applyAlignment="1">
      <alignment horizontal="center" vertical="top"/>
    </xf>
    <xf numFmtId="0" fontId="41" fillId="0" borderId="10" xfId="77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4" fontId="41" fillId="0" borderId="10" xfId="0" applyNumberFormat="1" applyFont="1" applyBorder="1" applyAlignment="1">
      <alignment horizontal="center" vertical="center"/>
    </xf>
    <xf numFmtId="44" fontId="41" fillId="0" borderId="10" xfId="28" applyNumberFormat="1" applyFont="1" applyBorder="1" applyAlignment="1">
      <alignment horizontal="center" vertical="center"/>
    </xf>
    <xf numFmtId="0" fontId="60" fillId="0" borderId="0" xfId="0" applyFont="1"/>
    <xf numFmtId="2" fontId="41" fillId="0" borderId="0" xfId="0" applyNumberFormat="1" applyFont="1" applyAlignment="1">
      <alignment horizontal="center" vertical="center"/>
    </xf>
    <xf numFmtId="2" fontId="41" fillId="0" borderId="0" xfId="0" applyNumberFormat="1" applyFont="1" applyAlignment="1">
      <alignment horizontal="left" vertical="center"/>
    </xf>
    <xf numFmtId="0" fontId="41" fillId="0" borderId="0" xfId="56" applyFont="1"/>
    <xf numFmtId="0" fontId="41" fillId="0" borderId="11" xfId="77" applyFont="1" applyBorder="1" applyAlignment="1">
      <alignment horizontal="center" vertical="top"/>
    </xf>
    <xf numFmtId="0" fontId="61" fillId="0" borderId="0" xfId="77" applyFont="1" applyAlignment="1">
      <alignment vertical="top"/>
    </xf>
    <xf numFmtId="0" fontId="61" fillId="0" borderId="13" xfId="0" applyFont="1" applyBorder="1"/>
    <xf numFmtId="0" fontId="62" fillId="0" borderId="0" xfId="0" applyFont="1"/>
    <xf numFmtId="49" fontId="6" fillId="0" borderId="11" xfId="0" applyNumberFormat="1" applyFont="1" applyBorder="1" applyAlignment="1">
      <alignment vertical="top"/>
    </xf>
    <xf numFmtId="49" fontId="12" fillId="0" borderId="0" xfId="0" quotePrefix="1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0" fontId="5" fillId="0" borderId="11" xfId="77" applyFont="1" applyBorder="1" applyAlignment="1">
      <alignment vertical="top"/>
    </xf>
    <xf numFmtId="0" fontId="5" fillId="0" borderId="0" xfId="77" applyFont="1" applyAlignment="1">
      <alignment vertical="top"/>
    </xf>
    <xf numFmtId="0" fontId="6" fillId="0" borderId="23" xfId="56" applyFont="1" applyBorder="1"/>
    <xf numFmtId="0" fontId="9" fillId="0" borderId="35" xfId="56" applyFont="1" applyBorder="1"/>
    <xf numFmtId="0" fontId="12" fillId="0" borderId="11" xfId="0" applyFont="1" applyBorder="1" applyAlignment="1">
      <alignment vertical="top"/>
    </xf>
    <xf numFmtId="0" fontId="12" fillId="0" borderId="13" xfId="0" applyFont="1" applyBorder="1" applyAlignment="1">
      <alignment vertical="top"/>
    </xf>
    <xf numFmtId="0" fontId="6" fillId="0" borderId="0" xfId="74" applyFont="1"/>
    <xf numFmtId="4" fontId="6" fillId="0" borderId="0" xfId="74" applyNumberFormat="1" applyFont="1"/>
    <xf numFmtId="0" fontId="6" fillId="0" borderId="0" xfId="74" applyFont="1" applyAlignment="1">
      <alignment horizontal="center"/>
    </xf>
    <xf numFmtId="0" fontId="7" fillId="0" borderId="0" xfId="74" applyFont="1" applyAlignment="1">
      <alignment horizontal="center"/>
    </xf>
    <xf numFmtId="0" fontId="6" fillId="0" borderId="10" xfId="74" applyFont="1" applyBorder="1"/>
    <xf numFmtId="0" fontId="9" fillId="0" borderId="10" xfId="74" applyFont="1" applyBorder="1" applyAlignment="1">
      <alignment horizontal="center"/>
    </xf>
    <xf numFmtId="0" fontId="6" fillId="0" borderId="11" xfId="74" applyFont="1" applyBorder="1"/>
    <xf numFmtId="0" fontId="6" fillId="0" borderId="13" xfId="74" applyFont="1" applyBorder="1"/>
    <xf numFmtId="0" fontId="6" fillId="0" borderId="10" xfId="74" applyFont="1" applyBorder="1" applyAlignment="1">
      <alignment horizontal="center"/>
    </xf>
    <xf numFmtId="44" fontId="6" fillId="0" borderId="10" xfId="153" applyFont="1" applyBorder="1" applyAlignment="1">
      <alignment horizontal="right"/>
    </xf>
    <xf numFmtId="4" fontId="6" fillId="0" borderId="10" xfId="153" applyNumberFormat="1" applyFont="1" applyBorder="1" applyAlignment="1">
      <alignment horizontal="right"/>
    </xf>
    <xf numFmtId="44" fontId="6" fillId="0" borderId="0" xfId="153" applyFont="1" applyBorder="1" applyAlignment="1">
      <alignment horizontal="right"/>
    </xf>
    <xf numFmtId="0" fontId="11" fillId="0" borderId="11" xfId="74" applyFont="1" applyBorder="1"/>
    <xf numFmtId="49" fontId="6" fillId="0" borderId="10" xfId="77" applyNumberFormat="1" applyFont="1" applyBorder="1" applyAlignment="1">
      <alignment horizontal="center" vertical="top"/>
    </xf>
    <xf numFmtId="0" fontId="66" fillId="0" borderId="10" xfId="77" quotePrefix="1" applyFont="1" applyBorder="1" applyAlignment="1">
      <alignment horizontal="center" shrinkToFit="1"/>
    </xf>
    <xf numFmtId="0" fontId="9" fillId="0" borderId="13" xfId="77" applyFont="1" applyBorder="1" applyAlignment="1">
      <alignment horizontal="center" shrinkToFit="1"/>
    </xf>
    <xf numFmtId="165" fontId="6" fillId="0" borderId="0" xfId="33" applyFont="1" applyBorder="1" applyAlignment="1">
      <alignment horizontal="center"/>
    </xf>
    <xf numFmtId="49" fontId="6" fillId="0" borderId="10" xfId="74" applyNumberFormat="1" applyFont="1" applyBorder="1" applyAlignment="1">
      <alignment horizontal="center"/>
    </xf>
    <xf numFmtId="0" fontId="6" fillId="0" borderId="13" xfId="74" applyFont="1" applyBorder="1" applyAlignment="1">
      <alignment horizontal="center"/>
    </xf>
    <xf numFmtId="0" fontId="11" fillId="0" borderId="36" xfId="74" applyFont="1" applyBorder="1" applyAlignment="1">
      <alignment vertical="top"/>
    </xf>
    <xf numFmtId="0" fontId="11" fillId="0" borderId="0" xfId="74" applyFont="1" applyAlignment="1">
      <alignment vertical="top"/>
    </xf>
    <xf numFmtId="1" fontId="6" fillId="0" borderId="10" xfId="33" applyNumberFormat="1" applyFont="1" applyBorder="1" applyAlignment="1">
      <alignment horizontal="center"/>
    </xf>
    <xf numFmtId="4" fontId="6" fillId="0" borderId="10" xfId="153" applyNumberFormat="1" applyFont="1" applyBorder="1"/>
    <xf numFmtId="44" fontId="6" fillId="0" borderId="0" xfId="153" applyFont="1" applyBorder="1"/>
    <xf numFmtId="0" fontId="11" fillId="0" borderId="13" xfId="74" applyFont="1" applyBorder="1" applyAlignment="1">
      <alignment horizontal="center"/>
    </xf>
    <xf numFmtId="0" fontId="12" fillId="0" borderId="0" xfId="74" applyFont="1" applyAlignment="1">
      <alignment horizontal="left" vertical="top"/>
    </xf>
    <xf numFmtId="1" fontId="6" fillId="0" borderId="10" xfId="74" applyNumberFormat="1" applyFont="1" applyBorder="1" applyAlignment="1">
      <alignment horizontal="center"/>
    </xf>
    <xf numFmtId="0" fontId="15" fillId="0" borderId="0" xfId="74"/>
    <xf numFmtId="0" fontId="6" fillId="0" borderId="0" xfId="74" applyFont="1" applyAlignment="1">
      <alignment horizontal="left" vertical="top"/>
    </xf>
    <xf numFmtId="0" fontId="9" fillId="0" borderId="0" xfId="74" applyFont="1" applyAlignment="1">
      <alignment vertical="top"/>
    </xf>
    <xf numFmtId="0" fontId="6" fillId="0" borderId="0" xfId="74" quotePrefix="1" applyFont="1" applyAlignment="1">
      <alignment horizontal="center" vertical="center"/>
    </xf>
    <xf numFmtId="0" fontId="6" fillId="0" borderId="0" xfId="74" applyFont="1" applyAlignment="1">
      <alignment horizontal="left" vertical="center"/>
    </xf>
    <xf numFmtId="0" fontId="9" fillId="0" borderId="36" xfId="74" applyFont="1" applyBorder="1" applyAlignment="1">
      <alignment vertical="top"/>
    </xf>
    <xf numFmtId="44" fontId="6" fillId="0" borderId="0" xfId="153" applyFont="1"/>
    <xf numFmtId="174" fontId="6" fillId="0" borderId="10" xfId="33" applyNumberFormat="1" applyFont="1" applyBorder="1" applyAlignment="1">
      <alignment horizontal="center"/>
    </xf>
    <xf numFmtId="0" fontId="6" fillId="0" borderId="0" xfId="151" applyFont="1" applyAlignment="1">
      <alignment horizontal="left" vertical="top"/>
    </xf>
    <xf numFmtId="0" fontId="6" fillId="0" borderId="11" xfId="74" applyFont="1" applyBorder="1" applyAlignment="1">
      <alignment horizontal="center"/>
    </xf>
    <xf numFmtId="0" fontId="6" fillId="0" borderId="11" xfId="77" applyFont="1" applyBorder="1" applyAlignment="1">
      <alignment horizontal="left" vertical="top"/>
    </xf>
    <xf numFmtId="4" fontId="6" fillId="0" borderId="10" xfId="74" applyNumberFormat="1" applyFont="1" applyBorder="1"/>
    <xf numFmtId="0" fontId="6" fillId="0" borderId="11" xfId="74" applyFont="1" applyBorder="1" applyAlignment="1">
      <alignment horizontal="center" vertical="top"/>
    </xf>
    <xf numFmtId="0" fontId="6" fillId="0" borderId="10" xfId="77" applyFont="1" applyBorder="1" applyAlignment="1">
      <alignment horizontal="center" vertical="top"/>
    </xf>
    <xf numFmtId="2" fontId="6" fillId="0" borderId="10" xfId="33" applyNumberFormat="1" applyFont="1" applyBorder="1" applyAlignment="1">
      <alignment horizontal="center"/>
    </xf>
    <xf numFmtId="165" fontId="6" fillId="0" borderId="11" xfId="33" applyFont="1" applyBorder="1" applyAlignment="1">
      <alignment horizontal="center"/>
    </xf>
    <xf numFmtId="165" fontId="6" fillId="0" borderId="0" xfId="74" applyNumberFormat="1" applyFont="1"/>
    <xf numFmtId="0" fontId="7" fillId="0" borderId="10" xfId="77" applyFont="1" applyBorder="1" applyAlignment="1">
      <alignment horizontal="center" vertical="center"/>
    </xf>
    <xf numFmtId="0" fontId="6" fillId="0" borderId="13" xfId="77" applyFont="1" applyBorder="1" applyAlignment="1">
      <alignment horizontal="center" shrinkToFit="1"/>
    </xf>
    <xf numFmtId="0" fontId="6" fillId="0" borderId="17" xfId="74" applyFont="1" applyBorder="1"/>
    <xf numFmtId="14" fontId="6" fillId="0" borderId="0" xfId="74" applyNumberFormat="1" applyFont="1"/>
    <xf numFmtId="2" fontId="6" fillId="0" borderId="0" xfId="74" applyNumberFormat="1" applyFont="1"/>
    <xf numFmtId="175" fontId="6" fillId="0" borderId="0" xfId="74" applyNumberFormat="1" applyFont="1"/>
    <xf numFmtId="2" fontId="6" fillId="0" borderId="10" xfId="74" applyNumberFormat="1" applyFont="1" applyBorder="1" applyAlignment="1">
      <alignment horizontal="center"/>
    </xf>
    <xf numFmtId="2" fontId="6" fillId="0" borderId="10" xfId="153" applyNumberFormat="1" applyFont="1" applyBorder="1" applyAlignment="1">
      <alignment horizontal="right"/>
    </xf>
    <xf numFmtId="44" fontId="6" fillId="0" borderId="13" xfId="153" applyFont="1" applyBorder="1" applyAlignment="1">
      <alignment horizontal="right"/>
    </xf>
    <xf numFmtId="44" fontId="6" fillId="0" borderId="11" xfId="153" applyFont="1" applyBorder="1"/>
    <xf numFmtId="0" fontId="6" fillId="0" borderId="0" xfId="74" applyFont="1" applyAlignment="1">
      <alignment wrapText="1"/>
    </xf>
    <xf numFmtId="4" fontId="6" fillId="0" borderId="10" xfId="152" applyNumberFormat="1" applyFont="1" applyBorder="1" applyAlignment="1">
      <alignment horizontal="right"/>
    </xf>
    <xf numFmtId="44" fontId="6" fillId="0" borderId="0" xfId="153" applyFont="1" applyBorder="1" applyAlignment="1">
      <alignment horizontal="right" wrapText="1"/>
    </xf>
    <xf numFmtId="0" fontId="11" fillId="0" borderId="0" xfId="74" applyFont="1" applyAlignment="1">
      <alignment horizontal="left" vertical="top"/>
    </xf>
    <xf numFmtId="0" fontId="7" fillId="0" borderId="10" xfId="74" applyFont="1" applyBorder="1" applyAlignment="1">
      <alignment horizontal="center"/>
    </xf>
    <xf numFmtId="4" fontId="6" fillId="0" borderId="10" xfId="152" applyNumberFormat="1" applyFont="1" applyBorder="1"/>
    <xf numFmtId="44" fontId="6" fillId="0" borderId="0" xfId="153" applyFont="1" applyBorder="1" applyAlignment="1">
      <alignment wrapText="1"/>
    </xf>
    <xf numFmtId="0" fontId="6" fillId="0" borderId="0" xfId="153" applyNumberFormat="1" applyFont="1" applyBorder="1" applyAlignment="1">
      <alignment wrapText="1"/>
    </xf>
    <xf numFmtId="0" fontId="6" fillId="0" borderId="0" xfId="74" applyFont="1" applyAlignment="1">
      <alignment vertical="top"/>
    </xf>
    <xf numFmtId="0" fontId="59" fillId="0" borderId="0" xfId="74" applyFont="1"/>
    <xf numFmtId="173" fontId="6" fillId="0" borderId="0" xfId="74" applyNumberFormat="1" applyFont="1"/>
    <xf numFmtId="173" fontId="6" fillId="0" borderId="17" xfId="74" applyNumberFormat="1" applyFont="1" applyBorder="1"/>
    <xf numFmtId="176" fontId="6" fillId="0" borderId="0" xfId="153" applyNumberFormat="1" applyFont="1" applyAlignment="1">
      <alignment wrapText="1"/>
    </xf>
    <xf numFmtId="4" fontId="6" fillId="0" borderId="38" xfId="152" applyNumberFormat="1" applyFont="1" applyBorder="1"/>
    <xf numFmtId="44" fontId="6" fillId="0" borderId="10" xfId="153" applyFont="1" applyBorder="1"/>
    <xf numFmtId="44" fontId="6" fillId="0" borderId="38" xfId="153" applyFont="1" applyBorder="1"/>
    <xf numFmtId="0" fontId="6" fillId="0" borderId="0" xfId="74" applyFont="1" applyAlignment="1">
      <alignment horizontal="left"/>
    </xf>
    <xf numFmtId="168" fontId="6" fillId="0" borderId="10" xfId="154" applyFont="1" applyBorder="1" applyAlignment="1">
      <alignment horizontal="center"/>
    </xf>
    <xf numFmtId="4" fontId="6" fillId="0" borderId="13" xfId="152" applyNumberFormat="1" applyFont="1" applyBorder="1" applyAlignment="1">
      <alignment horizontal="right"/>
    </xf>
    <xf numFmtId="44" fontId="9" fillId="0" borderId="0" xfId="153" applyFont="1" applyBorder="1" applyAlignment="1">
      <alignment wrapText="1"/>
    </xf>
    <xf numFmtId="0" fontId="11" fillId="0" borderId="11" xfId="77" quotePrefix="1" applyFont="1" applyBorder="1" applyAlignment="1">
      <alignment vertical="top"/>
    </xf>
    <xf numFmtId="0" fontId="5" fillId="0" borderId="11" xfId="77" quotePrefix="1" applyFont="1" applyBorder="1" applyAlignment="1">
      <alignment vertical="top"/>
    </xf>
    <xf numFmtId="0" fontId="5" fillId="0" borderId="0" xfId="77" quotePrefix="1" applyFont="1" applyAlignment="1">
      <alignment horizontal="center" vertical="top"/>
    </xf>
    <xf numFmtId="168" fontId="41" fillId="0" borderId="10" xfId="28" applyFont="1" applyFill="1" applyBorder="1" applyAlignment="1">
      <alignment horizontal="right"/>
    </xf>
    <xf numFmtId="166" fontId="41" fillId="0" borderId="10" xfId="28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vertical="top"/>
    </xf>
    <xf numFmtId="0" fontId="41" fillId="0" borderId="13" xfId="56" applyFont="1" applyBorder="1" applyAlignment="1">
      <alignment horizontal="left"/>
    </xf>
    <xf numFmtId="0" fontId="43" fillId="0" borderId="0" xfId="77" applyFont="1" applyAlignment="1">
      <alignment horizontal="left" vertical="top"/>
    </xf>
    <xf numFmtId="0" fontId="41" fillId="0" borderId="10" xfId="0" applyFont="1" applyBorder="1" applyAlignment="1">
      <alignment horizontal="center"/>
    </xf>
    <xf numFmtId="0" fontId="5" fillId="20" borderId="18" xfId="77" applyFont="1" applyFill="1" applyBorder="1" applyAlignment="1">
      <alignment horizontal="center" vertical="top"/>
    </xf>
    <xf numFmtId="0" fontId="5" fillId="20" borderId="19" xfId="77" applyFont="1" applyFill="1" applyBorder="1" applyAlignment="1">
      <alignment horizontal="center" vertical="top" shrinkToFit="1"/>
    </xf>
    <xf numFmtId="0" fontId="6" fillId="0" borderId="11" xfId="77" quotePrefix="1" applyFont="1" applyBorder="1" applyAlignment="1">
      <alignment horizontal="center" vertical="center"/>
    </xf>
    <xf numFmtId="0" fontId="67" fillId="0" borderId="0" xfId="55" applyFont="1"/>
    <xf numFmtId="0" fontId="5" fillId="0" borderId="0" xfId="77" applyFont="1" applyAlignment="1">
      <alignment horizontal="center" vertical="top"/>
    </xf>
    <xf numFmtId="0" fontId="9" fillId="0" borderId="24" xfId="0" applyFont="1" applyBorder="1"/>
    <xf numFmtId="0" fontId="9" fillId="0" borderId="14" xfId="0" applyFont="1" applyBorder="1"/>
    <xf numFmtId="2" fontId="6" fillId="0" borderId="2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left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65" fillId="0" borderId="20" xfId="0" applyFont="1" applyBorder="1" applyAlignment="1">
      <alignment horizontal="center"/>
    </xf>
    <xf numFmtId="0" fontId="65" fillId="0" borderId="21" xfId="0" applyFont="1" applyBorder="1" applyAlignment="1">
      <alignment horizontal="center"/>
    </xf>
    <xf numFmtId="0" fontId="65" fillId="0" borderId="11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8" fillId="0" borderId="0" xfId="0" applyFont="1" applyAlignment="1">
      <alignment horizontal="left"/>
    </xf>
    <xf numFmtId="2" fontId="5" fillId="0" borderId="0" xfId="0" applyNumberFormat="1" applyFont="1" applyAlignment="1">
      <alignment horizontal="left" vertical="center"/>
    </xf>
    <xf numFmtId="2" fontId="6" fillId="0" borderId="15" xfId="0" applyNumberFormat="1" applyFont="1" applyBorder="1" applyAlignment="1">
      <alignment horizontal="left" vertical="center"/>
    </xf>
    <xf numFmtId="2" fontId="9" fillId="0" borderId="24" xfId="0" applyNumberFormat="1" applyFont="1" applyBorder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0" fontId="9" fillId="0" borderId="15" xfId="0" applyFont="1" applyBorder="1"/>
    <xf numFmtId="0" fontId="5" fillId="0" borderId="0" xfId="0" applyFont="1"/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2" fontId="9" fillId="0" borderId="24" xfId="0" applyNumberFormat="1" applyFont="1" applyBorder="1" applyAlignment="1">
      <alignment vertical="center"/>
    </xf>
    <xf numFmtId="0" fontId="42" fillId="0" borderId="0" xfId="0" applyFont="1"/>
    <xf numFmtId="0" fontId="69" fillId="0" borderId="20" xfId="0" applyFont="1" applyBorder="1" applyAlignment="1">
      <alignment horizontal="center"/>
    </xf>
    <xf numFmtId="0" fontId="69" fillId="0" borderId="21" xfId="0" applyFont="1" applyBorder="1" applyAlignment="1">
      <alignment horizontal="center"/>
    </xf>
    <xf numFmtId="0" fontId="69" fillId="0" borderId="11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42" fillId="0" borderId="14" xfId="0" applyFont="1" applyBorder="1" applyAlignment="1">
      <alignment vertical="center"/>
    </xf>
    <xf numFmtId="2" fontId="42" fillId="0" borderId="24" xfId="0" applyNumberFormat="1" applyFont="1" applyBorder="1" applyAlignment="1">
      <alignment vertical="center"/>
    </xf>
    <xf numFmtId="0" fontId="42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20" xfId="0" applyFont="1" applyBorder="1"/>
    <xf numFmtId="2" fontId="6" fillId="0" borderId="21" xfId="0" applyNumberFormat="1" applyFont="1" applyBorder="1"/>
    <xf numFmtId="0" fontId="6" fillId="0" borderId="16" xfId="0" applyFont="1" applyBorder="1"/>
    <xf numFmtId="0" fontId="6" fillId="0" borderId="22" xfId="0" applyFont="1" applyBorder="1"/>
    <xf numFmtId="0" fontId="9" fillId="0" borderId="20" xfId="0" applyFont="1" applyBorder="1"/>
    <xf numFmtId="0" fontId="9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166" fontId="9" fillId="19" borderId="23" xfId="28" applyNumberFormat="1" applyFont="1" applyFill="1" applyBorder="1" applyAlignment="1">
      <alignment horizontal="right"/>
    </xf>
    <xf numFmtId="0" fontId="6" fillId="19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right"/>
    </xf>
    <xf numFmtId="0" fontId="41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9" fontId="6" fillId="0" borderId="18" xfId="0" applyNumberFormat="1" applyFont="1" applyBorder="1" applyAlignment="1">
      <alignment horizontal="center" vertical="center"/>
    </xf>
    <xf numFmtId="169" fontId="6" fillId="0" borderId="19" xfId="0" applyNumberFormat="1" applyFont="1" applyBorder="1" applyAlignment="1">
      <alignment horizontal="center" vertical="center"/>
    </xf>
    <xf numFmtId="169" fontId="9" fillId="0" borderId="23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right"/>
    </xf>
    <xf numFmtId="0" fontId="51" fillId="22" borderId="10" xfId="77" applyFont="1" applyFill="1" applyBorder="1" applyAlignment="1">
      <alignment horizontal="center" vertical="top"/>
    </xf>
    <xf numFmtId="4" fontId="51" fillId="22" borderId="25" xfId="77" applyNumberFormat="1" applyFont="1" applyFill="1" applyBorder="1" applyAlignment="1">
      <alignment horizontal="center" vertical="top"/>
    </xf>
    <xf numFmtId="0" fontId="41" fillId="0" borderId="0" xfId="0" applyFont="1" applyAlignment="1">
      <alignment horizontal="center" vertical="center"/>
    </xf>
    <xf numFmtId="0" fontId="41" fillId="19" borderId="15" xfId="0" applyFont="1" applyFill="1" applyBorder="1" applyAlignment="1">
      <alignment horizontal="center"/>
    </xf>
    <xf numFmtId="0" fontId="42" fillId="19" borderId="15" xfId="0" applyFont="1" applyFill="1" applyBorder="1" applyAlignment="1">
      <alignment horizontal="center"/>
    </xf>
    <xf numFmtId="0" fontId="6" fillId="0" borderId="11" xfId="56" applyFont="1" applyBorder="1" applyAlignment="1">
      <alignment horizontal="center"/>
    </xf>
    <xf numFmtId="0" fontId="51" fillId="0" borderId="11" xfId="77" applyFont="1" applyBorder="1" applyAlignment="1">
      <alignment horizontal="left" vertical="top"/>
    </xf>
    <xf numFmtId="0" fontId="51" fillId="0" borderId="0" xfId="77" quotePrefix="1" applyFont="1" applyAlignment="1">
      <alignment horizontal="left" vertical="top"/>
    </xf>
    <xf numFmtId="0" fontId="51" fillId="0" borderId="0" xfId="77" applyFont="1" applyAlignment="1">
      <alignment horizontal="left" vertical="top"/>
    </xf>
    <xf numFmtId="0" fontId="51" fillId="0" borderId="13" xfId="56" applyFont="1" applyBorder="1" applyAlignment="1">
      <alignment horizontal="left"/>
    </xf>
    <xf numFmtId="0" fontId="51" fillId="19" borderId="18" xfId="77" applyFont="1" applyFill="1" applyBorder="1" applyAlignment="1">
      <alignment horizontal="center" vertical="top"/>
    </xf>
    <xf numFmtId="0" fontId="51" fillId="19" borderId="19" xfId="77" applyFont="1" applyFill="1" applyBorder="1" applyAlignment="1">
      <alignment horizontal="center" vertical="top" shrinkToFit="1"/>
    </xf>
    <xf numFmtId="0" fontId="41" fillId="0" borderId="10" xfId="77" quotePrefix="1" applyFont="1" applyBorder="1" applyAlignment="1">
      <alignment horizontal="center" vertical="top" shrinkToFit="1"/>
    </xf>
    <xf numFmtId="0" fontId="42" fillId="0" borderId="10" xfId="77" quotePrefix="1" applyFont="1" applyBorder="1" applyAlignment="1">
      <alignment horizontal="center" vertical="top" shrinkToFit="1"/>
    </xf>
    <xf numFmtId="0" fontId="6" fillId="0" borderId="13" xfId="56" applyFont="1" applyBorder="1" applyAlignment="1">
      <alignment horizontal="left"/>
    </xf>
    <xf numFmtId="0" fontId="49" fillId="0" borderId="11" xfId="77" applyFont="1" applyBorder="1" applyAlignment="1">
      <alignment horizontal="left" vertical="top"/>
    </xf>
    <xf numFmtId="0" fontId="11" fillId="0" borderId="10" xfId="77" applyFont="1" applyBorder="1" applyAlignment="1">
      <alignment horizontal="left" vertical="top"/>
    </xf>
    <xf numFmtId="0" fontId="11" fillId="0" borderId="0" xfId="77" applyFont="1" applyAlignment="1">
      <alignment horizontal="left" vertical="top"/>
    </xf>
    <xf numFmtId="0" fontId="6" fillId="0" borderId="11" xfId="77" quotePrefix="1" applyFont="1" applyBorder="1" applyAlignment="1">
      <alignment horizontal="left" vertical="top"/>
    </xf>
    <xf numFmtId="4" fontId="12" fillId="0" borderId="0" xfId="77" applyNumberFormat="1" applyFont="1" applyAlignment="1">
      <alignment horizontal="left" vertical="top"/>
    </xf>
    <xf numFmtId="49" fontId="6" fillId="0" borderId="0" xfId="77" applyNumberFormat="1" applyFont="1" applyAlignment="1">
      <alignment horizontal="left" vertical="top"/>
    </xf>
    <xf numFmtId="0" fontId="15" fillId="0" borderId="20" xfId="0" applyFont="1" applyBorder="1"/>
    <xf numFmtId="0" fontId="15" fillId="0" borderId="21" xfId="0" applyFont="1" applyBorder="1"/>
    <xf numFmtId="0" fontId="15" fillId="0" borderId="13" xfId="0" applyFont="1" applyBorder="1"/>
    <xf numFmtId="0" fontId="15" fillId="0" borderId="16" xfId="0" applyFont="1" applyBorder="1"/>
    <xf numFmtId="0" fontId="15" fillId="0" borderId="22" xfId="0" applyFont="1" applyBorder="1"/>
    <xf numFmtId="0" fontId="58" fillId="0" borderId="14" xfId="0" applyFont="1" applyBorder="1"/>
    <xf numFmtId="0" fontId="58" fillId="0" borderId="24" xfId="0" applyFont="1" applyBorder="1"/>
    <xf numFmtId="44" fontId="58" fillId="22" borderId="27" xfId="129" applyFont="1" applyFill="1" applyBorder="1" applyProtection="1">
      <protection locked="0"/>
    </xf>
    <xf numFmtId="0" fontId="71" fillId="0" borderId="0" xfId="77" applyFont="1" applyAlignment="1">
      <alignment vertical="top"/>
    </xf>
    <xf numFmtId="0" fontId="72" fillId="0" borderId="0" xfId="0" applyFont="1" applyAlignment="1">
      <alignment vertical="top"/>
    </xf>
    <xf numFmtId="0" fontId="72" fillId="0" borderId="0" xfId="77" applyFont="1" applyAlignment="1">
      <alignment vertical="top"/>
    </xf>
    <xf numFmtId="0" fontId="72" fillId="0" borderId="10" xfId="77" applyFont="1" applyBorder="1" applyAlignment="1">
      <alignment horizontal="center" vertical="center"/>
    </xf>
    <xf numFmtId="0" fontId="73" fillId="0" borderId="0" xfId="0" applyFont="1"/>
    <xf numFmtId="2" fontId="70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9" fontId="0" fillId="0" borderId="0" xfId="118" applyFont="1" applyAlignment="1">
      <alignment horizontal="left"/>
    </xf>
    <xf numFmtId="9" fontId="0" fillId="0" borderId="0" xfId="118" applyFont="1" applyFill="1" applyAlignment="1">
      <alignment horizontal="left"/>
    </xf>
    <xf numFmtId="9" fontId="15" fillId="0" borderId="0" xfId="118" applyFont="1" applyAlignment="1">
      <alignment horizontal="left"/>
    </xf>
    <xf numFmtId="9" fontId="60" fillId="0" borderId="0" xfId="118" applyFont="1" applyAlignment="1">
      <alignment horizontal="left"/>
    </xf>
    <xf numFmtId="9" fontId="60" fillId="0" borderId="0" xfId="118" applyFont="1" applyFill="1" applyAlignment="1">
      <alignment horizontal="left"/>
    </xf>
    <xf numFmtId="9" fontId="15" fillId="0" borderId="23" xfId="118" applyFont="1" applyBorder="1" applyAlignment="1">
      <alignment horizontal="left"/>
    </xf>
    <xf numFmtId="9" fontId="15" fillId="0" borderId="23" xfId="118" applyFont="1" applyFill="1" applyBorder="1" applyAlignment="1">
      <alignment horizontal="left"/>
    </xf>
    <xf numFmtId="9" fontId="15" fillId="0" borderId="0" xfId="118" applyFont="1" applyFill="1" applyAlignment="1">
      <alignment horizontal="left"/>
    </xf>
    <xf numFmtId="166" fontId="6" fillId="0" borderId="23" xfId="0" applyNumberFormat="1" applyFont="1" applyBorder="1" applyAlignment="1">
      <alignment horizontal="left" vertical="center"/>
    </xf>
    <xf numFmtId="0" fontId="74" fillId="0" borderId="0" xfId="77" applyFont="1" applyAlignment="1">
      <alignment vertical="top"/>
    </xf>
    <xf numFmtId="0" fontId="73" fillId="0" borderId="0" xfId="77" applyFont="1" applyAlignment="1">
      <alignment vertical="top"/>
    </xf>
    <xf numFmtId="0" fontId="73" fillId="0" borderId="13" xfId="0" applyFont="1" applyBorder="1"/>
    <xf numFmtId="0" fontId="75" fillId="0" borderId="0" xfId="0" applyFont="1" applyAlignment="1">
      <alignment horizontal="left"/>
    </xf>
    <xf numFmtId="2" fontId="68" fillId="0" borderId="0" xfId="0" applyNumberFormat="1" applyFont="1" applyAlignment="1">
      <alignment horizontal="left"/>
    </xf>
    <xf numFmtId="2" fontId="11" fillId="0" borderId="0" xfId="0" applyNumberFormat="1" applyFont="1" applyAlignment="1">
      <alignment horizontal="left" vertical="center"/>
    </xf>
    <xf numFmtId="0" fontId="6" fillId="23" borderId="0" xfId="0" applyFont="1" applyFill="1"/>
    <xf numFmtId="0" fontId="6" fillId="23" borderId="0" xfId="0" applyFont="1" applyFill="1" applyAlignment="1">
      <alignment horizontal="left"/>
    </xf>
    <xf numFmtId="0" fontId="6" fillId="18" borderId="0" xfId="0" applyFont="1" applyFill="1" applyAlignment="1">
      <alignment horizontal="left"/>
    </xf>
    <xf numFmtId="0" fontId="6" fillId="24" borderId="0" xfId="0" applyFont="1" applyFill="1" applyAlignment="1">
      <alignment horizontal="center" vertical="center"/>
    </xf>
    <xf numFmtId="0" fontId="15" fillId="24" borderId="0" xfId="0" applyFont="1" applyFill="1"/>
    <xf numFmtId="0" fontId="6" fillId="24" borderId="0" xfId="0" applyFont="1" applyFill="1"/>
    <xf numFmtId="9" fontId="0" fillId="23" borderId="0" xfId="118" applyFont="1" applyFill="1" applyAlignment="1">
      <alignment horizontal="left"/>
    </xf>
    <xf numFmtId="4" fontId="6" fillId="0" borderId="0" xfId="0" applyNumberFormat="1" applyFont="1" applyAlignment="1" applyProtection="1">
      <alignment horizontal="right"/>
      <protection locked="0"/>
    </xf>
    <xf numFmtId="1" fontId="13" fillId="0" borderId="10" xfId="77" applyNumberFormat="1" applyFont="1" applyBorder="1" applyAlignment="1">
      <alignment horizontal="center" vertical="top"/>
    </xf>
    <xf numFmtId="0" fontId="45" fillId="0" borderId="0" xfId="56" applyFont="1" applyAlignment="1">
      <alignment horizontal="left"/>
    </xf>
    <xf numFmtId="2" fontId="6" fillId="0" borderId="10" xfId="77" applyNumberFormat="1" applyFont="1" applyBorder="1" applyAlignment="1">
      <alignment horizontal="center" vertical="top"/>
    </xf>
    <xf numFmtId="169" fontId="6" fillId="0" borderId="10" xfId="77" applyNumberFormat="1" applyFont="1" applyBorder="1" applyAlignment="1">
      <alignment horizontal="center" vertical="top"/>
    </xf>
    <xf numFmtId="4" fontId="6" fillId="0" borderId="10" xfId="95" applyNumberFormat="1" applyFont="1" applyFill="1" applyBorder="1" applyAlignment="1">
      <alignment horizontal="right"/>
    </xf>
    <xf numFmtId="4" fontId="6" fillId="0" borderId="0" xfId="0" applyNumberFormat="1" applyFont="1"/>
    <xf numFmtId="0" fontId="7" fillId="0" borderId="10" xfId="0" applyFont="1" applyBorder="1" applyAlignment="1">
      <alignment horizontal="center"/>
    </xf>
    <xf numFmtId="0" fontId="9" fillId="0" borderId="0" xfId="56" applyFont="1" applyAlignment="1">
      <alignment horizontal="left"/>
    </xf>
    <xf numFmtId="2" fontId="6" fillId="0" borderId="0" xfId="0" applyNumberFormat="1" applyFont="1" applyAlignment="1">
      <alignment horizontal="left"/>
    </xf>
    <xf numFmtId="4" fontId="6" fillId="0" borderId="10" xfId="153" applyNumberFormat="1" applyFont="1" applyBorder="1" applyAlignment="1">
      <alignment horizontal="center"/>
    </xf>
    <xf numFmtId="0" fontId="6" fillId="25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56" fillId="0" borderId="0" xfId="55" applyFont="1" applyAlignment="1">
      <alignment horizontal="center"/>
    </xf>
    <xf numFmtId="0" fontId="9" fillId="0" borderId="19" xfId="77" applyFont="1" applyBorder="1" applyAlignment="1">
      <alignment horizontal="center" vertical="top" wrapText="1"/>
    </xf>
    <xf numFmtId="0" fontId="9" fillId="0" borderId="22" xfId="77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7" fillId="0" borderId="42" xfId="0" applyFont="1" applyBorder="1" applyAlignment="1">
      <alignment horizontal="center" vertical="center"/>
    </xf>
    <xf numFmtId="4" fontId="6" fillId="0" borderId="38" xfId="152" applyNumberFormat="1" applyFont="1" applyFill="1" applyBorder="1"/>
    <xf numFmtId="0" fontId="5" fillId="19" borderId="10" xfId="77" applyFont="1" applyFill="1" applyBorder="1" applyAlignment="1">
      <alignment horizontal="center" vertical="top" shrinkToFit="1"/>
    </xf>
    <xf numFmtId="2" fontId="6" fillId="19" borderId="23" xfId="0" applyNumberFormat="1" applyFont="1" applyFill="1" applyBorder="1" applyAlignment="1">
      <alignment horizontal="left"/>
    </xf>
    <xf numFmtId="0" fontId="8" fillId="19" borderId="14" xfId="56" applyFont="1" applyFill="1" applyBorder="1"/>
    <xf numFmtId="4" fontId="9" fillId="19" borderId="15" xfId="0" applyNumberFormat="1" applyFont="1" applyFill="1" applyBorder="1" applyAlignment="1" applyProtection="1">
      <alignment horizontal="right"/>
      <protection locked="0"/>
    </xf>
    <xf numFmtId="4" fontId="6" fillId="19" borderId="23" xfId="0" applyNumberFormat="1" applyFont="1" applyFill="1" applyBorder="1" applyAlignment="1" applyProtection="1">
      <alignment horizontal="right"/>
      <protection locked="0"/>
    </xf>
    <xf numFmtId="0" fontId="56" fillId="0" borderId="0" xfId="55" applyFont="1" applyAlignment="1">
      <alignment horizontal="center" wrapText="1"/>
    </xf>
    <xf numFmtId="44" fontId="5" fillId="0" borderId="33" xfId="129" applyFont="1" applyBorder="1" applyProtection="1">
      <protection locked="0"/>
    </xf>
    <xf numFmtId="0" fontId="5" fillId="0" borderId="28" xfId="55" applyFont="1" applyBorder="1" applyAlignment="1">
      <alignment horizontal="center" vertical="center"/>
    </xf>
    <xf numFmtId="0" fontId="6" fillId="19" borderId="29" xfId="55" applyFont="1" applyFill="1" applyBorder="1" applyAlignment="1">
      <alignment horizontal="center" vertical="center"/>
    </xf>
    <xf numFmtId="44" fontId="6" fillId="19" borderId="31" xfId="129" applyFont="1" applyFill="1" applyBorder="1" applyProtection="1">
      <protection locked="0"/>
    </xf>
    <xf numFmtId="0" fontId="6" fillId="19" borderId="28" xfId="55" applyFont="1" applyFill="1" applyBorder="1" applyAlignment="1">
      <alignment horizontal="center" vertical="center"/>
    </xf>
    <xf numFmtId="44" fontId="6" fillId="19" borderId="33" xfId="129" applyFont="1" applyFill="1" applyBorder="1" applyProtection="1">
      <protection locked="0"/>
    </xf>
    <xf numFmtId="0" fontId="6" fillId="19" borderId="23" xfId="55" applyFont="1" applyFill="1" applyBorder="1" applyAlignment="1">
      <alignment horizontal="center" vertical="center" wrapText="1"/>
    </xf>
    <xf numFmtId="0" fontId="6" fillId="0" borderId="43" xfId="55" applyFont="1" applyBorder="1" applyAlignment="1">
      <alignment horizontal="center" vertical="center" wrapText="1"/>
    </xf>
    <xf numFmtId="168" fontId="6" fillId="0" borderId="44" xfId="28" applyFont="1" applyBorder="1" applyAlignment="1" applyProtection="1">
      <alignment horizontal="center" vertical="center" wrapText="1"/>
      <protection locked="0"/>
    </xf>
    <xf numFmtId="0" fontId="6" fillId="19" borderId="14" xfId="55" applyFont="1" applyFill="1" applyBorder="1" applyAlignment="1">
      <alignment horizontal="center" vertical="center" wrapText="1"/>
    </xf>
    <xf numFmtId="168" fontId="6" fillId="19" borderId="24" xfId="28" applyFont="1" applyFill="1" applyBorder="1" applyAlignment="1" applyProtection="1">
      <alignment horizontal="center" vertical="center" wrapText="1"/>
      <protection locked="0"/>
    </xf>
    <xf numFmtId="0" fontId="6" fillId="0" borderId="45" xfId="55" applyFont="1" applyBorder="1" applyAlignment="1">
      <alignment horizontal="center" vertical="center" wrapText="1"/>
    </xf>
    <xf numFmtId="0" fontId="6" fillId="0" borderId="23" xfId="55" applyFont="1" applyBorder="1" applyAlignment="1">
      <alignment vertical="center"/>
    </xf>
    <xf numFmtId="0" fontId="6" fillId="19" borderId="23" xfId="55" applyFont="1" applyFill="1" applyBorder="1" applyAlignment="1">
      <alignment vertical="center"/>
    </xf>
    <xf numFmtId="0" fontId="5" fillId="0" borderId="23" xfId="55" applyFont="1" applyBorder="1" applyAlignment="1">
      <alignment vertical="center"/>
    </xf>
    <xf numFmtId="0" fontId="5" fillId="0" borderId="46" xfId="55" applyFont="1" applyBorder="1" applyAlignment="1">
      <alignment vertical="center"/>
    </xf>
    <xf numFmtId="169" fontId="6" fillId="0" borderId="10" xfId="33" applyNumberFormat="1" applyFont="1" applyFill="1" applyBorder="1" applyAlignment="1">
      <alignment horizontal="center"/>
    </xf>
    <xf numFmtId="165" fontId="6" fillId="0" borderId="0" xfId="33" applyFont="1" applyFill="1" applyBorder="1" applyAlignment="1">
      <alignment horizontal="center"/>
    </xf>
    <xf numFmtId="4" fontId="6" fillId="0" borderId="10" xfId="153" applyNumberFormat="1" applyFont="1" applyFill="1" applyBorder="1" applyAlignment="1">
      <alignment horizontal="center"/>
    </xf>
    <xf numFmtId="44" fontId="6" fillId="0" borderId="0" xfId="153" applyFont="1" applyFill="1"/>
    <xf numFmtId="1" fontId="6" fillId="0" borderId="10" xfId="33" applyNumberFormat="1" applyFont="1" applyFill="1" applyBorder="1" applyAlignment="1">
      <alignment horizontal="center"/>
    </xf>
    <xf numFmtId="0" fontId="45" fillId="0" borderId="11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" fillId="19" borderId="19" xfId="77" applyFont="1" applyFill="1" applyBorder="1" applyAlignment="1">
      <alignment horizontal="center" vertical="top"/>
    </xf>
    <xf numFmtId="169" fontId="17" fillId="0" borderId="10" xfId="0" quotePrefix="1" applyNumberFormat="1" applyFont="1" applyBorder="1" applyAlignment="1">
      <alignment horizontal="center" vertical="top"/>
    </xf>
    <xf numFmtId="0" fontId="72" fillId="0" borderId="11" xfId="77" applyFont="1" applyBorder="1" applyAlignment="1">
      <alignment vertical="top"/>
    </xf>
    <xf numFmtId="0" fontId="72" fillId="0" borderId="0" xfId="77" quotePrefix="1" applyFont="1" applyAlignment="1">
      <alignment horizontal="center" vertical="top"/>
    </xf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vertical="center" wrapText="1"/>
    </xf>
    <xf numFmtId="0" fontId="45" fillId="0" borderId="11" xfId="0" applyFont="1" applyBorder="1" applyAlignment="1">
      <alignment vertical="center"/>
    </xf>
    <xf numFmtId="0" fontId="79" fillId="0" borderId="11" xfId="0" applyFont="1" applyBorder="1" applyAlignment="1">
      <alignment vertical="center"/>
    </xf>
    <xf numFmtId="0" fontId="80" fillId="0" borderId="0" xfId="0" applyFont="1" applyAlignment="1">
      <alignment vertical="center" wrapText="1"/>
    </xf>
    <xf numFmtId="0" fontId="80" fillId="0" borderId="13" xfId="0" applyFont="1" applyBorder="1" applyAlignment="1">
      <alignment vertical="center" wrapText="1"/>
    </xf>
    <xf numFmtId="1" fontId="13" fillId="0" borderId="10" xfId="28" applyNumberFormat="1" applyFont="1" applyFill="1" applyBorder="1" applyAlignment="1">
      <alignment horizontal="center"/>
    </xf>
    <xf numFmtId="169" fontId="13" fillId="0" borderId="10" xfId="28" applyNumberFormat="1" applyFont="1" applyFill="1" applyBorder="1" applyAlignment="1">
      <alignment horizontal="center"/>
    </xf>
    <xf numFmtId="2" fontId="13" fillId="0" borderId="10" xfId="28" applyNumberFormat="1" applyFont="1" applyFill="1" applyBorder="1" applyAlignment="1">
      <alignment horizontal="center"/>
    </xf>
    <xf numFmtId="0" fontId="12" fillId="0" borderId="20" xfId="77" applyFont="1" applyBorder="1"/>
    <xf numFmtId="0" fontId="6" fillId="0" borderId="12" xfId="77" applyFont="1" applyBorder="1"/>
    <xf numFmtId="0" fontId="6" fillId="0" borderId="21" xfId="77" applyFont="1" applyBorder="1"/>
    <xf numFmtId="0" fontId="12" fillId="0" borderId="11" xfId="77" applyFont="1" applyBorder="1"/>
    <xf numFmtId="0" fontId="6" fillId="0" borderId="0" xfId="77" applyFont="1"/>
    <xf numFmtId="0" fontId="6" fillId="0" borderId="13" xfId="77" applyFont="1" applyBorder="1"/>
    <xf numFmtId="0" fontId="41" fillId="0" borderId="11" xfId="56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7" fillId="0" borderId="10" xfId="0" applyFont="1" applyBorder="1" applyAlignment="1">
      <alignment horizontal="center"/>
    </xf>
    <xf numFmtId="0" fontId="77" fillId="0" borderId="10" xfId="0" applyFont="1" applyBorder="1"/>
    <xf numFmtId="0" fontId="82" fillId="0" borderId="10" xfId="0" applyFont="1" applyBorder="1"/>
    <xf numFmtId="0" fontId="6" fillId="19" borderId="14" xfId="0" applyFont="1" applyFill="1" applyBorder="1" applyAlignment="1">
      <alignment horizontal="center"/>
    </xf>
    <xf numFmtId="0" fontId="77" fillId="0" borderId="10" xfId="0" applyFont="1" applyBorder="1" applyAlignment="1">
      <alignment vertical="center"/>
    </xf>
    <xf numFmtId="0" fontId="77" fillId="0" borderId="11" xfId="0" applyFont="1" applyBorder="1" applyAlignment="1">
      <alignment vertical="center"/>
    </xf>
    <xf numFmtId="0" fontId="77" fillId="0" borderId="13" xfId="0" applyFont="1" applyBorder="1" applyAlignment="1">
      <alignment vertical="center"/>
    </xf>
    <xf numFmtId="0" fontId="77" fillId="0" borderId="11" xfId="0" applyFont="1" applyBorder="1" applyAlignment="1">
      <alignment horizontal="left" vertical="center" wrapText="1"/>
    </xf>
    <xf numFmtId="49" fontId="6" fillId="19" borderId="14" xfId="74" applyNumberFormat="1" applyFont="1" applyFill="1" applyBorder="1" applyAlignment="1">
      <alignment horizontal="center"/>
    </xf>
    <xf numFmtId="0" fontId="6" fillId="19" borderId="15" xfId="77" applyFont="1" applyFill="1" applyBorder="1" applyAlignment="1">
      <alignment horizontal="center" shrinkToFit="1"/>
    </xf>
    <xf numFmtId="0" fontId="6" fillId="19" borderId="15" xfId="77" applyFont="1" applyFill="1" applyBorder="1" applyAlignment="1">
      <alignment horizontal="center" vertical="top"/>
    </xf>
    <xf numFmtId="0" fontId="6" fillId="19" borderId="15" xfId="77" applyFont="1" applyFill="1" applyBorder="1" applyAlignment="1">
      <alignment vertical="top"/>
    </xf>
    <xf numFmtId="0" fontId="6" fillId="19" borderId="15" xfId="74" applyFont="1" applyFill="1" applyBorder="1"/>
    <xf numFmtId="0" fontId="6" fillId="19" borderId="15" xfId="77" applyFont="1" applyFill="1" applyBorder="1" applyAlignment="1">
      <alignment horizontal="center"/>
    </xf>
    <xf numFmtId="1" fontId="6" fillId="19" borderId="15" xfId="74" applyNumberFormat="1" applyFont="1" applyFill="1" applyBorder="1" applyAlignment="1">
      <alignment horizontal="center"/>
    </xf>
    <xf numFmtId="165" fontId="9" fillId="19" borderId="15" xfId="33" applyFont="1" applyFill="1" applyBorder="1" applyAlignment="1">
      <alignment horizontal="right"/>
    </xf>
    <xf numFmtId="4" fontId="6" fillId="19" borderId="23" xfId="153" applyNumberFormat="1" applyFont="1" applyFill="1" applyBorder="1"/>
    <xf numFmtId="49" fontId="6" fillId="19" borderId="16" xfId="74" applyNumberFormat="1" applyFont="1" applyFill="1" applyBorder="1" applyAlignment="1">
      <alignment horizontal="center"/>
    </xf>
    <xf numFmtId="0" fontId="6" fillId="19" borderId="17" xfId="77" applyFont="1" applyFill="1" applyBorder="1" applyAlignment="1">
      <alignment horizontal="center" shrinkToFit="1"/>
    </xf>
    <xf numFmtId="0" fontId="6" fillId="19" borderId="17" xfId="77" applyFont="1" applyFill="1" applyBorder="1" applyAlignment="1">
      <alignment horizontal="center"/>
    </xf>
    <xf numFmtId="1" fontId="6" fillId="19" borderId="17" xfId="74" applyNumberFormat="1" applyFont="1" applyFill="1" applyBorder="1" applyAlignment="1">
      <alignment horizontal="center"/>
    </xf>
    <xf numFmtId="165" fontId="9" fillId="19" borderId="17" xfId="33" applyFont="1" applyFill="1" applyBorder="1" applyAlignment="1">
      <alignment horizontal="right"/>
    </xf>
    <xf numFmtId="44" fontId="6" fillId="19" borderId="23" xfId="153" applyFont="1" applyFill="1" applyBorder="1"/>
    <xf numFmtId="4" fontId="6" fillId="19" borderId="23" xfId="152" applyNumberFormat="1" applyFont="1" applyFill="1" applyBorder="1"/>
    <xf numFmtId="49" fontId="6" fillId="19" borderId="39" xfId="74" applyNumberFormat="1" applyFont="1" applyFill="1" applyBorder="1" applyAlignment="1">
      <alignment horizontal="center"/>
    </xf>
    <xf numFmtId="0" fontId="6" fillId="19" borderId="40" xfId="77" applyFont="1" applyFill="1" applyBorder="1" applyAlignment="1">
      <alignment horizontal="center" shrinkToFit="1"/>
    </xf>
    <xf numFmtId="0" fontId="6" fillId="19" borderId="41" xfId="77" applyFont="1" applyFill="1" applyBorder="1" applyAlignment="1">
      <alignment horizontal="center" vertical="top"/>
    </xf>
    <xf numFmtId="0" fontId="6" fillId="19" borderId="41" xfId="77" applyFont="1" applyFill="1" applyBorder="1" applyAlignment="1">
      <alignment vertical="top"/>
    </xf>
    <xf numFmtId="0" fontId="6" fillId="19" borderId="41" xfId="74" applyFont="1" applyFill="1" applyBorder="1"/>
    <xf numFmtId="0" fontId="6" fillId="19" borderId="40" xfId="77" applyFont="1" applyFill="1" applyBorder="1" applyAlignment="1">
      <alignment horizontal="center"/>
    </xf>
    <xf numFmtId="44" fontId="9" fillId="19" borderId="40" xfId="153" applyFont="1" applyFill="1" applyBorder="1"/>
    <xf numFmtId="165" fontId="9" fillId="19" borderId="39" xfId="33" applyFont="1" applyFill="1" applyBorder="1" applyAlignment="1">
      <alignment horizontal="right"/>
    </xf>
    <xf numFmtId="4" fontId="9" fillId="19" borderId="40" xfId="152" applyNumberFormat="1" applyFont="1" applyFill="1" applyBorder="1"/>
    <xf numFmtId="44" fontId="9" fillId="19" borderId="39" xfId="153" applyFont="1" applyFill="1" applyBorder="1"/>
    <xf numFmtId="4" fontId="9" fillId="19" borderId="40" xfId="153" applyNumberFormat="1" applyFont="1" applyFill="1" applyBorder="1"/>
    <xf numFmtId="0" fontId="6" fillId="19" borderId="15" xfId="0" applyFont="1" applyFill="1" applyBorder="1" applyAlignment="1">
      <alignment horizontal="right"/>
    </xf>
    <xf numFmtId="168" fontId="6" fillId="19" borderId="23" xfId="28" applyFont="1" applyFill="1" applyBorder="1"/>
    <xf numFmtId="0" fontId="11" fillId="0" borderId="0" xfId="0" applyFont="1" applyAlignment="1">
      <alignment horizontal="left"/>
    </xf>
    <xf numFmtId="0" fontId="41" fillId="19" borderId="15" xfId="0" applyFont="1" applyFill="1" applyBorder="1" applyAlignment="1">
      <alignment horizontal="right"/>
    </xf>
    <xf numFmtId="44" fontId="6" fillId="0" borderId="0" xfId="129" applyFont="1" applyAlignment="1">
      <alignment wrapText="1"/>
    </xf>
    <xf numFmtId="44" fontId="6" fillId="0" borderId="0" xfId="74" applyNumberFormat="1" applyFont="1"/>
    <xf numFmtId="0" fontId="9" fillId="0" borderId="0" xfId="74" applyFont="1"/>
    <xf numFmtId="0" fontId="84" fillId="0" borderId="10" xfId="74" applyFont="1" applyBorder="1" applyAlignment="1">
      <alignment horizontal="center"/>
    </xf>
    <xf numFmtId="0" fontId="52" fillId="0" borderId="11" xfId="0" applyFont="1" applyBorder="1" applyAlignment="1">
      <alignment vertical="center"/>
    </xf>
    <xf numFmtId="0" fontId="52" fillId="0" borderId="11" xfId="0" applyFont="1" applyBorder="1" applyAlignment="1">
      <alignment horizontal="left" vertical="center" wrapText="1"/>
    </xf>
    <xf numFmtId="0" fontId="45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65" fillId="0" borderId="0" xfId="0" applyFont="1" applyAlignment="1">
      <alignment horizontal="center"/>
    </xf>
    <xf numFmtId="0" fontId="6" fillId="0" borderId="11" xfId="77" applyFont="1" applyBorder="1" applyAlignment="1">
      <alignment horizontal="center"/>
    </xf>
    <xf numFmtId="0" fontId="77" fillId="0" borderId="11" xfId="0" applyFont="1" applyBorder="1"/>
    <xf numFmtId="0" fontId="6" fillId="0" borderId="16" xfId="74" applyFont="1" applyBorder="1"/>
    <xf numFmtId="0" fontId="6" fillId="0" borderId="17" xfId="74" applyFont="1" applyBorder="1" applyAlignment="1">
      <alignment horizontal="center"/>
    </xf>
    <xf numFmtId="4" fontId="6" fillId="0" borderId="22" xfId="74" applyNumberFormat="1" applyFont="1" applyBorder="1"/>
    <xf numFmtId="0" fontId="6" fillId="19" borderId="17" xfId="77" applyFont="1" applyFill="1" applyBorder="1"/>
    <xf numFmtId="0" fontId="6" fillId="19" borderId="17" xfId="74" applyFont="1" applyFill="1" applyBorder="1"/>
    <xf numFmtId="4" fontId="6" fillId="19" borderId="19" xfId="153" applyNumberFormat="1" applyFont="1" applyFill="1" applyBorder="1" applyAlignment="1"/>
    <xf numFmtId="0" fontId="5" fillId="19" borderId="10" xfId="77" applyFont="1" applyFill="1" applyBorder="1" applyAlignment="1">
      <alignment horizontal="center" vertical="top"/>
    </xf>
    <xf numFmtId="0" fontId="6" fillId="0" borderId="0" xfId="55" applyFont="1" applyAlignment="1">
      <alignment horizontal="left"/>
    </xf>
    <xf numFmtId="168" fontId="6" fillId="0" borderId="0" xfId="28" applyFont="1" applyBorder="1" applyAlignment="1">
      <alignment horizontal="left"/>
    </xf>
    <xf numFmtId="169" fontId="6" fillId="0" borderId="0" xfId="0" applyNumberFormat="1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77" fontId="9" fillId="0" borderId="0" xfId="0" applyNumberFormat="1" applyFont="1" applyAlignment="1">
      <alignment horizontal="center"/>
    </xf>
    <xf numFmtId="0" fontId="9" fillId="0" borderId="0" xfId="74" applyFont="1" applyAlignment="1">
      <alignment horizontal="left" vertical="top"/>
    </xf>
    <xf numFmtId="168" fontId="6" fillId="0" borderId="0" xfId="28" applyFont="1" applyBorder="1" applyAlignment="1">
      <alignment horizontal="center"/>
    </xf>
    <xf numFmtId="168" fontId="6" fillId="0" borderId="11" xfId="28" applyFont="1" applyBorder="1" applyAlignment="1">
      <alignment horizontal="center"/>
    </xf>
    <xf numFmtId="168" fontId="6" fillId="0" borderId="0" xfId="28" applyFont="1" applyFill="1" applyBorder="1" applyAlignment="1">
      <alignment horizontal="center"/>
    </xf>
    <xf numFmtId="168" fontId="6" fillId="0" borderId="10" xfId="28" applyFont="1" applyBorder="1" applyAlignment="1">
      <alignment horizontal="center"/>
    </xf>
    <xf numFmtId="168" fontId="6" fillId="0" borderId="37" xfId="28" applyFont="1" applyBorder="1" applyAlignment="1">
      <alignment horizontal="center"/>
    </xf>
    <xf numFmtId="168" fontId="6" fillId="0" borderId="10" xfId="28" applyFont="1" applyFill="1" applyBorder="1" applyAlignment="1">
      <alignment horizontal="center"/>
    </xf>
    <xf numFmtId="168" fontId="9" fillId="19" borderId="39" xfId="28" applyFont="1" applyFill="1" applyBorder="1" applyAlignment="1">
      <alignment horizontal="right"/>
    </xf>
    <xf numFmtId="168" fontId="6" fillId="0" borderId="0" xfId="28" applyFont="1"/>
    <xf numFmtId="168" fontId="7" fillId="0" borderId="10" xfId="154" applyFont="1" applyBorder="1" applyAlignment="1">
      <alignment horizontal="center"/>
    </xf>
    <xf numFmtId="0" fontId="6" fillId="19" borderId="10" xfId="77" applyFont="1" applyFill="1" applyBorder="1" applyAlignment="1">
      <alignment horizontal="center" vertical="top"/>
    </xf>
    <xf numFmtId="0" fontId="84" fillId="0" borderId="10" xfId="0" applyFont="1" applyBorder="1" applyAlignment="1">
      <alignment horizontal="center" vertical="center" wrapText="1"/>
    </xf>
    <xf numFmtId="0" fontId="45" fillId="19" borderId="10" xfId="0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 wrapText="1"/>
    </xf>
    <xf numFmtId="2" fontId="6" fillId="0" borderId="10" xfId="99" applyFont="1" applyBorder="1" applyAlignment="1">
      <alignment horizontal="right"/>
    </xf>
    <xf numFmtId="2" fontId="6" fillId="0" borderId="0" xfId="99" applyFont="1"/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169" fontId="45" fillId="0" borderId="10" xfId="0" applyNumberFormat="1" applyFont="1" applyBorder="1" applyAlignment="1">
      <alignment horizontal="center" vertical="center" wrapText="1"/>
    </xf>
    <xf numFmtId="0" fontId="45" fillId="19" borderId="23" xfId="0" applyFont="1" applyFill="1" applyBorder="1" applyAlignment="1">
      <alignment vertical="center" wrapText="1"/>
    </xf>
    <xf numFmtId="3" fontId="13" fillId="19" borderId="15" xfId="0" applyNumberFormat="1" applyFont="1" applyFill="1" applyBorder="1"/>
    <xf numFmtId="178" fontId="13" fillId="19" borderId="23" xfId="0" applyNumberFormat="1" applyFont="1" applyFill="1" applyBorder="1" applyAlignment="1">
      <alignment horizontal="right"/>
    </xf>
    <xf numFmtId="1" fontId="6" fillId="0" borderId="10" xfId="0" quotePrefix="1" applyNumberFormat="1" applyFont="1" applyBorder="1" applyAlignment="1">
      <alignment horizontal="center" vertical="center"/>
    </xf>
    <xf numFmtId="2" fontId="6" fillId="0" borderId="0" xfId="99" applyFont="1" applyAlignment="1">
      <alignment horizontal="right"/>
    </xf>
    <xf numFmtId="0" fontId="39" fillId="0" borderId="0" xfId="0" applyFont="1" applyAlignment="1">
      <alignment horizontal="center" vertical="center" wrapText="1"/>
    </xf>
    <xf numFmtId="2" fontId="6" fillId="0" borderId="10" xfId="99" applyFont="1" applyBorder="1" applyAlignment="1">
      <alignment horizontal="center"/>
    </xf>
    <xf numFmtId="178" fontId="8" fillId="19" borderId="23" xfId="0" applyNumberFormat="1" applyFont="1" applyFill="1" applyBorder="1" applyAlignment="1">
      <alignment horizontal="right"/>
    </xf>
    <xf numFmtId="0" fontId="6" fillId="0" borderId="0" xfId="99" applyNumberFormat="1" applyFont="1" applyAlignment="1">
      <alignment horizontal="center"/>
    </xf>
    <xf numFmtId="2" fontId="6" fillId="0" borderId="0" xfId="99" applyFont="1" applyAlignment="1">
      <alignment horizontal="center"/>
    </xf>
    <xf numFmtId="3" fontId="13" fillId="19" borderId="14" xfId="0" applyNumberFormat="1" applyFont="1" applyFill="1" applyBorder="1"/>
    <xf numFmtId="168" fontId="6" fillId="19" borderId="24" xfId="28" applyFont="1" applyFill="1" applyBorder="1" applyAlignment="1">
      <alignment horizontal="right"/>
    </xf>
    <xf numFmtId="0" fontId="39" fillId="0" borderId="0" xfId="0" applyFont="1" applyAlignment="1">
      <alignment vertical="center"/>
    </xf>
    <xf numFmtId="0" fontId="39" fillId="0" borderId="13" xfId="0" applyFont="1" applyBorder="1" applyAlignment="1">
      <alignment vertical="center"/>
    </xf>
    <xf numFmtId="9" fontId="6" fillId="0" borderId="0" xfId="118" applyFont="1"/>
    <xf numFmtId="0" fontId="6" fillId="0" borderId="0" xfId="55" applyFont="1"/>
    <xf numFmtId="0" fontId="12" fillId="0" borderId="0" xfId="55" applyFont="1"/>
    <xf numFmtId="0" fontId="5" fillId="21" borderId="18" xfId="0" applyFont="1" applyFill="1" applyBorder="1" applyAlignment="1">
      <alignment horizontal="center" wrapText="1"/>
    </xf>
    <xf numFmtId="0" fontId="5" fillId="21" borderId="19" xfId="0" applyFont="1" applyFill="1" applyBorder="1" applyAlignment="1">
      <alignment horizontal="center" wrapText="1"/>
    </xf>
    <xf numFmtId="171" fontId="16" fillId="0" borderId="13" xfId="55" applyNumberFormat="1" applyFont="1" applyBorder="1" applyAlignment="1">
      <alignment horizontal="left" vertical="top"/>
    </xf>
    <xf numFmtId="171" fontId="6" fillId="0" borderId="0" xfId="55" applyNumberFormat="1" applyFont="1" applyAlignment="1">
      <alignment horizontal="center" vertical="top"/>
    </xf>
    <xf numFmtId="0" fontId="6" fillId="0" borderId="0" xfId="77" quotePrefix="1" applyFont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0" fillId="0" borderId="11" xfId="0" applyFont="1" applyBorder="1"/>
    <xf numFmtId="0" fontId="46" fillId="0" borderId="0" xfId="77" applyFont="1" applyAlignment="1">
      <alignment horizontal="left" vertical="top"/>
    </xf>
    <xf numFmtId="0" fontId="77" fillId="0" borderId="0" xfId="0" applyFont="1" applyAlignment="1">
      <alignment horizontal="left" vertical="center"/>
    </xf>
    <xf numFmtId="0" fontId="77" fillId="0" borderId="0" xfId="0" applyFont="1" applyAlignment="1">
      <alignment vertical="center"/>
    </xf>
    <xf numFmtId="0" fontId="77" fillId="0" borderId="10" xfId="0" applyFont="1" applyBorder="1" applyAlignment="1">
      <alignment horizontal="center" vertical="center"/>
    </xf>
    <xf numFmtId="0" fontId="77" fillId="0" borderId="0" xfId="0" applyFont="1" applyAlignment="1">
      <alignment horizontal="left" vertical="center" wrapText="1"/>
    </xf>
    <xf numFmtId="0" fontId="52" fillId="0" borderId="13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77" fillId="0" borderId="0" xfId="0" applyFont="1" applyAlignment="1">
      <alignment wrapText="1"/>
    </xf>
    <xf numFmtId="0" fontId="77" fillId="0" borderId="0" xfId="0" applyFont="1"/>
    <xf numFmtId="0" fontId="52" fillId="0" borderId="0" xfId="0" applyFont="1"/>
    <xf numFmtId="0" fontId="52" fillId="0" borderId="0" xfId="0" applyFont="1" applyAlignment="1">
      <alignment horizontal="left" vertical="center" wrapText="1"/>
    </xf>
    <xf numFmtId="0" fontId="15" fillId="0" borderId="0" xfId="55" applyAlignment="1">
      <alignment horizontal="center" wrapText="1"/>
    </xf>
    <xf numFmtId="4" fontId="5" fillId="0" borderId="0" xfId="55" applyNumberFormat="1" applyFont="1"/>
    <xf numFmtId="168" fontId="15" fillId="0" borderId="0" xfId="28" applyFont="1" applyBorder="1" applyAlignment="1"/>
    <xf numFmtId="0" fontId="9" fillId="0" borderId="26" xfId="55" applyFont="1" applyBorder="1" applyAlignment="1">
      <alignment horizontal="center" vertical="center" wrapText="1"/>
    </xf>
    <xf numFmtId="0" fontId="85" fillId="0" borderId="0" xfId="55" applyFont="1" applyAlignment="1">
      <alignment horizontal="center"/>
    </xf>
    <xf numFmtId="0" fontId="6" fillId="0" borderId="10" xfId="0" applyFont="1" applyBorder="1" applyAlignment="1">
      <alignment vertical="center"/>
    </xf>
    <xf numFmtId="166" fontId="6" fillId="0" borderId="19" xfId="28" applyNumberFormat="1" applyFont="1" applyBorder="1" applyAlignment="1">
      <alignment horizontal="center" vertical="center"/>
    </xf>
    <xf numFmtId="0" fontId="6" fillId="0" borderId="20" xfId="77" applyFont="1" applyBorder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179" fontId="6" fillId="0" borderId="0" xfId="28" applyNumberFormat="1" applyFont="1" applyAlignment="1">
      <alignment horizontal="center"/>
    </xf>
    <xf numFmtId="179" fontId="6" fillId="0" borderId="0" xfId="28" applyNumberFormat="1" applyFont="1" applyBorder="1" applyAlignment="1">
      <alignment horizontal="right"/>
    </xf>
    <xf numFmtId="179" fontId="6" fillId="0" borderId="0" xfId="28" applyNumberFormat="1" applyFont="1"/>
    <xf numFmtId="0" fontId="15" fillId="0" borderId="0" xfId="77" applyFont="1" applyAlignment="1">
      <alignment horizontal="center" vertical="top"/>
    </xf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67" fillId="0" borderId="0" xfId="77" applyFont="1" applyAlignment="1">
      <alignment vertical="top"/>
    </xf>
    <xf numFmtId="0" fontId="15" fillId="0" borderId="0" xfId="77" quotePrefix="1" applyFont="1" applyAlignment="1">
      <alignment horizontal="center" vertical="top"/>
    </xf>
    <xf numFmtId="0" fontId="15" fillId="0" borderId="0" xfId="77" quotePrefix="1" applyFont="1" applyAlignment="1">
      <alignment horizontal="left" vertical="top"/>
    </xf>
    <xf numFmtId="0" fontId="85" fillId="0" borderId="0" xfId="77" applyFont="1" applyAlignment="1">
      <alignment horizontal="left" vertical="top"/>
    </xf>
    <xf numFmtId="0" fontId="67" fillId="0" borderId="0" xfId="77" applyFont="1" applyAlignment="1">
      <alignment horizontal="left" vertical="top"/>
    </xf>
    <xf numFmtId="0" fontId="15" fillId="0" borderId="0" xfId="77" applyFont="1" applyAlignment="1">
      <alignment horizontal="left" vertical="top"/>
    </xf>
    <xf numFmtId="0" fontId="60" fillId="0" borderId="0" xfId="77" applyFont="1" applyAlignment="1">
      <alignment horizontal="left" vertical="top"/>
    </xf>
    <xf numFmtId="0" fontId="90" fillId="0" borderId="0" xfId="77" applyFont="1" applyAlignment="1">
      <alignment horizontal="left" vertical="top"/>
    </xf>
    <xf numFmtId="0" fontId="15" fillId="0" borderId="0" xfId="77" quotePrefix="1" applyFont="1" applyAlignment="1">
      <alignment vertical="top"/>
    </xf>
    <xf numFmtId="0" fontId="15" fillId="0" borderId="0" xfId="77" applyFont="1" applyAlignment="1">
      <alignment vertical="top"/>
    </xf>
    <xf numFmtId="0" fontId="67" fillId="0" borderId="13" xfId="77" applyFont="1" applyBorder="1" applyAlignment="1">
      <alignment vertical="top"/>
    </xf>
    <xf numFmtId="0" fontId="59" fillId="0" borderId="0" xfId="77" applyFont="1" applyAlignment="1">
      <alignment vertical="top"/>
    </xf>
    <xf numFmtId="49" fontId="67" fillId="0" borderId="0" xfId="0" quotePrefix="1" applyNumberFormat="1" applyFont="1" applyAlignment="1">
      <alignment vertical="top"/>
    </xf>
    <xf numFmtId="49" fontId="67" fillId="0" borderId="0" xfId="0" applyNumberFormat="1" applyFont="1" applyAlignment="1">
      <alignment vertical="top"/>
    </xf>
    <xf numFmtId="0" fontId="68" fillId="0" borderId="0" xfId="77" quotePrefix="1" applyFont="1" applyAlignment="1">
      <alignment horizontal="center" vertical="top"/>
    </xf>
    <xf numFmtId="0" fontId="68" fillId="0" borderId="0" xfId="77" applyFont="1" applyAlignment="1">
      <alignment vertical="top"/>
    </xf>
    <xf numFmtId="49" fontId="15" fillId="0" borderId="0" xfId="0" applyNumberFormat="1" applyFont="1" applyAlignment="1">
      <alignment horizontal="center" vertical="top"/>
    </xf>
    <xf numFmtId="0" fontId="44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15" fillId="0" borderId="0" xfId="151" applyAlignment="1">
      <alignment horizontal="left" vertical="top"/>
    </xf>
    <xf numFmtId="0" fontId="13" fillId="0" borderId="13" xfId="77" applyFont="1" applyBorder="1" applyAlignment="1">
      <alignment horizontal="center" vertical="top" shrinkToFit="1"/>
    </xf>
    <xf numFmtId="179" fontId="7" fillId="0" borderId="0" xfId="28" applyNumberFormat="1" applyFont="1" applyAlignment="1">
      <alignment horizontal="center"/>
    </xf>
    <xf numFmtId="179" fontId="6" fillId="0" borderId="0" xfId="28" applyNumberFormat="1" applyFont="1" applyAlignment="1">
      <alignment horizontal="center" vertical="center"/>
    </xf>
    <xf numFmtId="179" fontId="6" fillId="0" borderId="0" xfId="28" applyNumberFormat="1" applyFont="1" applyAlignment="1">
      <alignment horizontal="right" vertical="center"/>
    </xf>
    <xf numFmtId="179" fontId="9" fillId="0" borderId="0" xfId="28" applyNumberFormat="1" applyFont="1" applyAlignment="1">
      <alignment horizontal="center"/>
    </xf>
    <xf numFmtId="179" fontId="6" fillId="0" borderId="0" xfId="28" applyNumberFormat="1" applyFont="1" applyBorder="1"/>
    <xf numFmtId="0" fontId="6" fillId="19" borderId="14" xfId="77" applyFont="1" applyFill="1" applyBorder="1" applyAlignment="1">
      <alignment horizontal="center" shrinkToFit="1"/>
    </xf>
    <xf numFmtId="0" fontId="6" fillId="19" borderId="16" xfId="0" applyFont="1" applyFill="1" applyBorder="1" applyAlignment="1">
      <alignment horizontal="center"/>
    </xf>
    <xf numFmtId="0" fontId="15" fillId="0" borderId="0" xfId="105" applyAlignment="1">
      <alignment horizontal="left"/>
    </xf>
    <xf numFmtId="0" fontId="15" fillId="0" borderId="0" xfId="105"/>
    <xf numFmtId="0" fontId="58" fillId="0" borderId="0" xfId="105" applyFont="1" applyAlignment="1">
      <alignment horizontal="left"/>
    </xf>
    <xf numFmtId="0" fontId="15" fillId="0" borderId="17" xfId="105" applyBorder="1"/>
    <xf numFmtId="0" fontId="15" fillId="0" borderId="15" xfId="105" applyBorder="1"/>
    <xf numFmtId="2" fontId="9" fillId="19" borderId="18" xfId="0" applyNumberFormat="1" applyFont="1" applyFill="1" applyBorder="1" applyAlignment="1">
      <alignment horizontal="center" vertical="center"/>
    </xf>
    <xf numFmtId="2" fontId="9" fillId="19" borderId="19" xfId="0" applyNumberFormat="1" applyFont="1" applyFill="1" applyBorder="1" applyAlignment="1">
      <alignment horizontal="center" vertical="center"/>
    </xf>
    <xf numFmtId="0" fontId="9" fillId="19" borderId="20" xfId="0" applyFont="1" applyFill="1" applyBorder="1" applyAlignment="1">
      <alignment horizontal="center" vertical="center"/>
    </xf>
    <xf numFmtId="0" fontId="9" fillId="19" borderId="12" xfId="0" applyFont="1" applyFill="1" applyBorder="1" applyAlignment="1">
      <alignment horizontal="center" vertical="center"/>
    </xf>
    <xf numFmtId="0" fontId="9" fillId="19" borderId="21" xfId="0" applyFont="1" applyFill="1" applyBorder="1" applyAlignment="1">
      <alignment horizontal="center" vertical="center"/>
    </xf>
    <xf numFmtId="0" fontId="9" fillId="19" borderId="16" xfId="0" applyFont="1" applyFill="1" applyBorder="1" applyAlignment="1">
      <alignment horizontal="center" vertical="center"/>
    </xf>
    <xf numFmtId="0" fontId="9" fillId="19" borderId="17" xfId="0" applyFont="1" applyFill="1" applyBorder="1" applyAlignment="1">
      <alignment horizontal="center" vertical="center"/>
    </xf>
    <xf numFmtId="0" fontId="9" fillId="19" borderId="22" xfId="0" applyFont="1" applyFill="1" applyBorder="1" applyAlignment="1">
      <alignment horizontal="center" vertical="center"/>
    </xf>
    <xf numFmtId="0" fontId="9" fillId="19" borderId="18" xfId="0" applyFont="1" applyFill="1" applyBorder="1" applyAlignment="1">
      <alignment horizontal="center" vertical="center"/>
    </xf>
    <xf numFmtId="0" fontId="9" fillId="19" borderId="19" xfId="0" applyFont="1" applyFill="1" applyBorder="1" applyAlignment="1">
      <alignment horizontal="center" vertical="center"/>
    </xf>
    <xf numFmtId="4" fontId="9" fillId="19" borderId="18" xfId="0" applyNumberFormat="1" applyFont="1" applyFill="1" applyBorder="1" applyAlignment="1" applyProtection="1">
      <alignment horizontal="center" vertical="center"/>
      <protection locked="0"/>
    </xf>
    <xf numFmtId="4" fontId="9" fillId="19" borderId="19" xfId="0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6" fillId="0" borderId="11" xfId="0" applyFont="1" applyBorder="1" applyAlignment="1">
      <alignment vertical="top"/>
    </xf>
    <xf numFmtId="0" fontId="6" fillId="0" borderId="0" xfId="0" applyFont="1" applyAlignment="1">
      <alignment vertical="top"/>
    </xf>
    <xf numFmtId="0" fontId="9" fillId="21" borderId="14" xfId="0" applyFont="1" applyFill="1" applyBorder="1" applyAlignment="1">
      <alignment horizontal="center" wrapText="1"/>
    </xf>
    <xf numFmtId="0" fontId="58" fillId="21" borderId="15" xfId="0" applyFont="1" applyFill="1" applyBorder="1" applyAlignment="1">
      <alignment horizontal="center" wrapText="1"/>
    </xf>
    <xf numFmtId="0" fontId="9" fillId="21" borderId="15" xfId="0" applyFont="1" applyFill="1" applyBorder="1" applyAlignment="1">
      <alignment horizontal="center" wrapText="1"/>
    </xf>
    <xf numFmtId="0" fontId="9" fillId="21" borderId="24" xfId="0" applyFont="1" applyFill="1" applyBorder="1" applyAlignment="1">
      <alignment horizontal="center" wrapText="1"/>
    </xf>
    <xf numFmtId="0" fontId="6" fillId="0" borderId="20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9" fillId="19" borderId="14" xfId="77" applyFont="1" applyFill="1" applyBorder="1" applyAlignment="1">
      <alignment horizontal="center" vertical="top"/>
    </xf>
    <xf numFmtId="0" fontId="9" fillId="19" borderId="15" xfId="77" applyFont="1" applyFill="1" applyBorder="1" applyAlignment="1">
      <alignment horizontal="center" vertical="top"/>
    </xf>
    <xf numFmtId="0" fontId="9" fillId="19" borderId="24" xfId="77" applyFont="1" applyFill="1" applyBorder="1" applyAlignment="1">
      <alignment horizontal="center" vertical="top"/>
    </xf>
    <xf numFmtId="0" fontId="9" fillId="22" borderId="18" xfId="151" applyFont="1" applyFill="1" applyBorder="1" applyAlignment="1">
      <alignment horizontal="center" vertical="center"/>
    </xf>
    <xf numFmtId="0" fontId="9" fillId="22" borderId="19" xfId="151" applyFont="1" applyFill="1" applyBorder="1" applyAlignment="1">
      <alignment horizontal="center" vertical="center"/>
    </xf>
    <xf numFmtId="0" fontId="9" fillId="22" borderId="20" xfId="151" applyFont="1" applyFill="1" applyBorder="1" applyAlignment="1">
      <alignment horizontal="center" vertical="center"/>
    </xf>
    <xf numFmtId="0" fontId="9" fillId="22" borderId="12" xfId="151" applyFont="1" applyFill="1" applyBorder="1" applyAlignment="1">
      <alignment horizontal="center" vertical="center"/>
    </xf>
    <xf numFmtId="0" fontId="9" fillId="22" borderId="21" xfId="151" applyFont="1" applyFill="1" applyBorder="1" applyAlignment="1">
      <alignment horizontal="center" vertical="center"/>
    </xf>
    <xf numFmtId="0" fontId="9" fillId="22" borderId="16" xfId="151" applyFont="1" applyFill="1" applyBorder="1" applyAlignment="1">
      <alignment horizontal="center" vertical="center"/>
    </xf>
    <xf numFmtId="0" fontId="9" fillId="22" borderId="17" xfId="151" applyFont="1" applyFill="1" applyBorder="1" applyAlignment="1">
      <alignment horizontal="center" vertical="center"/>
    </xf>
    <xf numFmtId="0" fontId="9" fillId="22" borderId="22" xfId="151" applyFont="1" applyFill="1" applyBorder="1" applyAlignment="1">
      <alignment horizontal="center" vertical="center"/>
    </xf>
    <xf numFmtId="1" fontId="9" fillId="22" borderId="18" xfId="151" applyNumberFormat="1" applyFont="1" applyFill="1" applyBorder="1" applyAlignment="1">
      <alignment horizontal="center" vertical="center" wrapText="1"/>
    </xf>
    <xf numFmtId="1" fontId="9" fillId="22" borderId="19" xfId="151" applyNumberFormat="1" applyFont="1" applyFill="1" applyBorder="1" applyAlignment="1">
      <alignment horizontal="center" vertical="center" wrapText="1"/>
    </xf>
    <xf numFmtId="4" fontId="9" fillId="22" borderId="23" xfId="151" applyNumberFormat="1" applyFont="1" applyFill="1" applyBorder="1" applyAlignment="1">
      <alignment horizontal="center" vertical="center"/>
    </xf>
    <xf numFmtId="167" fontId="6" fillId="0" borderId="0" xfId="152" applyFont="1" applyBorder="1" applyAlignment="1">
      <alignment horizontal="center"/>
    </xf>
    <xf numFmtId="179" fontId="6" fillId="0" borderId="0" xfId="28" applyNumberFormat="1" applyFont="1" applyAlignment="1">
      <alignment horizontal="center"/>
    </xf>
    <xf numFmtId="0" fontId="9" fillId="19" borderId="14" xfId="74" applyFont="1" applyFill="1" applyBorder="1" applyAlignment="1">
      <alignment horizontal="center" wrapText="1"/>
    </xf>
    <xf numFmtId="0" fontId="6" fillId="19" borderId="15" xfId="74" applyFont="1" applyFill="1" applyBorder="1" applyAlignment="1">
      <alignment horizontal="center" wrapText="1"/>
    </xf>
    <xf numFmtId="0" fontId="6" fillId="19" borderId="24" xfId="74" applyFont="1" applyFill="1" applyBorder="1" applyAlignment="1">
      <alignment horizontal="center" wrapText="1"/>
    </xf>
    <xf numFmtId="1" fontId="9" fillId="22" borderId="20" xfId="151" applyNumberFormat="1" applyFont="1" applyFill="1" applyBorder="1" applyAlignment="1">
      <alignment horizontal="center" vertical="center"/>
    </xf>
    <xf numFmtId="1" fontId="9" fillId="22" borderId="16" xfId="151" applyNumberFormat="1" applyFont="1" applyFill="1" applyBorder="1" applyAlignment="1">
      <alignment horizontal="center" vertical="center"/>
    </xf>
    <xf numFmtId="0" fontId="6" fillId="0" borderId="0" xfId="0" applyFont="1"/>
    <xf numFmtId="168" fontId="9" fillId="22" borderId="18" xfId="28" applyFont="1" applyFill="1" applyBorder="1" applyAlignment="1">
      <alignment horizontal="center" vertical="center"/>
    </xf>
    <xf numFmtId="168" fontId="9" fillId="22" borderId="19" xfId="28" applyFont="1" applyFill="1" applyBorder="1" applyAlignment="1">
      <alignment horizontal="center" vertical="center"/>
    </xf>
    <xf numFmtId="179" fontId="6" fillId="0" borderId="0" xfId="28" applyNumberFormat="1" applyFont="1" applyBorder="1" applyAlignment="1">
      <alignment horizontal="center"/>
    </xf>
    <xf numFmtId="0" fontId="6" fillId="0" borderId="0" xfId="74" applyFont="1" applyAlignment="1">
      <alignment horizontal="center"/>
    </xf>
    <xf numFmtId="0" fontId="6" fillId="0" borderId="13" xfId="0" applyFont="1" applyBorder="1"/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vertical="top"/>
    </xf>
    <xf numFmtId="0" fontId="9" fillId="19" borderId="18" xfId="0" applyFont="1" applyFill="1" applyBorder="1" applyAlignment="1">
      <alignment horizontal="center" vertical="center" wrapText="1"/>
    </xf>
    <xf numFmtId="0" fontId="9" fillId="19" borderId="19" xfId="0" applyFont="1" applyFill="1" applyBorder="1" applyAlignment="1">
      <alignment horizontal="center" vertical="center" wrapText="1"/>
    </xf>
    <xf numFmtId="2" fontId="8" fillId="19" borderId="14" xfId="99" applyFont="1" applyFill="1" applyBorder="1" applyAlignment="1">
      <alignment horizontal="right"/>
    </xf>
    <xf numFmtId="2" fontId="8" fillId="19" borderId="15" xfId="99" applyFont="1" applyFill="1" applyBorder="1" applyAlignment="1">
      <alignment horizontal="right"/>
    </xf>
    <xf numFmtId="2" fontId="8" fillId="19" borderId="24" xfId="99" applyFont="1" applyFill="1" applyBorder="1" applyAlignment="1">
      <alignment horizontal="right"/>
    </xf>
    <xf numFmtId="0" fontId="8" fillId="19" borderId="18" xfId="0" applyFont="1" applyFill="1" applyBorder="1" applyAlignment="1">
      <alignment horizontal="center" vertical="center"/>
    </xf>
    <xf numFmtId="0" fontId="8" fillId="19" borderId="19" xfId="0" applyFont="1" applyFill="1" applyBorder="1" applyAlignment="1">
      <alignment horizontal="center" vertical="center"/>
    </xf>
    <xf numFmtId="0" fontId="9" fillId="19" borderId="14" xfId="0" applyFont="1" applyFill="1" applyBorder="1" applyAlignment="1">
      <alignment horizontal="center" vertical="center" wrapText="1"/>
    </xf>
    <xf numFmtId="0" fontId="0" fillId="19" borderId="15" xfId="0" applyFill="1" applyBorder="1" applyAlignment="1">
      <alignment horizontal="center" vertical="center" wrapText="1"/>
    </xf>
    <xf numFmtId="0" fontId="0" fillId="19" borderId="24" xfId="0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9" borderId="24" xfId="0" applyFont="1" applyFill="1" applyBorder="1" applyAlignment="1">
      <alignment horizontal="center" vertical="center" wrapText="1"/>
    </xf>
    <xf numFmtId="0" fontId="58" fillId="19" borderId="15" xfId="0" applyFont="1" applyFill="1" applyBorder="1" applyAlignment="1">
      <alignment horizontal="center" vertical="center" wrapText="1"/>
    </xf>
    <xf numFmtId="44" fontId="9" fillId="19" borderId="18" xfId="28" applyNumberFormat="1" applyFont="1" applyFill="1" applyBorder="1" applyAlignment="1">
      <alignment horizontal="center" vertical="center"/>
    </xf>
    <xf numFmtId="44" fontId="9" fillId="19" borderId="19" xfId="28" applyNumberFormat="1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 wrapText="1"/>
    </xf>
    <xf numFmtId="0" fontId="15" fillId="19" borderId="24" xfId="0" applyFont="1" applyFill="1" applyBorder="1" applyAlignment="1">
      <alignment horizontal="center" vertical="center" wrapText="1"/>
    </xf>
    <xf numFmtId="0" fontId="45" fillId="19" borderId="14" xfId="0" applyFont="1" applyFill="1" applyBorder="1" applyAlignment="1">
      <alignment horizontal="center" vertical="center" wrapText="1"/>
    </xf>
    <xf numFmtId="0" fontId="39" fillId="19" borderId="15" xfId="0" applyFont="1" applyFill="1" applyBorder="1" applyAlignment="1">
      <alignment horizontal="center" vertical="center" wrapText="1"/>
    </xf>
    <xf numFmtId="0" fontId="39" fillId="19" borderId="24" xfId="0" applyFont="1" applyFill="1" applyBorder="1" applyAlignment="1">
      <alignment horizontal="center" vertical="center" wrapText="1"/>
    </xf>
    <xf numFmtId="0" fontId="79" fillId="0" borderId="11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9" fillId="19" borderId="14" xfId="0" quotePrefix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63" fillId="19" borderId="14" xfId="0" applyFont="1" applyFill="1" applyBorder="1" applyAlignment="1">
      <alignment horizontal="center" vertical="center" wrapText="1"/>
    </xf>
    <xf numFmtId="0" fontId="64" fillId="19" borderId="15" xfId="0" applyFont="1" applyFill="1" applyBorder="1" applyAlignment="1">
      <alignment horizontal="center" vertical="center" wrapText="1"/>
    </xf>
    <xf numFmtId="0" fontId="64" fillId="19" borderId="24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166" fontId="9" fillId="19" borderId="18" xfId="28" applyNumberFormat="1" applyFont="1" applyFill="1" applyBorder="1" applyAlignment="1">
      <alignment horizontal="center" vertical="center"/>
    </xf>
    <xf numFmtId="166" fontId="9" fillId="19" borderId="19" xfId="28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44" fillId="19" borderId="15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2" fillId="0" borderId="13" xfId="0" applyFont="1" applyBorder="1" applyAlignment="1">
      <alignment vertical="top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11" fillId="19" borderId="14" xfId="77" applyFont="1" applyFill="1" applyBorder="1" applyAlignment="1">
      <alignment horizontal="center" vertical="top"/>
    </xf>
    <xf numFmtId="0" fontId="11" fillId="19" borderId="15" xfId="77" applyFont="1" applyFill="1" applyBorder="1" applyAlignment="1">
      <alignment horizontal="center" vertical="top"/>
    </xf>
    <xf numFmtId="0" fontId="11" fillId="19" borderId="24" xfId="77" applyFont="1" applyFill="1" applyBorder="1" applyAlignment="1">
      <alignment horizontal="center" vertical="top"/>
    </xf>
    <xf numFmtId="0" fontId="9" fillId="19" borderId="20" xfId="74" applyFont="1" applyFill="1" applyBorder="1" applyAlignment="1">
      <alignment horizontal="center" wrapText="1"/>
    </xf>
    <xf numFmtId="0" fontId="77" fillId="0" borderId="10" xfId="0" applyFont="1" applyBorder="1"/>
    <xf numFmtId="0" fontId="77" fillId="0" borderId="11" xfId="0" applyFont="1" applyBorder="1"/>
    <xf numFmtId="0" fontId="52" fillId="0" borderId="10" xfId="0" applyFont="1" applyBorder="1"/>
    <xf numFmtId="0" fontId="52" fillId="0" borderId="11" xfId="0" applyFont="1" applyBorder="1"/>
    <xf numFmtId="0" fontId="77" fillId="0" borderId="0" xfId="0" applyFont="1"/>
    <xf numFmtId="0" fontId="77" fillId="0" borderId="10" xfId="0" applyFont="1" applyBorder="1" applyAlignment="1">
      <alignment vertical="center"/>
    </xf>
    <xf numFmtId="0" fontId="88" fillId="0" borderId="11" xfId="0" applyFont="1" applyBorder="1" applyAlignment="1">
      <alignment vertical="center"/>
    </xf>
    <xf numFmtId="0" fontId="9" fillId="19" borderId="11" xfId="77" applyFont="1" applyFill="1" applyBorder="1" applyAlignment="1">
      <alignment horizontal="center" vertical="top"/>
    </xf>
    <xf numFmtId="0" fontId="9" fillId="19" borderId="0" xfId="77" applyFont="1" applyFill="1" applyAlignment="1">
      <alignment horizontal="center" vertical="top"/>
    </xf>
    <xf numFmtId="0" fontId="9" fillId="19" borderId="13" xfId="77" applyFont="1" applyFill="1" applyBorder="1" applyAlignment="1">
      <alignment horizontal="center" vertical="top"/>
    </xf>
    <xf numFmtId="0" fontId="78" fillId="0" borderId="0" xfId="55" applyFont="1" applyAlignment="1">
      <alignment horizontal="center"/>
    </xf>
    <xf numFmtId="0" fontId="86" fillId="0" borderId="0" xfId="55" applyFont="1" applyAlignment="1">
      <alignment horizontal="center"/>
    </xf>
    <xf numFmtId="0" fontId="15" fillId="0" borderId="0" xfId="55" applyAlignment="1">
      <alignment horizontal="center" wrapText="1"/>
    </xf>
    <xf numFmtId="0" fontId="58" fillId="0" borderId="0" xfId="55" applyFont="1" applyAlignment="1">
      <alignment horizontal="center"/>
    </xf>
    <xf numFmtId="44" fontId="9" fillId="22" borderId="26" xfId="129" applyFont="1" applyFill="1" applyBorder="1" applyProtection="1">
      <protection locked="0"/>
    </xf>
    <xf numFmtId="44" fontId="9" fillId="22" borderId="30" xfId="129" applyFont="1" applyFill="1" applyBorder="1" applyProtection="1">
      <protection locked="0"/>
    </xf>
    <xf numFmtId="44" fontId="6" fillId="0" borderId="26" xfId="129" applyFont="1" applyBorder="1" applyProtection="1">
      <protection locked="0"/>
    </xf>
    <xf numFmtId="44" fontId="6" fillId="0" borderId="30" xfId="129" applyFont="1" applyBorder="1" applyProtection="1">
      <protection locked="0"/>
    </xf>
    <xf numFmtId="44" fontId="58" fillId="22" borderId="26" xfId="129" applyFont="1" applyFill="1" applyBorder="1" applyProtection="1">
      <protection locked="0"/>
    </xf>
    <xf numFmtId="44" fontId="58" fillId="22" borderId="30" xfId="129" applyFont="1" applyFill="1" applyBorder="1" applyProtection="1">
      <protection locked="0"/>
    </xf>
    <xf numFmtId="0" fontId="58" fillId="22" borderId="26" xfId="55" applyFont="1" applyFill="1" applyBorder="1" applyAlignment="1">
      <alignment horizontal="right" vertical="center" wrapText="1"/>
    </xf>
    <xf numFmtId="0" fontId="58" fillId="22" borderId="34" xfId="55" applyFont="1" applyFill="1" applyBorder="1" applyAlignment="1">
      <alignment horizontal="right" vertical="center" wrapText="1"/>
    </xf>
    <xf numFmtId="0" fontId="58" fillId="22" borderId="30" xfId="55" applyFont="1" applyFill="1" applyBorder="1" applyAlignment="1">
      <alignment horizontal="right" vertical="center" wrapText="1"/>
    </xf>
    <xf numFmtId="168" fontId="9" fillId="0" borderId="26" xfId="28" applyFont="1" applyBorder="1" applyAlignment="1" applyProtection="1">
      <alignment horizontal="center" vertical="center" wrapText="1"/>
      <protection locked="0"/>
    </xf>
    <xf numFmtId="168" fontId="9" fillId="0" borderId="30" xfId="28" applyFont="1" applyBorder="1" applyAlignment="1" applyProtection="1">
      <alignment horizontal="center" vertical="center" wrapText="1"/>
      <protection locked="0"/>
    </xf>
    <xf numFmtId="168" fontId="6" fillId="19" borderId="43" xfId="28" applyFont="1" applyFill="1" applyBorder="1" applyAlignment="1" applyProtection="1">
      <alignment horizontal="center" vertical="center" wrapText="1"/>
      <protection locked="0"/>
    </xf>
    <xf numFmtId="168" fontId="6" fillId="19" borderId="44" xfId="28" applyFont="1" applyFill="1" applyBorder="1" applyAlignment="1" applyProtection="1">
      <alignment horizontal="center" vertical="center" wrapText="1"/>
      <protection locked="0"/>
    </xf>
    <xf numFmtId="44" fontId="6" fillId="0" borderId="28" xfId="129" applyFont="1" applyBorder="1" applyProtection="1">
      <protection locked="0"/>
    </xf>
    <xf numFmtId="44" fontId="6" fillId="0" borderId="33" xfId="129" applyFont="1" applyBorder="1" applyProtection="1">
      <protection locked="0"/>
    </xf>
    <xf numFmtId="44" fontId="6" fillId="0" borderId="29" xfId="129" applyFont="1" applyBorder="1" applyProtection="1">
      <protection locked="0"/>
    </xf>
    <xf numFmtId="44" fontId="6" fillId="0" borderId="31" xfId="129" applyFont="1" applyBorder="1" applyProtection="1">
      <protection locked="0"/>
    </xf>
    <xf numFmtId="168" fontId="6" fillId="19" borderId="47" xfId="28" applyFont="1" applyFill="1" applyBorder="1" applyAlignment="1" applyProtection="1">
      <alignment horizontal="center" vertical="center" wrapText="1"/>
      <protection locked="0"/>
    </xf>
    <xf numFmtId="168" fontId="6" fillId="19" borderId="48" xfId="28" applyFont="1" applyFill="1" applyBorder="1" applyAlignment="1" applyProtection="1">
      <alignment horizontal="center" vertical="center" wrapText="1"/>
      <protection locked="0"/>
    </xf>
    <xf numFmtId="44" fontId="6" fillId="0" borderId="49" xfId="129" applyFont="1" applyBorder="1" applyProtection="1">
      <protection locked="0"/>
    </xf>
    <xf numFmtId="44" fontId="6" fillId="0" borderId="50" xfId="129" applyFont="1" applyBorder="1" applyProtection="1">
      <protection locked="0"/>
    </xf>
    <xf numFmtId="0" fontId="9" fillId="0" borderId="26" xfId="55" applyFont="1" applyBorder="1" applyAlignment="1">
      <alignment horizontal="center" vertical="center" wrapText="1"/>
    </xf>
    <xf numFmtId="0" fontId="9" fillId="0" borderId="30" xfId="55" applyFont="1" applyBorder="1" applyAlignment="1">
      <alignment horizontal="center" vertical="center" wrapText="1"/>
    </xf>
    <xf numFmtId="0" fontId="9" fillId="22" borderId="26" xfId="55" applyFont="1" applyFill="1" applyBorder="1" applyAlignment="1">
      <alignment horizontal="right" vertical="center"/>
    </xf>
    <xf numFmtId="0" fontId="9" fillId="22" borderId="34" xfId="55" applyFont="1" applyFill="1" applyBorder="1" applyAlignment="1">
      <alignment horizontal="right" vertical="center"/>
    </xf>
    <xf numFmtId="0" fontId="9" fillId="22" borderId="30" xfId="55" applyFont="1" applyFill="1" applyBorder="1" applyAlignment="1">
      <alignment horizontal="right" vertical="center"/>
    </xf>
    <xf numFmtId="0" fontId="6" fillId="0" borderId="28" xfId="55" applyFont="1" applyBorder="1" applyAlignment="1">
      <alignment vertical="center"/>
    </xf>
    <xf numFmtId="0" fontId="6" fillId="0" borderId="33" xfId="55" applyFont="1" applyBorder="1" applyAlignment="1">
      <alignment vertical="center"/>
    </xf>
    <xf numFmtId="0" fontId="6" fillId="0" borderId="29" xfId="55" applyFont="1" applyBorder="1" applyAlignment="1">
      <alignment vertical="center"/>
    </xf>
    <xf numFmtId="0" fontId="6" fillId="0" borderId="31" xfId="55" applyFont="1" applyBorder="1" applyAlignment="1">
      <alignment vertical="center"/>
    </xf>
    <xf numFmtId="0" fontId="9" fillId="19" borderId="43" xfId="55" applyFont="1" applyFill="1" applyBorder="1" applyAlignment="1">
      <alignment horizontal="center" vertical="center" wrapText="1"/>
    </xf>
    <xf numFmtId="0" fontId="9" fillId="19" borderId="44" xfId="55" applyFont="1" applyFill="1" applyBorder="1" applyAlignment="1">
      <alignment horizontal="center" vertical="center" wrapText="1"/>
    </xf>
    <xf numFmtId="0" fontId="9" fillId="19" borderId="47" xfId="55" applyFont="1" applyFill="1" applyBorder="1" applyAlignment="1">
      <alignment horizontal="center" vertical="center" wrapText="1"/>
    </xf>
    <xf numFmtId="0" fontId="9" fillId="19" borderId="48" xfId="55" applyFont="1" applyFill="1" applyBorder="1" applyAlignment="1">
      <alignment horizontal="center" vertical="center" wrapText="1"/>
    </xf>
    <xf numFmtId="0" fontId="6" fillId="0" borderId="26" xfId="55" applyFont="1" applyBorder="1" applyAlignment="1">
      <alignment horizontal="right" vertical="center"/>
    </xf>
    <xf numFmtId="0" fontId="6" fillId="0" borderId="34" xfId="55" applyFont="1" applyBorder="1" applyAlignment="1">
      <alignment horizontal="right" vertical="center"/>
    </xf>
    <xf numFmtId="0" fontId="6" fillId="0" borderId="30" xfId="55" applyFont="1" applyBorder="1" applyAlignment="1">
      <alignment horizontal="right" vertical="center"/>
    </xf>
    <xf numFmtId="0" fontId="85" fillId="0" borderId="0" xfId="55" applyFont="1" applyAlignment="1">
      <alignment horizontal="center"/>
    </xf>
    <xf numFmtId="0" fontId="6" fillId="0" borderId="49" xfId="55" applyFont="1" applyBorder="1" applyAlignment="1">
      <alignment vertical="center"/>
    </xf>
    <xf numFmtId="0" fontId="6" fillId="0" borderId="50" xfId="55" applyFont="1" applyBorder="1" applyAlignment="1">
      <alignment vertical="center"/>
    </xf>
    <xf numFmtId="0" fontId="13" fillId="0" borderId="0" xfId="55" applyFont="1" applyAlignment="1">
      <alignment horizontal="center" wrapText="1"/>
    </xf>
    <xf numFmtId="0" fontId="13" fillId="0" borderId="0" xfId="55" applyFont="1" applyAlignment="1">
      <alignment horizontal="center"/>
    </xf>
    <xf numFmtId="0" fontId="57" fillId="0" borderId="0" xfId="55" applyFont="1" applyAlignment="1">
      <alignment horizontal="center"/>
    </xf>
    <xf numFmtId="0" fontId="15" fillId="0" borderId="0" xfId="55" applyAlignment="1">
      <alignment horizontal="center"/>
    </xf>
    <xf numFmtId="0" fontId="55" fillId="0" borderId="0" xfId="55" applyFont="1" applyAlignment="1">
      <alignment horizontal="center"/>
    </xf>
  </cellXfs>
  <cellStyles count="155">
    <cellStyle name="20% - Accent1 2" xfId="1" xr:uid="{307D4B5A-D732-40BC-90AA-CDE3717BB819}"/>
    <cellStyle name="20% - Accent2 2" xfId="2" xr:uid="{2881649E-C099-460D-B1F9-8654B4909330}"/>
    <cellStyle name="20% - Accent3 2" xfId="3" xr:uid="{23495FB7-F3EC-4738-A728-CB4CBA352D59}"/>
    <cellStyle name="20% - Accent4 2" xfId="4" xr:uid="{E7BB672A-8BA0-4627-BF0B-4300EC8363A1}"/>
    <cellStyle name="20% - Accent5 2" xfId="5" xr:uid="{E86B2AC9-8EE0-48AA-ACAB-90F95AEA3F5B}"/>
    <cellStyle name="20% - Accent6 2" xfId="6" xr:uid="{B61C2783-78A7-457A-B1D4-C10D4A0F7A5E}"/>
    <cellStyle name="40% - Accent1 2" xfId="7" xr:uid="{B458EC36-7F22-40F8-A7B0-B3B89FDA62C5}"/>
    <cellStyle name="40% - Accent2 2" xfId="8" xr:uid="{CC663CA4-098B-4813-A0DF-F54ED0D979F0}"/>
    <cellStyle name="40% - Accent3 2" xfId="9" xr:uid="{8CAAFDFF-7FE0-4B9B-980C-55C80FD0E71F}"/>
    <cellStyle name="40% - Accent4 2" xfId="10" xr:uid="{839D14FC-5FE0-4D8C-A1F0-68A629B80472}"/>
    <cellStyle name="40% - Accent5 2" xfId="11" xr:uid="{98FEB04B-8DC2-4A37-B1D9-A2FECA11F399}"/>
    <cellStyle name="40% - Accent6 2" xfId="12" xr:uid="{A372D4A7-6779-4FC1-8314-ABC9575C71A6}"/>
    <cellStyle name="60% - Accent1 2" xfId="13" xr:uid="{F0879ED6-1018-4EBE-9BCB-4F0F8074D539}"/>
    <cellStyle name="60% - Accent2 2" xfId="14" xr:uid="{E737647E-C5FA-4746-82AC-4E7D62321E31}"/>
    <cellStyle name="60% - Accent3 2" xfId="15" xr:uid="{DFB5693E-AC94-4293-AAA1-9AD9AE7E9C61}"/>
    <cellStyle name="60% - Accent4 2" xfId="16" xr:uid="{0DDED2F5-48EE-4E30-9C50-7DA0C20B9737}"/>
    <cellStyle name="60% - Accent5 2" xfId="17" xr:uid="{E9D884F3-6FE4-4867-B66A-E004A107C613}"/>
    <cellStyle name="60% - Accent6 2" xfId="18" xr:uid="{D3C713EE-9AE5-441B-B11B-FC2AED722B64}"/>
    <cellStyle name="Accent1 2" xfId="19" xr:uid="{DF0DFE6A-C2AB-4057-A74E-5199364A8A4C}"/>
    <cellStyle name="Accent2 2" xfId="20" xr:uid="{851DB133-34E7-4F28-B77C-ECF6D40FA26B}"/>
    <cellStyle name="Accent3 2" xfId="21" xr:uid="{741CEAC8-A4B5-49DB-BAD2-96678D3368D9}"/>
    <cellStyle name="Accent4 2" xfId="22" xr:uid="{79C34E44-FFE3-4725-A786-F17280089A6F}"/>
    <cellStyle name="Accent5 2" xfId="23" xr:uid="{A60312E7-B482-4795-A359-4CA22EA52869}"/>
    <cellStyle name="Accent6 2" xfId="24" xr:uid="{9E86AEDF-1B8A-4426-BA75-DF3660E0C4CE}"/>
    <cellStyle name="Bad 2" xfId="25" xr:uid="{4260AC0D-071F-4EDF-AC0B-F661E4A29357}"/>
    <cellStyle name="Calculation 2" xfId="26" xr:uid="{BB9B3A95-DF20-421A-9BA8-54FCBF48165F}"/>
    <cellStyle name="Check Cell 2" xfId="27" xr:uid="{FBBA1FB6-2385-41BE-8A35-6D71BDF5A95E}"/>
    <cellStyle name="Comma" xfId="28" builtinId="3"/>
    <cellStyle name="Comma [00]" xfId="29" xr:uid="{DE139946-C98D-49EB-902A-EA4A33528DF9}"/>
    <cellStyle name="Comma 2" xfId="30" xr:uid="{219CFA1D-80B4-4621-BD92-CF1028389D38}"/>
    <cellStyle name="Comma 2 2" xfId="31" xr:uid="{B51B7261-4FC6-4D80-BB57-E08141926C6C}"/>
    <cellStyle name="Comma 2 2 2" xfId="95" xr:uid="{30D11CD4-DA99-4438-8A46-0D6D76B45302}"/>
    <cellStyle name="Comma 2 2 3" xfId="119" xr:uid="{90E18B21-6A21-436A-897F-28401DE61B6B}"/>
    <cellStyle name="Comma 2 3" xfId="32" xr:uid="{A5F2594A-5630-439D-9852-B421FADC5070}"/>
    <cellStyle name="Comma 2 3 2" xfId="130" xr:uid="{BCCFCAB6-8B30-461B-A7D2-6C82DA6315D5}"/>
    <cellStyle name="Comma 2 4" xfId="94" xr:uid="{30B3DFFA-4499-478E-AACE-5B2BD96093A4}"/>
    <cellStyle name="Comma 2 8" xfId="96" xr:uid="{AA95D199-088A-4358-8CD9-561D006517CD}"/>
    <cellStyle name="Comma 2 8 2" xfId="117" xr:uid="{E7050BA3-87D2-45E2-8683-6A8B5A83315A}"/>
    <cellStyle name="Comma 2 8 3" xfId="120" xr:uid="{0BCDB4CE-5895-4C35-998D-E4D2370B8A50}"/>
    <cellStyle name="Comma 3" xfId="33" xr:uid="{45B406A8-DD8E-49E2-A4BD-0A92D930BA39}"/>
    <cellStyle name="Comma 3 2" xfId="97" xr:uid="{D9A97F22-3810-401E-8634-FA5F14518D9B}"/>
    <cellStyle name="Comma 3 3" xfId="131" xr:uid="{9A714253-170F-426B-B208-76DCB2CA4B0E}"/>
    <cellStyle name="Comma 4" xfId="34" xr:uid="{1097CCFA-1FAF-4347-8954-738FE38B09FD}"/>
    <cellStyle name="Comma 4 2" xfId="103" xr:uid="{02232110-6661-45FA-ACB5-7CA99B01C70A}"/>
    <cellStyle name="Comma 5" xfId="35" xr:uid="{5A343D8D-682F-488B-9CCD-E29B44B46AF6}"/>
    <cellStyle name="Comma 6" xfId="36" xr:uid="{7B35A8A6-6952-46E6-A129-A4204F6A0A61}"/>
    <cellStyle name="Comma 7" xfId="154" xr:uid="{A714CD9B-1567-468F-983F-F855BD17186B}"/>
    <cellStyle name="Comma0" xfId="37" xr:uid="{079EE30D-60B0-4A81-A520-BA8C57F4D24F}"/>
    <cellStyle name="Comma0 2" xfId="38" xr:uid="{F3EA99DB-556E-43D1-A82B-6E980C4B29A8}"/>
    <cellStyle name="Comma0 2 2" xfId="39" xr:uid="{3CFFF595-D949-403C-8C70-FE175C1B852B}"/>
    <cellStyle name="Comma0 3" xfId="40" xr:uid="{5F5B51FF-EBFC-43DD-9E07-F5B71CD62A2B}"/>
    <cellStyle name="Comma0 4" xfId="41" xr:uid="{94A003FD-9D4B-4FD2-B318-59310D24E528}"/>
    <cellStyle name="Currency" xfId="129" builtinId="4"/>
    <cellStyle name="Currency 2" xfId="42" xr:uid="{4284698C-A05D-45E5-8C02-CF346F4021D1}"/>
    <cellStyle name="Currency 2 2" xfId="104" xr:uid="{7093FA04-524D-48D0-91A2-46DCF41F1391}"/>
    <cellStyle name="Currency 3" xfId="43" xr:uid="{C0689D3A-2A41-47C7-8021-920691D699D4}"/>
    <cellStyle name="Currency 3 2" xfId="132" xr:uid="{0A7A140A-5156-428B-B014-7EB527F32ED4}"/>
    <cellStyle name="Currency 3 3" xfId="153" xr:uid="{F407AB1B-240D-47CE-81BB-90E967AF30BB}"/>
    <cellStyle name="Currency 4" xfId="44" xr:uid="{CD041F55-5699-47BC-91F1-6C9F2870C781}"/>
    <cellStyle name="Currency 5" xfId="152" xr:uid="{019B1EC3-79A9-4FD5-8017-237B7640F027}"/>
    <cellStyle name="Explanatory Text 2" xfId="45" xr:uid="{1F940E1B-54E4-4E3C-A670-353DBD381E4E}"/>
    <cellStyle name="Fixed" xfId="46" xr:uid="{854DEE95-FD58-4847-800F-760360C9EEE9}"/>
    <cellStyle name="Good 2" xfId="47" xr:uid="{CCDDCB30-1935-42EE-A022-4F545CA438C3}"/>
    <cellStyle name="Heading 1 2" xfId="48" xr:uid="{1AA246B4-3F9A-4D4A-91DB-1306D2E69350}"/>
    <cellStyle name="Heading 2 2" xfId="49" xr:uid="{362A1B7B-8FF7-45F7-AC52-57EF55D286FF}"/>
    <cellStyle name="Heading 3 2" xfId="50" xr:uid="{57BFC46E-C840-4D71-8408-DFDE2DB47107}"/>
    <cellStyle name="Heading 4 2" xfId="51" xr:uid="{EDC151E5-F34C-4C14-8C9D-677ADE91C293}"/>
    <cellStyle name="Hyperlink 2" xfId="98" xr:uid="{7FCA5680-2FBA-4F2A-874F-2EAB1F0D6248}"/>
    <cellStyle name="Input 2" xfId="52" xr:uid="{4EB2514F-3AF3-4296-B0D5-C4021CDC13D2}"/>
    <cellStyle name="Linked Cell 2" xfId="53" xr:uid="{A944FA1A-EF9F-4D38-AF78-C6ED48D7BC1E}"/>
    <cellStyle name="Neutral 2" xfId="54" xr:uid="{A83A83E7-AEA7-4E3C-8712-E396A4CD7E56}"/>
    <cellStyle name="Normal" xfId="0" builtinId="0"/>
    <cellStyle name="Normal 10" xfId="55" xr:uid="{C7011EBC-E387-451D-BCE0-11A6D3799443}"/>
    <cellStyle name="Normal 11" xfId="105" xr:uid="{1CD5DE5D-4B29-4D39-8F7F-0F2C93278F72}"/>
    <cellStyle name="Normal 2" xfId="56" xr:uid="{819FB165-65F2-4EAE-8933-D11D04153C1B}"/>
    <cellStyle name="Normal 2 10" xfId="106" xr:uid="{C2D2D508-2C27-4EB8-9D98-B334E4EA4C70}"/>
    <cellStyle name="Normal 2 2" xfId="57" xr:uid="{39A093D3-C002-4589-BC63-9CB7279E3AC9}"/>
    <cellStyle name="Normal 2 2 2" xfId="58" xr:uid="{EC2965D2-48DE-482A-AE17-E25951E0D427}"/>
    <cellStyle name="Normal 2 2 2 2" xfId="134" xr:uid="{B1E0B783-5BF6-4AD0-B008-3FA1C512DADF}"/>
    <cellStyle name="Normal 2 2 3" xfId="99" xr:uid="{AC380AB5-EFFE-49F4-B497-7F4FDB477429}"/>
    <cellStyle name="Normal 2 2 4" xfId="133" xr:uid="{F8125D9F-2C9E-49B7-9783-573B72D4F469}"/>
    <cellStyle name="Normal 2 3" xfId="59" xr:uid="{3D9D3FE2-829A-4EE4-B3BE-1D134B4C91A5}"/>
    <cellStyle name="Normal 2 3 2" xfId="135" xr:uid="{C22CBF8F-9DD3-4CAA-9FFD-BF5411F8FCA2}"/>
    <cellStyle name="Normal 2 3 3" xfId="151" xr:uid="{CB3EDB5C-06C1-440C-B7AB-72EE5E21EEE0}"/>
    <cellStyle name="Normal 2 4" xfId="60" xr:uid="{9BCCD285-A6A8-4746-924A-4A66C00118D9}"/>
    <cellStyle name="Normal 2 4 2" xfId="107" xr:uid="{34C5DAD1-29EF-40D5-A469-9CEB80BF00B0}"/>
    <cellStyle name="Normal 2 4 3" xfId="136" xr:uid="{72B9FB20-5245-4CD3-B328-29F65B92E428}"/>
    <cellStyle name="Normal 2 5" xfId="61" xr:uid="{C6AF79A3-E81A-4907-9108-2DE6E331B9F7}"/>
    <cellStyle name="Normal 2 5 2" xfId="62" xr:uid="{5325D766-9B89-4A92-9336-FA61A48BB4CF}"/>
    <cellStyle name="Normal 2 5 2 2" xfId="63" xr:uid="{244793DD-406D-4D11-85AA-FEB93C7D2811}"/>
    <cellStyle name="Normal 2 5 2 2 2" xfId="139" xr:uid="{4BC3466C-2C90-4DD7-8D12-3F6FD0B32A8C}"/>
    <cellStyle name="Normal 2 5 2 3" xfId="64" xr:uid="{D3F70044-73F6-475E-8B0D-F3746EDC3D00}"/>
    <cellStyle name="Normal 2 5 2 3 2" xfId="140" xr:uid="{92AAE354-BCE6-4236-88D3-A3130B3EA4B6}"/>
    <cellStyle name="Normal 2 5 2 4" xfId="65" xr:uid="{A9D72131-D855-401D-9C6A-7F9CD6651267}"/>
    <cellStyle name="Normal 2 5 2 4 2" xfId="141" xr:uid="{AABE1F4F-AC42-465D-B346-18DEEFD035EF}"/>
    <cellStyle name="Normal 2 5 2 5" xfId="66" xr:uid="{86C20DEC-2368-433C-9C94-24701DFE2CA6}"/>
    <cellStyle name="Normal 2 5 2 5 2" xfId="142" xr:uid="{EA3D4C3A-5306-4265-A44E-4117D492B83D}"/>
    <cellStyle name="Normal 2 5 2 6" xfId="138" xr:uid="{0D172AB8-5BBA-47B5-908B-63AC7078F4CA}"/>
    <cellStyle name="Normal 2 5 3" xfId="67" xr:uid="{0302E16A-B7A3-4A71-8132-7B61E9E3C0E5}"/>
    <cellStyle name="Normal 2 5 3 2" xfId="68" xr:uid="{44AFC0C4-8D0E-4A13-AEE9-E7DFA6706024}"/>
    <cellStyle name="Normal 2 5 3 2 2" xfId="144" xr:uid="{795D578D-F191-4BB2-B67B-529D543D5081}"/>
    <cellStyle name="Normal 2 5 3 3" xfId="143" xr:uid="{6BD0775B-857E-4751-B1A1-A377A01644EA}"/>
    <cellStyle name="Normal 2 5 4" xfId="137" xr:uid="{F6CEEFFB-B2A3-4166-A384-8557171F7793}"/>
    <cellStyle name="Normal 2 6" xfId="69" xr:uid="{D109D0A7-25C5-4FCA-B739-666033850097}"/>
    <cellStyle name="Normal 2 6 2" xfId="145" xr:uid="{E957BDA8-BB29-4CB8-BD13-C57921011F9E}"/>
    <cellStyle name="Normal 2 7" xfId="70" xr:uid="{ECEC3E2B-0777-4D98-B997-C13A82A3A128}"/>
    <cellStyle name="Normal 2 8" xfId="71" xr:uid="{40B519C6-9E17-430E-BAC4-008163A50537}"/>
    <cellStyle name="Normal 2 8 2" xfId="146" xr:uid="{A6A77D65-482C-430B-862D-E8845CAAFE9D}"/>
    <cellStyle name="Normal 249" xfId="72" xr:uid="{5948DF6D-7E04-4BAD-8935-AC2CCA0988D4}"/>
    <cellStyle name="Normal 3" xfId="73" xr:uid="{03D6B325-CC87-4F6D-AE00-A2A973FDD4CC}"/>
    <cellStyle name="Normal 3 2" xfId="100" xr:uid="{BD6D7BDC-03A1-4B7E-86C4-3F0D34C5B27E}"/>
    <cellStyle name="Normal 3 2 2" xfId="108" xr:uid="{6232752A-6004-4E03-B1B7-D590A53C94D7}"/>
    <cellStyle name="Normal 4" xfId="74" xr:uid="{D1756D07-EF35-4D6B-85F5-D03C6E486C40}"/>
    <cellStyle name="Normal 4 2" xfId="110" xr:uid="{3FB07512-5568-4ADA-A12B-20FF3F10C0EB}"/>
    <cellStyle name="Normal 4 2 2" xfId="122" xr:uid="{2DD47F10-BF20-4FA1-9EEB-030659CCA6DE}"/>
    <cellStyle name="Normal 4 3" xfId="111" xr:uid="{F169F05D-E448-41BF-AD19-E38B84C8BCDE}"/>
    <cellStyle name="Normal 4 3 2" xfId="123" xr:uid="{5E059E59-BAA3-43B7-A198-B3CEEA01DE48}"/>
    <cellStyle name="Normal 4 4" xfId="109" xr:uid="{AD09B791-3080-43E1-8039-51F6CFF3309E}"/>
    <cellStyle name="Normal 4 5" xfId="121" xr:uid="{83491E00-2619-4259-B58A-7A544D60B43C}"/>
    <cellStyle name="Normal 5" xfId="75" xr:uid="{7927F247-5A95-47C6-AD63-B0BF19D4514B}"/>
    <cellStyle name="Normal 5 2" xfId="112" xr:uid="{A94ECF7C-7E39-45BD-949B-569463395E1B}"/>
    <cellStyle name="Normal 5 3" xfId="124" xr:uid="{65E43256-1594-44D4-81B5-F62E5F216524}"/>
    <cellStyle name="Normal 6" xfId="76" xr:uid="{771685B4-8289-4B62-8E9D-F1222C646E1D}"/>
    <cellStyle name="Normal 6 2" xfId="113" xr:uid="{0B1497FA-A305-4F45-88C5-A853668211C8}"/>
    <cellStyle name="Normal 6 3" xfId="125" xr:uid="{B099402E-0932-49F8-BB18-EF719234DFCE}"/>
    <cellStyle name="Normal 7" xfId="114" xr:uid="{8DFA2CA4-1CEB-418D-9DFB-1958A6EF56FA}"/>
    <cellStyle name="Normal 7 2" xfId="126" xr:uid="{75EA5489-90CB-4016-A8AD-A8A9942BFCCE}"/>
    <cellStyle name="Normal 8" xfId="115" xr:uid="{278C888E-BAC8-43E0-BBCD-90667C09CB00}"/>
    <cellStyle name="Normal 8 2" xfId="127" xr:uid="{BF49369E-ABF4-4552-A5D0-55FA566AF303}"/>
    <cellStyle name="Normal_Evaluation-Devland Phase 1" xfId="77" xr:uid="{E2B7F5D7-61AC-4AA3-80C7-7F0AF8697DF6}"/>
    <cellStyle name="Note 2" xfId="78" xr:uid="{16953E48-EE64-4B8C-A7FA-7603F68937BB}"/>
    <cellStyle name="Note 3" xfId="79" xr:uid="{70ADC365-3234-4F0C-97A0-3529E71E307C}"/>
    <cellStyle name="OPSKRIF" xfId="80" xr:uid="{C017DA0B-BC83-4896-9E6C-CA44EB639B4D}"/>
    <cellStyle name="OPSKRIF 2" xfId="81" xr:uid="{8C58E57A-8A47-49DF-86E1-E2B8D1AEEE01}"/>
    <cellStyle name="OPSKRIF 2 2" xfId="82" xr:uid="{F1144CE9-35A5-46BF-BD6B-770F2465363D}"/>
    <cellStyle name="OPSKRIFTE" xfId="83" xr:uid="{806E8077-33A9-4101-BF52-841DE3177D6C}"/>
    <cellStyle name="Output 2" xfId="84" xr:uid="{7676DC57-F42C-4BFB-8447-9F7F08D4B193}"/>
    <cellStyle name="Percent" xfId="118" builtinId="5"/>
    <cellStyle name="Percent 2" xfId="85" xr:uid="{8FACD21D-3B12-49D2-8E74-3A09F42D05E5}"/>
    <cellStyle name="Percent 2 2" xfId="86" xr:uid="{8556906F-CC46-4EE9-8B28-0D12C58077FC}"/>
    <cellStyle name="Percent 2 2 2" xfId="87" xr:uid="{A7624C95-675B-4C31-975B-D6947BA66CC3}"/>
    <cellStyle name="Percent 2 2 2 2" xfId="149" xr:uid="{9BE23529-F985-4CA8-9420-86BB76A5CA78}"/>
    <cellStyle name="Percent 2 2 3" xfId="102" xr:uid="{A915B247-F5CF-4503-B946-2D913503EE5A}"/>
    <cellStyle name="Percent 2 2 4" xfId="148" xr:uid="{E89C1B6F-302E-4E39-BAEA-7595C7509C74}"/>
    <cellStyle name="Percent 2 3" xfId="88" xr:uid="{90EC2AEE-4A46-40C4-A7B3-A6DD22CBCB92}"/>
    <cellStyle name="Percent 2 3 2" xfId="150" xr:uid="{E4E700A2-123E-496D-AF29-9A5AA45C5377}"/>
    <cellStyle name="Percent 2 4" xfId="101" xr:uid="{7F4719B7-41B3-4D24-BAC0-5157E079DC85}"/>
    <cellStyle name="Percent 2 5" xfId="147" xr:uid="{F1CFDD0B-DF09-415F-B04C-1B7A675E517A}"/>
    <cellStyle name="Percent 3" xfId="89" xr:uid="{4935D334-E3AD-4842-BB0F-0558D1B54558}"/>
    <cellStyle name="Percent 3 2" xfId="116" xr:uid="{51DAE350-DCF7-4055-89AE-618AC44FB306}"/>
    <cellStyle name="Percent 3 3" xfId="128" xr:uid="{BFBACCE9-23E1-4967-9CA0-CBBC3242F3FD}"/>
    <cellStyle name="Percent 4" xfId="90" xr:uid="{2AC644E9-61D1-4A9D-8844-36D9B716D775}"/>
    <cellStyle name="Title 2" xfId="91" xr:uid="{AAA8CC38-B001-4E45-8FE8-B2B14D717E44}"/>
    <cellStyle name="Total 2" xfId="92" xr:uid="{6DFEE171-E244-4732-B8A2-F3C833CCEDAB}"/>
    <cellStyle name="Warning Text 2" xfId="93" xr:uid="{4A1AE38C-C85D-4409-AD74-651ABC8270BE}"/>
  </cellStyles>
  <dxfs count="18">
    <dxf>
      <fill>
        <patternFill>
          <bgColor indexed="34"/>
        </patternFill>
      </fill>
    </dxf>
    <dxf>
      <font>
        <color theme="0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34"/>
        </patternFill>
      </fill>
    </dxf>
    <dxf>
      <font>
        <color theme="0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190500</xdr:colOff>
      <xdr:row>93</xdr:row>
      <xdr:rowOff>88635</xdr:rowOff>
    </xdr:from>
    <xdr:to>
      <xdr:col>24</xdr:col>
      <xdr:colOff>117849</xdr:colOff>
      <xdr:row>115</xdr:row>
      <xdr:rowOff>95466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B8DEB-084C-21FE-C102-5A9BF16A3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6100" y="19338660"/>
          <a:ext cx="3544127" cy="32649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977975</xdr:colOff>
      <xdr:row>0</xdr:row>
      <xdr:rowOff>76201</xdr:rowOff>
    </xdr:from>
    <xdr:to>
      <xdr:col>2</xdr:col>
      <xdr:colOff>2646045</xdr:colOff>
      <xdr:row>2</xdr:row>
      <xdr:rowOff>164149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9B0FB-ACD8-47CC-BB99-54D743CB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50" y="76201"/>
          <a:ext cx="1671880" cy="447993"/>
        </a:xfrm>
        <a:prstGeom prst="rect">
          <a:avLst/>
        </a:prstGeom>
        <a:noFill/>
      </xdr:spPr>
    </xdr:pic>
    <xdr:clientData/>
  </xdr:twoCellAnchor>
  <xdr:twoCellAnchor>
    <xdr:from>
      <xdr:col>2</xdr:col>
      <xdr:colOff>78105</xdr:colOff>
      <xdr:row>43</xdr:row>
      <xdr:rowOff>129540</xdr:rowOff>
    </xdr:from>
    <xdr:to>
      <xdr:col>2</xdr:col>
      <xdr:colOff>455397</xdr:colOff>
      <xdr:row>43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2F8155-83E2-455C-95E9-20669D5835AA}"/>
            </a:ext>
          </a:extLst>
        </xdr:cNvPr>
        <xdr:cNvSpPr txBox="1"/>
      </xdr:nvSpPr>
      <xdr:spPr>
        <a:xfrm>
          <a:off x="1320165" y="9281160"/>
          <a:ext cx="377292" cy="1181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ZA"/>
        </a:p>
      </xdr:txBody>
    </xdr:sp>
    <xdr:clientData/>
  </xdr:twoCellAnchor>
  <xdr:twoCellAnchor>
    <xdr:from>
      <xdr:col>1</xdr:col>
      <xdr:colOff>2667000</xdr:colOff>
      <xdr:row>43</xdr:row>
      <xdr:rowOff>28575</xdr:rowOff>
    </xdr:from>
    <xdr:to>
      <xdr:col>1</xdr:col>
      <xdr:colOff>3044292</xdr:colOff>
      <xdr:row>44</xdr:row>
      <xdr:rowOff>1905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54DB41-C1AC-4945-91D6-922647503880}"/>
            </a:ext>
          </a:extLst>
        </xdr:cNvPr>
        <xdr:cNvSpPr txBox="1"/>
      </xdr:nvSpPr>
      <xdr:spPr>
        <a:xfrm>
          <a:off x="3383280" y="13477875"/>
          <a:ext cx="377292" cy="262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ZA"/>
        </a:p>
      </xdr:txBody>
    </xdr:sp>
    <xdr:clientData/>
  </xdr:twoCellAnchor>
  <xdr:twoCellAnchor>
    <xdr:from>
      <xdr:col>2</xdr:col>
      <xdr:colOff>1104900</xdr:colOff>
      <xdr:row>43</xdr:row>
      <xdr:rowOff>137160</xdr:rowOff>
    </xdr:from>
    <xdr:to>
      <xdr:col>2</xdr:col>
      <xdr:colOff>1482192</xdr:colOff>
      <xdr:row>44</xdr:row>
      <xdr:rowOff>3810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806D58-C253-4C99-88A5-F1EF4856B753}"/>
            </a:ext>
          </a:extLst>
        </xdr:cNvPr>
        <xdr:cNvSpPr txBox="1"/>
      </xdr:nvSpPr>
      <xdr:spPr>
        <a:xfrm>
          <a:off x="2346960" y="9288780"/>
          <a:ext cx="377292" cy="1181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ZA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tanl/Local%20Settings/Temporary%20Internet%20Files/Content.Outlook/DEXOHF83/Eng%20Cert%20EC%201-alt.xlsx" TargetMode="External"/><Relationship Id="rId1" Type="http://schemas.openxmlformats.org/officeDocument/2006/relationships/externalLinkPath" Target="/Documents%20and%20Settings/Stanl/Local%20Settings/Temporary%20Internet%20Files/Content.Outlook/DEXOHF83/Eng%20Cert%20EC%201-al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 1"/>
      <sheetName val="EC2"/>
      <sheetName val="EC 3"/>
      <sheetName val="EC 4"/>
      <sheetName val="EC 6"/>
      <sheetName val="EC 6.1"/>
      <sheetName val="EC 7"/>
      <sheetName val="EC 8"/>
      <sheetName val="EC 9"/>
      <sheetName val="EC 10"/>
      <sheetName val="EC 11"/>
      <sheetName val="Sheet4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2393</v>
          </cell>
        </row>
        <row r="14">
          <cell r="F14" t="str">
            <v>2560/25</v>
          </cell>
        </row>
        <row r="15">
          <cell r="F15" t="str">
            <v>Thorntree View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lewellyn Biggs" id="{9DD84E0F-4EAD-4E98-9810-2EB78E0336E8}" userId="S::Llewellyn.Biggs@bigengroup.com::40481418-c392-41b3-9015-304a8d9f3157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1" dT="2026-05-22T11:59:36.11" personId="{9DD84E0F-4EAD-4E98-9810-2EB78E0336E8}" id="{916AEE25-1698-4FED-AB67-9A908AC6AF2E}">
    <text>This need to be  a reinforced concrete structure with removable lids for access. Chamber to act as box for clamp on flowmeter probes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C4C1-DFE8-4423-9CDE-16AF8E58DDA2}">
  <dimension ref="A1:AI1013"/>
  <sheetViews>
    <sheetView view="pageLayout" zoomScaleNormal="100" zoomScaleSheetLayoutView="100" workbookViewId="0">
      <selection activeCell="A3" sqref="A3:K3"/>
    </sheetView>
  </sheetViews>
  <sheetFormatPr defaultColWidth="9.109375" defaultRowHeight="12.75" customHeight="1"/>
  <cols>
    <col min="1" max="1" width="6.5546875" style="252" customWidth="1"/>
    <col min="2" max="2" width="7.6640625" style="254" customWidth="1"/>
    <col min="3" max="3" width="3.6640625" style="252" customWidth="1"/>
    <col min="4" max="4" width="4.21875" style="252" customWidth="1"/>
    <col min="5" max="6" width="3.6640625" style="252" customWidth="1"/>
    <col min="7" max="7" width="35.88671875" style="252" customWidth="1"/>
    <col min="8" max="8" width="8.5546875" style="254" customWidth="1"/>
    <col min="9" max="9" width="8.33203125" style="252" customWidth="1"/>
    <col min="10" max="10" width="13.5546875" style="252" customWidth="1"/>
    <col min="11" max="11" width="14.88671875" style="253" customWidth="1"/>
    <col min="12" max="12" width="15.6640625" style="252" customWidth="1"/>
    <col min="13" max="13" width="15.6640625" style="679" customWidth="1"/>
    <col min="14" max="14" width="14.5546875" style="252" customWidth="1"/>
    <col min="15" max="15" width="13.44140625" style="252" bestFit="1" customWidth="1"/>
    <col min="16" max="21" width="10.6640625" style="252" bestFit="1" customWidth="1"/>
    <col min="22" max="22" width="10.44140625" style="252" bestFit="1" customWidth="1"/>
    <col min="23" max="23" width="10.109375" style="252" bestFit="1" customWidth="1"/>
    <col min="24" max="25" width="10.44140625" style="252" bestFit="1" customWidth="1"/>
    <col min="26" max="29" width="10.6640625" style="252" bestFit="1" customWidth="1"/>
    <col min="30" max="30" width="10" style="252" bestFit="1" customWidth="1"/>
    <col min="31" max="31" width="11.5546875" style="252" customWidth="1"/>
    <col min="32" max="32" width="12.33203125" style="252" customWidth="1"/>
    <col min="33" max="33" width="10.88671875" style="252" customWidth="1"/>
    <col min="34" max="34" width="11.6640625" style="252" customWidth="1"/>
    <col min="35" max="35" width="11.109375" style="252" customWidth="1"/>
    <col min="36" max="16384" width="9.109375" style="252"/>
  </cols>
  <sheetData>
    <row r="1" spans="1:13" s="254" customFormat="1" ht="12" customHeight="1">
      <c r="A1" s="743" t="s">
        <v>0</v>
      </c>
      <c r="B1" s="743" t="s">
        <v>846</v>
      </c>
      <c r="C1" s="745" t="s">
        <v>2</v>
      </c>
      <c r="D1" s="746"/>
      <c r="E1" s="746"/>
      <c r="F1" s="746"/>
      <c r="G1" s="747"/>
      <c r="H1" s="743" t="s">
        <v>3</v>
      </c>
      <c r="I1" s="751" t="s">
        <v>4</v>
      </c>
      <c r="J1" s="759" t="s">
        <v>5</v>
      </c>
      <c r="K1" s="753" t="s">
        <v>6</v>
      </c>
      <c r="L1" s="754"/>
      <c r="M1" s="755"/>
    </row>
    <row r="2" spans="1:13" s="254" customFormat="1" ht="12" customHeight="1">
      <c r="A2" s="744"/>
      <c r="B2" s="744"/>
      <c r="C2" s="748"/>
      <c r="D2" s="749"/>
      <c r="E2" s="749"/>
      <c r="F2" s="749"/>
      <c r="G2" s="750"/>
      <c r="H2" s="744"/>
      <c r="I2" s="752"/>
      <c r="J2" s="760"/>
      <c r="K2" s="753"/>
      <c r="L2" s="754"/>
      <c r="M2" s="755"/>
    </row>
    <row r="3" spans="1:13" ht="12" customHeight="1">
      <c r="A3" s="256"/>
      <c r="B3" s="52" t="s">
        <v>8</v>
      </c>
      <c r="C3" s="264" t="s">
        <v>953</v>
      </c>
      <c r="E3" s="587">
        <v>1</v>
      </c>
      <c r="G3" s="259"/>
      <c r="H3" s="260"/>
      <c r="I3" s="261"/>
      <c r="J3" s="294"/>
      <c r="K3" s="262"/>
      <c r="L3" s="263"/>
      <c r="M3" s="678">
        <v>1</v>
      </c>
    </row>
    <row r="4" spans="1:13" ht="12" customHeight="1">
      <c r="A4" s="256"/>
      <c r="B4" s="495" t="s">
        <v>473</v>
      </c>
      <c r="C4" s="264" t="s">
        <v>401</v>
      </c>
      <c r="G4" s="259"/>
      <c r="H4" s="260"/>
      <c r="I4" s="261"/>
      <c r="J4" s="294"/>
      <c r="K4" s="262"/>
      <c r="L4" s="263"/>
      <c r="M4" s="678">
        <v>2</v>
      </c>
    </row>
    <row r="5" spans="1:13" ht="12" customHeight="1">
      <c r="A5" s="256"/>
      <c r="B5" s="495" t="s">
        <v>843</v>
      </c>
      <c r="C5" s="258"/>
      <c r="G5" s="259"/>
      <c r="H5" s="260"/>
      <c r="I5" s="261"/>
      <c r="J5" s="294"/>
      <c r="K5" s="262"/>
      <c r="L5" s="263"/>
      <c r="M5" s="678">
        <v>3</v>
      </c>
    </row>
    <row r="6" spans="1:13" ht="12" customHeight="1">
      <c r="A6" s="265"/>
      <c r="B6" s="266"/>
      <c r="C6" s="756" t="s">
        <v>402</v>
      </c>
      <c r="D6" s="757"/>
      <c r="E6" s="757"/>
      <c r="F6" s="757"/>
      <c r="G6" s="758"/>
      <c r="H6" s="260"/>
      <c r="I6" s="261"/>
      <c r="J6" s="294"/>
      <c r="K6" s="262"/>
      <c r="L6" s="263"/>
      <c r="M6" s="678">
        <v>4</v>
      </c>
    </row>
    <row r="7" spans="1:13" ht="12" customHeight="1">
      <c r="A7" s="265"/>
      <c r="B7" s="267"/>
      <c r="C7" s="17"/>
      <c r="D7" s="11"/>
      <c r="E7" s="11"/>
      <c r="H7" s="260"/>
      <c r="I7" s="261"/>
      <c r="J7" s="268"/>
      <c r="K7" s="262"/>
      <c r="L7" s="263"/>
      <c r="M7" s="678">
        <v>5</v>
      </c>
    </row>
    <row r="8" spans="1:13" ht="12" customHeight="1">
      <c r="A8" s="43" t="str">
        <f>IF(ISBLANK(H8),"",($E$3&amp;"."&amp;+(COUNTA(H$3:H8))))</f>
        <v>1.1</v>
      </c>
      <c r="B8" s="270" t="s">
        <v>75</v>
      </c>
      <c r="C8" s="282" t="s">
        <v>12</v>
      </c>
      <c r="D8" s="11" t="s">
        <v>403</v>
      </c>
      <c r="E8" s="11"/>
      <c r="F8" s="271"/>
      <c r="G8" s="272"/>
      <c r="H8" s="260" t="s">
        <v>404</v>
      </c>
      <c r="I8" s="273">
        <v>1</v>
      </c>
      <c r="J8" s="268"/>
      <c r="K8" s="274"/>
      <c r="L8" s="263"/>
      <c r="M8" s="678">
        <v>6</v>
      </c>
    </row>
    <row r="9" spans="1:13" ht="12" customHeight="1">
      <c r="A9" s="43" t="str">
        <f>IF(ISBLANK(H9),"",($E$3&amp;"."&amp;+(COUNTA(H$3:H9))))</f>
        <v/>
      </c>
      <c r="B9" s="276"/>
      <c r="C9" s="277"/>
      <c r="D9" s="277"/>
      <c r="E9" s="272"/>
      <c r="F9" s="272"/>
      <c r="G9" s="272"/>
      <c r="H9" s="260"/>
      <c r="I9" s="278"/>
      <c r="J9" s="268"/>
      <c r="K9" s="262"/>
      <c r="L9" s="263"/>
      <c r="M9" s="678">
        <v>7</v>
      </c>
    </row>
    <row r="10" spans="1:13" ht="12" customHeight="1">
      <c r="A10" s="43" t="str">
        <f>IF(ISBLANK(H10),"",($E$3&amp;"."&amp;+(COUNTA(H$3:H10))))</f>
        <v/>
      </c>
      <c r="B10" s="276"/>
      <c r="C10" s="277" t="s">
        <v>405</v>
      </c>
      <c r="D10" s="277"/>
      <c r="E10" s="272"/>
      <c r="F10" s="272"/>
      <c r="G10" s="272"/>
      <c r="H10" s="260"/>
      <c r="I10" s="278"/>
      <c r="J10" s="268"/>
      <c r="K10" s="262"/>
      <c r="L10" s="263"/>
      <c r="M10" s="678">
        <v>8</v>
      </c>
    </row>
    <row r="11" spans="1:13" ht="12" customHeight="1">
      <c r="A11" s="43" t="str">
        <f>IF(ISBLANK(H11),"",($E$3&amp;"."&amp;+(COUNTA(H$3:H11))))</f>
        <v/>
      </c>
      <c r="B11" s="276" t="s">
        <v>1041</v>
      </c>
      <c r="C11" s="280"/>
      <c r="D11" s="280"/>
      <c r="E11" s="281"/>
      <c r="F11" s="281"/>
      <c r="G11" s="281"/>
      <c r="H11" s="260"/>
      <c r="I11" s="278"/>
      <c r="J11" s="268"/>
      <c r="K11" s="262"/>
      <c r="L11" s="275"/>
      <c r="M11" s="678">
        <v>9</v>
      </c>
    </row>
    <row r="12" spans="1:13" ht="12" customHeight="1">
      <c r="A12" s="43" t="str">
        <f>IF(ISBLANK(H12),"",($E$3&amp;"."&amp;+(COUNTA(H$3:H12))))</f>
        <v/>
      </c>
      <c r="B12" s="270" t="s">
        <v>14</v>
      </c>
      <c r="C12" s="282" t="s">
        <v>15</v>
      </c>
      <c r="D12" s="283" t="s">
        <v>406</v>
      </c>
      <c r="E12" s="281"/>
      <c r="F12" s="281"/>
      <c r="G12" s="281"/>
      <c r="H12" s="260"/>
      <c r="I12" s="278"/>
      <c r="J12" s="268"/>
      <c r="K12" s="262"/>
      <c r="L12" s="279"/>
      <c r="M12" s="678">
        <v>10</v>
      </c>
    </row>
    <row r="13" spans="1:13" ht="12" customHeight="1">
      <c r="A13" s="43" t="str">
        <f>IF(ISBLANK(H13),"",($E$3&amp;"."&amp;+(COUNTA(H$3:H13))))</f>
        <v/>
      </c>
      <c r="B13" s="276"/>
      <c r="C13" s="282"/>
      <c r="D13" s="280"/>
      <c r="E13" s="281"/>
      <c r="F13" s="281"/>
      <c r="G13" s="281"/>
      <c r="H13" s="260"/>
      <c r="I13" s="278"/>
      <c r="J13" s="268"/>
      <c r="K13" s="262"/>
      <c r="L13" s="279"/>
      <c r="M13" s="678">
        <v>11</v>
      </c>
    </row>
    <row r="14" spans="1:13" ht="12" customHeight="1">
      <c r="A14" s="43" t="str">
        <f>IF(ISBLANK(H14),"",($E$3&amp;"."&amp;+(COUNTA(H$3:H14))))</f>
        <v>1.2</v>
      </c>
      <c r="B14" s="270"/>
      <c r="D14" s="13" t="s">
        <v>11</v>
      </c>
      <c r="E14" s="11" t="s">
        <v>407</v>
      </c>
      <c r="F14" s="284"/>
      <c r="G14" s="281"/>
      <c r="H14" s="260" t="s">
        <v>404</v>
      </c>
      <c r="I14" s="273">
        <v>1</v>
      </c>
      <c r="J14" s="268"/>
      <c r="K14" s="274"/>
      <c r="L14" s="279"/>
      <c r="M14" s="678">
        <v>12</v>
      </c>
    </row>
    <row r="15" spans="1:13" ht="12" customHeight="1">
      <c r="A15" s="43" t="str">
        <f>IF(ISBLANK(H15),"",($E$3&amp;"."&amp;+(COUNTA(H$3:H15))))</f>
        <v>1.3</v>
      </c>
      <c r="B15" s="276"/>
      <c r="C15" s="280"/>
      <c r="D15" s="13" t="s">
        <v>17</v>
      </c>
      <c r="E15" s="11" t="s">
        <v>408</v>
      </c>
      <c r="F15" s="281"/>
      <c r="G15" s="281"/>
      <c r="H15" s="260" t="s">
        <v>404</v>
      </c>
      <c r="I15" s="273">
        <v>1</v>
      </c>
      <c r="J15" s="268"/>
      <c r="K15" s="274"/>
      <c r="L15" s="279"/>
      <c r="M15" s="678">
        <v>13</v>
      </c>
    </row>
    <row r="16" spans="1:13" ht="12" customHeight="1">
      <c r="A16" s="43" t="str">
        <f>IF(ISBLANK(H16),"",($E$3&amp;"."&amp;+(COUNTA(H$3:H16))))</f>
        <v>1.4</v>
      </c>
      <c r="B16" s="276"/>
      <c r="C16" s="280"/>
      <c r="D16" s="13" t="s">
        <v>81</v>
      </c>
      <c r="E16" s="11" t="s">
        <v>409</v>
      </c>
      <c r="F16" s="281"/>
      <c r="G16" s="281"/>
      <c r="H16" s="260" t="s">
        <v>139</v>
      </c>
      <c r="I16" s="273">
        <v>1</v>
      </c>
      <c r="J16" s="268"/>
      <c r="K16" s="274"/>
      <c r="L16" s="279"/>
      <c r="M16" s="678">
        <v>14</v>
      </c>
    </row>
    <row r="17" spans="1:13" ht="12" customHeight="1">
      <c r="A17" s="43" t="str">
        <f>IF(ISBLANK(H17),"",($E$3&amp;"."&amp;+(COUNTA(H$3:H17))))</f>
        <v>1.5</v>
      </c>
      <c r="B17" s="276"/>
      <c r="C17" s="280"/>
      <c r="D17" s="13" t="s">
        <v>92</v>
      </c>
      <c r="E17" s="11" t="s">
        <v>410</v>
      </c>
      <c r="F17" s="281"/>
      <c r="G17" s="281"/>
      <c r="H17" s="260" t="s">
        <v>404</v>
      </c>
      <c r="I17" s="273">
        <v>1</v>
      </c>
      <c r="J17" s="268"/>
      <c r="K17" s="274"/>
      <c r="L17" s="285"/>
      <c r="M17" s="678">
        <v>15</v>
      </c>
    </row>
    <row r="18" spans="1:13" ht="12" customHeight="1">
      <c r="A18" s="43" t="str">
        <f>IF(ISBLANK(H18),"",($E$3&amp;"."&amp;+(COUNTA(H$3:H18))))</f>
        <v>1.6</v>
      </c>
      <c r="B18" s="276"/>
      <c r="C18" s="280"/>
      <c r="D18" s="13" t="s">
        <v>411</v>
      </c>
      <c r="E18" s="11" t="s">
        <v>412</v>
      </c>
      <c r="F18" s="281"/>
      <c r="G18" s="281"/>
      <c r="H18" s="260" t="s">
        <v>404</v>
      </c>
      <c r="I18" s="273">
        <v>1</v>
      </c>
      <c r="J18" s="268"/>
      <c r="K18" s="274"/>
      <c r="L18" s="285"/>
      <c r="M18" s="678">
        <v>16</v>
      </c>
    </row>
    <row r="19" spans="1:13" ht="12" customHeight="1">
      <c r="A19" s="43" t="str">
        <f>IF(ISBLANK(H19),"",($E$3&amp;"."&amp;+(COUNTA(H$3:H19))))</f>
        <v/>
      </c>
      <c r="B19" s="276"/>
      <c r="C19" s="280"/>
      <c r="D19" s="13"/>
      <c r="E19" s="11"/>
      <c r="F19" s="281"/>
      <c r="G19" s="281"/>
      <c r="H19" s="260"/>
      <c r="I19" s="278"/>
      <c r="J19" s="268"/>
      <c r="K19" s="262"/>
      <c r="L19" s="285"/>
      <c r="M19" s="678">
        <v>17</v>
      </c>
    </row>
    <row r="20" spans="1:13" ht="12" customHeight="1">
      <c r="A20" s="43" t="str">
        <f>IF(ISBLANK(H20),"",($E$3&amp;"."&amp;+(COUNTA(H$3:H20))))</f>
        <v/>
      </c>
      <c r="B20" s="270" t="s">
        <v>14</v>
      </c>
      <c r="C20" s="282" t="s">
        <v>16</v>
      </c>
      <c r="D20" s="283" t="s">
        <v>416</v>
      </c>
      <c r="E20" s="11"/>
      <c r="F20" s="281"/>
      <c r="G20" s="281"/>
      <c r="H20" s="260"/>
      <c r="I20" s="278"/>
      <c r="J20" s="268"/>
      <c r="K20" s="262"/>
      <c r="L20" s="285"/>
      <c r="M20" s="678">
        <v>18</v>
      </c>
    </row>
    <row r="21" spans="1:13" ht="12" customHeight="1">
      <c r="A21" s="43" t="str">
        <f>IF(ISBLANK(H21),"",($E$3&amp;"."&amp;+(COUNTA(H$3:H21))))</f>
        <v/>
      </c>
      <c r="B21" s="276"/>
      <c r="C21" s="280"/>
      <c r="D21" s="13"/>
      <c r="E21" s="11"/>
      <c r="F21" s="281"/>
      <c r="G21" s="281"/>
      <c r="H21" s="260"/>
      <c r="I21" s="278"/>
      <c r="J21" s="268"/>
      <c r="K21" s="262"/>
      <c r="L21" s="285"/>
      <c r="M21" s="678">
        <v>19</v>
      </c>
    </row>
    <row r="22" spans="1:13" ht="12" customHeight="1">
      <c r="A22" s="43" t="str">
        <f>IF(ISBLANK(H22),"",($E$3&amp;"."&amp;+(COUNTA(H$3:H22))))</f>
        <v>1.7</v>
      </c>
      <c r="B22" s="276"/>
      <c r="C22" s="280"/>
      <c r="D22" s="13" t="s">
        <v>11</v>
      </c>
      <c r="E22" s="11" t="s">
        <v>417</v>
      </c>
      <c r="F22" s="281"/>
      <c r="G22" s="281"/>
      <c r="H22" s="260" t="s">
        <v>404</v>
      </c>
      <c r="I22" s="273">
        <v>1</v>
      </c>
      <c r="J22" s="268"/>
      <c r="K22" s="274"/>
      <c r="L22" s="279"/>
      <c r="M22" s="678">
        <v>20</v>
      </c>
    </row>
    <row r="23" spans="1:13" ht="12" customHeight="1">
      <c r="A23" s="43" t="str">
        <f>IF(ISBLANK(H23),"",($E$3&amp;"."&amp;+(COUNTA(H$3:H23))))</f>
        <v>1.8</v>
      </c>
      <c r="B23" s="276"/>
      <c r="C23" s="280"/>
      <c r="D23" s="13" t="s">
        <v>17</v>
      </c>
      <c r="E23" s="11" t="s">
        <v>418</v>
      </c>
      <c r="F23" s="281"/>
      <c r="G23" s="281"/>
      <c r="H23" s="260" t="s">
        <v>404</v>
      </c>
      <c r="I23" s="273">
        <v>1</v>
      </c>
      <c r="J23" s="268"/>
      <c r="K23" s="274"/>
      <c r="L23" s="279"/>
      <c r="M23" s="678">
        <v>21</v>
      </c>
    </row>
    <row r="24" spans="1:13" ht="12" customHeight="1">
      <c r="A24" s="43" t="str">
        <f>IF(ISBLANK(H24),"",($E$3&amp;"."&amp;+(COUNTA(H$3:H24))))</f>
        <v>1.9</v>
      </c>
      <c r="B24" s="276"/>
      <c r="C24" s="280"/>
      <c r="D24" s="13" t="s">
        <v>81</v>
      </c>
      <c r="E24" s="11" t="s">
        <v>419</v>
      </c>
      <c r="F24" s="281"/>
      <c r="G24" s="281"/>
      <c r="H24" s="260" t="s">
        <v>404</v>
      </c>
      <c r="I24" s="273">
        <v>1</v>
      </c>
      <c r="J24" s="268"/>
      <c r="K24" s="274"/>
      <c r="L24" s="279"/>
      <c r="M24" s="678">
        <v>22</v>
      </c>
    </row>
    <row r="25" spans="1:13" ht="12" customHeight="1">
      <c r="A25" s="43" t="str">
        <f>IF(ISBLANK(H25),"",($E$3&amp;"."&amp;+(COUNTA(H$3:H25))))</f>
        <v>1.10</v>
      </c>
      <c r="B25" s="276"/>
      <c r="C25" s="280"/>
      <c r="D25" s="13" t="s">
        <v>92</v>
      </c>
      <c r="E25" s="11" t="s">
        <v>420</v>
      </c>
      <c r="F25" s="281"/>
      <c r="G25" s="281"/>
      <c r="H25" s="260" t="s">
        <v>404</v>
      </c>
      <c r="I25" s="273">
        <v>1</v>
      </c>
      <c r="J25" s="268"/>
      <c r="K25" s="274"/>
      <c r="L25" s="285"/>
      <c r="M25" s="678">
        <v>23</v>
      </c>
    </row>
    <row r="26" spans="1:13" ht="12" customHeight="1">
      <c r="A26" s="43" t="str">
        <f>IF(ISBLANK(H26),"",($E$3&amp;"."&amp;+(COUNTA(H$3:H26))))</f>
        <v>1.11</v>
      </c>
      <c r="B26" s="276"/>
      <c r="C26" s="280"/>
      <c r="D26" s="13" t="s">
        <v>411</v>
      </c>
      <c r="E26" s="11" t="s">
        <v>421</v>
      </c>
      <c r="F26" s="281"/>
      <c r="G26" s="281"/>
      <c r="H26" s="260" t="s">
        <v>404</v>
      </c>
      <c r="I26" s="273">
        <v>1</v>
      </c>
      <c r="J26" s="268"/>
      <c r="K26" s="274"/>
      <c r="L26" s="285"/>
      <c r="M26" s="678">
        <v>24</v>
      </c>
    </row>
    <row r="27" spans="1:13" ht="12" customHeight="1">
      <c r="A27" s="43" t="str">
        <f>IF(ISBLANK(H27),"",($E$3&amp;"."&amp;+(COUNTA(H$3:H27))))</f>
        <v>1.12</v>
      </c>
      <c r="B27" s="276"/>
      <c r="C27" s="280"/>
      <c r="D27" s="13" t="s">
        <v>413</v>
      </c>
      <c r="E27" s="11" t="s">
        <v>422</v>
      </c>
      <c r="F27" s="281"/>
      <c r="G27" s="281"/>
      <c r="H27" s="260" t="s">
        <v>404</v>
      </c>
      <c r="I27" s="273">
        <v>1</v>
      </c>
      <c r="J27" s="268"/>
      <c r="K27" s="274"/>
      <c r="L27" s="285"/>
      <c r="M27" s="678">
        <v>25</v>
      </c>
    </row>
    <row r="28" spans="1:13" ht="12" customHeight="1">
      <c r="A28" s="43" t="str">
        <f>IF(ISBLANK(H28),"",($E$3&amp;"."&amp;+(COUNTA(H$3:H28))))</f>
        <v>1.13</v>
      </c>
      <c r="B28" s="276"/>
      <c r="C28" s="280"/>
      <c r="D28" s="13" t="s">
        <v>414</v>
      </c>
      <c r="E28" s="11" t="s">
        <v>423</v>
      </c>
      <c r="F28" s="281"/>
      <c r="G28" s="281"/>
      <c r="H28" s="260" t="s">
        <v>404</v>
      </c>
      <c r="I28" s="273">
        <v>1</v>
      </c>
      <c r="J28" s="268"/>
      <c r="K28" s="274"/>
      <c r="L28" s="285"/>
      <c r="M28" s="678">
        <v>26</v>
      </c>
    </row>
    <row r="29" spans="1:13" ht="12" customHeight="1">
      <c r="A29" s="43" t="str">
        <f>IF(ISBLANK(H29),"",($E$3&amp;"."&amp;+(COUNTA(H$3:H29))))</f>
        <v>1.14</v>
      </c>
      <c r="B29" s="276"/>
      <c r="C29" s="280"/>
      <c r="D29" s="13" t="s">
        <v>415</v>
      </c>
      <c r="E29" s="11" t="s">
        <v>424</v>
      </c>
      <c r="F29" s="281"/>
      <c r="G29" s="281"/>
      <c r="H29" s="260" t="s">
        <v>404</v>
      </c>
      <c r="I29" s="273">
        <v>1</v>
      </c>
      <c r="J29" s="268"/>
      <c r="K29" s="274"/>
      <c r="L29" s="285"/>
      <c r="M29" s="678">
        <v>27</v>
      </c>
    </row>
    <row r="30" spans="1:13" ht="12" customHeight="1">
      <c r="A30" s="43" t="str">
        <f>IF(ISBLANK(H30),"",($E$3&amp;"."&amp;+(COUNTA(H$3:H30))))</f>
        <v>1.15</v>
      </c>
      <c r="B30" s="276"/>
      <c r="C30" s="280"/>
      <c r="D30" s="13" t="s">
        <v>105</v>
      </c>
      <c r="E30" s="11" t="s">
        <v>425</v>
      </c>
      <c r="F30" s="281"/>
      <c r="G30" s="281"/>
      <c r="H30" s="260" t="s">
        <v>404</v>
      </c>
      <c r="I30" s="273">
        <v>1</v>
      </c>
      <c r="J30" s="268"/>
      <c r="K30" s="274"/>
      <c r="L30" s="285"/>
      <c r="M30" s="678">
        <v>28</v>
      </c>
    </row>
    <row r="31" spans="1:13" ht="12" customHeight="1">
      <c r="A31" s="43" t="str">
        <f>IF(ISBLANK(H31),"",($E$3&amp;"."&amp;+(COUNTA(H$3:H31))))</f>
        <v>1.16</v>
      </c>
      <c r="B31" s="270"/>
      <c r="C31" s="280"/>
      <c r="D31" s="680" t="s">
        <v>112</v>
      </c>
      <c r="E31" s="11" t="s">
        <v>426</v>
      </c>
      <c r="F31" s="281"/>
      <c r="G31" s="281"/>
      <c r="H31" s="260" t="s">
        <v>404</v>
      </c>
      <c r="I31" s="273">
        <v>1</v>
      </c>
      <c r="J31" s="268"/>
      <c r="K31" s="274"/>
      <c r="L31" s="285"/>
      <c r="M31" s="678">
        <v>29</v>
      </c>
    </row>
    <row r="32" spans="1:13" ht="12" customHeight="1">
      <c r="A32" s="43" t="str">
        <f>IF(ISBLANK(H32),"",($E$3&amp;"."&amp;+(COUNTA(H$3:H32))))</f>
        <v/>
      </c>
      <c r="B32" s="270"/>
      <c r="C32" s="280"/>
      <c r="D32" s="680"/>
      <c r="E32" s="11"/>
      <c r="F32" s="281"/>
      <c r="G32" s="281"/>
      <c r="H32" s="260"/>
      <c r="I32" s="278"/>
      <c r="J32" s="268"/>
      <c r="K32" s="262"/>
      <c r="L32" s="285"/>
      <c r="M32" s="678">
        <v>30</v>
      </c>
    </row>
    <row r="33" spans="1:13" ht="12" customHeight="1">
      <c r="A33" s="43" t="str">
        <f>IF(ISBLANK(H33),"",($E$3&amp;"."&amp;+(COUNTA(H$3:H33))))</f>
        <v>1.17</v>
      </c>
      <c r="B33" s="270" t="s">
        <v>21</v>
      </c>
      <c r="C33" s="282" t="s">
        <v>23</v>
      </c>
      <c r="D33" s="693" t="s">
        <v>427</v>
      </c>
      <c r="E33" s="11"/>
      <c r="F33" s="271"/>
      <c r="G33" s="272"/>
      <c r="H33" s="260" t="s">
        <v>404</v>
      </c>
      <c r="I33" s="273">
        <v>1</v>
      </c>
      <c r="J33" s="268"/>
      <c r="K33" s="274"/>
      <c r="L33" s="285"/>
      <c r="M33" s="678">
        <v>31</v>
      </c>
    </row>
    <row r="34" spans="1:13" ht="12" customHeight="1">
      <c r="A34" s="43" t="str">
        <f>IF(ISBLANK(H34),"",($E$3&amp;"."&amp;+(COUNTA(H$3:H34))))</f>
        <v/>
      </c>
      <c r="B34" s="270"/>
      <c r="C34" s="280"/>
      <c r="D34" s="680"/>
      <c r="E34" s="11"/>
      <c r="F34" s="281"/>
      <c r="G34" s="281"/>
      <c r="H34" s="260"/>
      <c r="I34" s="278"/>
      <c r="J34" s="268"/>
      <c r="K34" s="262"/>
      <c r="L34" s="285"/>
      <c r="M34" s="678">
        <v>32</v>
      </c>
    </row>
    <row r="35" spans="1:13" ht="12" customHeight="1">
      <c r="A35" s="43" t="str">
        <f>IF(ISBLANK(H35),"",($E$3&amp;"."&amp;+(COUNTA(H$3:H35))))</f>
        <v>1.18</v>
      </c>
      <c r="B35" s="270" t="s">
        <v>32</v>
      </c>
      <c r="C35" s="282" t="s">
        <v>956</v>
      </c>
      <c r="D35" s="693" t="s">
        <v>428</v>
      </c>
      <c r="E35" s="11"/>
      <c r="F35" s="281"/>
      <c r="G35" s="281"/>
      <c r="H35" s="260" t="s">
        <v>404</v>
      </c>
      <c r="I35" s="273">
        <v>1</v>
      </c>
      <c r="J35" s="268"/>
      <c r="K35" s="274"/>
      <c r="L35" s="279"/>
      <c r="M35" s="678">
        <v>33</v>
      </c>
    </row>
    <row r="36" spans="1:13" ht="12" customHeight="1">
      <c r="A36" s="43" t="str">
        <f>IF(ISBLANK(H36),"",($E$3&amp;"."&amp;+(COUNTA(H$3:H36))))</f>
        <v/>
      </c>
      <c r="B36" s="270"/>
      <c r="C36" s="280"/>
      <c r="D36" s="680"/>
      <c r="E36" s="11"/>
      <c r="F36" s="281"/>
      <c r="G36" s="281"/>
      <c r="H36" s="260"/>
      <c r="I36" s="278"/>
      <c r="J36" s="268"/>
      <c r="K36" s="262"/>
      <c r="L36" s="285"/>
      <c r="M36" s="678">
        <v>34</v>
      </c>
    </row>
    <row r="37" spans="1:13" ht="12" customHeight="1">
      <c r="A37" s="43" t="str">
        <f>IF(ISBLANK(H37),"",($E$3&amp;"."&amp;+(COUNTA(H$3:H37))))</f>
        <v/>
      </c>
      <c r="B37" s="276"/>
      <c r="C37" s="16" t="s">
        <v>323</v>
      </c>
      <c r="D37" s="680"/>
      <c r="E37" s="11"/>
      <c r="F37" s="281"/>
      <c r="G37" s="281"/>
      <c r="H37" s="260"/>
      <c r="I37" s="278"/>
      <c r="J37" s="268"/>
      <c r="K37" s="262"/>
      <c r="L37" s="279"/>
      <c r="M37" s="678">
        <v>35</v>
      </c>
    </row>
    <row r="38" spans="1:13" ht="12" customHeight="1">
      <c r="A38" s="43" t="str">
        <f>IF(ISBLANK(H38),"",($E$3&amp;"."&amp;+(COUNTA(H$3:H38))))</f>
        <v/>
      </c>
      <c r="B38" s="276"/>
      <c r="C38" s="16"/>
      <c r="D38" s="680"/>
      <c r="E38" s="11"/>
      <c r="F38" s="281"/>
      <c r="G38" s="281"/>
      <c r="H38" s="260"/>
      <c r="I38" s="278"/>
      <c r="J38" s="268"/>
      <c r="K38" s="262"/>
      <c r="L38" s="285"/>
      <c r="M38" s="678">
        <v>36</v>
      </c>
    </row>
    <row r="39" spans="1:13" ht="12" customHeight="1">
      <c r="A39" s="43" t="str">
        <f>IF(ISBLANK(H39),"",($E$3&amp;"."&amp;+(COUNTA(H$3:H39))))</f>
        <v>1.19</v>
      </c>
      <c r="B39" s="270" t="s">
        <v>172</v>
      </c>
      <c r="C39" s="282" t="s">
        <v>957</v>
      </c>
      <c r="D39" s="703" t="s">
        <v>429</v>
      </c>
      <c r="E39" s="11"/>
      <c r="F39" s="281"/>
      <c r="G39" s="281"/>
      <c r="H39" s="260" t="s">
        <v>404</v>
      </c>
      <c r="I39" s="273">
        <v>1</v>
      </c>
      <c r="J39" s="268"/>
      <c r="K39" s="274"/>
      <c r="L39" s="279"/>
      <c r="M39" s="678">
        <v>37</v>
      </c>
    </row>
    <row r="40" spans="1:13" ht="12" customHeight="1">
      <c r="A40" s="43" t="str">
        <f>IF(ISBLANK(H40),"",($E$3&amp;"."&amp;+(COUNTA(H$3:H40))))</f>
        <v/>
      </c>
      <c r="B40" s="270"/>
      <c r="D40" s="689" t="s">
        <v>430</v>
      </c>
      <c r="E40" s="11"/>
      <c r="F40" s="281"/>
      <c r="G40" s="281"/>
      <c r="H40" s="260"/>
      <c r="I40" s="278"/>
      <c r="J40" s="268"/>
      <c r="K40" s="262"/>
      <c r="L40" s="279"/>
      <c r="M40" s="678">
        <v>38</v>
      </c>
    </row>
    <row r="41" spans="1:13" ht="12" customHeight="1">
      <c r="A41" s="43" t="str">
        <f>IF(ISBLANK(H41),"",($E$3&amp;"."&amp;+(COUNTA(H$3:H41))))</f>
        <v/>
      </c>
      <c r="B41" s="260"/>
      <c r="D41" s="689" t="s">
        <v>431</v>
      </c>
      <c r="E41" s="11"/>
      <c r="F41" s="281"/>
      <c r="G41" s="281"/>
      <c r="H41" s="288"/>
      <c r="I41" s="278"/>
      <c r="J41" s="268"/>
      <c r="K41" s="290"/>
      <c r="L41" s="279"/>
      <c r="M41" s="678">
        <v>39</v>
      </c>
    </row>
    <row r="42" spans="1:13" ht="12" customHeight="1">
      <c r="A42" s="43" t="str">
        <f>IF(ISBLANK(H42),"",($E$3&amp;"."&amp;+(COUNTA(H$3:H42))))</f>
        <v/>
      </c>
      <c r="B42" s="270"/>
      <c r="C42" s="13"/>
      <c r="D42" s="693"/>
      <c r="E42" s="11"/>
      <c r="F42" s="281"/>
      <c r="G42" s="281"/>
      <c r="H42" s="260"/>
      <c r="I42" s="278"/>
      <c r="J42" s="268"/>
      <c r="K42" s="262"/>
      <c r="L42" s="285"/>
      <c r="M42" s="678">
        <v>40</v>
      </c>
    </row>
    <row r="43" spans="1:13" ht="12" customHeight="1">
      <c r="A43" s="43" t="str">
        <f>IF(ISBLANK(H43),"",($E$3&amp;"."&amp;+(COUNTA(H$3:H43))))</f>
        <v/>
      </c>
      <c r="B43" s="270"/>
      <c r="C43" s="19" t="s">
        <v>432</v>
      </c>
      <c r="D43" s="693"/>
      <c r="E43" s="11"/>
      <c r="F43" s="281"/>
      <c r="G43" s="281"/>
      <c r="H43" s="260"/>
      <c r="I43" s="278"/>
      <c r="J43" s="268"/>
      <c r="K43" s="262"/>
      <c r="L43" s="279"/>
      <c r="M43" s="678">
        <v>41</v>
      </c>
    </row>
    <row r="44" spans="1:13" ht="12" customHeight="1">
      <c r="A44" s="43" t="str">
        <f>IF(ISBLANK(H44),"",($E$3&amp;"."&amp;+(COUNTA(H$3:H44))))</f>
        <v/>
      </c>
      <c r="B44" s="270"/>
      <c r="C44" s="13"/>
      <c r="D44" s="693"/>
      <c r="E44" s="11"/>
      <c r="F44" s="281"/>
      <c r="G44" s="281"/>
      <c r="H44" s="260"/>
      <c r="I44" s="278"/>
      <c r="J44" s="268"/>
      <c r="K44" s="262"/>
      <c r="L44" s="279"/>
      <c r="M44" s="678">
        <v>42</v>
      </c>
    </row>
    <row r="45" spans="1:13" ht="12" customHeight="1">
      <c r="A45" s="43" t="str">
        <f>IF(ISBLANK(H45),"",($E$3&amp;"."&amp;+(COUNTA(H$3:H45))))</f>
        <v>1.20</v>
      </c>
      <c r="B45" s="270" t="s">
        <v>433</v>
      </c>
      <c r="C45" s="282" t="s">
        <v>996</v>
      </c>
      <c r="D45" s="703" t="s">
        <v>434</v>
      </c>
      <c r="E45" s="11"/>
      <c r="F45" s="281"/>
      <c r="G45" s="281"/>
      <c r="H45" s="260" t="s">
        <v>404</v>
      </c>
      <c r="I45" s="517">
        <v>1</v>
      </c>
      <c r="J45" s="518"/>
      <c r="K45" s="519" t="s">
        <v>170</v>
      </c>
      <c r="L45" s="279"/>
      <c r="M45" s="678">
        <v>43</v>
      </c>
    </row>
    <row r="46" spans="1:13" ht="12" customHeight="1">
      <c r="A46" s="43" t="str">
        <f>IF(ISBLANK(H46),"",($E$3&amp;"."&amp;+(COUNTA(H$3:H46))))</f>
        <v/>
      </c>
      <c r="B46" s="270"/>
      <c r="C46" s="291"/>
      <c r="D46" s="15"/>
      <c r="E46" s="11"/>
      <c r="F46" s="281"/>
      <c r="G46" s="281"/>
      <c r="H46" s="260"/>
      <c r="I46" s="278"/>
      <c r="J46" s="268"/>
      <c r="K46" s="262"/>
      <c r="L46" s="279"/>
      <c r="M46" s="678">
        <v>44</v>
      </c>
    </row>
    <row r="47" spans="1:13" ht="12" customHeight="1">
      <c r="A47" s="43" t="str">
        <f>IF(ISBLANK(H47),"",($E$3&amp;"."&amp;+(COUNTA(H$3:H47))))</f>
        <v/>
      </c>
      <c r="B47" s="270"/>
      <c r="C47" s="756" t="s">
        <v>435</v>
      </c>
      <c r="D47" s="757"/>
      <c r="E47" s="757"/>
      <c r="F47" s="757"/>
      <c r="G47" s="758"/>
      <c r="H47" s="14"/>
      <c r="I47" s="278"/>
      <c r="J47" s="268"/>
      <c r="K47" s="262"/>
      <c r="L47" s="279"/>
      <c r="M47" s="678">
        <v>45</v>
      </c>
    </row>
    <row r="48" spans="1:13" ht="12" customHeight="1">
      <c r="A48" s="43" t="str">
        <f>IF(ISBLANK(H48),"",($E$3&amp;"."&amp;+(COUNTA(H$3:H48))))</f>
        <v/>
      </c>
      <c r="B48" s="267"/>
      <c r="C48" s="17"/>
      <c r="D48" s="31"/>
      <c r="E48" s="11"/>
      <c r="G48" s="259"/>
      <c r="H48" s="14"/>
      <c r="I48" s="278"/>
      <c r="J48" s="294"/>
      <c r="K48" s="262"/>
      <c r="L48" s="520"/>
      <c r="M48" s="678">
        <v>46</v>
      </c>
    </row>
    <row r="49" spans="1:14" ht="12" customHeight="1">
      <c r="A49" s="43" t="str">
        <f>IF(ISBLANK(H49),"",($E$3&amp;"."&amp;+(COUNTA(H$3:H49))))</f>
        <v>1.21</v>
      </c>
      <c r="B49" s="292" t="s">
        <v>436</v>
      </c>
      <c r="C49" s="15" t="s">
        <v>12</v>
      </c>
      <c r="D49" s="11" t="s">
        <v>437</v>
      </c>
      <c r="E49" s="11"/>
      <c r="G49" s="259"/>
      <c r="H49" s="260" t="s">
        <v>438</v>
      </c>
      <c r="I49" s="273">
        <v>12</v>
      </c>
      <c r="J49" s="294"/>
      <c r="K49" s="274"/>
      <c r="L49" s="279"/>
      <c r="M49" s="678">
        <v>47</v>
      </c>
    </row>
    <row r="50" spans="1:14" ht="12" customHeight="1">
      <c r="A50" s="43" t="str">
        <f>IF(ISBLANK(H50),"",($E$3&amp;"."&amp;+(COUNTA(H$3:H50))))</f>
        <v/>
      </c>
      <c r="B50" s="292"/>
      <c r="C50" s="11"/>
      <c r="D50" s="11"/>
      <c r="E50" s="11"/>
      <c r="G50" s="259"/>
      <c r="H50" s="14"/>
      <c r="I50" s="278"/>
      <c r="J50" s="294"/>
      <c r="K50" s="262"/>
      <c r="L50" s="279"/>
      <c r="M50" s="678">
        <v>48</v>
      </c>
    </row>
    <row r="51" spans="1:14" ht="12" customHeight="1">
      <c r="A51" s="43" t="str">
        <f>IF(ISBLANK(H51),"",($E$3&amp;"."&amp;+(COUNTA(H$3:H51))))</f>
        <v/>
      </c>
      <c r="B51" s="292"/>
      <c r="C51" s="21" t="s">
        <v>439</v>
      </c>
      <c r="D51" s="16"/>
      <c r="G51" s="259"/>
      <c r="H51" s="296"/>
      <c r="I51" s="278"/>
      <c r="J51" s="294"/>
      <c r="K51" s="274"/>
      <c r="L51" s="279"/>
      <c r="M51" s="678">
        <v>49</v>
      </c>
    </row>
    <row r="52" spans="1:14" ht="12" customHeight="1">
      <c r="A52" s="43" t="str">
        <f>IF(ISBLANK(H52),"",($E$3&amp;"."&amp;+(COUNTA(H$3:H52))))</f>
        <v/>
      </c>
      <c r="B52" s="292"/>
      <c r="C52" s="16" t="s">
        <v>440</v>
      </c>
      <c r="D52" s="11"/>
      <c r="E52" s="11"/>
      <c r="G52" s="259"/>
      <c r="H52" s="14"/>
      <c r="I52" s="278"/>
      <c r="J52" s="294"/>
      <c r="K52" s="262"/>
      <c r="L52" s="285"/>
      <c r="M52" s="678">
        <v>50</v>
      </c>
      <c r="N52" s="295"/>
    </row>
    <row r="53" spans="1:14" ht="12" customHeight="1">
      <c r="A53" s="43" t="str">
        <f>IF(ISBLANK(H53),"",($E$3&amp;"."&amp;+(COUNTA(H$3:H53))))</f>
        <v/>
      </c>
      <c r="B53" s="292"/>
      <c r="C53" s="11"/>
      <c r="D53" s="11"/>
      <c r="E53" s="11"/>
      <c r="G53" s="259"/>
      <c r="H53" s="296"/>
      <c r="I53" s="278"/>
      <c r="J53" s="294"/>
      <c r="K53" s="274"/>
      <c r="L53" s="279"/>
      <c r="M53" s="678">
        <v>51</v>
      </c>
    </row>
    <row r="54" spans="1:14" ht="12" customHeight="1">
      <c r="A54" s="43" t="str">
        <f>IF(ISBLANK(H54),"",($E$3&amp;"."&amp;+(COUNTA(H$3:H54))))</f>
        <v/>
      </c>
      <c r="B54" s="292" t="s">
        <v>84</v>
      </c>
      <c r="C54" s="15" t="s">
        <v>15</v>
      </c>
      <c r="D54" s="16" t="s">
        <v>406</v>
      </c>
      <c r="E54" s="11"/>
      <c r="G54" s="259"/>
      <c r="H54" s="14"/>
      <c r="I54" s="278"/>
      <c r="J54" s="294"/>
      <c r="K54" s="262"/>
      <c r="L54" s="279"/>
      <c r="M54" s="678">
        <v>52</v>
      </c>
    </row>
    <row r="55" spans="1:14" ht="12" customHeight="1">
      <c r="A55" s="43" t="str">
        <f>IF(ISBLANK(H55),"",($E$3&amp;"."&amp;+(COUNTA(H$3:H55))))</f>
        <v/>
      </c>
      <c r="B55" s="297"/>
      <c r="C55" s="12"/>
      <c r="E55" s="11"/>
      <c r="G55" s="259"/>
      <c r="H55" s="296"/>
      <c r="I55" s="278"/>
      <c r="J55" s="294"/>
      <c r="K55" s="274"/>
      <c r="L55" s="279"/>
      <c r="M55" s="678">
        <v>53</v>
      </c>
    </row>
    <row r="56" spans="1:14" ht="12" customHeight="1">
      <c r="A56" s="43" t="str">
        <f>IF(ISBLANK(H56),"",($E$3&amp;"."&amp;+(COUNTA(H$3:H56))))</f>
        <v>1.22</v>
      </c>
      <c r="B56" s="297"/>
      <c r="C56" s="13"/>
      <c r="D56" s="13" t="s">
        <v>11</v>
      </c>
      <c r="E56" s="11" t="s">
        <v>407</v>
      </c>
      <c r="G56" s="259"/>
      <c r="H56" s="260" t="s">
        <v>438</v>
      </c>
      <c r="I56" s="273">
        <v>12</v>
      </c>
      <c r="J56" s="294"/>
      <c r="K56" s="274"/>
      <c r="L56" s="279"/>
      <c r="M56" s="678">
        <v>54</v>
      </c>
    </row>
    <row r="57" spans="1:14" ht="12" customHeight="1">
      <c r="A57" s="43" t="str">
        <f>IF(ISBLANK(H57),"",($E$3&amp;"."&amp;+(COUNTA(H$3:H57))))</f>
        <v/>
      </c>
      <c r="B57" s="297"/>
      <c r="C57" s="13"/>
      <c r="D57" s="13"/>
      <c r="E57" s="11"/>
      <c r="G57" s="259"/>
      <c r="H57" s="260"/>
      <c r="I57" s="273"/>
      <c r="J57" s="294"/>
      <c r="K57" s="274"/>
      <c r="L57" s="279"/>
      <c r="M57" s="678">
        <v>55</v>
      </c>
    </row>
    <row r="58" spans="1:14" ht="12" customHeight="1">
      <c r="A58" s="43" t="str">
        <f>IF(ISBLANK(H58),"",($E$3&amp;"."&amp;+(COUNTA(H$3:H58))))</f>
        <v>1.23</v>
      </c>
      <c r="B58" s="297"/>
      <c r="C58" s="12"/>
      <c r="D58" s="13" t="s">
        <v>17</v>
      </c>
      <c r="E58" s="11" t="s">
        <v>408</v>
      </c>
      <c r="G58" s="259"/>
      <c r="H58" s="260" t="s">
        <v>438</v>
      </c>
      <c r="I58" s="273">
        <f>I56</f>
        <v>12</v>
      </c>
      <c r="J58" s="294"/>
      <c r="K58" s="274"/>
      <c r="L58" s="279"/>
      <c r="M58" s="678">
        <v>56</v>
      </c>
    </row>
    <row r="59" spans="1:14" ht="12" customHeight="1">
      <c r="A59" s="43" t="str">
        <f>IF(ISBLANK(H59),"",($E$3&amp;"."&amp;+(COUNTA(H$3:H59))))</f>
        <v/>
      </c>
      <c r="B59" s="297"/>
      <c r="C59" s="13"/>
      <c r="D59" s="13"/>
      <c r="E59" s="11"/>
      <c r="H59" s="260"/>
      <c r="I59" s="273"/>
      <c r="J59" s="294"/>
      <c r="K59" s="274"/>
      <c r="L59" s="285"/>
      <c r="M59" s="678">
        <v>57</v>
      </c>
    </row>
    <row r="60" spans="1:14" ht="12" customHeight="1">
      <c r="A60" s="43" t="str">
        <f>IF(ISBLANK(H60),"",($E$3&amp;"."&amp;+(COUNTA(H$3:H60))))</f>
        <v>1.24</v>
      </c>
      <c r="B60" s="297"/>
      <c r="C60" s="11"/>
      <c r="D60" s="13" t="s">
        <v>81</v>
      </c>
      <c r="E60" s="11" t="s">
        <v>409</v>
      </c>
      <c r="H60" s="260" t="s">
        <v>438</v>
      </c>
      <c r="I60" s="273">
        <f>I58</f>
        <v>12</v>
      </c>
      <c r="J60" s="294"/>
      <c r="K60" s="274"/>
      <c r="L60" s="285"/>
      <c r="M60" s="678">
        <v>58</v>
      </c>
    </row>
    <row r="61" spans="1:14" ht="12" customHeight="1">
      <c r="A61" s="43" t="str">
        <f>IF(ISBLANK(H61),"",($E$3&amp;"."&amp;+(COUNTA(H$3:H61))))</f>
        <v/>
      </c>
      <c r="B61" s="297"/>
      <c r="C61" s="11"/>
      <c r="D61" s="13"/>
      <c r="E61" s="11"/>
      <c r="H61" s="260"/>
      <c r="I61" s="273"/>
      <c r="J61" s="294"/>
      <c r="K61" s="274"/>
      <c r="L61" s="285"/>
      <c r="M61" s="678">
        <v>59</v>
      </c>
    </row>
    <row r="62" spans="1:14" ht="12" customHeight="1">
      <c r="A62" s="43" t="str">
        <f>IF(ISBLANK(H62),"",($E$3&amp;"."&amp;+(COUNTA(H$3:H62))))</f>
        <v>1.25</v>
      </c>
      <c r="B62" s="297"/>
      <c r="C62" s="12"/>
      <c r="D62" s="13" t="s">
        <v>92</v>
      </c>
      <c r="E62" s="11" t="s">
        <v>410</v>
      </c>
      <c r="G62" s="259"/>
      <c r="H62" s="260" t="s">
        <v>438</v>
      </c>
      <c r="I62" s="273">
        <f>I60</f>
        <v>12</v>
      </c>
      <c r="J62" s="294"/>
      <c r="K62" s="274"/>
      <c r="L62" s="285"/>
      <c r="M62" s="678">
        <v>60</v>
      </c>
    </row>
    <row r="63" spans="1:14" ht="12" customHeight="1">
      <c r="A63" s="43" t="str">
        <f>IF(ISBLANK(H63),"",($E$3&amp;"."&amp;+(COUNTA(H$3:H63))))</f>
        <v/>
      </c>
      <c r="B63" s="297"/>
      <c r="C63" s="13"/>
      <c r="D63" s="13"/>
      <c r="E63" s="11"/>
      <c r="H63" s="260"/>
      <c r="I63" s="273"/>
      <c r="J63" s="268"/>
      <c r="K63" s="274"/>
      <c r="L63" s="285"/>
      <c r="M63" s="678">
        <v>61</v>
      </c>
    </row>
    <row r="64" spans="1:14" ht="12" customHeight="1">
      <c r="A64" s="43" t="str">
        <f>IF(ISBLANK(H64),"",($E$3&amp;"."&amp;+(COUNTA(H$3:H64))))</f>
        <v>1.26</v>
      </c>
      <c r="B64" s="297"/>
      <c r="C64" s="11"/>
      <c r="D64" s="13" t="s">
        <v>411</v>
      </c>
      <c r="E64" s="11" t="s">
        <v>412</v>
      </c>
      <c r="F64" s="281"/>
      <c r="G64" s="281"/>
      <c r="H64" s="260" t="s">
        <v>438</v>
      </c>
      <c r="I64" s="273">
        <f t="shared" ref="I64" si="0">I62</f>
        <v>12</v>
      </c>
      <c r="J64" s="268"/>
      <c r="K64" s="274"/>
      <c r="L64" s="285"/>
      <c r="M64" s="678">
        <v>62</v>
      </c>
    </row>
    <row r="65" spans="1:35" ht="12" customHeight="1">
      <c r="A65" s="43"/>
      <c r="B65" s="297"/>
      <c r="C65" s="11"/>
      <c r="D65" s="13"/>
      <c r="F65" s="11"/>
      <c r="G65" s="281"/>
      <c r="H65" s="260"/>
      <c r="I65" s="273"/>
      <c r="J65" s="294"/>
      <c r="K65" s="274"/>
      <c r="L65" s="285"/>
      <c r="M65" s="678">
        <v>63</v>
      </c>
    </row>
    <row r="66" spans="1:35" ht="12" customHeight="1">
      <c r="A66" s="43" t="str">
        <f>IF(ISBLANK(H66),"",($E$3&amp;"."&amp;+(COUNTA(H$3:H66))))</f>
        <v/>
      </c>
      <c r="B66" s="270" t="s">
        <v>84</v>
      </c>
      <c r="C66" s="282" t="s">
        <v>16</v>
      </c>
      <c r="D66" s="283" t="s">
        <v>416</v>
      </c>
      <c r="E66" s="11"/>
      <c r="F66" s="281"/>
      <c r="G66" s="281"/>
      <c r="H66" s="260"/>
      <c r="I66" s="278"/>
      <c r="J66" s="268"/>
      <c r="K66" s="262"/>
      <c r="L66" s="285"/>
      <c r="M66" s="678">
        <v>64</v>
      </c>
    </row>
    <row r="67" spans="1:35" ht="12" customHeight="1">
      <c r="A67" s="43" t="str">
        <f>IF(ISBLANK(H67),"",($E$3&amp;"."&amp;+(COUNTA(H$3:H67))))</f>
        <v/>
      </c>
      <c r="B67" s="276"/>
      <c r="C67" s="280"/>
      <c r="D67" s="13"/>
      <c r="E67" s="11"/>
      <c r="F67" s="281"/>
      <c r="G67" s="281"/>
      <c r="H67" s="260"/>
      <c r="I67" s="278"/>
      <c r="J67" s="268"/>
      <c r="K67" s="262"/>
      <c r="L67" s="285"/>
      <c r="M67" s="678">
        <v>65</v>
      </c>
    </row>
    <row r="68" spans="1:35" ht="12" customHeight="1">
      <c r="A68" s="43" t="str">
        <f>IF(ISBLANK(H68),"",($E$3&amp;"."&amp;+(COUNTA(H$3:H68))))</f>
        <v>1.27</v>
      </c>
      <c r="B68" s="276"/>
      <c r="C68" s="280"/>
      <c r="D68" s="13" t="s">
        <v>11</v>
      </c>
      <c r="E68" s="11" t="s">
        <v>417</v>
      </c>
      <c r="F68" s="281"/>
      <c r="G68" s="281"/>
      <c r="H68" s="260" t="s">
        <v>438</v>
      </c>
      <c r="I68" s="293">
        <f>I56</f>
        <v>12</v>
      </c>
      <c r="J68" s="268"/>
      <c r="K68" s="274"/>
      <c r="L68" s="285"/>
      <c r="M68" s="678">
        <v>66</v>
      </c>
    </row>
    <row r="69" spans="1:35" ht="12" customHeight="1">
      <c r="A69" s="43" t="str">
        <f>IF(ISBLANK(H69),"",($E$3&amp;"."&amp;+(COUNTA(H$3:H69))))</f>
        <v/>
      </c>
      <c r="B69" s="276"/>
      <c r="C69" s="280"/>
      <c r="D69" s="13"/>
      <c r="E69" s="11"/>
      <c r="F69" s="281"/>
      <c r="G69" s="281"/>
      <c r="H69" s="260"/>
      <c r="I69" s="293"/>
      <c r="J69" s="268"/>
      <c r="K69" s="274"/>
      <c r="L69" s="285"/>
      <c r="M69" s="678">
        <v>67</v>
      </c>
    </row>
    <row r="70" spans="1:35" ht="12" customHeight="1">
      <c r="A70" s="43" t="str">
        <f>IF(ISBLANK(H70),"",($E$3&amp;"."&amp;+(COUNTA(H$3:H70))))</f>
        <v>1.28</v>
      </c>
      <c r="B70" s="276"/>
      <c r="C70" s="280"/>
      <c r="D70" s="13" t="s">
        <v>17</v>
      </c>
      <c r="E70" s="11" t="s">
        <v>418</v>
      </c>
      <c r="F70" s="281"/>
      <c r="G70" s="281"/>
      <c r="H70" s="260" t="s">
        <v>438</v>
      </c>
      <c r="I70" s="293">
        <f>I68</f>
        <v>12</v>
      </c>
      <c r="J70" s="268"/>
      <c r="K70" s="274"/>
      <c r="L70" s="279"/>
      <c r="M70" s="678">
        <v>68</v>
      </c>
    </row>
    <row r="71" spans="1:35" ht="12" customHeight="1">
      <c r="A71" s="43" t="str">
        <f>IF(ISBLANK(H71),"",($E$3&amp;"."&amp;+(COUNTA(H$3:H71))))</f>
        <v/>
      </c>
      <c r="B71" s="276"/>
      <c r="C71" s="280"/>
      <c r="D71" s="13"/>
      <c r="E71" s="11"/>
      <c r="F71" s="281"/>
      <c r="G71" s="281"/>
      <c r="H71" s="260"/>
      <c r="I71" s="293"/>
      <c r="J71" s="268"/>
      <c r="K71" s="274"/>
      <c r="L71" s="285"/>
      <c r="M71" s="678">
        <v>69</v>
      </c>
    </row>
    <row r="72" spans="1:35" ht="12" customHeight="1">
      <c r="A72" s="43" t="str">
        <f>IF(ISBLANK(H72),"",($E$3&amp;"."&amp;+(COUNTA(H$3:H72))))</f>
        <v>1.29</v>
      </c>
      <c r="B72" s="276"/>
      <c r="C72" s="280"/>
      <c r="D72" s="13" t="s">
        <v>81</v>
      </c>
      <c r="E72" s="11" t="s">
        <v>419</v>
      </c>
      <c r="F72" s="281"/>
      <c r="G72" s="281"/>
      <c r="H72" s="260" t="s">
        <v>438</v>
      </c>
      <c r="I72" s="293">
        <f>I70</f>
        <v>12</v>
      </c>
      <c r="J72" s="268"/>
      <c r="K72" s="274"/>
      <c r="L72" s="285"/>
      <c r="M72" s="678">
        <v>70</v>
      </c>
    </row>
    <row r="73" spans="1:35" ht="12" customHeight="1">
      <c r="A73" s="43" t="str">
        <f>IF(ISBLANK(H73),"",($E$3&amp;"."&amp;+(COUNTA(H$3:H73))))</f>
        <v/>
      </c>
      <c r="B73" s="276"/>
      <c r="C73" s="280"/>
      <c r="D73" s="13"/>
      <c r="E73" s="11"/>
      <c r="F73" s="281"/>
      <c r="G73" s="281"/>
      <c r="H73" s="260"/>
      <c r="I73" s="293"/>
      <c r="J73" s="268"/>
      <c r="K73" s="274"/>
      <c r="L73" s="279"/>
      <c r="M73" s="678">
        <v>71</v>
      </c>
      <c r="N73" s="299"/>
      <c r="O73" s="299"/>
      <c r="P73" s="299"/>
      <c r="Q73" s="299"/>
      <c r="R73" s="299"/>
      <c r="S73" s="299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299"/>
      <c r="AE73" s="299"/>
      <c r="AF73" s="299"/>
      <c r="AG73" s="299"/>
      <c r="AH73" s="299"/>
      <c r="AI73" s="299"/>
    </row>
    <row r="74" spans="1:35" ht="12" customHeight="1">
      <c r="A74" s="43" t="str">
        <f>IF(ISBLANK(H74),"",($E$3&amp;"."&amp;+(COUNTA(H$3:H74))))</f>
        <v>1.30</v>
      </c>
      <c r="B74" s="276"/>
      <c r="C74" s="280"/>
      <c r="D74" s="13" t="s">
        <v>92</v>
      </c>
      <c r="E74" s="11" t="s">
        <v>420</v>
      </c>
      <c r="F74" s="281"/>
      <c r="G74" s="281"/>
      <c r="H74" s="260" t="s">
        <v>438</v>
      </c>
      <c r="I74" s="293">
        <f>I72</f>
        <v>12</v>
      </c>
      <c r="J74" s="268"/>
      <c r="K74" s="274"/>
      <c r="L74" s="279"/>
      <c r="M74" s="678">
        <v>72</v>
      </c>
    </row>
    <row r="75" spans="1:35" ht="12" customHeight="1">
      <c r="A75" s="43" t="str">
        <f>IF(ISBLANK(H75),"",($E$3&amp;"."&amp;+(COUNTA(H$3:H75))))</f>
        <v/>
      </c>
      <c r="B75" s="276"/>
      <c r="C75" s="280"/>
      <c r="D75" s="13"/>
      <c r="E75" s="11"/>
      <c r="F75" s="281"/>
      <c r="G75" s="281"/>
      <c r="H75" s="260"/>
      <c r="I75" s="293"/>
      <c r="J75" s="268"/>
      <c r="K75" s="274"/>
      <c r="L75" s="285"/>
      <c r="M75" s="678">
        <v>73</v>
      </c>
      <c r="N75" s="299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 ht="12" customHeight="1">
      <c r="A76" s="43" t="str">
        <f>IF(ISBLANK(H76),"",($E$3&amp;"."&amp;+(COUNTA(H$3:H76))))</f>
        <v>1.31</v>
      </c>
      <c r="B76" s="276"/>
      <c r="C76" s="280"/>
      <c r="D76" s="13" t="s">
        <v>411</v>
      </c>
      <c r="E76" s="11" t="s">
        <v>421</v>
      </c>
      <c r="F76" s="281"/>
      <c r="G76" s="281"/>
      <c r="H76" s="260" t="s">
        <v>438</v>
      </c>
      <c r="I76" s="293">
        <f>I74</f>
        <v>12</v>
      </c>
      <c r="J76" s="268"/>
      <c r="K76" s="274"/>
      <c r="L76" s="285"/>
      <c r="M76" s="678">
        <v>74</v>
      </c>
      <c r="N76" s="299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 ht="12" customHeight="1">
      <c r="A77" s="554"/>
      <c r="B77" s="555"/>
      <c r="C77" s="556"/>
      <c r="D77" s="557"/>
      <c r="E77" s="557"/>
      <c r="F77" s="558"/>
      <c r="G77" s="558"/>
      <c r="H77" s="559"/>
      <c r="I77" s="560"/>
      <c r="J77" s="561" t="s">
        <v>914</v>
      </c>
      <c r="K77" s="562"/>
      <c r="L77" s="285"/>
      <c r="M77" s="678">
        <v>75</v>
      </c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 ht="12" customHeight="1">
      <c r="A78" s="563"/>
      <c r="B78" s="564"/>
      <c r="C78" s="565"/>
      <c r="D78" s="599"/>
      <c r="E78" s="599"/>
      <c r="F78" s="600"/>
      <c r="G78" s="600"/>
      <c r="H78" s="565"/>
      <c r="I78" s="566"/>
      <c r="J78" s="567" t="s">
        <v>915</v>
      </c>
      <c r="K78" s="601"/>
      <c r="L78" s="285"/>
      <c r="M78" s="678"/>
      <c r="S78" s="300"/>
      <c r="V78" s="300"/>
      <c r="W78" s="300"/>
      <c r="X78" s="300"/>
    </row>
    <row r="79" spans="1:35" ht="12" customHeight="1">
      <c r="A79" s="43"/>
      <c r="B79" s="276"/>
      <c r="C79" s="280"/>
      <c r="D79" s="13"/>
      <c r="E79" s="11"/>
      <c r="F79" s="281"/>
      <c r="G79" s="281"/>
      <c r="H79" s="260"/>
      <c r="I79" s="293"/>
      <c r="J79" s="268"/>
      <c r="K79" s="274"/>
      <c r="L79" s="285"/>
      <c r="M79" s="678">
        <v>77</v>
      </c>
      <c r="S79" s="300"/>
      <c r="V79" s="300"/>
      <c r="W79" s="300"/>
      <c r="X79" s="300"/>
    </row>
    <row r="80" spans="1:35" ht="12" customHeight="1">
      <c r="A80" s="43" t="str">
        <f>IF(ISBLANK(H80),"",($E$3&amp;"."&amp;+(COUNTA(H$3:H80))))</f>
        <v>1.32</v>
      </c>
      <c r="B80" s="276"/>
      <c r="C80" s="280"/>
      <c r="D80" s="13" t="s">
        <v>413</v>
      </c>
      <c r="E80" s="11" t="s">
        <v>422</v>
      </c>
      <c r="F80" s="281"/>
      <c r="G80" s="281"/>
      <c r="H80" s="260" t="s">
        <v>438</v>
      </c>
      <c r="I80" s="293">
        <f>I76</f>
        <v>12</v>
      </c>
      <c r="J80" s="268"/>
      <c r="K80" s="274"/>
      <c r="L80" s="285"/>
      <c r="M80" s="678">
        <v>78</v>
      </c>
      <c r="S80" s="300"/>
      <c r="V80" s="300"/>
      <c r="W80" s="300"/>
      <c r="X80" s="300"/>
    </row>
    <row r="81" spans="1:19" ht="12" customHeight="1">
      <c r="A81" s="43" t="str">
        <f>IF(ISBLANK(H81),"",($E$3&amp;"."&amp;+(COUNTA(H$3:H81))))</f>
        <v/>
      </c>
      <c r="B81" s="276"/>
      <c r="C81" s="280"/>
      <c r="D81" s="13"/>
      <c r="E81" s="11"/>
      <c r="F81" s="281"/>
      <c r="G81" s="281"/>
      <c r="H81" s="260"/>
      <c r="I81" s="293"/>
      <c r="J81" s="268"/>
      <c r="K81" s="274"/>
      <c r="L81" s="285"/>
      <c r="M81" s="678">
        <v>79</v>
      </c>
      <c r="S81" s="301"/>
    </row>
    <row r="82" spans="1:19" ht="12" customHeight="1">
      <c r="A82" s="43" t="str">
        <f>IF(ISBLANK(H82),"",($E$3&amp;"."&amp;+(COUNTA(H$3:H82))))</f>
        <v>1.33</v>
      </c>
      <c r="B82" s="276"/>
      <c r="C82" s="280"/>
      <c r="D82" s="13" t="s">
        <v>414</v>
      </c>
      <c r="E82" s="11" t="s">
        <v>423</v>
      </c>
      <c r="F82" s="281"/>
      <c r="G82" s="281"/>
      <c r="H82" s="260" t="s">
        <v>438</v>
      </c>
      <c r="I82" s="293">
        <f>I80</f>
        <v>12</v>
      </c>
      <c r="J82" s="268"/>
      <c r="K82" s="274"/>
      <c r="L82" s="285"/>
      <c r="M82" s="678"/>
      <c r="S82" s="301"/>
    </row>
    <row r="83" spans="1:19" ht="12" customHeight="1">
      <c r="A83" s="43"/>
      <c r="B83" s="276"/>
      <c r="C83" s="280"/>
      <c r="D83" s="13"/>
      <c r="E83" s="11"/>
      <c r="F83" s="281"/>
      <c r="G83" s="281"/>
      <c r="H83" s="260"/>
      <c r="I83" s="293"/>
      <c r="J83" s="268"/>
      <c r="K83" s="274"/>
      <c r="L83" s="285"/>
      <c r="M83" s="678">
        <v>80</v>
      </c>
      <c r="S83" s="301"/>
    </row>
    <row r="84" spans="1:19" ht="12" customHeight="1">
      <c r="A84" s="43" t="str">
        <f>IF(ISBLANK(H84),"",($E$3&amp;"."&amp;+(COUNTA(H$3:H84))))</f>
        <v>1.34</v>
      </c>
      <c r="B84" s="276"/>
      <c r="C84" s="280"/>
      <c r="D84" s="13" t="s">
        <v>415</v>
      </c>
      <c r="E84" s="11" t="s">
        <v>424</v>
      </c>
      <c r="F84" s="281"/>
      <c r="G84" s="281"/>
      <c r="H84" s="260" t="s">
        <v>438</v>
      </c>
      <c r="I84" s="293">
        <f>I82</f>
        <v>12</v>
      </c>
      <c r="J84" s="268"/>
      <c r="K84" s="274"/>
      <c r="L84" s="285"/>
      <c r="M84" s="678"/>
    </row>
    <row r="85" spans="1:19" ht="12" customHeight="1">
      <c r="A85" s="43" t="str">
        <f>IF(ISBLANK(H85),"",($E$3&amp;"."&amp;+(COUNTA(H$3:H85))))</f>
        <v/>
      </c>
      <c r="B85" s="276"/>
      <c r="C85" s="280"/>
      <c r="D85" s="13"/>
      <c r="E85" s="11"/>
      <c r="F85" s="281"/>
      <c r="G85" s="281"/>
      <c r="H85" s="260"/>
      <c r="I85" s="293"/>
      <c r="J85" s="268"/>
      <c r="K85" s="274"/>
      <c r="L85" s="285"/>
      <c r="M85" s="678"/>
    </row>
    <row r="86" spans="1:19" ht="12" customHeight="1">
      <c r="A86" s="43" t="str">
        <f>IF(ISBLANK(H86),"",($E$3&amp;"."&amp;+(COUNTA(H$3:H86))))</f>
        <v>1.35</v>
      </c>
      <c r="B86" s="276"/>
      <c r="C86" s="280"/>
      <c r="D86" s="13" t="s">
        <v>105</v>
      </c>
      <c r="E86" s="11" t="s">
        <v>425</v>
      </c>
      <c r="F86" s="281"/>
      <c r="G86" s="281"/>
      <c r="H86" s="260" t="s">
        <v>438</v>
      </c>
      <c r="I86" s="293">
        <f>I84</f>
        <v>12</v>
      </c>
      <c r="J86" s="268"/>
      <c r="K86" s="274"/>
      <c r="L86" s="285"/>
      <c r="M86" s="678">
        <v>1</v>
      </c>
    </row>
    <row r="87" spans="1:19" ht="12" customHeight="1">
      <c r="A87" s="43" t="str">
        <f>IF(ISBLANK(H87),"",($E$3&amp;"."&amp;+(COUNTA(H$3:H87))))</f>
        <v/>
      </c>
      <c r="B87" s="276"/>
      <c r="C87" s="280"/>
      <c r="D87" s="13"/>
      <c r="E87" s="11"/>
      <c r="F87" s="281"/>
      <c r="G87" s="281"/>
      <c r="H87" s="260"/>
      <c r="I87" s="293"/>
      <c r="J87" s="268"/>
      <c r="K87" s="274"/>
      <c r="L87" s="285"/>
      <c r="M87" s="678">
        <v>2</v>
      </c>
    </row>
    <row r="88" spans="1:19" ht="12" customHeight="1">
      <c r="A88" s="43" t="str">
        <f>IF(ISBLANK(H88),"",($E$3&amp;"."&amp;+(COUNTA(H$3:H88))))</f>
        <v>1.36</v>
      </c>
      <c r="B88" s="270"/>
      <c r="C88" s="280"/>
      <c r="D88" s="13" t="s">
        <v>112</v>
      </c>
      <c r="E88" s="11" t="s">
        <v>426</v>
      </c>
      <c r="F88" s="281"/>
      <c r="G88" s="281"/>
      <c r="H88" s="260" t="s">
        <v>438</v>
      </c>
      <c r="I88" s="293">
        <f t="shared" ref="I88" si="1">I86</f>
        <v>12</v>
      </c>
      <c r="J88" s="268"/>
      <c r="K88" s="274"/>
      <c r="L88" s="285"/>
      <c r="M88" s="678">
        <v>3</v>
      </c>
    </row>
    <row r="89" spans="1:19" ht="12" customHeight="1">
      <c r="A89" s="43" t="str">
        <f>IF(ISBLANK(H89),"",($E$3&amp;"."&amp;+(COUNTA(H$3:H89))))</f>
        <v/>
      </c>
      <c r="B89" s="297"/>
      <c r="C89" s="11"/>
      <c r="D89" s="11"/>
      <c r="E89" s="11"/>
      <c r="H89" s="14"/>
      <c r="I89" s="302"/>
      <c r="J89" s="294"/>
      <c r="K89" s="262"/>
      <c r="L89" s="285"/>
      <c r="M89" s="678">
        <v>4</v>
      </c>
    </row>
    <row r="90" spans="1:19" ht="12" customHeight="1">
      <c r="A90" s="43" t="str">
        <f>IF(ISBLANK(H90),"",($E$3&amp;"."&amp;+(COUNTA(H$3:H90))))</f>
        <v>1.37</v>
      </c>
      <c r="B90" s="297" t="s">
        <v>88</v>
      </c>
      <c r="C90" s="282" t="s">
        <v>23</v>
      </c>
      <c r="D90" s="129" t="s">
        <v>441</v>
      </c>
      <c r="E90" s="11"/>
      <c r="F90" s="271"/>
      <c r="G90" s="272"/>
      <c r="H90" s="260" t="s">
        <v>438</v>
      </c>
      <c r="I90" s="293">
        <f>I88</f>
        <v>12</v>
      </c>
      <c r="J90" s="268"/>
      <c r="K90" s="274"/>
      <c r="L90" s="285"/>
      <c r="M90" s="678">
        <v>5</v>
      </c>
    </row>
    <row r="91" spans="1:19" ht="12" customHeight="1">
      <c r="A91" s="43" t="str">
        <f>IF(ISBLANK(H91),"",($E$3&amp;"."&amp;+(COUNTA(H$3:H91))))</f>
        <v/>
      </c>
      <c r="B91" s="297"/>
      <c r="C91" s="11"/>
      <c r="D91" s="11"/>
      <c r="E91" s="11"/>
      <c r="G91" s="259"/>
      <c r="H91" s="14"/>
      <c r="I91" s="302"/>
      <c r="J91" s="268"/>
      <c r="K91" s="262"/>
      <c r="L91" s="285"/>
      <c r="M91" s="678">
        <v>6</v>
      </c>
    </row>
    <row r="92" spans="1:19" ht="12" customHeight="1">
      <c r="A92" s="43" t="str">
        <f>IF(ISBLANK(H92),"",($E$3&amp;"."&amp;+(COUNTA(H$3:H92))))</f>
        <v>1.38</v>
      </c>
      <c r="B92" s="297" t="s">
        <v>191</v>
      </c>
      <c r="C92" s="282" t="s">
        <v>956</v>
      </c>
      <c r="D92" s="11" t="s">
        <v>442</v>
      </c>
      <c r="E92" s="11"/>
      <c r="F92" s="271"/>
      <c r="G92" s="272"/>
      <c r="H92" s="260" t="s">
        <v>438</v>
      </c>
      <c r="I92" s="293">
        <f>I90</f>
        <v>12</v>
      </c>
      <c r="J92" s="268"/>
      <c r="K92" s="274"/>
      <c r="L92" s="285"/>
      <c r="M92" s="678">
        <v>7</v>
      </c>
    </row>
    <row r="93" spans="1:19" ht="12" customHeight="1">
      <c r="A93" s="43" t="str">
        <f>IF(ISBLANK(H93),"",($E$3&amp;"."&amp;+(COUNTA(H$3:H93))))</f>
        <v/>
      </c>
      <c r="B93" s="297"/>
      <c r="C93" s="11"/>
      <c r="D93" s="11"/>
      <c r="E93" s="11"/>
      <c r="G93" s="259"/>
      <c r="H93" s="14"/>
      <c r="I93" s="302"/>
      <c r="J93" s="268"/>
      <c r="K93" s="262"/>
      <c r="L93" s="285"/>
      <c r="M93" s="678">
        <v>8</v>
      </c>
    </row>
    <row r="94" spans="1:19" ht="12" customHeight="1">
      <c r="A94" s="43" t="str">
        <f>IF(ISBLANK(H94),"",($E$3&amp;"."&amp;+(COUNTA(H$3:H94))))</f>
        <v>1.39</v>
      </c>
      <c r="B94" s="297" t="s">
        <v>443</v>
      </c>
      <c r="C94" s="282" t="s">
        <v>957</v>
      </c>
      <c r="D94" s="129" t="s">
        <v>444</v>
      </c>
      <c r="E94" s="11"/>
      <c r="F94" s="271"/>
      <c r="G94" s="272"/>
      <c r="H94" s="260" t="s">
        <v>438</v>
      </c>
      <c r="I94" s="293">
        <f>I92</f>
        <v>12</v>
      </c>
      <c r="J94" s="268"/>
      <c r="K94" s="274"/>
      <c r="L94" s="285"/>
      <c r="M94" s="678">
        <v>9</v>
      </c>
    </row>
    <row r="95" spans="1:19" ht="12" customHeight="1">
      <c r="A95" s="43" t="str">
        <f>IF(ISBLANK(H95),"",($E$3&amp;"."&amp;+(COUNTA(H$3:H95))))</f>
        <v/>
      </c>
      <c r="B95" s="297"/>
      <c r="C95" s="13"/>
      <c r="D95" s="11"/>
      <c r="E95" s="11"/>
      <c r="F95" s="272"/>
      <c r="G95" s="272"/>
      <c r="H95" s="260"/>
      <c r="I95" s="293"/>
      <c r="J95" s="268"/>
      <c r="K95" s="262"/>
      <c r="L95" s="279"/>
      <c r="M95" s="678">
        <v>10</v>
      </c>
    </row>
    <row r="96" spans="1:19" ht="12" customHeight="1">
      <c r="A96" s="43" t="str">
        <f>IF(ISBLANK(H96),"",($E$3&amp;"."&amp;+(COUNTA(H$3:H96))))</f>
        <v/>
      </c>
      <c r="B96" s="297"/>
      <c r="C96" s="16" t="s">
        <v>323</v>
      </c>
      <c r="D96" s="13"/>
      <c r="E96" s="11"/>
      <c r="F96" s="281"/>
      <c r="G96" s="281"/>
      <c r="H96" s="260"/>
      <c r="I96" s="302"/>
      <c r="J96" s="268"/>
      <c r="K96" s="262"/>
      <c r="L96" s="285"/>
      <c r="M96" s="678">
        <v>11</v>
      </c>
      <c r="N96" s="295"/>
    </row>
    <row r="97" spans="1:13" ht="12" customHeight="1">
      <c r="A97" s="43" t="str">
        <f>IF(ISBLANK(H97),"",($E$3&amp;"."&amp;+(COUNTA(H$3:H97))))</f>
        <v/>
      </c>
      <c r="B97" s="297"/>
      <c r="C97" s="16"/>
      <c r="D97" s="13"/>
      <c r="E97" s="11"/>
      <c r="F97" s="281"/>
      <c r="G97" s="281"/>
      <c r="H97" s="260"/>
      <c r="I97" s="302"/>
      <c r="J97" s="268"/>
      <c r="K97" s="262"/>
      <c r="L97" s="279"/>
      <c r="M97" s="678">
        <v>12</v>
      </c>
    </row>
    <row r="98" spans="1:13" ht="12" customHeight="1">
      <c r="A98" s="43" t="str">
        <f>IF(ISBLANK(H98),"",($E$3&amp;"."&amp;+(COUNTA(H$3:H98))))</f>
        <v>1.40</v>
      </c>
      <c r="B98" s="297" t="s">
        <v>445</v>
      </c>
      <c r="C98" s="282" t="s">
        <v>996</v>
      </c>
      <c r="D98" s="287" t="s">
        <v>429</v>
      </c>
      <c r="E98" s="11"/>
      <c r="F98" s="281"/>
      <c r="G98" s="281"/>
      <c r="H98" s="260" t="s">
        <v>438</v>
      </c>
      <c r="I98" s="293">
        <f>I94</f>
        <v>12</v>
      </c>
      <c r="J98" s="268"/>
      <c r="K98" s="274"/>
      <c r="L98" s="285"/>
      <c r="M98" s="678">
        <v>13</v>
      </c>
    </row>
    <row r="99" spans="1:13" ht="12" customHeight="1">
      <c r="A99" s="43" t="str">
        <f>IF(ISBLANK(H99),"",($E$3&amp;"."&amp;+(COUNTA(H$3:H99))))</f>
        <v/>
      </c>
      <c r="B99" s="297"/>
      <c r="D99" s="30" t="s">
        <v>430</v>
      </c>
      <c r="E99" s="11"/>
      <c r="F99" s="281"/>
      <c r="G99" s="281"/>
      <c r="H99" s="260"/>
      <c r="I99" s="302"/>
      <c r="J99" s="268"/>
      <c r="K99" s="262"/>
      <c r="L99" s="279"/>
      <c r="M99" s="678">
        <v>14</v>
      </c>
    </row>
    <row r="100" spans="1:13" ht="12" customHeight="1">
      <c r="A100" s="43" t="str">
        <f>IF(ISBLANK(H100),"",($E$3&amp;"."&amp;+(COUNTA(H$3:H100))))</f>
        <v/>
      </c>
      <c r="B100" s="297"/>
      <c r="C100" s="258"/>
      <c r="D100" s="30" t="s">
        <v>431</v>
      </c>
      <c r="E100" s="11"/>
      <c r="F100" s="281"/>
      <c r="G100" s="281"/>
      <c r="H100" s="288"/>
      <c r="I100" s="302"/>
      <c r="J100" s="268"/>
      <c r="K100" s="290"/>
      <c r="L100" s="285"/>
      <c r="M100" s="678">
        <v>15</v>
      </c>
    </row>
    <row r="101" spans="1:13" ht="12" customHeight="1">
      <c r="A101" s="43" t="str">
        <f>IF(ISBLANK(H101),"",($E$3&amp;"."&amp;+(COUNTA(H$3:H101))))</f>
        <v/>
      </c>
      <c r="B101" s="297"/>
      <c r="C101" s="13"/>
      <c r="D101" s="11"/>
      <c r="E101" s="11"/>
      <c r="F101" s="281"/>
      <c r="G101" s="281"/>
      <c r="H101" s="260"/>
      <c r="I101" s="302"/>
      <c r="J101" s="268"/>
      <c r="K101" s="262"/>
      <c r="L101" s="285"/>
      <c r="M101" s="678">
        <v>16</v>
      </c>
    </row>
    <row r="102" spans="1:13" ht="12" customHeight="1">
      <c r="A102" s="43" t="str">
        <f>IF(ISBLANK(H102),"",($E$3&amp;"."&amp;+(COUNTA(H$3:H102))))</f>
        <v/>
      </c>
      <c r="B102" s="297"/>
      <c r="C102" s="19" t="s">
        <v>432</v>
      </c>
      <c r="D102" s="11"/>
      <c r="E102" s="11"/>
      <c r="F102" s="281"/>
      <c r="G102" s="281"/>
      <c r="H102" s="260"/>
      <c r="I102" s="302"/>
      <c r="J102" s="268"/>
      <c r="K102" s="262"/>
      <c r="L102" s="279"/>
      <c r="M102" s="678">
        <v>17</v>
      </c>
    </row>
    <row r="103" spans="1:13" ht="12" customHeight="1">
      <c r="A103" s="43" t="str">
        <f>IF(ISBLANK(H103),"",($E$3&amp;"."&amp;+(COUNTA(H$3:H103))))</f>
        <v/>
      </c>
      <c r="B103" s="297"/>
      <c r="C103" s="13"/>
      <c r="D103" s="11"/>
      <c r="E103" s="11"/>
      <c r="F103" s="281"/>
      <c r="G103" s="281"/>
      <c r="H103" s="260"/>
      <c r="I103" s="302"/>
      <c r="J103" s="268"/>
      <c r="K103" s="262"/>
      <c r="L103" s="279"/>
      <c r="M103" s="678">
        <v>18</v>
      </c>
    </row>
    <row r="104" spans="1:13" ht="12" customHeight="1">
      <c r="A104" s="43" t="str">
        <f>IF(ISBLANK(H104),"",($E$3&amp;"."&amp;+(COUNTA(H$3:H104))))</f>
        <v>1.41</v>
      </c>
      <c r="B104" s="297" t="s">
        <v>446</v>
      </c>
      <c r="C104" s="282" t="s">
        <v>1021</v>
      </c>
      <c r="D104" s="287" t="s">
        <v>434</v>
      </c>
      <c r="E104" s="11"/>
      <c r="F104" s="281"/>
      <c r="G104" s="281"/>
      <c r="H104" s="260" t="s">
        <v>438</v>
      </c>
      <c r="I104" s="293">
        <f>I98</f>
        <v>12</v>
      </c>
      <c r="J104" s="268"/>
      <c r="K104" s="485" t="s">
        <v>170</v>
      </c>
      <c r="L104" s="285"/>
      <c r="M104" s="678">
        <v>19</v>
      </c>
    </row>
    <row r="105" spans="1:13" ht="12" customHeight="1">
      <c r="A105" s="43" t="str">
        <f>IF(ISBLANK(H105),"",($E$3&amp;"."&amp;+(COUNTA(H$3:H105))))</f>
        <v/>
      </c>
      <c r="B105" s="297"/>
      <c r="C105" s="11"/>
      <c r="D105" s="11"/>
      <c r="E105" s="11"/>
      <c r="G105" s="259"/>
      <c r="H105" s="14"/>
      <c r="I105" s="303"/>
      <c r="J105" s="268"/>
      <c r="K105" s="262"/>
      <c r="L105" s="279"/>
      <c r="M105" s="678">
        <v>20</v>
      </c>
    </row>
    <row r="106" spans="1:13" ht="12" customHeight="1">
      <c r="A106" s="43" t="str">
        <f>IF(ISBLANK(H106),"",($E$3&amp;"."&amp;+(COUNTA(H$3:H106))))</f>
        <v/>
      </c>
      <c r="B106" s="297"/>
      <c r="C106" s="11"/>
      <c r="D106" s="11"/>
      <c r="E106" s="11"/>
      <c r="G106" s="259"/>
      <c r="H106" s="14"/>
      <c r="I106" s="261"/>
      <c r="J106" s="268"/>
      <c r="K106" s="262"/>
      <c r="L106" s="279"/>
      <c r="M106" s="678">
        <v>21</v>
      </c>
    </row>
    <row r="107" spans="1:13" ht="12" customHeight="1">
      <c r="A107" s="269"/>
      <c r="B107" s="297"/>
      <c r="C107" s="11"/>
      <c r="D107" s="11"/>
      <c r="E107" s="11"/>
      <c r="G107" s="259"/>
      <c r="H107" s="14"/>
      <c r="I107" s="261"/>
      <c r="J107" s="268"/>
      <c r="K107" s="262"/>
      <c r="L107" s="279"/>
      <c r="M107" s="678">
        <v>22</v>
      </c>
    </row>
    <row r="108" spans="1:13" ht="12" customHeight="1">
      <c r="A108" s="269"/>
      <c r="B108" s="297"/>
      <c r="C108" s="11"/>
      <c r="D108" s="11"/>
      <c r="E108" s="11"/>
      <c r="G108" s="259"/>
      <c r="H108" s="14"/>
      <c r="I108" s="261"/>
      <c r="J108" s="268"/>
      <c r="K108" s="262"/>
      <c r="L108" s="279"/>
      <c r="M108" s="678">
        <v>23</v>
      </c>
    </row>
    <row r="109" spans="1:13" ht="12" customHeight="1">
      <c r="A109" s="269"/>
      <c r="B109" s="297"/>
      <c r="C109" s="11"/>
      <c r="D109" s="11"/>
      <c r="E109" s="11"/>
      <c r="G109" s="259"/>
      <c r="H109" s="14"/>
      <c r="I109" s="261"/>
      <c r="J109" s="268"/>
      <c r="K109" s="262"/>
      <c r="L109" s="279"/>
      <c r="M109" s="678">
        <v>24</v>
      </c>
    </row>
    <row r="110" spans="1:13" ht="12" customHeight="1">
      <c r="A110" s="269"/>
      <c r="B110" s="297"/>
      <c r="C110" s="11"/>
      <c r="D110" s="11"/>
      <c r="E110" s="11"/>
      <c r="G110" s="259"/>
      <c r="H110" s="14"/>
      <c r="I110" s="261"/>
      <c r="J110" s="268"/>
      <c r="K110" s="262"/>
      <c r="L110" s="285"/>
      <c r="M110" s="678">
        <v>25</v>
      </c>
    </row>
    <row r="111" spans="1:13" ht="12" customHeight="1">
      <c r="A111" s="269"/>
      <c r="B111" s="297"/>
      <c r="C111" s="11"/>
      <c r="D111" s="11"/>
      <c r="E111" s="11"/>
      <c r="G111" s="259"/>
      <c r="H111" s="14"/>
      <c r="I111" s="261"/>
      <c r="J111" s="268"/>
      <c r="K111" s="262"/>
      <c r="L111" s="279"/>
      <c r="M111" s="678">
        <v>26</v>
      </c>
    </row>
    <row r="112" spans="1:13" ht="12" customHeight="1">
      <c r="A112" s="269"/>
      <c r="B112" s="297"/>
      <c r="C112" s="11"/>
      <c r="D112" s="11"/>
      <c r="E112" s="11"/>
      <c r="G112" s="259"/>
      <c r="H112" s="14"/>
      <c r="I112" s="261"/>
      <c r="J112" s="268"/>
      <c r="K112" s="262"/>
      <c r="L112" s="279"/>
      <c r="M112" s="678">
        <v>27</v>
      </c>
    </row>
    <row r="113" spans="1:13" ht="12" customHeight="1">
      <c r="A113" s="269"/>
      <c r="B113" s="297"/>
      <c r="C113" s="11"/>
      <c r="D113" s="11"/>
      <c r="E113" s="11"/>
      <c r="G113" s="259"/>
      <c r="H113" s="14"/>
      <c r="I113" s="261"/>
      <c r="J113" s="268"/>
      <c r="K113" s="262"/>
      <c r="L113" s="279"/>
      <c r="M113" s="678">
        <v>28</v>
      </c>
    </row>
    <row r="114" spans="1:13" ht="12" customHeight="1">
      <c r="A114" s="269"/>
      <c r="B114" s="297"/>
      <c r="C114" s="11"/>
      <c r="D114" s="11"/>
      <c r="E114" s="11"/>
      <c r="G114" s="259"/>
      <c r="H114" s="14"/>
      <c r="I114" s="261"/>
      <c r="J114" s="268"/>
      <c r="K114" s="262"/>
      <c r="L114" s="279"/>
      <c r="M114" s="678">
        <v>29</v>
      </c>
    </row>
    <row r="115" spans="1:13" ht="12" customHeight="1">
      <c r="A115" s="269"/>
      <c r="B115" s="297"/>
      <c r="C115" s="11"/>
      <c r="D115" s="11"/>
      <c r="E115" s="11"/>
      <c r="G115" s="259"/>
      <c r="H115" s="14"/>
      <c r="I115" s="261"/>
      <c r="J115" s="268"/>
      <c r="K115" s="262"/>
      <c r="L115" s="279"/>
      <c r="M115" s="678">
        <v>30</v>
      </c>
    </row>
    <row r="116" spans="1:13" ht="12" customHeight="1">
      <c r="A116" s="269"/>
      <c r="B116" s="297"/>
      <c r="C116" s="11"/>
      <c r="D116" s="11"/>
      <c r="E116" s="11"/>
      <c r="G116" s="259"/>
      <c r="H116" s="14"/>
      <c r="I116" s="261"/>
      <c r="J116" s="268"/>
      <c r="K116" s="262"/>
      <c r="L116" s="279"/>
      <c r="M116" s="678">
        <v>31</v>
      </c>
    </row>
    <row r="117" spans="1:13" ht="12" customHeight="1">
      <c r="A117" s="269"/>
      <c r="B117" s="297"/>
      <c r="C117" s="11"/>
      <c r="D117" s="11"/>
      <c r="E117" s="11"/>
      <c r="G117" s="259"/>
      <c r="H117" s="14"/>
      <c r="I117" s="261"/>
      <c r="J117" s="268"/>
      <c r="K117" s="262"/>
      <c r="L117" s="279"/>
      <c r="M117" s="678">
        <v>32</v>
      </c>
    </row>
    <row r="118" spans="1:13" ht="12" customHeight="1">
      <c r="A118" s="269"/>
      <c r="B118" s="297"/>
      <c r="C118" s="11"/>
      <c r="D118" s="11"/>
      <c r="E118" s="11"/>
      <c r="G118" s="259"/>
      <c r="H118" s="14"/>
      <c r="I118" s="261"/>
      <c r="J118" s="268"/>
      <c r="K118" s="262"/>
      <c r="L118" s="279"/>
      <c r="M118" s="678">
        <v>33</v>
      </c>
    </row>
    <row r="119" spans="1:13" ht="12" customHeight="1">
      <c r="A119" s="269"/>
      <c r="B119" s="297"/>
      <c r="C119" s="11"/>
      <c r="D119" s="11"/>
      <c r="E119" s="11"/>
      <c r="G119" s="259"/>
      <c r="H119" s="14"/>
      <c r="I119" s="261"/>
      <c r="J119" s="268"/>
      <c r="K119" s="262"/>
      <c r="L119" s="279"/>
      <c r="M119" s="678">
        <v>34</v>
      </c>
    </row>
    <row r="120" spans="1:13" ht="12" customHeight="1">
      <c r="A120" s="269"/>
      <c r="B120" s="297"/>
      <c r="C120" s="11"/>
      <c r="D120" s="11"/>
      <c r="E120" s="11"/>
      <c r="G120" s="259"/>
      <c r="H120" s="14"/>
      <c r="I120" s="261"/>
      <c r="J120" s="268"/>
      <c r="K120" s="262"/>
      <c r="L120" s="279"/>
      <c r="M120" s="678">
        <v>35</v>
      </c>
    </row>
    <row r="121" spans="1:13" ht="12" customHeight="1">
      <c r="A121" s="269"/>
      <c r="B121" s="297"/>
      <c r="C121" s="11"/>
      <c r="D121" s="11"/>
      <c r="E121" s="11"/>
      <c r="G121" s="259"/>
      <c r="H121" s="14"/>
      <c r="I121" s="261"/>
      <c r="J121" s="268"/>
      <c r="K121" s="262"/>
      <c r="L121" s="279"/>
      <c r="M121" s="678">
        <v>36</v>
      </c>
    </row>
    <row r="122" spans="1:13" ht="12" customHeight="1">
      <c r="A122" s="269"/>
      <c r="B122" s="297"/>
      <c r="C122" s="11"/>
      <c r="D122" s="11"/>
      <c r="E122" s="11"/>
      <c r="G122" s="259"/>
      <c r="H122" s="14"/>
      <c r="I122" s="261"/>
      <c r="J122" s="268"/>
      <c r="K122" s="262"/>
      <c r="L122" s="279"/>
      <c r="M122" s="678">
        <v>37</v>
      </c>
    </row>
    <row r="123" spans="1:13" ht="12" customHeight="1">
      <c r="A123" s="269"/>
      <c r="B123" s="297"/>
      <c r="C123" s="11"/>
      <c r="D123" s="11"/>
      <c r="E123" s="11"/>
      <c r="G123" s="259"/>
      <c r="H123" s="14"/>
      <c r="I123" s="261"/>
      <c r="J123" s="268"/>
      <c r="K123" s="262"/>
      <c r="L123" s="279"/>
      <c r="M123" s="678">
        <v>38</v>
      </c>
    </row>
    <row r="124" spans="1:13" ht="12" customHeight="1">
      <c r="A124" s="269"/>
      <c r="B124" s="297"/>
      <c r="C124" s="11"/>
      <c r="D124" s="11"/>
      <c r="E124" s="11"/>
      <c r="G124" s="259"/>
      <c r="H124" s="14"/>
      <c r="I124" s="261"/>
      <c r="J124" s="268"/>
      <c r="K124" s="262"/>
      <c r="L124" s="279"/>
      <c r="M124" s="678">
        <v>39</v>
      </c>
    </row>
    <row r="125" spans="1:13" ht="12" customHeight="1">
      <c r="A125" s="269"/>
      <c r="B125" s="297"/>
      <c r="C125" s="11"/>
      <c r="D125" s="11"/>
      <c r="E125" s="11"/>
      <c r="G125" s="259"/>
      <c r="H125" s="14"/>
      <c r="I125" s="261"/>
      <c r="J125" s="268"/>
      <c r="K125" s="262"/>
      <c r="L125" s="279"/>
      <c r="M125" s="678">
        <v>40</v>
      </c>
    </row>
    <row r="126" spans="1:13" ht="12" customHeight="1">
      <c r="A126" s="269"/>
      <c r="B126" s="297"/>
      <c r="C126" s="11"/>
      <c r="D126" s="11"/>
      <c r="E126" s="11"/>
      <c r="G126" s="259"/>
      <c r="H126" s="14"/>
      <c r="I126" s="261"/>
      <c r="J126" s="268"/>
      <c r="K126" s="262"/>
      <c r="L126" s="279"/>
      <c r="M126" s="678">
        <v>41</v>
      </c>
    </row>
    <row r="127" spans="1:13" ht="12" customHeight="1">
      <c r="A127" s="269"/>
      <c r="B127" s="297"/>
      <c r="C127" s="11"/>
      <c r="D127" s="11"/>
      <c r="E127" s="11"/>
      <c r="G127" s="259"/>
      <c r="H127" s="14"/>
      <c r="I127" s="261"/>
      <c r="J127" s="268"/>
      <c r="K127" s="262"/>
      <c r="L127" s="279"/>
      <c r="M127" s="678">
        <v>42</v>
      </c>
    </row>
    <row r="128" spans="1:13" ht="12" customHeight="1">
      <c r="A128" s="269"/>
      <c r="B128" s="297"/>
      <c r="C128" s="11"/>
      <c r="D128" s="11"/>
      <c r="E128" s="11"/>
      <c r="G128" s="259"/>
      <c r="H128" s="14"/>
      <c r="I128" s="261"/>
      <c r="J128" s="268"/>
      <c r="K128" s="262"/>
      <c r="L128" s="279"/>
      <c r="M128" s="678">
        <v>43</v>
      </c>
    </row>
    <row r="129" spans="1:13" ht="12" customHeight="1">
      <c r="A129" s="269"/>
      <c r="B129" s="297"/>
      <c r="C129" s="11"/>
      <c r="D129" s="11"/>
      <c r="E129" s="11"/>
      <c r="G129" s="259"/>
      <c r="H129" s="14"/>
      <c r="I129" s="261"/>
      <c r="J129" s="268"/>
      <c r="K129" s="262"/>
      <c r="L129" s="279"/>
      <c r="M129" s="678">
        <v>44</v>
      </c>
    </row>
    <row r="130" spans="1:13" ht="12" customHeight="1">
      <c r="A130" s="269"/>
      <c r="B130" s="297"/>
      <c r="C130" s="11"/>
      <c r="D130" s="11"/>
      <c r="E130" s="11"/>
      <c r="G130" s="259"/>
      <c r="H130" s="14"/>
      <c r="I130" s="261"/>
      <c r="J130" s="268"/>
      <c r="K130" s="262"/>
      <c r="L130" s="279"/>
      <c r="M130" s="678">
        <v>45</v>
      </c>
    </row>
    <row r="131" spans="1:13" ht="12" customHeight="1">
      <c r="A131" s="269"/>
      <c r="B131" s="297"/>
      <c r="C131" s="11"/>
      <c r="D131" s="11"/>
      <c r="E131" s="11"/>
      <c r="G131" s="259"/>
      <c r="H131" s="14"/>
      <c r="I131" s="261"/>
      <c r="J131" s="268"/>
      <c r="K131" s="262"/>
      <c r="L131" s="279"/>
      <c r="M131" s="678">
        <v>46</v>
      </c>
    </row>
    <row r="132" spans="1:13" ht="12" customHeight="1">
      <c r="A132" s="269"/>
      <c r="B132" s="297"/>
      <c r="C132" s="11"/>
      <c r="D132" s="11"/>
      <c r="E132" s="11"/>
      <c r="G132" s="259"/>
      <c r="H132" s="14"/>
      <c r="I132" s="261"/>
      <c r="J132" s="268"/>
      <c r="K132" s="262"/>
      <c r="L132" s="279"/>
      <c r="M132" s="678">
        <v>47</v>
      </c>
    </row>
    <row r="133" spans="1:13" ht="12" customHeight="1">
      <c r="A133" s="269"/>
      <c r="B133" s="297"/>
      <c r="C133" s="11"/>
      <c r="D133" s="11"/>
      <c r="E133" s="11"/>
      <c r="G133" s="259"/>
      <c r="H133" s="14"/>
      <c r="I133" s="261"/>
      <c r="J133" s="268"/>
      <c r="K133" s="262"/>
      <c r="L133" s="279"/>
      <c r="M133" s="678">
        <v>48</v>
      </c>
    </row>
    <row r="134" spans="1:13" ht="12" customHeight="1">
      <c r="A134" s="269"/>
      <c r="B134" s="297"/>
      <c r="C134" s="11"/>
      <c r="D134" s="11"/>
      <c r="E134" s="11"/>
      <c r="G134" s="259"/>
      <c r="H134" s="14"/>
      <c r="I134" s="261"/>
      <c r="J134" s="268"/>
      <c r="K134" s="262"/>
      <c r="L134" s="279"/>
      <c r="M134" s="678">
        <v>49</v>
      </c>
    </row>
    <row r="135" spans="1:13" ht="12" customHeight="1">
      <c r="A135" s="269"/>
      <c r="B135" s="297"/>
      <c r="C135" s="11"/>
      <c r="D135" s="11"/>
      <c r="E135" s="11"/>
      <c r="G135" s="259"/>
      <c r="H135" s="14"/>
      <c r="I135" s="261"/>
      <c r="J135" s="268"/>
      <c r="K135" s="262"/>
      <c r="L135" s="279"/>
      <c r="M135" s="678">
        <v>50</v>
      </c>
    </row>
    <row r="136" spans="1:13" ht="12" customHeight="1">
      <c r="A136" s="269"/>
      <c r="B136" s="297"/>
      <c r="C136" s="11"/>
      <c r="D136" s="11"/>
      <c r="E136" s="11"/>
      <c r="G136" s="259"/>
      <c r="H136" s="14"/>
      <c r="I136" s="261"/>
      <c r="J136" s="268"/>
      <c r="K136" s="262"/>
      <c r="L136" s="279"/>
      <c r="M136" s="678">
        <v>51</v>
      </c>
    </row>
    <row r="137" spans="1:13" ht="12" customHeight="1">
      <c r="A137" s="269"/>
      <c r="B137" s="297"/>
      <c r="C137" s="11"/>
      <c r="D137" s="11"/>
      <c r="E137" s="11"/>
      <c r="G137" s="259"/>
      <c r="H137" s="14"/>
      <c r="I137" s="261"/>
      <c r="J137" s="268"/>
      <c r="K137" s="262"/>
      <c r="L137" s="279"/>
      <c r="M137" s="678">
        <v>52</v>
      </c>
    </row>
    <row r="138" spans="1:13" ht="12" customHeight="1">
      <c r="A138" s="269"/>
      <c r="B138" s="297"/>
      <c r="C138" s="11"/>
      <c r="D138" s="11"/>
      <c r="E138" s="11"/>
      <c r="G138" s="259"/>
      <c r="H138" s="14"/>
      <c r="I138" s="261"/>
      <c r="J138" s="268"/>
      <c r="K138" s="262"/>
      <c r="L138" s="279"/>
      <c r="M138" s="678">
        <v>53</v>
      </c>
    </row>
    <row r="139" spans="1:13" ht="12" customHeight="1">
      <c r="A139" s="269"/>
      <c r="B139" s="297"/>
      <c r="C139" s="11"/>
      <c r="D139" s="11"/>
      <c r="E139" s="11"/>
      <c r="G139" s="259"/>
      <c r="H139" s="14"/>
      <c r="I139" s="261"/>
      <c r="J139" s="268"/>
      <c r="K139" s="262"/>
      <c r="L139" s="279"/>
      <c r="M139" s="678">
        <v>54</v>
      </c>
    </row>
    <row r="140" spans="1:13" ht="12" customHeight="1">
      <c r="A140" s="269"/>
      <c r="B140" s="297"/>
      <c r="C140" s="11"/>
      <c r="D140" s="11"/>
      <c r="E140" s="11"/>
      <c r="G140" s="259"/>
      <c r="H140" s="14"/>
      <c r="I140" s="261"/>
      <c r="J140" s="268"/>
      <c r="K140" s="262"/>
      <c r="L140" s="279"/>
      <c r="M140" s="678">
        <v>55</v>
      </c>
    </row>
    <row r="141" spans="1:13" ht="12" customHeight="1">
      <c r="A141" s="269"/>
      <c r="B141" s="297"/>
      <c r="C141" s="11"/>
      <c r="D141" s="11"/>
      <c r="E141" s="11"/>
      <c r="G141" s="259"/>
      <c r="H141" s="14"/>
      <c r="I141" s="261"/>
      <c r="J141" s="268"/>
      <c r="K141" s="262"/>
      <c r="M141" s="678">
        <v>56</v>
      </c>
    </row>
    <row r="142" spans="1:13" ht="12" customHeight="1">
      <c r="A142" s="269"/>
      <c r="B142" s="297"/>
      <c r="C142" s="11"/>
      <c r="D142" s="11"/>
      <c r="E142" s="11"/>
      <c r="G142" s="259"/>
      <c r="H142" s="14"/>
      <c r="I142" s="261"/>
      <c r="J142" s="268"/>
      <c r="K142" s="262"/>
      <c r="M142" s="678">
        <v>57</v>
      </c>
    </row>
    <row r="143" spans="1:13" ht="12" customHeight="1">
      <c r="A143" s="269"/>
      <c r="B143" s="297"/>
      <c r="C143" s="11"/>
      <c r="D143" s="11"/>
      <c r="E143" s="11"/>
      <c r="G143" s="259"/>
      <c r="H143" s="14"/>
      <c r="I143" s="261"/>
      <c r="J143" s="268"/>
      <c r="K143" s="262"/>
      <c r="M143" s="678">
        <v>58</v>
      </c>
    </row>
    <row r="144" spans="1:13" ht="12" customHeight="1">
      <c r="A144" s="269"/>
      <c r="B144" s="297"/>
      <c r="C144" s="11"/>
      <c r="D144" s="11"/>
      <c r="E144" s="11"/>
      <c r="G144" s="259"/>
      <c r="H144" s="14"/>
      <c r="I144" s="261"/>
      <c r="J144" s="268"/>
      <c r="K144" s="262"/>
      <c r="M144" s="678">
        <v>59</v>
      </c>
    </row>
    <row r="145" spans="1:13" ht="12" customHeight="1">
      <c r="A145" s="269"/>
      <c r="B145" s="297"/>
      <c r="C145" s="11"/>
      <c r="D145" s="11"/>
      <c r="E145" s="11"/>
      <c r="G145" s="259"/>
      <c r="H145" s="14"/>
      <c r="I145" s="261"/>
      <c r="J145" s="268"/>
      <c r="K145" s="262"/>
      <c r="M145" s="678">
        <v>60</v>
      </c>
    </row>
    <row r="146" spans="1:13" ht="12" customHeight="1">
      <c r="A146" s="269"/>
      <c r="B146" s="297"/>
      <c r="C146" s="11"/>
      <c r="D146" s="11"/>
      <c r="E146" s="11"/>
      <c r="G146" s="259"/>
      <c r="H146" s="14"/>
      <c r="I146" s="261"/>
      <c r="J146" s="268"/>
      <c r="K146" s="262"/>
      <c r="M146" s="678">
        <v>61</v>
      </c>
    </row>
    <row r="147" spans="1:13" ht="12" customHeight="1">
      <c r="A147" s="269"/>
      <c r="B147" s="297"/>
      <c r="C147" s="11"/>
      <c r="D147" s="11"/>
      <c r="E147" s="11"/>
      <c r="G147" s="259"/>
      <c r="H147" s="14"/>
      <c r="I147" s="261"/>
      <c r="J147" s="268"/>
      <c r="K147" s="262"/>
      <c r="M147" s="678">
        <v>62</v>
      </c>
    </row>
    <row r="148" spans="1:13" ht="12" customHeight="1">
      <c r="A148" s="269"/>
      <c r="B148" s="297"/>
      <c r="C148" s="11"/>
      <c r="D148" s="11"/>
      <c r="E148" s="11"/>
      <c r="G148" s="259"/>
      <c r="H148" s="14"/>
      <c r="I148" s="261"/>
      <c r="J148" s="268"/>
      <c r="K148" s="262"/>
      <c r="M148" s="678">
        <v>63</v>
      </c>
    </row>
    <row r="149" spans="1:13" ht="12" customHeight="1">
      <c r="A149" s="269"/>
      <c r="B149" s="297"/>
      <c r="C149" s="11"/>
      <c r="D149" s="11"/>
      <c r="E149" s="11"/>
      <c r="G149" s="259"/>
      <c r="H149" s="14"/>
      <c r="I149" s="261"/>
      <c r="J149" s="268"/>
      <c r="K149" s="262"/>
      <c r="M149" s="678">
        <v>64</v>
      </c>
    </row>
    <row r="150" spans="1:13" ht="12" customHeight="1">
      <c r="A150" s="269"/>
      <c r="B150" s="297"/>
      <c r="C150" s="10" t="str">
        <f>C3</f>
        <v>Schedule 1</v>
      </c>
      <c r="D150" s="11"/>
      <c r="E150" s="11"/>
      <c r="G150" s="259"/>
      <c r="H150" s="14"/>
      <c r="I150" s="261"/>
      <c r="J150" s="268"/>
      <c r="K150" s="262"/>
      <c r="M150" s="678">
        <v>65</v>
      </c>
    </row>
    <row r="151" spans="1:13" ht="12" customHeight="1">
      <c r="A151" s="269"/>
      <c r="B151" s="297"/>
      <c r="C151" s="10" t="str">
        <f>C4</f>
        <v>Preliminary and General</v>
      </c>
      <c r="D151" s="11"/>
      <c r="E151" s="11"/>
      <c r="G151" s="259"/>
      <c r="H151" s="14"/>
      <c r="I151" s="304"/>
      <c r="J151" s="294"/>
      <c r="K151" s="262"/>
      <c r="M151" s="678">
        <v>68</v>
      </c>
    </row>
    <row r="152" spans="1:13" ht="12" customHeight="1" thickBot="1">
      <c r="A152" s="269"/>
      <c r="B152" s="297"/>
      <c r="C152" s="13"/>
      <c r="D152" s="11"/>
      <c r="E152" s="11"/>
      <c r="G152" s="259"/>
      <c r="H152" s="14"/>
      <c r="I152" s="305"/>
      <c r="J152" s="294"/>
      <c r="K152" s="274"/>
      <c r="M152" s="678">
        <v>69</v>
      </c>
    </row>
    <row r="153" spans="1:13" ht="12" customHeight="1" thickTop="1" thickBot="1">
      <c r="A153" s="570"/>
      <c r="B153" s="571"/>
      <c r="C153" s="572"/>
      <c r="D153" s="573"/>
      <c r="E153" s="573"/>
      <c r="F153" s="574"/>
      <c r="G153" s="574"/>
      <c r="H153" s="575"/>
      <c r="I153" s="579"/>
      <c r="J153" s="577" t="s">
        <v>447</v>
      </c>
      <c r="K153" s="580"/>
      <c r="M153" s="678">
        <v>70</v>
      </c>
    </row>
    <row r="154" spans="1:13" ht="12" customHeight="1" thickTop="1">
      <c r="A154" s="596"/>
      <c r="B154" s="597"/>
      <c r="C154" s="298"/>
      <c r="D154" s="298"/>
      <c r="E154" s="298"/>
      <c r="F154" s="298"/>
      <c r="G154" s="298"/>
      <c r="H154" s="597"/>
      <c r="I154" s="298"/>
      <c r="J154" s="298"/>
      <c r="K154" s="598"/>
      <c r="M154" s="678">
        <v>71</v>
      </c>
    </row>
    <row r="155" spans="1:13" ht="12" customHeight="1">
      <c r="M155" s="678">
        <v>72</v>
      </c>
    </row>
    <row r="156" spans="1:13" ht="12" customHeight="1">
      <c r="M156" s="678">
        <v>73</v>
      </c>
    </row>
    <row r="157" spans="1:13" ht="12" customHeight="1">
      <c r="M157" s="678">
        <v>74</v>
      </c>
    </row>
    <row r="158" spans="1:13" ht="12" customHeight="1">
      <c r="M158" s="678">
        <v>75</v>
      </c>
    </row>
    <row r="159" spans="1:13" ht="12" customHeight="1">
      <c r="M159" s="678">
        <v>76</v>
      </c>
    </row>
    <row r="160" spans="1:13" ht="12" customHeight="1">
      <c r="M160" s="678">
        <v>77</v>
      </c>
    </row>
    <row r="161" spans="13:13" ht="12" customHeight="1">
      <c r="M161" s="678">
        <v>78</v>
      </c>
    </row>
    <row r="162" spans="13:13" ht="12" customHeight="1">
      <c r="M162" s="678">
        <v>79</v>
      </c>
    </row>
    <row r="163" spans="13:13" ht="12" customHeight="1">
      <c r="M163" s="678">
        <v>80</v>
      </c>
    </row>
    <row r="164" spans="13:13" ht="12" customHeight="1"/>
    <row r="165" spans="13:13" ht="12" customHeight="1"/>
    <row r="166" spans="13:13" ht="12" customHeight="1"/>
    <row r="167" spans="13:13" ht="12" customHeight="1"/>
    <row r="168" spans="13:13" ht="12" customHeight="1"/>
    <row r="169" spans="13:13" ht="12" customHeight="1"/>
    <row r="170" spans="13:13" ht="12" customHeight="1"/>
    <row r="171" spans="13:13" ht="12" customHeight="1"/>
    <row r="172" spans="13:13" ht="12" customHeight="1"/>
    <row r="173" spans="13:13" ht="12" customHeight="1"/>
    <row r="174" spans="13:13" ht="12" customHeight="1"/>
    <row r="175" spans="13:13" ht="12" customHeight="1"/>
    <row r="176" spans="13:13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</sheetData>
  <mergeCells count="11">
    <mergeCell ref="K1:K2"/>
    <mergeCell ref="L1:L2"/>
    <mergeCell ref="M1:M2"/>
    <mergeCell ref="C6:G6"/>
    <mergeCell ref="C47:G47"/>
    <mergeCell ref="J1:J2"/>
    <mergeCell ref="A1:A2"/>
    <mergeCell ref="B1:B2"/>
    <mergeCell ref="C1:G2"/>
    <mergeCell ref="H1:H2"/>
    <mergeCell ref="I1:I2"/>
  </mergeCells>
  <phoneticPr fontId="8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2" orientation="portrait" r:id="rId1"/>
  <headerFooter>
    <oddHeader>&amp;L&amp;9Part C2: Pricing Data
Section C2.2: Bill of Quantities
&amp;R&amp;G</oddHeader>
    <oddFooter>&amp;C&amp;9&amp;G
C2.2-&amp;P</oddFooter>
  </headerFooter>
  <rowBreaks count="1" manualBreakCount="1">
    <brk id="77" max="10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007C-F50A-4E32-9115-7ACBD384037A}">
  <dimension ref="A1:P1058"/>
  <sheetViews>
    <sheetView tabSelected="1" view="pageLayout" topLeftCell="A109" zoomScale="71" zoomScaleNormal="100" zoomScaleSheetLayoutView="124" zoomScalePageLayoutView="71" workbookViewId="0">
      <selection activeCell="J13" sqref="J13"/>
    </sheetView>
  </sheetViews>
  <sheetFormatPr defaultColWidth="9.109375" defaultRowHeight="12.75" customHeight="1"/>
  <cols>
    <col min="1" max="1" width="6.88671875" style="484" customWidth="1"/>
    <col min="2" max="2" width="8.21875" style="2" customWidth="1"/>
    <col min="3" max="3" width="3.6640625" style="1" customWidth="1"/>
    <col min="4" max="4" width="5.109375" style="1" customWidth="1"/>
    <col min="5" max="5" width="3.6640625" style="1" customWidth="1"/>
    <col min="6" max="6" width="3.5546875" style="1" customWidth="1"/>
    <col min="7" max="7" width="37.5546875" style="1" customWidth="1"/>
    <col min="8" max="8" width="8.5546875" style="2" customWidth="1"/>
    <col min="9" max="9" width="8.33203125" style="2" customWidth="1"/>
    <col min="10" max="10" width="13.5546875" style="475" customWidth="1"/>
    <col min="11" max="11" width="14.88671875" style="475" customWidth="1"/>
    <col min="12" max="12" width="9.109375" style="1"/>
    <col min="13" max="13" width="9.109375" style="679"/>
    <col min="14" max="16384" width="9.109375" style="1"/>
  </cols>
  <sheetData>
    <row r="1" spans="1:13" s="2" customFormat="1" ht="12" customHeight="1">
      <c r="A1" s="717" t="s">
        <v>0</v>
      </c>
      <c r="B1" s="725" t="s">
        <v>846</v>
      </c>
      <c r="C1" s="719" t="s">
        <v>2</v>
      </c>
      <c r="D1" s="720"/>
      <c r="E1" s="720"/>
      <c r="F1" s="720"/>
      <c r="G1" s="721"/>
      <c r="H1" s="725" t="s">
        <v>3</v>
      </c>
      <c r="I1" s="725" t="s">
        <v>4</v>
      </c>
      <c r="J1" s="727" t="s">
        <v>5</v>
      </c>
      <c r="K1" s="727" t="s">
        <v>6</v>
      </c>
      <c r="M1" s="677"/>
    </row>
    <row r="2" spans="1:13" s="2" customFormat="1" ht="12" customHeight="1">
      <c r="A2" s="718"/>
      <c r="B2" s="726"/>
      <c r="C2" s="722"/>
      <c r="D2" s="723"/>
      <c r="E2" s="723"/>
      <c r="F2" s="723"/>
      <c r="G2" s="724"/>
      <c r="H2" s="726"/>
      <c r="I2" s="726"/>
      <c r="J2" s="728"/>
      <c r="K2" s="728"/>
      <c r="M2" s="677"/>
    </row>
    <row r="3" spans="1:13" ht="12" customHeight="1">
      <c r="A3" s="476"/>
      <c r="B3" s="121" t="s">
        <v>1052</v>
      </c>
      <c r="C3" s="9" t="s">
        <v>823</v>
      </c>
      <c r="D3" s="10"/>
      <c r="E3" s="477">
        <v>10</v>
      </c>
      <c r="G3" s="6"/>
      <c r="H3" s="4"/>
      <c r="I3" s="50"/>
      <c r="J3" s="84"/>
      <c r="K3" s="84"/>
      <c r="M3" s="679">
        <v>1</v>
      </c>
    </row>
    <row r="4" spans="1:13" ht="12" customHeight="1">
      <c r="A4" s="478"/>
      <c r="B4" s="33"/>
      <c r="C4" s="25" t="s">
        <v>912</v>
      </c>
      <c r="D4" s="11"/>
      <c r="E4" s="11"/>
      <c r="F4" s="11"/>
      <c r="G4" s="6"/>
      <c r="H4" s="14"/>
      <c r="I4" s="50"/>
      <c r="J4" s="84"/>
      <c r="K4" s="84"/>
      <c r="M4" s="679">
        <v>2</v>
      </c>
    </row>
    <row r="5" spans="1:13" ht="12" customHeight="1">
      <c r="A5" s="478"/>
      <c r="B5" s="33"/>
      <c r="C5" s="17"/>
      <c r="D5" s="11"/>
      <c r="E5" s="11"/>
      <c r="F5" s="11"/>
      <c r="G5" s="6"/>
      <c r="H5" s="14"/>
      <c r="I5" s="50"/>
      <c r="J5" s="84"/>
      <c r="K5" s="84"/>
      <c r="M5" s="679">
        <v>3</v>
      </c>
    </row>
    <row r="6" spans="1:13" ht="12" customHeight="1">
      <c r="A6" s="478"/>
      <c r="B6" s="33"/>
      <c r="C6" s="15" t="s">
        <v>12</v>
      </c>
      <c r="D6" s="662" t="s">
        <v>965</v>
      </c>
      <c r="E6" s="662"/>
      <c r="F6" s="11"/>
      <c r="G6" s="6"/>
      <c r="H6" s="14"/>
      <c r="I6" s="50"/>
      <c r="J6" s="84"/>
      <c r="K6" s="84"/>
      <c r="M6" s="679">
        <v>4</v>
      </c>
    </row>
    <row r="7" spans="1:13" ht="12" customHeight="1">
      <c r="A7" s="546"/>
      <c r="B7" s="33"/>
      <c r="D7" s="662" t="s">
        <v>966</v>
      </c>
      <c r="E7" s="662"/>
      <c r="F7" s="11"/>
      <c r="G7" s="6"/>
      <c r="H7" s="14"/>
      <c r="I7" s="50"/>
      <c r="J7" s="84"/>
      <c r="K7" s="84"/>
      <c r="M7" s="679">
        <v>5</v>
      </c>
    </row>
    <row r="8" spans="1:13" ht="12" customHeight="1">
      <c r="A8" s="479" t="str">
        <f>IF(ISBLANK(H8),"",($E$3&amp;"."&amp;+(COUNTA(H$3:H8))))</f>
        <v/>
      </c>
      <c r="B8" s="33"/>
      <c r="D8" s="662"/>
      <c r="E8" s="662"/>
      <c r="F8" s="11"/>
      <c r="G8" s="6"/>
      <c r="H8" s="14"/>
      <c r="I8" s="50"/>
      <c r="J8" s="84"/>
      <c r="K8" s="84"/>
      <c r="M8" s="679">
        <v>6</v>
      </c>
    </row>
    <row r="9" spans="1:13" ht="12" customHeight="1">
      <c r="A9" s="479" t="str">
        <f>IF(ISBLANK(H9),"",($E$3&amp;"."&amp;+(COUNTA(H$3:H9))))</f>
        <v>10.1</v>
      </c>
      <c r="B9" s="33"/>
      <c r="D9" s="13" t="s">
        <v>11</v>
      </c>
      <c r="E9" s="657" t="s">
        <v>825</v>
      </c>
      <c r="F9" s="11"/>
      <c r="G9" s="6"/>
      <c r="H9" s="659" t="s">
        <v>913</v>
      </c>
      <c r="I9" s="659">
        <v>24500</v>
      </c>
      <c r="J9" s="84"/>
      <c r="K9" s="84"/>
      <c r="M9" s="679">
        <v>7</v>
      </c>
    </row>
    <row r="10" spans="1:13" ht="12" customHeight="1">
      <c r="A10" s="479" t="str">
        <f>IF(ISBLANK(H10),"",($E$3&amp;"."&amp;+(COUNTA(H$3:H10))))</f>
        <v/>
      </c>
      <c r="B10" s="33"/>
      <c r="D10" s="13"/>
      <c r="E10" s="657"/>
      <c r="F10" s="11"/>
      <c r="G10" s="6"/>
      <c r="H10" s="659"/>
      <c r="I10" s="659"/>
      <c r="J10" s="84"/>
      <c r="K10" s="84"/>
      <c r="M10" s="679">
        <v>8</v>
      </c>
    </row>
    <row r="11" spans="1:13" ht="12" customHeight="1">
      <c r="A11" s="479" t="str">
        <f>IF(ISBLANK(H11),"",($E$3&amp;"."&amp;+(COUNTA(H$3:H11))))</f>
        <v>10.2</v>
      </c>
      <c r="B11" s="548"/>
      <c r="D11" s="13" t="s">
        <v>17</v>
      </c>
      <c r="E11" s="657" t="s">
        <v>827</v>
      </c>
      <c r="F11" s="11"/>
      <c r="G11" s="6"/>
      <c r="H11" s="659" t="s">
        <v>913</v>
      </c>
      <c r="I11" s="659">
        <v>6600</v>
      </c>
      <c r="J11" s="84"/>
      <c r="K11" s="84"/>
      <c r="M11" s="679">
        <v>9</v>
      </c>
    </row>
    <row r="12" spans="1:13" ht="12" customHeight="1">
      <c r="A12" s="479" t="str">
        <f>IF(ISBLANK(H12),"",($E$3&amp;"."&amp;+(COUNTA(H$3:H12))))</f>
        <v/>
      </c>
      <c r="B12" s="548"/>
      <c r="D12" s="13"/>
      <c r="E12" s="657"/>
      <c r="F12" s="11"/>
      <c r="G12" s="6"/>
      <c r="H12" s="659"/>
      <c r="I12" s="659"/>
      <c r="J12" s="84"/>
      <c r="K12" s="84"/>
      <c r="M12" s="679">
        <v>10</v>
      </c>
    </row>
    <row r="13" spans="1:13" ht="12" customHeight="1">
      <c r="A13" s="479" t="str">
        <f>IF(ISBLANK(H13),"",($E$3&amp;"."&amp;+(COUNTA(H$3:H13))))</f>
        <v>10.3</v>
      </c>
      <c r="B13" s="547"/>
      <c r="D13" s="13" t="s">
        <v>81</v>
      </c>
      <c r="E13" s="657" t="s">
        <v>828</v>
      </c>
      <c r="F13" s="11"/>
      <c r="G13" s="6"/>
      <c r="H13" s="659" t="s">
        <v>913</v>
      </c>
      <c r="I13" s="659">
        <v>25000</v>
      </c>
      <c r="J13" s="84"/>
      <c r="K13" s="84"/>
      <c r="M13" s="679">
        <v>11</v>
      </c>
    </row>
    <row r="14" spans="1:13" ht="12" customHeight="1">
      <c r="A14" s="479" t="str">
        <f>IF(ISBLANK(H14),"",($E$3&amp;"."&amp;+(COUNTA(H$3:H14))))</f>
        <v/>
      </c>
      <c r="B14" s="547"/>
      <c r="D14" s="658"/>
      <c r="E14" s="657"/>
      <c r="F14" s="11"/>
      <c r="G14" s="6"/>
      <c r="H14" s="659"/>
      <c r="I14" s="659"/>
      <c r="J14" s="84"/>
      <c r="K14" s="84"/>
      <c r="M14" s="679">
        <v>12</v>
      </c>
    </row>
    <row r="15" spans="1:13" ht="12" customHeight="1">
      <c r="A15" s="479" t="str">
        <f>IF(ISBLANK(H15),"",($E$3&amp;"."&amp;+(COUNTA(H$3:H15))))</f>
        <v>10.4</v>
      </c>
      <c r="B15" s="546"/>
      <c r="D15" s="13" t="s">
        <v>92</v>
      </c>
      <c r="E15" s="657" t="s">
        <v>829</v>
      </c>
      <c r="F15" s="11"/>
      <c r="G15" s="6"/>
      <c r="H15" s="659" t="s">
        <v>913</v>
      </c>
      <c r="I15" s="659">
        <v>10200</v>
      </c>
      <c r="J15" s="84"/>
      <c r="K15" s="84"/>
      <c r="M15" s="679">
        <v>13</v>
      </c>
    </row>
    <row r="16" spans="1:13" ht="12" customHeight="1">
      <c r="A16" s="479" t="str">
        <f>IF(ISBLANK(H16),"",($E$3&amp;"."&amp;+(COUNTA(H$3:H16))))</f>
        <v/>
      </c>
      <c r="B16" s="546"/>
      <c r="C16" s="820"/>
      <c r="D16" s="820"/>
      <c r="E16" s="664"/>
      <c r="F16" s="11"/>
      <c r="G16" s="6"/>
      <c r="H16" s="546"/>
      <c r="I16" s="659"/>
      <c r="J16" s="84"/>
      <c r="K16" s="84"/>
      <c r="M16" s="679">
        <v>14</v>
      </c>
    </row>
    <row r="17" spans="1:13" ht="12" customHeight="1">
      <c r="A17" s="479" t="str">
        <f>IF(ISBLANK(H17),"",($E$3&amp;"."&amp;+(COUNTA(H$3:H17))))</f>
        <v/>
      </c>
      <c r="B17" s="546"/>
      <c r="C17" s="823" t="s">
        <v>830</v>
      </c>
      <c r="D17" s="824"/>
      <c r="E17" s="824"/>
      <c r="F17" s="824"/>
      <c r="G17" s="825"/>
      <c r="H17" s="659"/>
      <c r="I17" s="659"/>
      <c r="J17" s="84"/>
      <c r="K17" s="84"/>
      <c r="M17" s="679">
        <v>15</v>
      </c>
    </row>
    <row r="18" spans="1:13" ht="12" customHeight="1">
      <c r="A18" s="479" t="str">
        <f>IF(ISBLANK(H18),"",($E$3&amp;"."&amp;+(COUNTA(H$3:H18))))</f>
        <v/>
      </c>
      <c r="B18" s="546"/>
      <c r="C18" s="15"/>
      <c r="D18" s="662"/>
      <c r="E18" s="658"/>
      <c r="F18" s="11"/>
      <c r="G18" s="6"/>
      <c r="H18" s="659"/>
      <c r="I18" s="659"/>
      <c r="J18" s="84"/>
      <c r="K18" s="84"/>
      <c r="M18" s="679">
        <v>16</v>
      </c>
    </row>
    <row r="19" spans="1:13" ht="12" customHeight="1">
      <c r="A19" s="479" t="str">
        <f>IF(ISBLANK(H19),"",($E$3&amp;"."&amp;+(COUNTA(H$3:H19))))</f>
        <v>10.5</v>
      </c>
      <c r="B19" s="546"/>
      <c r="C19" s="658" t="s">
        <v>999</v>
      </c>
      <c r="E19" s="662"/>
      <c r="F19" s="6"/>
      <c r="H19" s="659" t="s">
        <v>913</v>
      </c>
      <c r="I19" s="659">
        <v>90</v>
      </c>
      <c r="J19" s="84"/>
      <c r="K19" s="84"/>
      <c r="M19" s="679">
        <v>17</v>
      </c>
    </row>
    <row r="20" spans="1:13" ht="12" customHeight="1">
      <c r="A20" s="479" t="str">
        <f>IF(ISBLANK(H20),"",($E$3&amp;"."&amp;+(COUNTA(H$3:H20))))</f>
        <v/>
      </c>
      <c r="B20" s="546"/>
      <c r="C20" s="658" t="s">
        <v>1000</v>
      </c>
      <c r="E20" s="662"/>
      <c r="F20" s="6"/>
      <c r="H20" s="659"/>
      <c r="I20" s="659"/>
      <c r="J20" s="84"/>
      <c r="K20" s="84"/>
      <c r="M20" s="679">
        <v>18</v>
      </c>
    </row>
    <row r="21" spans="1:13" ht="12" customHeight="1">
      <c r="A21" s="479" t="str">
        <f>IF(ISBLANK(H21),"",($E$3&amp;"."&amp;+(COUNTA(H$3:H21))))</f>
        <v/>
      </c>
      <c r="B21" s="546"/>
      <c r="C21" s="658" t="s">
        <v>1001</v>
      </c>
      <c r="E21" s="662"/>
      <c r="F21" s="6"/>
      <c r="H21" s="659"/>
      <c r="I21" s="659"/>
      <c r="J21" s="84"/>
      <c r="K21" s="84"/>
      <c r="M21" s="679">
        <v>19</v>
      </c>
    </row>
    <row r="22" spans="1:13" ht="12" customHeight="1">
      <c r="A22" s="479" t="str">
        <f>IF(ISBLANK(H22),"",($E$3&amp;"."&amp;+(COUNTA(H$3:H22))))</f>
        <v/>
      </c>
      <c r="B22" s="546"/>
      <c r="C22" s="658" t="s">
        <v>1002</v>
      </c>
      <c r="E22" s="662"/>
      <c r="F22" s="6"/>
      <c r="H22" s="659"/>
      <c r="I22" s="659"/>
      <c r="J22" s="84"/>
      <c r="K22" s="84"/>
      <c r="M22" s="679">
        <v>20</v>
      </c>
    </row>
    <row r="23" spans="1:13" ht="12" customHeight="1">
      <c r="A23" s="479" t="str">
        <f>IF(ISBLANK(H23),"",($E$3&amp;"."&amp;+(COUNTA(H$3:H23))))</f>
        <v/>
      </c>
      <c r="B23" s="546"/>
      <c r="C23" s="658" t="s">
        <v>1003</v>
      </c>
      <c r="E23" s="662"/>
      <c r="F23" s="6"/>
      <c r="H23" s="659"/>
      <c r="I23" s="659"/>
      <c r="J23" s="84"/>
      <c r="K23" s="84"/>
      <c r="M23" s="679">
        <v>21</v>
      </c>
    </row>
    <row r="24" spans="1:13" ht="12" customHeight="1">
      <c r="A24" s="479" t="str">
        <f>IF(ISBLANK(H24),"",($E$3&amp;"."&amp;+(COUNTA(H$3:H24))))</f>
        <v/>
      </c>
      <c r="B24" s="546"/>
      <c r="C24" s="658" t="s">
        <v>1004</v>
      </c>
      <c r="E24" s="662"/>
      <c r="F24" s="6"/>
      <c r="H24" s="659"/>
      <c r="I24" s="659"/>
      <c r="J24" s="84"/>
      <c r="K24" s="84"/>
      <c r="M24" s="679">
        <v>22</v>
      </c>
    </row>
    <row r="25" spans="1:13" ht="12" customHeight="1">
      <c r="A25" s="479" t="str">
        <f>IF(ISBLANK(H25),"",($E$3&amp;"."&amp;+(COUNTA(H$3:H25))))</f>
        <v/>
      </c>
      <c r="B25" s="546"/>
      <c r="D25" s="658"/>
      <c r="E25" s="662"/>
      <c r="F25" s="662"/>
      <c r="G25" s="6"/>
      <c r="H25" s="659"/>
      <c r="I25" s="659"/>
      <c r="J25" s="84"/>
      <c r="K25" s="84"/>
      <c r="M25" s="679">
        <v>23</v>
      </c>
    </row>
    <row r="26" spans="1:13" ht="12" customHeight="1">
      <c r="A26" s="479" t="str">
        <f>IF(ISBLANK(H26),"",($E$3&amp;"."&amp;+(COUNTA(H$3:H26))))</f>
        <v/>
      </c>
      <c r="B26" s="546"/>
      <c r="C26" s="15" t="s">
        <v>15</v>
      </c>
      <c r="D26" s="662" t="s">
        <v>970</v>
      </c>
      <c r="F26" s="552"/>
      <c r="G26" s="6"/>
      <c r="H26" s="659"/>
      <c r="I26" s="659"/>
      <c r="J26" s="84"/>
      <c r="K26" s="84"/>
      <c r="M26" s="679">
        <v>24</v>
      </c>
    </row>
    <row r="27" spans="1:13" ht="12" customHeight="1">
      <c r="A27" s="479" t="str">
        <f>IF(ISBLANK(H27),"",($E$3&amp;"."&amp;+(COUNTA(H$3:H27))))</f>
        <v/>
      </c>
      <c r="B27" s="546"/>
      <c r="D27" s="662" t="s">
        <v>971</v>
      </c>
      <c r="F27" s="658"/>
      <c r="G27" s="6"/>
      <c r="H27" s="659"/>
      <c r="I27" s="659"/>
      <c r="J27" s="84"/>
      <c r="K27" s="84"/>
      <c r="M27" s="679">
        <v>25</v>
      </c>
    </row>
    <row r="28" spans="1:13" ht="12" customHeight="1">
      <c r="A28" s="479" t="str">
        <f>IF(ISBLANK(H28),"",($E$3&amp;"."&amp;+(COUNTA(H$3:H28))))</f>
        <v/>
      </c>
      <c r="B28" s="546"/>
      <c r="D28" s="658"/>
      <c r="E28" s="658"/>
      <c r="F28" s="658"/>
      <c r="G28" s="6"/>
      <c r="H28" s="659"/>
      <c r="I28" s="659"/>
      <c r="J28" s="84"/>
      <c r="K28" s="84"/>
      <c r="M28" s="679">
        <v>26</v>
      </c>
    </row>
    <row r="29" spans="1:13" ht="12" customHeight="1">
      <c r="A29" s="479" t="str">
        <f>IF(ISBLANK(H29),"",($E$3&amp;"."&amp;+(COUNTA(H$3:H29))))</f>
        <v>10.6</v>
      </c>
      <c r="B29" s="546"/>
      <c r="D29" s="13" t="s">
        <v>11</v>
      </c>
      <c r="E29" s="657" t="s">
        <v>831</v>
      </c>
      <c r="G29" s="6"/>
      <c r="H29" s="659" t="s">
        <v>832</v>
      </c>
      <c r="I29" s="659">
        <v>50</v>
      </c>
      <c r="J29" s="84"/>
      <c r="K29" s="84"/>
      <c r="M29" s="679">
        <v>27</v>
      </c>
    </row>
    <row r="30" spans="1:13" ht="12" customHeight="1">
      <c r="A30" s="479" t="str">
        <f>IF(ISBLANK(H30),"",($E$3&amp;"."&amp;+(COUNTA(H$3:H30))))</f>
        <v/>
      </c>
      <c r="B30" s="546"/>
      <c r="D30" s="13"/>
      <c r="E30" s="657"/>
      <c r="G30" s="6"/>
      <c r="H30" s="659"/>
      <c r="I30" s="659"/>
      <c r="J30" s="84"/>
      <c r="K30" s="84"/>
      <c r="M30" s="679">
        <v>28</v>
      </c>
    </row>
    <row r="31" spans="1:13" ht="12" customHeight="1">
      <c r="A31" s="479" t="str">
        <f>IF(ISBLANK(H31),"",($E$3&amp;"."&amp;+(COUNTA(H$3:H31))))</f>
        <v>10.7</v>
      </c>
      <c r="B31" s="546"/>
      <c r="D31" s="13" t="s">
        <v>17</v>
      </c>
      <c r="E31" s="658" t="s">
        <v>833</v>
      </c>
      <c r="G31" s="6"/>
      <c r="H31" s="659" t="s">
        <v>832</v>
      </c>
      <c r="I31" s="659">
        <v>50</v>
      </c>
      <c r="J31" s="84"/>
      <c r="K31" s="84"/>
      <c r="M31" s="679">
        <v>29</v>
      </c>
    </row>
    <row r="32" spans="1:13" ht="12" customHeight="1">
      <c r="A32" s="479" t="str">
        <f>IF(ISBLANK(H32),"",($E$3&amp;"."&amp;+(COUNTA(H$3:H32))))</f>
        <v/>
      </c>
      <c r="B32" s="546"/>
      <c r="D32" s="13"/>
      <c r="E32" s="658"/>
      <c r="G32" s="6"/>
      <c r="H32" s="659"/>
      <c r="I32" s="659"/>
      <c r="J32" s="84"/>
      <c r="K32" s="84"/>
      <c r="M32" s="679">
        <v>30</v>
      </c>
    </row>
    <row r="33" spans="1:13" ht="12" customHeight="1">
      <c r="A33" s="479" t="str">
        <f>IF(ISBLANK(H33),"",($E$3&amp;"."&amp;+(COUNTA(H$3:H33))))</f>
        <v>10.8</v>
      </c>
      <c r="B33" s="546"/>
      <c r="D33" s="680" t="s">
        <v>81</v>
      </c>
      <c r="E33" s="658" t="s">
        <v>834</v>
      </c>
      <c r="G33" s="6"/>
      <c r="H33" s="659" t="s">
        <v>832</v>
      </c>
      <c r="I33" s="659">
        <v>1040</v>
      </c>
      <c r="J33" s="84"/>
      <c r="K33" s="84"/>
      <c r="M33" s="679">
        <v>31</v>
      </c>
    </row>
    <row r="34" spans="1:13" ht="12" customHeight="1">
      <c r="A34" s="479" t="str">
        <f>IF(ISBLANK(H34),"",($E$3&amp;"."&amp;+(COUNTA(H$3:H34))))</f>
        <v/>
      </c>
      <c r="B34" s="546"/>
      <c r="D34" s="681"/>
      <c r="E34" s="658"/>
      <c r="G34" s="6"/>
      <c r="H34" s="659"/>
      <c r="I34" s="659"/>
      <c r="J34" s="84"/>
      <c r="K34" s="84"/>
      <c r="M34" s="679">
        <v>32</v>
      </c>
    </row>
    <row r="35" spans="1:13" ht="12" customHeight="1">
      <c r="A35" s="479" t="str">
        <f>IF(ISBLANK(H35),"",($E$3&amp;"."&amp;+(COUNTA(H$3:H35))))</f>
        <v>10.9</v>
      </c>
      <c r="B35" s="546"/>
      <c r="D35" s="680" t="s">
        <v>92</v>
      </c>
      <c r="E35" s="658" t="s">
        <v>835</v>
      </c>
      <c r="G35" s="6"/>
      <c r="H35" s="659" t="s">
        <v>832</v>
      </c>
      <c r="I35" s="659">
        <v>1560</v>
      </c>
      <c r="J35" s="84"/>
      <c r="K35" s="84"/>
      <c r="M35" s="679">
        <v>33</v>
      </c>
    </row>
    <row r="36" spans="1:13" ht="12" customHeight="1">
      <c r="A36" s="479" t="str">
        <f>IF(ISBLANK(H36),"",($E$3&amp;"."&amp;+(COUNTA(H$3:H36))))</f>
        <v/>
      </c>
      <c r="B36" s="546"/>
      <c r="C36" s="821"/>
      <c r="D36" s="822"/>
      <c r="E36" s="658"/>
      <c r="F36" s="11"/>
      <c r="G36" s="6"/>
      <c r="H36" s="659"/>
      <c r="I36" s="659"/>
      <c r="J36" s="84"/>
      <c r="K36" s="84"/>
      <c r="M36" s="679">
        <v>34</v>
      </c>
    </row>
    <row r="37" spans="1:13" ht="12" customHeight="1">
      <c r="A37" s="479" t="str">
        <f>IF(ISBLANK(H37),"",($E$3&amp;"."&amp;+(COUNTA(H$3:H37))))</f>
        <v/>
      </c>
      <c r="B37" s="546"/>
      <c r="C37" s="15" t="s">
        <v>16</v>
      </c>
      <c r="D37" s="682" t="s">
        <v>968</v>
      </c>
      <c r="E37" s="662"/>
      <c r="F37" s="11"/>
      <c r="G37" s="6"/>
      <c r="H37" s="659"/>
      <c r="I37" s="659"/>
      <c r="J37" s="84"/>
      <c r="K37" s="84"/>
      <c r="M37" s="679">
        <v>35</v>
      </c>
    </row>
    <row r="38" spans="1:13" ht="12" customHeight="1">
      <c r="A38" s="479" t="str">
        <f>IF(ISBLANK(H38),"",($E$3&amp;"."&amp;+(COUNTA(H$3:H38))))</f>
        <v/>
      </c>
      <c r="B38" s="546"/>
      <c r="D38" s="683" t="s">
        <v>967</v>
      </c>
      <c r="E38" s="662"/>
      <c r="F38" s="11"/>
      <c r="G38" s="6"/>
      <c r="H38" s="659"/>
      <c r="I38" s="659"/>
      <c r="J38" s="84"/>
      <c r="K38" s="84"/>
      <c r="M38" s="679">
        <v>36</v>
      </c>
    </row>
    <row r="39" spans="1:13" ht="12" customHeight="1">
      <c r="A39" s="479" t="str">
        <f>IF(ISBLANK(H39),"",($E$3&amp;"."&amp;+(COUNTA(H$3:H39))))</f>
        <v/>
      </c>
      <c r="B39" s="546"/>
      <c r="D39" s="683"/>
      <c r="E39" s="662"/>
      <c r="F39" s="11"/>
      <c r="G39" s="6"/>
      <c r="H39" s="659"/>
      <c r="I39" s="659"/>
      <c r="J39" s="84"/>
      <c r="K39" s="84"/>
      <c r="M39" s="679">
        <v>37</v>
      </c>
    </row>
    <row r="40" spans="1:13" ht="12" customHeight="1">
      <c r="A40" s="479" t="str">
        <f>IF(ISBLANK(H40),"",($E$3&amp;"."&amp;+(COUNTA(H$3:H40))))</f>
        <v>10.10</v>
      </c>
      <c r="B40" s="546"/>
      <c r="D40" s="681" t="s">
        <v>824</v>
      </c>
      <c r="E40" s="658" t="s">
        <v>1005</v>
      </c>
      <c r="F40" s="658"/>
      <c r="G40" s="6"/>
      <c r="H40" s="659" t="s">
        <v>913</v>
      </c>
      <c r="I40" s="659">
        <v>105</v>
      </c>
      <c r="J40" s="84"/>
      <c r="K40" s="84"/>
      <c r="M40" s="679">
        <v>38</v>
      </c>
    </row>
    <row r="41" spans="1:13" ht="12" customHeight="1">
      <c r="A41" s="479" t="str">
        <f>IF(ISBLANK(H41),"",($E$3&amp;"."&amp;+(COUNTA(H$3:H41))))</f>
        <v/>
      </c>
      <c r="B41" s="546"/>
      <c r="D41" s="681"/>
      <c r="E41" s="658" t="s">
        <v>972</v>
      </c>
      <c r="F41" s="658"/>
      <c r="G41" s="6"/>
      <c r="H41" s="659"/>
      <c r="I41" s="659"/>
      <c r="J41" s="84"/>
      <c r="K41" s="84"/>
      <c r="M41" s="679">
        <v>39</v>
      </c>
    </row>
    <row r="42" spans="1:13" ht="12" customHeight="1">
      <c r="A42" s="479" t="str">
        <f>IF(ISBLANK(H42),"",($E$3&amp;"."&amp;+(COUNTA(H$3:H42))))</f>
        <v/>
      </c>
      <c r="B42" s="546"/>
      <c r="D42" s="681"/>
      <c r="E42" s="658" t="s">
        <v>973</v>
      </c>
      <c r="F42" s="658"/>
      <c r="G42" s="6"/>
      <c r="H42" s="659"/>
      <c r="I42" s="659"/>
      <c r="J42" s="84"/>
      <c r="K42" s="84"/>
      <c r="M42" s="679">
        <v>40</v>
      </c>
    </row>
    <row r="43" spans="1:13" ht="12" customHeight="1">
      <c r="A43" s="479" t="str">
        <f>IF(ISBLANK(H43),"",($E$3&amp;"."&amp;+(COUNTA(H$3:H43))))</f>
        <v/>
      </c>
      <c r="B43" s="546"/>
      <c r="D43" s="681"/>
      <c r="E43" s="658" t="s">
        <v>974</v>
      </c>
      <c r="F43" s="658"/>
      <c r="G43" s="6"/>
      <c r="H43" s="659"/>
      <c r="I43" s="659"/>
      <c r="J43" s="84"/>
      <c r="K43" s="84"/>
      <c r="M43" s="679">
        <v>41</v>
      </c>
    </row>
    <row r="44" spans="1:13" ht="12" customHeight="1">
      <c r="A44" s="479" t="str">
        <f>IF(ISBLANK(H44),"",($E$3&amp;"."&amp;+(COUNTA(H$3:H44))))</f>
        <v/>
      </c>
      <c r="B44" s="546"/>
      <c r="D44" s="681"/>
      <c r="E44" s="658" t="s">
        <v>975</v>
      </c>
      <c r="F44" s="658"/>
      <c r="G44" s="6"/>
      <c r="H44" s="659"/>
      <c r="I44" s="659"/>
      <c r="J44" s="84"/>
      <c r="K44" s="84"/>
      <c r="M44" s="679">
        <v>42</v>
      </c>
    </row>
    <row r="45" spans="1:13" ht="12" customHeight="1">
      <c r="A45" s="479" t="str">
        <f>IF(ISBLANK(H45),"",($E$3&amp;"."&amp;+(COUNTA(H$3:H45))))</f>
        <v/>
      </c>
      <c r="B45" s="546"/>
      <c r="D45" s="681"/>
      <c r="E45" s="658" t="s">
        <v>976</v>
      </c>
      <c r="F45" s="658"/>
      <c r="G45" s="6"/>
      <c r="H45" s="659"/>
      <c r="I45" s="659"/>
      <c r="J45" s="84"/>
      <c r="K45" s="84"/>
      <c r="M45" s="679">
        <v>43</v>
      </c>
    </row>
    <row r="46" spans="1:13" ht="12" customHeight="1">
      <c r="A46" s="479" t="str">
        <f>IF(ISBLANK(H46),"",($E$3&amp;"."&amp;+(COUNTA(H$3:H46))))</f>
        <v/>
      </c>
      <c r="B46" s="546"/>
      <c r="D46" s="681"/>
      <c r="E46" s="658"/>
      <c r="F46" s="658"/>
      <c r="G46" s="6"/>
      <c r="H46" s="659"/>
      <c r="I46" s="659"/>
      <c r="J46" s="84"/>
      <c r="K46" s="84"/>
      <c r="M46" s="679">
        <v>44</v>
      </c>
    </row>
    <row r="47" spans="1:13" ht="12" customHeight="1">
      <c r="A47" s="479" t="str">
        <f>IF(ISBLANK(H47),"",($E$3&amp;"."&amp;+(COUNTA(H$3:H47))))</f>
        <v/>
      </c>
      <c r="B47" s="546"/>
      <c r="D47" s="681" t="s">
        <v>826</v>
      </c>
      <c r="E47" s="552" t="s">
        <v>977</v>
      </c>
      <c r="F47" s="550"/>
      <c r="G47" s="6"/>
      <c r="H47" s="659"/>
      <c r="I47" s="659"/>
      <c r="J47" s="84"/>
      <c r="K47" s="84"/>
      <c r="M47" s="679">
        <v>45</v>
      </c>
    </row>
    <row r="48" spans="1:13" ht="12" customHeight="1">
      <c r="A48" s="479" t="str">
        <f>IF(ISBLANK(H48),"",($E$3&amp;"."&amp;+(COUNTA(H$3:H48))))</f>
        <v/>
      </c>
      <c r="B48" s="546"/>
      <c r="D48" s="658"/>
      <c r="E48" s="658" t="s">
        <v>978</v>
      </c>
      <c r="F48" s="658"/>
      <c r="G48" s="6"/>
      <c r="H48" s="659"/>
      <c r="I48" s="659"/>
      <c r="J48" s="84"/>
      <c r="K48" s="84"/>
      <c r="M48" s="679">
        <v>46</v>
      </c>
    </row>
    <row r="49" spans="1:13" ht="12" customHeight="1">
      <c r="A49" s="479" t="str">
        <f>IF(ISBLANK(H49),"",($E$3&amp;"."&amp;+(COUNTA(H$3:H49))))</f>
        <v/>
      </c>
      <c r="B49" s="546"/>
      <c r="D49" s="658"/>
      <c r="E49" s="662"/>
      <c r="F49" s="662"/>
      <c r="G49" s="6"/>
      <c r="H49" s="659"/>
      <c r="I49" s="659"/>
      <c r="J49" s="84"/>
      <c r="K49" s="84"/>
      <c r="M49" s="679">
        <v>47</v>
      </c>
    </row>
    <row r="50" spans="1:13" ht="12" customHeight="1">
      <c r="A50" s="479" t="str">
        <f>IF(ISBLANK(H50),"",($E$3&amp;"."&amp;+(COUNTA(H$3:H50))))</f>
        <v>10.11</v>
      </c>
      <c r="B50" s="546"/>
      <c r="D50" s="658"/>
      <c r="E50" s="13" t="s">
        <v>11</v>
      </c>
      <c r="F50" s="657" t="s">
        <v>831</v>
      </c>
      <c r="G50" s="6"/>
      <c r="H50" s="659" t="s">
        <v>832</v>
      </c>
      <c r="I50" s="659">
        <v>60</v>
      </c>
      <c r="J50" s="84"/>
      <c r="K50" s="84"/>
      <c r="M50" s="679">
        <v>48</v>
      </c>
    </row>
    <row r="51" spans="1:13" ht="12" customHeight="1">
      <c r="A51" s="479" t="str">
        <f>IF(ISBLANK(H51),"",($E$3&amp;"."&amp;+(COUNTA(H$3:H51))))</f>
        <v/>
      </c>
      <c r="B51" s="546"/>
      <c r="D51" s="658"/>
      <c r="E51" s="13"/>
      <c r="F51" s="657"/>
      <c r="G51" s="6"/>
      <c r="H51" s="659"/>
      <c r="I51" s="659"/>
      <c r="J51" s="84"/>
      <c r="K51" s="84"/>
      <c r="M51" s="679">
        <v>49</v>
      </c>
    </row>
    <row r="52" spans="1:13" ht="12" customHeight="1">
      <c r="A52" s="479" t="str">
        <f>IF(ISBLANK(H52),"",($E$3&amp;"."&amp;+(COUNTA(H$3:H52))))</f>
        <v>10.12</v>
      </c>
      <c r="B52" s="546"/>
      <c r="D52" s="658"/>
      <c r="E52" s="13" t="s">
        <v>17</v>
      </c>
      <c r="F52" s="658" t="s">
        <v>833</v>
      </c>
      <c r="G52" s="6"/>
      <c r="H52" s="659" t="s">
        <v>832</v>
      </c>
      <c r="I52" s="659">
        <v>240</v>
      </c>
      <c r="J52" s="84"/>
      <c r="K52" s="84"/>
      <c r="M52" s="679">
        <v>50</v>
      </c>
    </row>
    <row r="53" spans="1:13" ht="11.4" customHeight="1">
      <c r="A53" s="479" t="str">
        <f>IF(ISBLANK(H53),"",($E$3&amp;"."&amp;+(COUNTA(H$3:H53))))</f>
        <v/>
      </c>
      <c r="B53" s="546"/>
      <c r="D53" s="658"/>
      <c r="E53" s="13"/>
      <c r="F53" s="658"/>
      <c r="G53" s="6"/>
      <c r="H53" s="659"/>
      <c r="I53" s="659"/>
      <c r="J53" s="84"/>
      <c r="K53" s="84"/>
      <c r="M53" s="679">
        <v>51</v>
      </c>
    </row>
    <row r="54" spans="1:13" ht="11.4" customHeight="1">
      <c r="A54" s="479" t="str">
        <f>IF(ISBLANK(H54),"",($E$3&amp;"."&amp;+(COUNTA(H$3:H54))))</f>
        <v>10.13</v>
      </c>
      <c r="B54" s="546"/>
      <c r="D54" s="658"/>
      <c r="E54" s="13" t="s">
        <v>81</v>
      </c>
      <c r="F54" s="658" t="s">
        <v>834</v>
      </c>
      <c r="G54" s="6"/>
      <c r="H54" s="659" t="s">
        <v>832</v>
      </c>
      <c r="I54" s="659">
        <v>3400</v>
      </c>
      <c r="J54" s="84"/>
      <c r="K54" s="84"/>
      <c r="M54" s="679">
        <v>52</v>
      </c>
    </row>
    <row r="55" spans="1:13" ht="12" customHeight="1">
      <c r="A55" s="479" t="str">
        <f>IF(ISBLANK(H55),"",($E$3&amp;"."&amp;+(COUNTA(H$3:H55))))</f>
        <v/>
      </c>
      <c r="B55" s="546"/>
      <c r="D55" s="658"/>
      <c r="E55" s="658"/>
      <c r="F55" s="658"/>
      <c r="G55" s="6"/>
      <c r="H55" s="659"/>
      <c r="I55" s="659"/>
      <c r="J55" s="84"/>
      <c r="K55" s="84"/>
      <c r="M55" s="679">
        <v>53</v>
      </c>
    </row>
    <row r="56" spans="1:13" ht="12" customHeight="1">
      <c r="A56" s="479" t="str">
        <f>IF(ISBLANK(H56),"",($E$3&amp;"."&amp;+(COUNTA(H$3:H56))))</f>
        <v>10.14</v>
      </c>
      <c r="B56" s="546"/>
      <c r="D56" s="658"/>
      <c r="E56" s="13" t="s">
        <v>92</v>
      </c>
      <c r="F56" s="658" t="s">
        <v>835</v>
      </c>
      <c r="G56" s="6"/>
      <c r="H56" s="659" t="s">
        <v>832</v>
      </c>
      <c r="I56" s="659">
        <v>3600</v>
      </c>
      <c r="J56" s="84"/>
      <c r="K56" s="84"/>
      <c r="M56" s="679">
        <v>54</v>
      </c>
    </row>
    <row r="57" spans="1:13" ht="12" customHeight="1">
      <c r="A57" s="479" t="str">
        <f>IF(ISBLANK(H57),"",($E$3&amp;"."&amp;+(COUNTA(H$3:H57))))</f>
        <v/>
      </c>
      <c r="B57" s="546"/>
      <c r="C57" s="816"/>
      <c r="D57" s="817"/>
      <c r="E57" s="663"/>
      <c r="F57" s="11"/>
      <c r="G57" s="6"/>
      <c r="H57" s="546"/>
      <c r="I57" s="659"/>
      <c r="J57" s="84"/>
      <c r="K57" s="84"/>
      <c r="M57" s="679">
        <v>55</v>
      </c>
    </row>
    <row r="58" spans="1:13" ht="12" customHeight="1">
      <c r="A58" s="479" t="str">
        <f>IF(ISBLANK(H58),"",($E$3&amp;"."&amp;+(COUNTA(H$3:H58))))</f>
        <v/>
      </c>
      <c r="B58" s="546"/>
      <c r="C58" s="15" t="s">
        <v>23</v>
      </c>
      <c r="D58" s="662" t="s">
        <v>979</v>
      </c>
      <c r="E58" s="662"/>
      <c r="F58" s="11"/>
      <c r="G58" s="6"/>
      <c r="H58" s="546"/>
      <c r="I58" s="659"/>
      <c r="J58" s="84"/>
      <c r="K58" s="84"/>
      <c r="M58" s="679">
        <v>56</v>
      </c>
    </row>
    <row r="59" spans="1:13" ht="12" customHeight="1">
      <c r="A59" s="479" t="str">
        <f>IF(ISBLANK(H59),"",($E$3&amp;"."&amp;+(COUNTA(H$3:H59))))</f>
        <v/>
      </c>
      <c r="B59" s="546"/>
      <c r="C59" s="15"/>
      <c r="D59" s="662" t="s">
        <v>980</v>
      </c>
      <c r="E59" s="662"/>
      <c r="F59" s="11"/>
      <c r="G59" s="6"/>
      <c r="H59" s="546"/>
      <c r="I59" s="659"/>
      <c r="J59" s="84"/>
      <c r="K59" s="84"/>
      <c r="M59" s="679">
        <v>57</v>
      </c>
    </row>
    <row r="60" spans="1:13" ht="12" customHeight="1">
      <c r="A60" s="479" t="str">
        <f>IF(ISBLANK(H60),"",($E$3&amp;"."&amp;+(COUNTA(H$3:H60))))</f>
        <v/>
      </c>
      <c r="B60" s="546"/>
      <c r="C60" s="15"/>
      <c r="D60" s="662"/>
      <c r="E60" s="662"/>
      <c r="F60" s="11"/>
      <c r="G60" s="6"/>
      <c r="H60" s="546"/>
      <c r="I60" s="659"/>
      <c r="J60" s="84"/>
      <c r="K60" s="84"/>
      <c r="M60" s="679">
        <v>58</v>
      </c>
    </row>
    <row r="61" spans="1:13" ht="12" customHeight="1">
      <c r="A61" s="479" t="str">
        <f>IF(ISBLANK(H61),"",($E$3&amp;"."&amp;+(COUNTA(H$3:H61))))</f>
        <v>10.15</v>
      </c>
      <c r="B61" s="546"/>
      <c r="D61" s="658" t="s">
        <v>824</v>
      </c>
      <c r="E61" s="658" t="s">
        <v>969</v>
      </c>
      <c r="F61" s="11"/>
      <c r="G61" s="6"/>
      <c r="H61" s="659" t="s">
        <v>913</v>
      </c>
      <c r="I61" s="659">
        <v>130</v>
      </c>
      <c r="J61" s="84"/>
      <c r="K61" s="84"/>
      <c r="M61" s="679">
        <v>59</v>
      </c>
    </row>
    <row r="62" spans="1:13" ht="12" customHeight="1">
      <c r="A62" s="479" t="str">
        <f>IF(ISBLANK(H62),"",($E$3&amp;"."&amp;+(COUNTA(H$3:H62))))</f>
        <v/>
      </c>
      <c r="B62" s="546"/>
      <c r="C62" s="17"/>
      <c r="E62" s="1" t="s">
        <v>981</v>
      </c>
      <c r="F62" s="11"/>
      <c r="G62" s="6"/>
      <c r="H62" s="14"/>
      <c r="I62" s="50"/>
      <c r="J62" s="84"/>
      <c r="K62" s="84"/>
      <c r="M62" s="679">
        <v>60</v>
      </c>
    </row>
    <row r="63" spans="1:13" ht="12" customHeight="1">
      <c r="A63" s="479" t="str">
        <f>IF(ISBLANK(H63),"",($E$3&amp;"."&amp;+(COUNTA(H$3:H63))))</f>
        <v/>
      </c>
      <c r="B63" s="546"/>
      <c r="C63" s="17"/>
      <c r="D63" s="11"/>
      <c r="E63" s="11" t="s">
        <v>988</v>
      </c>
      <c r="F63" s="11"/>
      <c r="G63" s="6"/>
      <c r="H63" s="62"/>
      <c r="I63" s="50"/>
      <c r="J63" s="84"/>
      <c r="K63" s="84"/>
      <c r="M63" s="679">
        <v>61</v>
      </c>
    </row>
    <row r="64" spans="1:13" ht="12" customHeight="1">
      <c r="A64" s="479" t="str">
        <f>IF(ISBLANK(H64),"",($E$3&amp;"."&amp;+(COUNTA(H$3:H64))))</f>
        <v/>
      </c>
      <c r="B64" s="546"/>
      <c r="C64" s="17"/>
      <c r="D64" s="11"/>
      <c r="E64" s="11" t="s">
        <v>982</v>
      </c>
      <c r="F64" s="11"/>
      <c r="G64" s="6"/>
      <c r="H64" s="62"/>
      <c r="I64" s="50"/>
      <c r="J64" s="84"/>
      <c r="K64" s="84"/>
      <c r="M64" s="679">
        <v>62</v>
      </c>
    </row>
    <row r="65" spans="1:13" ht="12" customHeight="1">
      <c r="A65" s="479" t="str">
        <f>IF(ISBLANK(H65),"",($E$3&amp;"."&amp;+(COUNTA(H$3:H65))))</f>
        <v/>
      </c>
      <c r="B65" s="546"/>
      <c r="C65" s="17"/>
      <c r="D65" s="11"/>
      <c r="E65" s="11" t="s">
        <v>983</v>
      </c>
      <c r="F65" s="11"/>
      <c r="G65" s="6"/>
      <c r="H65" s="62"/>
      <c r="I65" s="50"/>
      <c r="J65" s="84"/>
      <c r="K65" s="84"/>
      <c r="M65" s="679">
        <v>63</v>
      </c>
    </row>
    <row r="66" spans="1:13" ht="12" customHeight="1">
      <c r="A66" s="479" t="str">
        <f>IF(ISBLANK(H66),"",($E$3&amp;"."&amp;+(COUNTA(H$3:H66))))</f>
        <v/>
      </c>
      <c r="B66" s="33"/>
      <c r="C66" s="17"/>
      <c r="D66" s="11"/>
      <c r="E66" s="11" t="s">
        <v>984</v>
      </c>
      <c r="F66" s="11"/>
      <c r="G66" s="6"/>
      <c r="H66" s="62"/>
      <c r="I66" s="50"/>
      <c r="J66" s="84"/>
      <c r="K66" s="84"/>
      <c r="M66" s="679">
        <v>64</v>
      </c>
    </row>
    <row r="67" spans="1:13" ht="12" customHeight="1">
      <c r="A67" s="479" t="str">
        <f>IF(ISBLANK(H67),"",($E$3&amp;"."&amp;+(COUNTA(H$3:H67))))</f>
        <v/>
      </c>
      <c r="B67" s="33"/>
      <c r="C67" s="12"/>
      <c r="D67" s="15"/>
      <c r="E67" s="11" t="s">
        <v>985</v>
      </c>
      <c r="F67" s="11"/>
      <c r="G67" s="6"/>
      <c r="H67" s="62"/>
      <c r="I67" s="50"/>
      <c r="J67" s="84"/>
      <c r="K67" s="84"/>
      <c r="M67" s="679">
        <v>65</v>
      </c>
    </row>
    <row r="68" spans="1:13" ht="12" customHeight="1">
      <c r="A68" s="479" t="str">
        <f>IF(ISBLANK(H68),"",($E$3&amp;"."&amp;+(COUNTA(H$3:H68))))</f>
        <v/>
      </c>
      <c r="B68" s="33"/>
      <c r="C68" s="12"/>
      <c r="D68" s="15"/>
      <c r="E68" s="11" t="s">
        <v>987</v>
      </c>
      <c r="F68" s="11"/>
      <c r="G68" s="6"/>
      <c r="H68" s="62"/>
      <c r="I68" s="50"/>
      <c r="J68" s="84"/>
      <c r="K68" s="84"/>
      <c r="M68" s="679">
        <v>66</v>
      </c>
    </row>
    <row r="69" spans="1:13" ht="12" customHeight="1">
      <c r="A69" s="479" t="str">
        <f>IF(ISBLANK(H69),"",($E$3&amp;"."&amp;+(COUNTA(H$3:H69))))</f>
        <v/>
      </c>
      <c r="B69" s="33"/>
      <c r="C69" s="12"/>
      <c r="D69" s="13"/>
      <c r="E69" s="11" t="s">
        <v>986</v>
      </c>
      <c r="F69" s="11"/>
      <c r="G69" s="6"/>
      <c r="H69" s="62"/>
      <c r="I69" s="50"/>
      <c r="J69" s="84"/>
      <c r="K69" s="84"/>
      <c r="M69" s="679">
        <v>67</v>
      </c>
    </row>
    <row r="70" spans="1:13" ht="12" customHeight="1">
      <c r="A70" s="479"/>
      <c r="B70" s="33"/>
      <c r="C70" s="11"/>
      <c r="D70" s="11"/>
      <c r="E70" s="11"/>
      <c r="F70" s="11"/>
      <c r="G70" s="6"/>
      <c r="H70" s="62"/>
      <c r="I70" s="51"/>
      <c r="J70" s="84"/>
      <c r="K70" s="84"/>
      <c r="M70" s="679">
        <v>68</v>
      </c>
    </row>
    <row r="71" spans="1:13" ht="12" customHeight="1">
      <c r="A71" s="479"/>
      <c r="B71" s="33"/>
      <c r="C71" s="11"/>
      <c r="D71" s="11"/>
      <c r="E71" s="11"/>
      <c r="F71" s="11"/>
      <c r="G71" s="6"/>
      <c r="H71" s="62"/>
      <c r="I71" s="51"/>
      <c r="J71" s="84"/>
      <c r="K71" s="84"/>
      <c r="M71" s="679">
        <v>69</v>
      </c>
    </row>
    <row r="72" spans="1:13" ht="12" customHeight="1">
      <c r="A72" s="479"/>
      <c r="B72" s="33"/>
      <c r="C72" s="11"/>
      <c r="D72" s="11"/>
      <c r="E72" s="11"/>
      <c r="F72" s="11"/>
      <c r="G72" s="6"/>
      <c r="H72" s="62"/>
      <c r="I72" s="51"/>
      <c r="J72" s="84"/>
      <c r="K72" s="84"/>
      <c r="M72" s="679">
        <v>70</v>
      </c>
    </row>
    <row r="73" spans="1:13" ht="12" customHeight="1">
      <c r="A73" s="479"/>
      <c r="B73" s="33"/>
      <c r="C73" s="11"/>
      <c r="D73" s="11"/>
      <c r="E73" s="11"/>
      <c r="F73" s="11"/>
      <c r="G73" s="6"/>
      <c r="H73" s="62"/>
      <c r="I73" s="51"/>
      <c r="J73" s="84"/>
      <c r="K73" s="84"/>
      <c r="M73" s="679">
        <v>71</v>
      </c>
    </row>
    <row r="74" spans="1:13" ht="12" customHeight="1">
      <c r="A74" s="479"/>
      <c r="B74" s="33"/>
      <c r="C74" s="11"/>
      <c r="D74" s="11"/>
      <c r="E74" s="11"/>
      <c r="F74" s="11"/>
      <c r="G74" s="6"/>
      <c r="H74" s="62"/>
      <c r="I74" s="51"/>
      <c r="J74" s="84"/>
      <c r="K74" s="84"/>
      <c r="M74" s="679">
        <v>72</v>
      </c>
    </row>
    <row r="75" spans="1:13" ht="12" customHeight="1">
      <c r="A75" s="479"/>
      <c r="B75" s="33"/>
      <c r="C75" s="11"/>
      <c r="D75" s="11"/>
      <c r="E75" s="11"/>
      <c r="F75" s="11"/>
      <c r="G75" s="6"/>
      <c r="H75" s="62"/>
      <c r="I75" s="51"/>
      <c r="J75" s="84"/>
      <c r="K75" s="84"/>
      <c r="M75" s="679">
        <v>73</v>
      </c>
    </row>
    <row r="76" spans="1:13" ht="12" customHeight="1">
      <c r="A76" s="479"/>
      <c r="B76" s="33"/>
      <c r="C76" s="11"/>
      <c r="D76" s="11"/>
      <c r="E76" s="11"/>
      <c r="F76" s="11"/>
      <c r="G76" s="6"/>
      <c r="H76" s="62"/>
      <c r="I76" s="51"/>
      <c r="J76" s="84"/>
      <c r="K76" s="84"/>
      <c r="M76" s="679">
        <v>74</v>
      </c>
    </row>
    <row r="77" spans="1:13" ht="12" customHeight="1">
      <c r="A77" s="479" t="str">
        <f>IF(ISBLANK(H77),"",($E$3&amp;"."&amp;+(COUNTA(H$3:H77))))</f>
        <v/>
      </c>
      <c r="B77" s="33"/>
      <c r="C77" s="11"/>
      <c r="D77" s="11"/>
      <c r="E77" s="11"/>
      <c r="F77" s="11"/>
      <c r="G77" s="6"/>
      <c r="H77" s="62"/>
      <c r="I77" s="51"/>
      <c r="J77" s="84"/>
      <c r="K77" s="84"/>
      <c r="M77" s="679">
        <v>75</v>
      </c>
    </row>
    <row r="78" spans="1:13" ht="12" customHeight="1">
      <c r="A78" s="549"/>
      <c r="B78" s="69"/>
      <c r="C78" s="70"/>
      <c r="D78" s="70"/>
      <c r="E78" s="70"/>
      <c r="F78" s="70"/>
      <c r="G78" s="70"/>
      <c r="H78" s="69"/>
      <c r="I78" s="420"/>
      <c r="J78" s="71" t="s">
        <v>25</v>
      </c>
      <c r="K78" s="72"/>
      <c r="M78" s="679">
        <v>76</v>
      </c>
    </row>
    <row r="79" spans="1:13" ht="12" customHeight="1">
      <c r="A79" s="549"/>
      <c r="B79" s="69"/>
      <c r="C79" s="70"/>
      <c r="D79" s="70"/>
      <c r="E79" s="70"/>
      <c r="F79" s="70"/>
      <c r="G79" s="70"/>
      <c r="H79" s="69"/>
      <c r="I79" s="584"/>
      <c r="J79" s="71" t="s">
        <v>26</v>
      </c>
      <c r="K79" s="582"/>
      <c r="M79" s="679">
        <v>77</v>
      </c>
    </row>
    <row r="80" spans="1:13" ht="12" customHeight="1">
      <c r="A80" s="479"/>
      <c r="B80" s="33"/>
      <c r="C80" s="13"/>
      <c r="D80" s="13"/>
      <c r="E80" s="11"/>
      <c r="F80" s="11"/>
      <c r="G80" s="6"/>
      <c r="H80" s="62"/>
      <c r="I80" s="51"/>
      <c r="J80" s="84"/>
      <c r="K80" s="84"/>
      <c r="M80" s="679">
        <v>78</v>
      </c>
    </row>
    <row r="81" spans="1:13" ht="12" customHeight="1">
      <c r="A81" s="479" t="str">
        <f>IF(ISBLANK(H81),"",($E$3&amp;"."&amp;+(COUNTA(H$3:H81))))</f>
        <v/>
      </c>
      <c r="B81" s="33"/>
      <c r="C81" s="15" t="s">
        <v>956</v>
      </c>
      <c r="D81" s="658" t="s">
        <v>989</v>
      </c>
      <c r="E81" s="658"/>
      <c r="F81" s="11"/>
      <c r="G81" s="6"/>
      <c r="H81" s="62"/>
      <c r="I81" s="51"/>
      <c r="J81" s="84"/>
      <c r="K81" s="84"/>
      <c r="M81" s="679">
        <v>79</v>
      </c>
    </row>
    <row r="82" spans="1:13" ht="12" customHeight="1">
      <c r="A82" s="479" t="str">
        <f>IF(ISBLANK(H82),"",($E$3&amp;"."&amp;+(COUNTA(H$3:H82))))</f>
        <v/>
      </c>
      <c r="B82" s="33"/>
      <c r="C82" s="551"/>
      <c r="D82" s="657" t="s">
        <v>990</v>
      </c>
      <c r="E82" s="660"/>
      <c r="F82" s="11"/>
      <c r="G82" s="6"/>
      <c r="H82" s="62"/>
      <c r="I82" s="51"/>
      <c r="J82" s="84"/>
      <c r="K82" s="84"/>
      <c r="M82" s="679">
        <v>80</v>
      </c>
    </row>
    <row r="83" spans="1:13" ht="12" customHeight="1">
      <c r="A83" s="479" t="str">
        <f>IF(ISBLANK(H83),"",($E$3&amp;"."&amp;+(COUNTA(H$3:H83))))</f>
        <v/>
      </c>
      <c r="B83" s="33"/>
      <c r="C83" s="551"/>
      <c r="D83" s="657" t="s">
        <v>991</v>
      </c>
      <c r="E83" s="660"/>
      <c r="F83" s="11"/>
      <c r="G83" s="6"/>
      <c r="H83" s="62"/>
      <c r="I83" s="51"/>
      <c r="J83" s="84"/>
      <c r="K83" s="84"/>
      <c r="M83" s="679">
        <v>2</v>
      </c>
    </row>
    <row r="84" spans="1:13" ht="12" customHeight="1">
      <c r="A84" s="479" t="str">
        <f>IF(ISBLANK(H84),"",($E$3&amp;"."&amp;+(COUNTA(H$3:H84))))</f>
        <v/>
      </c>
      <c r="B84" s="33"/>
      <c r="C84" s="551"/>
      <c r="D84" s="657" t="s">
        <v>992</v>
      </c>
      <c r="E84" s="660"/>
      <c r="F84" s="11"/>
      <c r="G84" s="6"/>
      <c r="H84" s="62"/>
      <c r="I84" s="51"/>
      <c r="J84" s="84"/>
      <c r="K84" s="84"/>
      <c r="M84" s="679">
        <v>3</v>
      </c>
    </row>
    <row r="85" spans="1:13" ht="12" customHeight="1">
      <c r="A85" s="479" t="str">
        <f>IF(ISBLANK(H85),"",($E$3&amp;"."&amp;+(COUNTA(H$3:H85))))</f>
        <v/>
      </c>
      <c r="B85" s="33"/>
      <c r="C85" s="551"/>
      <c r="D85" s="657" t="s">
        <v>993</v>
      </c>
      <c r="E85" s="660"/>
      <c r="F85" s="11"/>
      <c r="G85" s="6"/>
      <c r="H85" s="62"/>
      <c r="I85" s="51"/>
      <c r="J85" s="84"/>
      <c r="K85" s="84"/>
      <c r="M85" s="679">
        <v>4</v>
      </c>
    </row>
    <row r="86" spans="1:13" ht="12" customHeight="1">
      <c r="A86" s="479" t="str">
        <f>IF(ISBLANK(H86),"",($E$3&amp;"."&amp;+(COUNTA(H$3:H86))))</f>
        <v/>
      </c>
      <c r="B86" s="33"/>
      <c r="C86" s="551"/>
      <c r="D86" s="660"/>
      <c r="E86" s="660"/>
      <c r="F86" s="11"/>
      <c r="G86" s="6"/>
      <c r="H86" s="62"/>
      <c r="I86" s="51"/>
      <c r="J86" s="84"/>
      <c r="K86" s="84"/>
      <c r="M86" s="679">
        <v>5</v>
      </c>
    </row>
    <row r="87" spans="1:13" ht="12" customHeight="1">
      <c r="A87" s="479" t="str">
        <f>IF(ISBLANK(H87),"",($E$3&amp;"."&amp;+(COUNTA(H$3:H87))))</f>
        <v>10.16</v>
      </c>
      <c r="B87" s="33"/>
      <c r="C87" s="551"/>
      <c r="D87" s="13" t="s">
        <v>11</v>
      </c>
      <c r="E87" s="657" t="s">
        <v>836</v>
      </c>
      <c r="F87" s="11"/>
      <c r="G87" s="6"/>
      <c r="H87" s="659" t="s">
        <v>308</v>
      </c>
      <c r="I87" s="659">
        <v>104</v>
      </c>
      <c r="J87" s="84"/>
      <c r="K87" s="84"/>
      <c r="M87" s="679">
        <v>6</v>
      </c>
    </row>
    <row r="88" spans="1:13" ht="12" customHeight="1">
      <c r="A88" s="479" t="str">
        <f>IF(ISBLANK(H88),"",($E$3&amp;"."&amp;+(COUNTA(H$3:H88))))</f>
        <v/>
      </c>
      <c r="B88" s="33"/>
      <c r="C88" s="551"/>
      <c r="D88" s="13"/>
      <c r="E88" s="657"/>
      <c r="F88" s="11"/>
      <c r="G88" s="6"/>
      <c r="H88" s="659"/>
      <c r="I88" s="659"/>
      <c r="J88" s="84"/>
      <c r="K88" s="84"/>
      <c r="M88" s="679">
        <v>7</v>
      </c>
    </row>
    <row r="89" spans="1:13" ht="12" customHeight="1">
      <c r="A89" s="479" t="str">
        <f>IF(ISBLANK(H89),"",($E$3&amp;"."&amp;+(COUNTA(H$3:H89))))</f>
        <v>10.17</v>
      </c>
      <c r="B89" s="33"/>
      <c r="C89" s="551"/>
      <c r="D89" s="13" t="s">
        <v>17</v>
      </c>
      <c r="E89" s="657" t="s">
        <v>837</v>
      </c>
      <c r="F89" s="11"/>
      <c r="G89" s="6"/>
      <c r="H89" s="659" t="s">
        <v>308</v>
      </c>
      <c r="I89" s="659">
        <v>1920</v>
      </c>
      <c r="J89" s="84"/>
      <c r="K89" s="84"/>
      <c r="M89" s="679">
        <v>8</v>
      </c>
    </row>
    <row r="90" spans="1:13" ht="12" customHeight="1">
      <c r="A90" s="479" t="str">
        <f>IF(ISBLANK(H90),"",($E$3&amp;"."&amp;+(COUNTA(H$3:H90))))</f>
        <v/>
      </c>
      <c r="B90" s="33"/>
      <c r="C90" s="551"/>
      <c r="D90" s="13"/>
      <c r="E90" s="657"/>
      <c r="F90" s="11"/>
      <c r="G90" s="6"/>
      <c r="H90" s="659"/>
      <c r="I90" s="659"/>
      <c r="J90" s="84"/>
      <c r="K90" s="84"/>
      <c r="M90" s="679">
        <v>9</v>
      </c>
    </row>
    <row r="91" spans="1:13" ht="12" customHeight="1">
      <c r="A91" s="479" t="str">
        <f>IF(ISBLANK(H91),"",($E$3&amp;"."&amp;+(COUNTA(H$3:H91))))</f>
        <v>10.18</v>
      </c>
      <c r="B91" s="33"/>
      <c r="C91" s="551"/>
      <c r="D91" s="13" t="s">
        <v>81</v>
      </c>
      <c r="E91" s="657" t="s">
        <v>838</v>
      </c>
      <c r="F91" s="11"/>
      <c r="G91" s="6"/>
      <c r="H91" s="659" t="s">
        <v>308</v>
      </c>
      <c r="I91" s="659">
        <v>160</v>
      </c>
      <c r="J91" s="84"/>
      <c r="K91" s="480" t="str">
        <f>IF(ISBLANK($I93),"",J91*$I93)</f>
        <v/>
      </c>
      <c r="M91" s="679">
        <v>10</v>
      </c>
    </row>
    <row r="92" spans="1:13" ht="12" customHeight="1">
      <c r="A92" s="479" t="str">
        <f>IF(ISBLANK(H92),"",($E$3&amp;"."&amp;+(COUNTA(H$3:H92))))</f>
        <v/>
      </c>
      <c r="B92" s="33"/>
      <c r="C92" s="551"/>
      <c r="D92" s="660"/>
      <c r="E92" s="657"/>
      <c r="F92" s="11"/>
      <c r="G92" s="6"/>
      <c r="H92" s="659"/>
      <c r="I92" s="659"/>
      <c r="J92" s="84"/>
      <c r="K92" s="480"/>
      <c r="M92" s="679">
        <v>11</v>
      </c>
    </row>
    <row r="93" spans="1:13" ht="12" customHeight="1">
      <c r="A93" s="479" t="str">
        <f>IF(ISBLANK(H93),"",($E$3&amp;"."&amp;+(COUNTA(H$3:H93))))</f>
        <v/>
      </c>
      <c r="B93" s="33"/>
      <c r="C93" s="15" t="s">
        <v>957</v>
      </c>
      <c r="D93" s="552" t="s">
        <v>994</v>
      </c>
      <c r="E93" s="551"/>
      <c r="F93" s="11"/>
      <c r="G93" s="6"/>
      <c r="H93" s="659"/>
      <c r="I93" s="659"/>
      <c r="J93" s="84"/>
      <c r="K93" s="480"/>
      <c r="M93" s="679">
        <v>12</v>
      </c>
    </row>
    <row r="94" spans="1:13" ht="12" customHeight="1">
      <c r="A94" s="479" t="str">
        <f>IF(ISBLANK(H94),"",($E$3&amp;"."&amp;+(COUNTA(H$3:H94))))</f>
        <v/>
      </c>
      <c r="B94" s="33"/>
      <c r="C94" s="551"/>
      <c r="D94" s="658" t="s">
        <v>995</v>
      </c>
      <c r="E94" s="658"/>
      <c r="F94" s="11"/>
      <c r="G94" s="6"/>
      <c r="H94" s="659"/>
      <c r="I94" s="659"/>
      <c r="J94" s="84"/>
      <c r="K94" s="480"/>
      <c r="M94" s="679">
        <v>13</v>
      </c>
    </row>
    <row r="95" spans="1:13" ht="12" customHeight="1">
      <c r="A95" s="479" t="str">
        <f>IF(ISBLANK(H95),"",($E$3&amp;"."&amp;+(COUNTA(H$3:H95))))</f>
        <v/>
      </c>
      <c r="B95" s="33"/>
      <c r="C95" s="551"/>
      <c r="D95" s="658"/>
      <c r="E95" s="658"/>
      <c r="F95" s="11"/>
      <c r="G95" s="6"/>
      <c r="H95" s="659"/>
      <c r="I95" s="659"/>
      <c r="J95" s="84"/>
      <c r="K95" s="480"/>
      <c r="M95" s="679">
        <v>14</v>
      </c>
    </row>
    <row r="96" spans="1:13" ht="12" customHeight="1">
      <c r="A96" s="479" t="str">
        <f>IF(ISBLANK(H96),"",($E$3&amp;"."&amp;+(COUNTA(H$3:H96))))</f>
        <v>10.19</v>
      </c>
      <c r="B96" s="33"/>
      <c r="C96" s="551"/>
      <c r="D96" s="13" t="s">
        <v>11</v>
      </c>
      <c r="E96" s="657" t="s">
        <v>831</v>
      </c>
      <c r="F96" s="11"/>
      <c r="G96" s="6"/>
      <c r="H96" s="659" t="s">
        <v>832</v>
      </c>
      <c r="I96" s="659">
        <v>100</v>
      </c>
      <c r="J96" s="84"/>
      <c r="K96" s="84"/>
      <c r="M96" s="679">
        <v>15</v>
      </c>
    </row>
    <row r="97" spans="1:13" ht="12" customHeight="1">
      <c r="A97" s="479" t="str">
        <f>IF(ISBLANK(H97),"",($E$3&amp;"."&amp;+(COUNTA(H$3:H97))))</f>
        <v/>
      </c>
      <c r="B97" s="33"/>
      <c r="C97" s="551"/>
      <c r="D97" s="13"/>
      <c r="E97" s="657"/>
      <c r="F97" s="11"/>
      <c r="G97" s="6"/>
      <c r="H97" s="659"/>
      <c r="I97" s="659"/>
      <c r="J97" s="84"/>
      <c r="K97" s="84"/>
      <c r="M97" s="679">
        <v>16</v>
      </c>
    </row>
    <row r="98" spans="1:13" ht="12" customHeight="1">
      <c r="A98" s="479" t="str">
        <f>IF(ISBLANK(H98),"",($E$3&amp;"."&amp;+(COUNTA(H$3:H98))))</f>
        <v>10.20</v>
      </c>
      <c r="B98" s="33"/>
      <c r="C98" s="551"/>
      <c r="D98" s="13" t="s">
        <v>17</v>
      </c>
      <c r="E98" s="658" t="s">
        <v>833</v>
      </c>
      <c r="F98" s="11"/>
      <c r="G98" s="6"/>
      <c r="H98" s="659" t="s">
        <v>832</v>
      </c>
      <c r="I98" s="659">
        <v>100</v>
      </c>
      <c r="J98" s="84"/>
      <c r="K98" s="84"/>
      <c r="M98" s="679">
        <v>17</v>
      </c>
    </row>
    <row r="99" spans="1:13" ht="12" customHeight="1">
      <c r="A99" s="479" t="str">
        <f>IF(ISBLANK(H99),"",($E$3&amp;"."&amp;+(COUNTA(H$3:H99))))</f>
        <v/>
      </c>
      <c r="B99" s="33"/>
      <c r="C99" s="551"/>
      <c r="D99" s="13"/>
      <c r="E99" s="658"/>
      <c r="F99" s="11"/>
      <c r="G99" s="6"/>
      <c r="H99" s="659"/>
      <c r="I99" s="659"/>
      <c r="J99" s="84"/>
      <c r="K99" s="84"/>
      <c r="M99" s="679">
        <v>18</v>
      </c>
    </row>
    <row r="100" spans="1:13" ht="12" customHeight="1">
      <c r="A100" s="479" t="str">
        <f>IF(ISBLANK(H100),"",($E$3&amp;"."&amp;+(COUNTA(H$3:H100))))</f>
        <v>10.21</v>
      </c>
      <c r="B100" s="33"/>
      <c r="C100" s="551"/>
      <c r="D100" s="13" t="s">
        <v>81</v>
      </c>
      <c r="E100" s="658" t="s">
        <v>834</v>
      </c>
      <c r="F100" s="11"/>
      <c r="G100" s="6"/>
      <c r="H100" s="659" t="s">
        <v>832</v>
      </c>
      <c r="I100" s="659">
        <v>1800</v>
      </c>
      <c r="J100" s="84"/>
      <c r="K100" s="84"/>
      <c r="M100" s="679">
        <v>19</v>
      </c>
    </row>
    <row r="101" spans="1:13" ht="12" customHeight="1">
      <c r="A101" s="479" t="str">
        <f>IF(ISBLANK(H101),"",($E$3&amp;"."&amp;+(COUNTA(H$3:H101))))</f>
        <v/>
      </c>
      <c r="B101" s="33"/>
      <c r="C101" s="551"/>
      <c r="D101" s="658"/>
      <c r="E101" s="658"/>
      <c r="F101" s="11"/>
      <c r="G101" s="6"/>
      <c r="H101" s="659"/>
      <c r="I101" s="659"/>
      <c r="J101" s="84"/>
      <c r="K101" s="84"/>
      <c r="M101" s="679">
        <v>20</v>
      </c>
    </row>
    <row r="102" spans="1:13" ht="12" customHeight="1">
      <c r="A102" s="479" t="str">
        <f>IF(ISBLANK(H102),"",($E$3&amp;"."&amp;+(COUNTA(H$3:H102))))</f>
        <v>10.22</v>
      </c>
      <c r="B102" s="33"/>
      <c r="C102" s="551"/>
      <c r="D102" s="13" t="s">
        <v>92</v>
      </c>
      <c r="E102" s="658" t="s">
        <v>835</v>
      </c>
      <c r="F102" s="11"/>
      <c r="G102" s="6"/>
      <c r="H102" s="659" t="s">
        <v>832</v>
      </c>
      <c r="I102" s="659">
        <v>16200</v>
      </c>
      <c r="J102" s="84"/>
      <c r="K102" s="84"/>
      <c r="M102" s="679">
        <v>21</v>
      </c>
    </row>
    <row r="103" spans="1:13" ht="12" customHeight="1">
      <c r="A103" s="479" t="str">
        <f>IF(ISBLANK(H103),"",($E$3&amp;"."&amp;+(COUNTA(H$3:H103))))</f>
        <v/>
      </c>
      <c r="B103" s="33"/>
      <c r="C103" s="818"/>
      <c r="D103" s="819"/>
      <c r="E103" s="665"/>
      <c r="F103" s="11"/>
      <c r="G103" s="6"/>
      <c r="H103" s="659"/>
      <c r="I103" s="659"/>
      <c r="J103" s="84"/>
      <c r="K103" s="480"/>
      <c r="M103" s="679">
        <v>22</v>
      </c>
    </row>
    <row r="104" spans="1:13" ht="12" customHeight="1">
      <c r="A104" s="479" t="str">
        <f>IF(ISBLANK(H104),"",($E$3&amp;"."&amp;+(COUNTA(H$3:H104))))</f>
        <v/>
      </c>
      <c r="B104" s="33"/>
      <c r="C104" s="15" t="s">
        <v>996</v>
      </c>
      <c r="D104" s="661" t="s">
        <v>997</v>
      </c>
      <c r="E104" s="662"/>
      <c r="F104" s="11"/>
      <c r="G104" s="6"/>
      <c r="H104" s="659"/>
      <c r="I104" s="659"/>
      <c r="J104" s="84"/>
      <c r="K104" s="480"/>
      <c r="M104" s="679">
        <v>23</v>
      </c>
    </row>
    <row r="105" spans="1:13" ht="12" customHeight="1">
      <c r="A105" s="479" t="str">
        <f>IF(ISBLANK(H105),"",($E$3&amp;"."&amp;+(COUNTA(H$3:H105))))</f>
        <v/>
      </c>
      <c r="B105" s="33"/>
      <c r="C105" s="589"/>
      <c r="D105" s="662" t="s">
        <v>998</v>
      </c>
      <c r="E105" s="662"/>
      <c r="F105" s="11"/>
      <c r="G105" s="6"/>
      <c r="H105" s="659"/>
      <c r="I105" s="659"/>
      <c r="J105" s="84"/>
      <c r="K105" s="480"/>
      <c r="M105" s="679">
        <v>24</v>
      </c>
    </row>
    <row r="106" spans="1:13" ht="12" customHeight="1">
      <c r="A106" s="479" t="str">
        <f>IF(ISBLANK(H106),"",($E$3&amp;"."&amp;+(COUNTA(H$3:H106))))</f>
        <v/>
      </c>
      <c r="B106" s="33"/>
      <c r="C106" s="589"/>
      <c r="D106" s="662"/>
      <c r="E106" s="662"/>
      <c r="F106" s="11"/>
      <c r="G106" s="6"/>
      <c r="H106" s="659"/>
      <c r="I106" s="659"/>
      <c r="J106" s="84"/>
      <c r="K106" s="480"/>
      <c r="M106" s="679">
        <v>25</v>
      </c>
    </row>
    <row r="107" spans="1:13" ht="12" customHeight="1">
      <c r="A107" s="479" t="str">
        <f>IF(ISBLANK(H107),"",($E$3&amp;"."&amp;+(COUNTA(H$3:H107))))</f>
        <v>10.23</v>
      </c>
      <c r="B107" s="33"/>
      <c r="C107" s="5"/>
      <c r="D107" s="13" t="s">
        <v>11</v>
      </c>
      <c r="E107" s="658" t="s">
        <v>825</v>
      </c>
      <c r="F107" s="658"/>
      <c r="G107" s="6"/>
      <c r="H107" s="659" t="s">
        <v>913</v>
      </c>
      <c r="I107" s="659">
        <v>24500</v>
      </c>
      <c r="J107" s="84"/>
      <c r="K107" s="480"/>
      <c r="M107" s="679">
        <v>26</v>
      </c>
    </row>
    <row r="108" spans="1:13" ht="12" customHeight="1">
      <c r="A108" s="479" t="str">
        <f>IF(ISBLANK(H108),"",($E$3&amp;"."&amp;+(COUNTA(H$3:H108))))</f>
        <v/>
      </c>
      <c r="B108" s="33"/>
      <c r="D108" s="13"/>
      <c r="E108" s="658"/>
      <c r="F108" s="658"/>
      <c r="G108" s="6"/>
      <c r="H108" s="659"/>
      <c r="I108" s="659"/>
      <c r="J108" s="84"/>
      <c r="K108" s="480"/>
      <c r="M108" s="679">
        <v>27</v>
      </c>
    </row>
    <row r="109" spans="1:13" ht="12" customHeight="1">
      <c r="A109" s="479" t="str">
        <f>IF(ISBLANK(H109),"",($E$3&amp;"."&amp;+(COUNTA(H$3:H109))))</f>
        <v>10.24</v>
      </c>
      <c r="B109" s="33"/>
      <c r="D109" s="13" t="s">
        <v>17</v>
      </c>
      <c r="E109" s="658" t="s">
        <v>827</v>
      </c>
      <c r="F109" s="658"/>
      <c r="G109" s="6"/>
      <c r="H109" s="659" t="s">
        <v>913</v>
      </c>
      <c r="I109" s="659">
        <v>6600</v>
      </c>
      <c r="J109" s="84"/>
      <c r="K109" s="84"/>
      <c r="M109" s="679">
        <v>28</v>
      </c>
    </row>
    <row r="110" spans="1:13" ht="12" customHeight="1">
      <c r="A110" s="479" t="str">
        <f>IF(ISBLANK(H110),"",($E$3&amp;"."&amp;+(COUNTA(H$3:H110))))</f>
        <v/>
      </c>
      <c r="B110" s="33"/>
      <c r="D110" s="13"/>
      <c r="E110" s="658"/>
      <c r="F110" s="658"/>
      <c r="G110" s="6"/>
      <c r="H110" s="659"/>
      <c r="I110" s="659"/>
      <c r="J110" s="84"/>
      <c r="K110" s="84"/>
      <c r="M110" s="679">
        <v>29</v>
      </c>
    </row>
    <row r="111" spans="1:13" ht="12" customHeight="1">
      <c r="A111" s="479" t="str">
        <f>IF(ISBLANK(H111),"",($E$3&amp;"."&amp;+(COUNTA(H$3:H111))))</f>
        <v>10.25</v>
      </c>
      <c r="B111" s="33"/>
      <c r="D111" s="13" t="s">
        <v>81</v>
      </c>
      <c r="E111" s="658" t="s">
        <v>828</v>
      </c>
      <c r="F111" s="658"/>
      <c r="G111" s="6"/>
      <c r="H111" s="659" t="s">
        <v>913</v>
      </c>
      <c r="I111" s="659">
        <v>25000</v>
      </c>
      <c r="J111" s="84"/>
      <c r="K111" s="84"/>
      <c r="M111" s="679">
        <v>30</v>
      </c>
    </row>
    <row r="112" spans="1:13" ht="12" customHeight="1">
      <c r="A112" s="479" t="str">
        <f>IF(ISBLANK(H112),"",($E$3&amp;"."&amp;+(COUNTA(H$3:H112))))</f>
        <v/>
      </c>
      <c r="B112" s="33"/>
      <c r="D112" s="658"/>
      <c r="E112" s="658"/>
      <c r="F112" s="658"/>
      <c r="G112" s="6"/>
      <c r="H112" s="659"/>
      <c r="I112" s="659"/>
      <c r="J112" s="84"/>
      <c r="K112" s="84"/>
      <c r="M112" s="679">
        <v>31</v>
      </c>
    </row>
    <row r="113" spans="1:13" ht="12" customHeight="1">
      <c r="A113" s="479" t="str">
        <f>IF(ISBLANK(H113),"",($E$3&amp;"."&amp;+(COUNTA(H$3:H113))))</f>
        <v>10.26</v>
      </c>
      <c r="B113" s="33"/>
      <c r="D113" s="13" t="s">
        <v>92</v>
      </c>
      <c r="E113" s="552" t="s">
        <v>829</v>
      </c>
      <c r="F113" s="551"/>
      <c r="G113" s="6"/>
      <c r="H113" s="659" t="s">
        <v>913</v>
      </c>
      <c r="I113" s="659">
        <v>10200</v>
      </c>
      <c r="J113" s="84"/>
      <c r="K113" s="84"/>
      <c r="M113" s="679">
        <v>32</v>
      </c>
    </row>
    <row r="114" spans="1:13" ht="12" customHeight="1">
      <c r="A114" s="479" t="str">
        <f>IF(ISBLANK(H114),"",($E$3&amp;"."&amp;+(COUNTA(H$3:H114))))</f>
        <v/>
      </c>
      <c r="B114" s="33"/>
      <c r="C114" s="816"/>
      <c r="D114" s="817"/>
      <c r="E114" s="664"/>
      <c r="F114" s="11"/>
      <c r="G114" s="6"/>
      <c r="H114" s="659"/>
      <c r="I114" s="659"/>
      <c r="J114" s="84"/>
      <c r="K114" s="480"/>
      <c r="M114" s="679">
        <v>33</v>
      </c>
    </row>
    <row r="115" spans="1:13" ht="12" customHeight="1">
      <c r="A115" s="479" t="str">
        <f>IF(ISBLANK(H115),"",($E$3&amp;"."&amp;+(COUNTA(H$3:H115))))</f>
        <v/>
      </c>
      <c r="B115" s="33"/>
      <c r="C115" s="15" t="s">
        <v>1021</v>
      </c>
      <c r="D115" s="658" t="s">
        <v>839</v>
      </c>
      <c r="E115" s="658"/>
      <c r="F115" s="658"/>
      <c r="G115" s="658"/>
      <c r="H115" s="659"/>
      <c r="I115" s="659"/>
      <c r="J115" s="84"/>
      <c r="K115" s="480"/>
      <c r="M115" s="679">
        <v>34</v>
      </c>
    </row>
    <row r="116" spans="1:13" ht="12" customHeight="1">
      <c r="A116" s="479" t="str">
        <f>IF(ISBLANK(H116),"",($E$3&amp;"."&amp;+(COUNTA(H$3:H116))))</f>
        <v/>
      </c>
      <c r="B116" s="33"/>
      <c r="C116" s="590"/>
      <c r="D116" s="666"/>
      <c r="E116" s="666"/>
      <c r="F116" s="11"/>
      <c r="G116" s="6"/>
      <c r="H116" s="659"/>
      <c r="I116" s="659"/>
      <c r="J116" s="84"/>
      <c r="K116" s="480"/>
      <c r="M116" s="679">
        <v>35</v>
      </c>
    </row>
    <row r="117" spans="1:13" ht="12" customHeight="1">
      <c r="A117" s="479" t="str">
        <f>IF(ISBLANK(H117),"",($E$3&amp;"."&amp;+(COUNTA(H$3:H117))))</f>
        <v>10.27</v>
      </c>
      <c r="B117" s="33"/>
      <c r="C117" s="5"/>
      <c r="D117" s="13" t="s">
        <v>11</v>
      </c>
      <c r="E117" s="552" t="s">
        <v>1016</v>
      </c>
      <c r="F117" s="11"/>
      <c r="G117" s="6"/>
      <c r="H117" s="659" t="s">
        <v>916</v>
      </c>
      <c r="I117" s="659">
        <v>1</v>
      </c>
      <c r="J117" s="84"/>
      <c r="K117" s="480"/>
      <c r="M117" s="679">
        <v>36</v>
      </c>
    </row>
    <row r="118" spans="1:13" ht="12" customHeight="1">
      <c r="A118" s="479" t="str">
        <f>IF(ISBLANK(H118),"",($E$3&amp;"."&amp;+(COUNTA(H$3:H118))))</f>
        <v/>
      </c>
      <c r="B118" s="33"/>
      <c r="C118" s="5"/>
      <c r="E118" s="658" t="s">
        <v>1017</v>
      </c>
      <c r="F118" s="11"/>
      <c r="G118" s="6"/>
      <c r="H118" s="659"/>
      <c r="I118" s="659"/>
      <c r="J118" s="84"/>
      <c r="K118" s="480"/>
      <c r="M118" s="679">
        <v>37</v>
      </c>
    </row>
    <row r="119" spans="1:13" ht="12" customHeight="1">
      <c r="A119" s="479" t="str">
        <f>IF(ISBLANK(H119),"",($E$3&amp;"."&amp;+(COUNTA(H$3:H119))))</f>
        <v/>
      </c>
      <c r="B119" s="33"/>
      <c r="C119" s="5"/>
      <c r="D119" s="658"/>
      <c r="E119" s="658" t="s">
        <v>1018</v>
      </c>
      <c r="F119" s="11"/>
      <c r="G119" s="6"/>
      <c r="H119" s="659"/>
      <c r="I119" s="659"/>
      <c r="J119" s="84"/>
      <c r="K119" s="480"/>
      <c r="M119" s="679">
        <v>38</v>
      </c>
    </row>
    <row r="120" spans="1:13" ht="12" customHeight="1">
      <c r="A120" s="479" t="str">
        <f>IF(ISBLANK(H120),"",($E$3&amp;"."&amp;+(COUNTA(H$3:H120))))</f>
        <v/>
      </c>
      <c r="B120" s="33"/>
      <c r="C120" s="5"/>
      <c r="D120" s="658"/>
      <c r="E120" s="658" t="s">
        <v>1019</v>
      </c>
      <c r="F120" s="11"/>
      <c r="G120" s="6"/>
      <c r="H120" s="659"/>
      <c r="I120" s="659"/>
      <c r="J120" s="84"/>
      <c r="K120" s="480"/>
      <c r="M120" s="679">
        <v>39</v>
      </c>
    </row>
    <row r="121" spans="1:13" ht="12" customHeight="1">
      <c r="A121" s="479" t="str">
        <f>IF(ISBLANK(H121),"",($E$3&amp;"."&amp;+(COUNTA(H$3:H121))))</f>
        <v/>
      </c>
      <c r="B121" s="33"/>
      <c r="C121" s="5"/>
      <c r="D121" s="658"/>
      <c r="E121" s="658" t="s">
        <v>1020</v>
      </c>
      <c r="F121" s="11"/>
      <c r="G121" s="6"/>
      <c r="H121" s="659"/>
      <c r="I121" s="659"/>
      <c r="J121" s="84"/>
      <c r="K121" s="480"/>
      <c r="M121" s="679">
        <v>40</v>
      </c>
    </row>
    <row r="122" spans="1:13" ht="12" customHeight="1">
      <c r="A122" s="479" t="str">
        <f>IF(ISBLANK(H122),"",($E$3&amp;"."&amp;+(COUNTA(H$3:H122))))</f>
        <v/>
      </c>
      <c r="B122" s="33"/>
      <c r="C122" s="551"/>
      <c r="D122" s="658"/>
      <c r="E122" s="658"/>
      <c r="F122" s="11"/>
      <c r="G122" s="6"/>
      <c r="H122" s="659"/>
      <c r="I122" s="659"/>
      <c r="J122" s="84"/>
      <c r="K122" s="84"/>
      <c r="M122" s="679">
        <v>41</v>
      </c>
    </row>
    <row r="123" spans="1:13" ht="12" customHeight="1">
      <c r="A123" s="479" t="str">
        <f>IF(ISBLANK(H123),"",($E$3&amp;"."&amp;+(COUNTA(H$3:H123))))</f>
        <v/>
      </c>
      <c r="B123" s="33"/>
      <c r="C123" s="29" t="s">
        <v>1022</v>
      </c>
      <c r="D123" s="661" t="s">
        <v>840</v>
      </c>
      <c r="E123" s="658"/>
      <c r="F123" s="11"/>
      <c r="G123" s="6"/>
      <c r="H123" s="659"/>
      <c r="I123" s="659"/>
      <c r="J123" s="84"/>
      <c r="K123" s="84"/>
      <c r="M123" s="679">
        <v>42</v>
      </c>
    </row>
    <row r="124" spans="1:13" ht="12" customHeight="1">
      <c r="A124" s="479" t="str">
        <f>IF(ISBLANK(H124),"",($E$3&amp;"."&amp;+(COUNTA(H$3:H124))))</f>
        <v/>
      </c>
      <c r="B124" s="33"/>
      <c r="C124" s="15"/>
      <c r="D124" s="662"/>
      <c r="E124" s="658"/>
      <c r="F124" s="11"/>
      <c r="G124" s="6"/>
      <c r="H124" s="659"/>
      <c r="I124" s="659"/>
      <c r="J124" s="84"/>
      <c r="K124" s="84"/>
      <c r="M124" s="679">
        <v>43</v>
      </c>
    </row>
    <row r="125" spans="1:13" ht="12" customHeight="1">
      <c r="A125" s="479" t="str">
        <f>IF(ISBLANK(H125),"",($E$3&amp;"."&amp;+(COUNTA(H$3:H125))))</f>
        <v>10.28</v>
      </c>
      <c r="B125" s="33"/>
      <c r="D125" s="13" t="s">
        <v>11</v>
      </c>
      <c r="E125" s="658" t="s">
        <v>1006</v>
      </c>
      <c r="F125" s="658"/>
      <c r="G125" s="6"/>
      <c r="H125" s="659" t="s">
        <v>62</v>
      </c>
      <c r="I125" s="659">
        <v>1380</v>
      </c>
      <c r="J125" s="84"/>
      <c r="K125" s="84"/>
      <c r="M125" s="679">
        <v>44</v>
      </c>
    </row>
    <row r="126" spans="1:13" ht="12" customHeight="1">
      <c r="A126" s="479" t="str">
        <f>IF(ISBLANK(H126),"",($E$3&amp;"."&amp;+(COUNTA(H$3:H126))))</f>
        <v/>
      </c>
      <c r="B126" s="33"/>
      <c r="D126" s="658"/>
      <c r="E126" s="658" t="s">
        <v>1007</v>
      </c>
      <c r="F126" s="658"/>
      <c r="G126" s="6"/>
      <c r="H126" s="659"/>
      <c r="I126" s="659"/>
      <c r="J126" s="84"/>
      <c r="K126" s="84"/>
      <c r="M126" s="679">
        <v>45</v>
      </c>
    </row>
    <row r="127" spans="1:13" ht="12" customHeight="1">
      <c r="A127" s="479" t="str">
        <f>IF(ISBLANK(H127),"",($E$3&amp;"."&amp;+(COUNTA(H$3:H127))))</f>
        <v/>
      </c>
      <c r="B127" s="33"/>
      <c r="D127" s="658"/>
      <c r="E127" s="658" t="s">
        <v>1008</v>
      </c>
      <c r="F127" s="658"/>
      <c r="G127" s="6"/>
      <c r="H127" s="659"/>
      <c r="I127" s="659"/>
      <c r="J127" s="84"/>
      <c r="K127" s="84"/>
      <c r="M127" s="679">
        <v>46</v>
      </c>
    </row>
    <row r="128" spans="1:13" ht="12" customHeight="1">
      <c r="A128" s="479" t="str">
        <f>IF(ISBLANK(H128),"",($E$3&amp;"."&amp;+(COUNTA(H$3:H128))))</f>
        <v/>
      </c>
      <c r="B128" s="33"/>
      <c r="D128" s="658"/>
      <c r="E128" s="658"/>
      <c r="F128" s="658"/>
      <c r="G128" s="6"/>
      <c r="H128" s="659"/>
      <c r="I128" s="659"/>
      <c r="J128" s="84"/>
      <c r="K128" s="84"/>
      <c r="M128" s="679">
        <v>47</v>
      </c>
    </row>
    <row r="129" spans="1:15" ht="12" customHeight="1">
      <c r="A129" s="479" t="str">
        <f>IF(ISBLANK(H129),"",($E$3&amp;"."&amp;+(COUNTA(H$3:H129))))</f>
        <v>10.29</v>
      </c>
      <c r="B129" s="33"/>
      <c r="D129" s="13" t="s">
        <v>17</v>
      </c>
      <c r="E129" s="658" t="s">
        <v>1009</v>
      </c>
      <c r="F129" s="658"/>
      <c r="G129" s="6"/>
      <c r="H129" s="659" t="s">
        <v>62</v>
      </c>
      <c r="I129" s="659">
        <v>1380</v>
      </c>
      <c r="J129" s="84"/>
      <c r="K129" s="84"/>
      <c r="M129" s="679">
        <v>48</v>
      </c>
    </row>
    <row r="130" spans="1:15" ht="12" customHeight="1">
      <c r="A130" s="479" t="str">
        <f>IF(ISBLANK(H130),"",($E$3&amp;"."&amp;+(COUNTA(H$3:H130))))</f>
        <v/>
      </c>
      <c r="B130" s="33"/>
      <c r="D130" s="658"/>
      <c r="E130" s="658" t="s">
        <v>1010</v>
      </c>
      <c r="F130" s="658"/>
      <c r="G130" s="6"/>
      <c r="H130" s="659"/>
      <c r="I130" s="659"/>
      <c r="J130" s="84"/>
      <c r="K130" s="84"/>
      <c r="M130" s="679">
        <v>49</v>
      </c>
    </row>
    <row r="131" spans="1:15" ht="12" customHeight="1">
      <c r="A131" s="479" t="str">
        <f>IF(ISBLANK(H131),"",($E$3&amp;"."&amp;+(COUNTA(H$3:H131))))</f>
        <v/>
      </c>
      <c r="B131" s="33"/>
      <c r="D131" s="658"/>
      <c r="E131" s="658" t="s">
        <v>1011</v>
      </c>
      <c r="F131" s="658"/>
      <c r="G131" s="6"/>
      <c r="H131" s="659"/>
      <c r="I131" s="659"/>
      <c r="J131" s="84"/>
      <c r="K131" s="84"/>
      <c r="M131" s="679">
        <v>50</v>
      </c>
    </row>
    <row r="132" spans="1:15" ht="12" customHeight="1">
      <c r="A132" s="479" t="str">
        <f>IF(ISBLANK(H132),"",($E$3&amp;"."&amp;+(COUNTA(H$3:H132))))</f>
        <v/>
      </c>
      <c r="B132" s="33"/>
      <c r="D132" s="658"/>
      <c r="E132" s="658" t="s">
        <v>1012</v>
      </c>
      <c r="F132" s="658"/>
      <c r="G132" s="6"/>
      <c r="H132" s="659"/>
      <c r="I132" s="659"/>
      <c r="J132" s="84"/>
      <c r="K132" s="84"/>
      <c r="M132" s="679">
        <v>51</v>
      </c>
    </row>
    <row r="133" spans="1:15" ht="12" customHeight="1">
      <c r="A133" s="479" t="str">
        <f>IF(ISBLANK(H133),"",($E$3&amp;"."&amp;+(COUNTA(H$3:H133))))</f>
        <v/>
      </c>
      <c r="B133" s="33"/>
      <c r="D133" s="658"/>
      <c r="E133" s="658"/>
      <c r="F133" s="658"/>
      <c r="G133" s="6"/>
      <c r="H133" s="659"/>
      <c r="I133" s="659"/>
      <c r="J133" s="84"/>
      <c r="K133" s="84"/>
      <c r="M133" s="679">
        <v>52</v>
      </c>
    </row>
    <row r="134" spans="1:15" ht="12" customHeight="1">
      <c r="A134" s="479" t="str">
        <f>IF(ISBLANK(H134),"",($E$3&amp;"."&amp;+(COUNTA(H$3:H134))))</f>
        <v>10.30</v>
      </c>
      <c r="B134" s="33"/>
      <c r="D134" s="13" t="s">
        <v>81</v>
      </c>
      <c r="E134" s="658" t="s">
        <v>1013</v>
      </c>
      <c r="F134" s="658"/>
      <c r="G134" s="6"/>
      <c r="H134" s="659" t="s">
        <v>62</v>
      </c>
      <c r="I134" s="659">
        <v>1380</v>
      </c>
      <c r="J134" s="84"/>
      <c r="K134" s="84"/>
      <c r="M134" s="679">
        <v>53</v>
      </c>
    </row>
    <row r="135" spans="1:15" ht="12" customHeight="1">
      <c r="A135" s="479" t="str">
        <f>IF(ISBLANK(H135),"",($E$3&amp;"."&amp;+(COUNTA(H$3:H135))))</f>
        <v/>
      </c>
      <c r="B135" s="33"/>
      <c r="D135" s="664"/>
      <c r="E135" s="664" t="s">
        <v>1014</v>
      </c>
      <c r="F135" s="664"/>
      <c r="G135" s="6"/>
      <c r="H135" s="659"/>
      <c r="I135" s="659"/>
      <c r="J135" s="84"/>
      <c r="K135" s="84"/>
      <c r="M135" s="679">
        <v>54</v>
      </c>
    </row>
    <row r="136" spans="1:15" ht="12" customHeight="1">
      <c r="A136" s="479" t="str">
        <f>IF(ISBLANK(H136),"",($E$3&amp;"."&amp;+(COUNTA(H$3:H136))))</f>
        <v/>
      </c>
      <c r="B136" s="33"/>
      <c r="D136" s="664"/>
      <c r="E136" s="664" t="s">
        <v>1015</v>
      </c>
      <c r="F136" s="664"/>
      <c r="G136" s="6"/>
      <c r="H136" s="659"/>
      <c r="I136" s="659"/>
      <c r="J136" s="84"/>
      <c r="K136" s="84"/>
      <c r="M136" s="679">
        <v>55</v>
      </c>
    </row>
    <row r="137" spans="1:15" ht="12" customHeight="1">
      <c r="A137" s="479" t="str">
        <f>IF(ISBLANK(H137),"",($E$3&amp;"."&amp;+(COUNTA(H$3:H137))))</f>
        <v/>
      </c>
      <c r="B137" s="33"/>
      <c r="C137" s="595"/>
      <c r="D137" s="664"/>
      <c r="E137" s="664"/>
      <c r="F137" s="11"/>
      <c r="G137" s="6"/>
      <c r="H137" s="659"/>
      <c r="I137" s="659"/>
      <c r="J137" s="84"/>
      <c r="K137" s="84"/>
      <c r="M137" s="679">
        <v>56</v>
      </c>
    </row>
    <row r="138" spans="1:15" ht="12" customHeight="1">
      <c r="A138" s="479" t="str">
        <f>IF(ISBLANK(H138),"",($E$3&amp;"."&amp;+(COUNTA(H$3:H138))))</f>
        <v/>
      </c>
      <c r="B138" s="33"/>
      <c r="C138" s="15" t="s">
        <v>1023</v>
      </c>
      <c r="D138" s="662" t="s">
        <v>841</v>
      </c>
      <c r="E138" s="662"/>
      <c r="F138" s="11"/>
      <c r="G138" s="6"/>
      <c r="H138" s="659"/>
      <c r="I138" s="659"/>
      <c r="J138" s="84"/>
      <c r="K138" s="84"/>
      <c r="M138" s="679">
        <v>57</v>
      </c>
    </row>
    <row r="139" spans="1:15" ht="12" customHeight="1">
      <c r="A139" s="479" t="str">
        <f>IF(ISBLANK(H139),"",($E$3&amp;"."&amp;+(COUNTA(H$3:H139))))</f>
        <v/>
      </c>
      <c r="B139" s="33"/>
      <c r="C139" s="15"/>
      <c r="D139" s="662"/>
      <c r="E139" s="662"/>
      <c r="F139" s="11"/>
      <c r="G139" s="6"/>
      <c r="H139" s="659"/>
      <c r="I139" s="659"/>
      <c r="J139" s="84"/>
      <c r="K139" s="84"/>
      <c r="M139" s="679">
        <v>58</v>
      </c>
    </row>
    <row r="140" spans="1:15" ht="12" customHeight="1">
      <c r="A140" s="479" t="str">
        <f>IF(ISBLANK(H140),"",($E$3&amp;"."&amp;+(COUNTA(H$3:H140))))</f>
        <v>10.31</v>
      </c>
      <c r="B140" s="33"/>
      <c r="D140" s="13" t="s">
        <v>11</v>
      </c>
      <c r="E140" s="658" t="s">
        <v>1024</v>
      </c>
      <c r="F140" s="11"/>
      <c r="G140" s="6"/>
      <c r="H140" s="659" t="s">
        <v>62</v>
      </c>
      <c r="I140" s="659">
        <v>10</v>
      </c>
      <c r="J140" s="84"/>
      <c r="K140" s="84"/>
      <c r="M140" s="679">
        <v>59</v>
      </c>
    </row>
    <row r="141" spans="1:15" ht="12" customHeight="1">
      <c r="A141" s="479" t="str">
        <f>IF(ISBLANK(H141),"",($E$3&amp;"."&amp;+(COUNTA(H$3:H141))))</f>
        <v/>
      </c>
      <c r="B141" s="33"/>
      <c r="C141" s="553"/>
      <c r="D141" s="660"/>
      <c r="E141" s="657" t="s">
        <v>1025</v>
      </c>
      <c r="F141" s="11"/>
      <c r="G141" s="6"/>
      <c r="H141" s="14"/>
      <c r="I141" s="4"/>
      <c r="J141" s="84"/>
      <c r="K141" s="84"/>
      <c r="M141" s="679">
        <v>60</v>
      </c>
    </row>
    <row r="142" spans="1:15" ht="12" customHeight="1">
      <c r="A142" s="479" t="str">
        <f>IF(ISBLANK(H142),"",($E$3&amp;"."&amp;+(COUNTA(H$3:H142))))</f>
        <v/>
      </c>
      <c r="B142" s="33"/>
      <c r="C142" s="13"/>
      <c r="D142" s="15"/>
      <c r="E142" s="11"/>
      <c r="F142" s="11"/>
      <c r="G142" s="6"/>
      <c r="H142" s="14"/>
      <c r="I142" s="4"/>
      <c r="J142" s="84"/>
      <c r="K142" s="84"/>
      <c r="M142" s="679">
        <v>61</v>
      </c>
    </row>
    <row r="143" spans="1:15" ht="12" customHeight="1">
      <c r="A143" s="479" t="str">
        <f>IF(ISBLANK(H143),"",($E$3&amp;"."&amp;+(COUNTA(H$3:H143))))</f>
        <v/>
      </c>
      <c r="B143" s="47"/>
      <c r="C143" s="51"/>
      <c r="D143" s="26"/>
      <c r="E143" s="115"/>
      <c r="F143" s="115"/>
      <c r="G143" s="251"/>
      <c r="H143" s="4"/>
      <c r="I143" s="4"/>
      <c r="J143" s="84"/>
      <c r="K143" s="480"/>
      <c r="M143" s="679">
        <v>62</v>
      </c>
      <c r="O143" s="16"/>
    </row>
    <row r="144" spans="1:15" ht="12" customHeight="1">
      <c r="A144" s="479" t="str">
        <f>IF(ISBLANK(H144),"",($E$3&amp;"."&amp;+(COUNTA(H$3:H144))))</f>
        <v/>
      </c>
      <c r="B144" s="47"/>
      <c r="C144" s="116"/>
      <c r="D144" s="26"/>
      <c r="E144" s="26"/>
      <c r="F144" s="26"/>
      <c r="G144" s="6"/>
      <c r="H144" s="4"/>
      <c r="I144" s="4"/>
      <c r="J144" s="84"/>
      <c r="K144" s="480"/>
      <c r="M144" s="679">
        <v>63</v>
      </c>
      <c r="O144" s="16"/>
    </row>
    <row r="145" spans="1:13" ht="12" customHeight="1">
      <c r="A145" s="479" t="str">
        <f>IF(ISBLANK(H145),"",($E$3&amp;"."&amp;+(COUNTA(H$3:H145))))</f>
        <v/>
      </c>
      <c r="B145" s="47"/>
      <c r="C145" s="26"/>
      <c r="D145" s="117"/>
      <c r="E145" s="26"/>
      <c r="F145" s="26"/>
      <c r="G145" s="6"/>
      <c r="H145" s="4"/>
      <c r="I145" s="482"/>
      <c r="J145" s="84"/>
      <c r="K145" s="84"/>
      <c r="M145" s="679">
        <v>64</v>
      </c>
    </row>
    <row r="146" spans="1:13" ht="12" customHeight="1">
      <c r="A146" s="479" t="str">
        <f>IF(ISBLANK(H146),"",($E$3&amp;"."&amp;+(COUNTA(H$3:H146))))</f>
        <v/>
      </c>
      <c r="B146" s="33"/>
      <c r="C146" s="13"/>
      <c r="D146" s="15"/>
      <c r="E146" s="11"/>
      <c r="F146" s="11"/>
      <c r="G146" s="6"/>
      <c r="H146" s="14"/>
      <c r="I146" s="4"/>
      <c r="J146" s="84"/>
      <c r="K146" s="84"/>
      <c r="M146" s="679">
        <v>65</v>
      </c>
    </row>
    <row r="147" spans="1:13" ht="12" customHeight="1">
      <c r="A147" s="479" t="str">
        <f>IF(ISBLANK(H147),"",($E$3&amp;"."&amp;+(COUNTA(H$3:H147))))</f>
        <v/>
      </c>
      <c r="B147" s="33"/>
      <c r="C147" s="13"/>
      <c r="D147" s="135"/>
      <c r="E147" s="11"/>
      <c r="F147" s="11"/>
      <c r="G147" s="6"/>
      <c r="H147" s="14"/>
      <c r="I147" s="4"/>
      <c r="J147" s="84"/>
      <c r="K147" s="84"/>
      <c r="M147" s="679">
        <v>66</v>
      </c>
    </row>
    <row r="148" spans="1:13" ht="12" customHeight="1">
      <c r="A148" s="479" t="str">
        <f>IF(ISBLANK(H148),"",($E$3&amp;"."&amp;+(COUNTA(H$3:H148))))</f>
        <v/>
      </c>
      <c r="B148" s="33"/>
      <c r="C148" s="26"/>
      <c r="D148" s="117"/>
      <c r="E148" s="26"/>
      <c r="F148" s="26"/>
      <c r="G148" s="6"/>
      <c r="H148" s="4"/>
      <c r="I148" s="482"/>
      <c r="J148" s="84"/>
      <c r="K148" s="84"/>
      <c r="M148" s="679">
        <v>67</v>
      </c>
    </row>
    <row r="149" spans="1:13" ht="12" customHeight="1">
      <c r="A149" s="479"/>
      <c r="B149" s="33"/>
      <c r="C149" s="26"/>
      <c r="D149" s="117"/>
      <c r="E149" s="26"/>
      <c r="F149" s="26"/>
      <c r="G149" s="6"/>
      <c r="H149" s="4"/>
      <c r="I149" s="482"/>
      <c r="J149" s="84"/>
      <c r="K149" s="84"/>
      <c r="M149" s="679">
        <v>68</v>
      </c>
    </row>
    <row r="150" spans="1:13" ht="12" customHeight="1">
      <c r="A150" s="479"/>
      <c r="B150" s="33"/>
      <c r="C150" s="26"/>
      <c r="D150" s="117"/>
      <c r="E150" s="26"/>
      <c r="F150" s="26"/>
      <c r="G150" s="6"/>
      <c r="H150" s="4"/>
      <c r="I150" s="482"/>
      <c r="J150" s="84"/>
      <c r="K150" s="84"/>
      <c r="M150" s="679">
        <v>69</v>
      </c>
    </row>
    <row r="151" spans="1:13" ht="12" customHeight="1">
      <c r="A151" s="479"/>
      <c r="B151" s="33"/>
      <c r="C151" s="26"/>
      <c r="D151" s="117"/>
      <c r="E151" s="26"/>
      <c r="F151" s="26"/>
      <c r="G151" s="6"/>
      <c r="H151" s="4"/>
      <c r="I151" s="482"/>
      <c r="J151" s="84"/>
      <c r="K151" s="84"/>
      <c r="M151" s="679">
        <v>70</v>
      </c>
    </row>
    <row r="152" spans="1:13" ht="12" customHeight="1">
      <c r="A152" s="479" t="str">
        <f>IF(ISBLANK(H152),"",($E$3&amp;"."&amp;+(COUNTA(H$3:H152))))</f>
        <v/>
      </c>
      <c r="B152" s="4"/>
      <c r="C152" s="9" t="str">
        <f>C3</f>
        <v>Schedule</v>
      </c>
      <c r="D152" s="22"/>
      <c r="E152" s="483">
        <f>E3</f>
        <v>10</v>
      </c>
      <c r="G152" s="23"/>
      <c r="H152" s="4"/>
      <c r="I152" s="4"/>
      <c r="J152" s="84"/>
      <c r="K152" s="84"/>
      <c r="M152" s="679">
        <v>71</v>
      </c>
    </row>
    <row r="153" spans="1:13" ht="12" customHeight="1">
      <c r="A153" s="479" t="str">
        <f>IF(ISBLANK(H153),"",($E$3&amp;"."&amp;+(COUNTA(H$3:H153))))</f>
        <v/>
      </c>
      <c r="B153" s="4"/>
      <c r="C153" s="28" t="str">
        <f>C4</f>
        <v>CONCRETE SPOIL REPAIR</v>
      </c>
      <c r="D153" s="22"/>
      <c r="E153" s="22"/>
      <c r="F153" s="22"/>
      <c r="G153" s="23"/>
      <c r="H153" s="4"/>
      <c r="I153" s="4"/>
      <c r="J153" s="84"/>
      <c r="K153" s="84"/>
      <c r="M153" s="679">
        <v>72</v>
      </c>
    </row>
    <row r="154" spans="1:13" ht="12" customHeight="1">
      <c r="A154" s="479"/>
      <c r="C154" s="25"/>
      <c r="D154" s="22"/>
      <c r="E154" s="22"/>
      <c r="F154" s="22"/>
      <c r="G154" s="23"/>
      <c r="H154" s="4"/>
      <c r="I154" s="4"/>
      <c r="J154" s="84"/>
      <c r="K154" s="84"/>
      <c r="M154" s="679">
        <v>73</v>
      </c>
    </row>
    <row r="155" spans="1:13" ht="12" customHeight="1">
      <c r="A155" s="496"/>
      <c r="B155" s="69"/>
      <c r="C155" s="497" t="s">
        <v>166</v>
      </c>
      <c r="D155" s="70"/>
      <c r="E155" s="70"/>
      <c r="F155" s="70"/>
      <c r="G155" s="70"/>
      <c r="H155" s="69"/>
      <c r="I155" s="79"/>
      <c r="J155" s="498" t="s">
        <v>167</v>
      </c>
      <c r="K155" s="499"/>
      <c r="M155" s="679">
        <v>74</v>
      </c>
    </row>
    <row r="156" spans="1:13" ht="12" customHeight="1">
      <c r="M156" s="679">
        <v>75</v>
      </c>
    </row>
    <row r="157" spans="1:13" ht="12" customHeight="1">
      <c r="M157" s="679">
        <v>76</v>
      </c>
    </row>
    <row r="158" spans="1:13" ht="12" customHeight="1">
      <c r="M158" s="679">
        <v>77</v>
      </c>
    </row>
    <row r="159" spans="1:13" ht="12" customHeight="1">
      <c r="M159" s="679">
        <v>78</v>
      </c>
    </row>
    <row r="160" spans="1:13" ht="12" customHeight="1">
      <c r="M160" s="679">
        <v>79</v>
      </c>
    </row>
    <row r="161" spans="2:16" ht="12" customHeight="1">
      <c r="M161" s="679">
        <v>80</v>
      </c>
    </row>
    <row r="162" spans="2:16" ht="12" customHeight="1">
      <c r="M162" s="679">
        <v>81</v>
      </c>
    </row>
    <row r="163" spans="2:16" ht="12" customHeight="1">
      <c r="M163" s="679">
        <v>82</v>
      </c>
    </row>
    <row r="164" spans="2:16" ht="12" customHeight="1"/>
    <row r="165" spans="2:16" ht="12" customHeight="1"/>
    <row r="166" spans="2:16" ht="12" customHeight="1"/>
    <row r="167" spans="2:16" ht="12" customHeight="1"/>
    <row r="168" spans="2:16" ht="12" customHeight="1"/>
    <row r="169" spans="2:16" ht="12" customHeight="1"/>
    <row r="170" spans="2:16" ht="12" customHeight="1"/>
    <row r="171" spans="2:16" ht="12" customHeight="1"/>
    <row r="172" spans="2:16" ht="12" customHeight="1"/>
    <row r="173" spans="2:16" s="484" customFormat="1" ht="12" customHeight="1">
      <c r="B173" s="2"/>
      <c r="C173" s="1"/>
      <c r="D173" s="1"/>
      <c r="E173" s="1"/>
      <c r="F173" s="1"/>
      <c r="G173" s="1"/>
      <c r="H173" s="2"/>
      <c r="I173" s="2"/>
      <c r="J173" s="475"/>
      <c r="K173" s="475"/>
      <c r="L173" s="1"/>
      <c r="M173" s="679"/>
      <c r="N173" s="1"/>
      <c r="O173" s="1"/>
      <c r="P173" s="1"/>
    </row>
    <row r="174" spans="2:16" s="484" customFormat="1" ht="12" customHeight="1">
      <c r="B174" s="2"/>
      <c r="C174" s="1"/>
      <c r="D174" s="1"/>
      <c r="E174" s="1"/>
      <c r="F174" s="1"/>
      <c r="G174" s="1"/>
      <c r="H174" s="2"/>
      <c r="I174" s="2"/>
      <c r="J174" s="475"/>
      <c r="K174" s="475"/>
      <c r="L174" s="1"/>
      <c r="M174" s="679"/>
      <c r="N174" s="1"/>
      <c r="O174" s="1"/>
      <c r="P174" s="1"/>
    </row>
    <row r="175" spans="2:16" s="484" customFormat="1" ht="12" customHeight="1">
      <c r="B175" s="2"/>
      <c r="C175" s="1"/>
      <c r="D175" s="1"/>
      <c r="E175" s="1"/>
      <c r="F175" s="1"/>
      <c r="G175" s="1"/>
      <c r="H175" s="2"/>
      <c r="I175" s="2"/>
      <c r="J175" s="475"/>
      <c r="K175" s="475"/>
      <c r="L175" s="1"/>
      <c r="M175" s="679"/>
      <c r="N175" s="1"/>
      <c r="O175" s="1"/>
      <c r="P175" s="1"/>
    </row>
    <row r="176" spans="2:16" s="484" customFormat="1" ht="12" customHeight="1">
      <c r="B176" s="2"/>
      <c r="C176" s="1"/>
      <c r="D176" s="1"/>
      <c r="E176" s="1"/>
      <c r="F176" s="1"/>
      <c r="G176" s="1"/>
      <c r="H176" s="2"/>
      <c r="I176" s="2"/>
      <c r="J176" s="475"/>
      <c r="K176" s="475"/>
      <c r="L176" s="1"/>
      <c r="M176" s="679"/>
      <c r="N176" s="1"/>
      <c r="O176" s="1"/>
      <c r="P176" s="1"/>
    </row>
    <row r="177" spans="2:16" s="484" customFormat="1" ht="12" customHeight="1">
      <c r="B177" s="2"/>
      <c r="C177" s="1"/>
      <c r="D177" s="1"/>
      <c r="E177" s="1"/>
      <c r="F177" s="1"/>
      <c r="G177" s="1"/>
      <c r="H177" s="2"/>
      <c r="I177" s="2"/>
      <c r="J177" s="475"/>
      <c r="K177" s="475"/>
      <c r="L177" s="1"/>
      <c r="M177" s="679"/>
      <c r="N177" s="1"/>
      <c r="O177" s="1"/>
      <c r="P177" s="1"/>
    </row>
    <row r="178" spans="2:16" s="484" customFormat="1" ht="12" customHeight="1">
      <c r="B178" s="2"/>
      <c r="C178" s="1"/>
      <c r="D178" s="1"/>
      <c r="E178" s="1"/>
      <c r="F178" s="1"/>
      <c r="G178" s="1"/>
      <c r="H178" s="2"/>
      <c r="I178" s="2"/>
      <c r="J178" s="475"/>
      <c r="K178" s="475"/>
      <c r="L178" s="1"/>
      <c r="M178" s="679"/>
      <c r="N178" s="1"/>
      <c r="O178" s="1"/>
      <c r="P178" s="1"/>
    </row>
    <row r="179" spans="2:16" s="484" customFormat="1" ht="12" customHeight="1">
      <c r="B179" s="2"/>
      <c r="C179" s="1"/>
      <c r="D179" s="1"/>
      <c r="E179" s="1"/>
      <c r="F179" s="1"/>
      <c r="G179" s="1"/>
      <c r="H179" s="2"/>
      <c r="I179" s="2"/>
      <c r="J179" s="475"/>
      <c r="K179" s="475"/>
      <c r="L179" s="1"/>
      <c r="M179" s="679"/>
      <c r="N179" s="1"/>
      <c r="O179" s="1"/>
      <c r="P179" s="1"/>
    </row>
    <row r="180" spans="2:16" s="484" customFormat="1" ht="12" customHeight="1">
      <c r="B180" s="2"/>
      <c r="C180" s="1"/>
      <c r="D180" s="1"/>
      <c r="E180" s="1"/>
      <c r="F180" s="1"/>
      <c r="G180" s="1"/>
      <c r="H180" s="2"/>
      <c r="I180" s="2"/>
      <c r="J180" s="475"/>
      <c r="K180" s="475"/>
      <c r="L180" s="1"/>
      <c r="M180" s="679"/>
      <c r="N180" s="1"/>
      <c r="O180" s="1"/>
      <c r="P180" s="1"/>
    </row>
    <row r="181" spans="2:16" s="484" customFormat="1" ht="12" customHeight="1">
      <c r="B181" s="2"/>
      <c r="C181" s="1"/>
      <c r="D181" s="1"/>
      <c r="E181" s="1"/>
      <c r="F181" s="1"/>
      <c r="G181" s="1"/>
      <c r="H181" s="2"/>
      <c r="I181" s="2"/>
      <c r="J181" s="475"/>
      <c r="K181" s="475"/>
      <c r="L181" s="1"/>
      <c r="M181" s="679"/>
      <c r="N181" s="1"/>
      <c r="O181" s="1"/>
      <c r="P181" s="1"/>
    </row>
    <row r="182" spans="2:16" s="484" customFormat="1" ht="12" customHeight="1">
      <c r="B182" s="2"/>
      <c r="C182" s="1"/>
      <c r="D182" s="1"/>
      <c r="E182" s="1"/>
      <c r="F182" s="1"/>
      <c r="G182" s="1"/>
      <c r="H182" s="2"/>
      <c r="I182" s="2"/>
      <c r="J182" s="475"/>
      <c r="K182" s="475"/>
      <c r="L182" s="1"/>
      <c r="M182" s="679"/>
      <c r="N182" s="1"/>
      <c r="O182" s="1"/>
      <c r="P182" s="1"/>
    </row>
    <row r="183" spans="2:16" s="484" customFormat="1" ht="12" customHeight="1">
      <c r="B183" s="2"/>
      <c r="C183" s="1"/>
      <c r="D183" s="1"/>
      <c r="E183" s="1"/>
      <c r="F183" s="1"/>
      <c r="G183" s="1"/>
      <c r="H183" s="2"/>
      <c r="I183" s="2"/>
      <c r="J183" s="475"/>
      <c r="K183" s="475"/>
      <c r="L183" s="1"/>
      <c r="M183" s="679"/>
      <c r="N183" s="1"/>
      <c r="O183" s="1"/>
      <c r="P183" s="1"/>
    </row>
    <row r="184" spans="2:16" s="484" customFormat="1" ht="12" customHeight="1">
      <c r="B184" s="2"/>
      <c r="C184" s="1"/>
      <c r="D184" s="1"/>
      <c r="E184" s="1"/>
      <c r="F184" s="1"/>
      <c r="G184" s="1"/>
      <c r="H184" s="2"/>
      <c r="I184" s="2"/>
      <c r="J184" s="475"/>
      <c r="K184" s="475"/>
      <c r="L184" s="1"/>
      <c r="M184" s="679"/>
      <c r="N184" s="1"/>
      <c r="O184" s="1"/>
      <c r="P184" s="1"/>
    </row>
    <row r="185" spans="2:16" s="484" customFormat="1" ht="12" customHeight="1">
      <c r="B185" s="2"/>
      <c r="C185" s="1"/>
      <c r="D185" s="1"/>
      <c r="E185" s="1"/>
      <c r="F185" s="1"/>
      <c r="G185" s="1"/>
      <c r="H185" s="2"/>
      <c r="I185" s="2"/>
      <c r="J185" s="475"/>
      <c r="K185" s="475"/>
      <c r="L185" s="1"/>
      <c r="M185" s="679"/>
      <c r="N185" s="1"/>
      <c r="O185" s="1"/>
      <c r="P185" s="1"/>
    </row>
    <row r="186" spans="2:16" s="484" customFormat="1" ht="12" customHeight="1">
      <c r="B186" s="2"/>
      <c r="C186" s="1"/>
      <c r="D186" s="1"/>
      <c r="E186" s="1"/>
      <c r="F186" s="1"/>
      <c r="G186" s="1"/>
      <c r="H186" s="2"/>
      <c r="I186" s="2"/>
      <c r="J186" s="475"/>
      <c r="K186" s="475"/>
      <c r="L186" s="1"/>
      <c r="M186" s="679"/>
      <c r="N186" s="1"/>
      <c r="O186" s="1"/>
      <c r="P186" s="1"/>
    </row>
    <row r="187" spans="2:16" s="484" customFormat="1" ht="12" customHeight="1">
      <c r="B187" s="2"/>
      <c r="C187" s="1"/>
      <c r="D187" s="1"/>
      <c r="E187" s="1"/>
      <c r="F187" s="1"/>
      <c r="G187" s="1"/>
      <c r="H187" s="2"/>
      <c r="I187" s="2"/>
      <c r="J187" s="475"/>
      <c r="K187" s="475"/>
      <c r="L187" s="1"/>
      <c r="M187" s="679"/>
      <c r="N187" s="1"/>
      <c r="O187" s="1"/>
      <c r="P187" s="1"/>
    </row>
    <row r="188" spans="2:16" s="484" customFormat="1" ht="12" customHeight="1">
      <c r="B188" s="2"/>
      <c r="C188" s="1"/>
      <c r="D188" s="1"/>
      <c r="E188" s="1"/>
      <c r="F188" s="1"/>
      <c r="G188" s="1"/>
      <c r="H188" s="2"/>
      <c r="I188" s="2"/>
      <c r="J188" s="475"/>
      <c r="K188" s="475"/>
      <c r="L188" s="1"/>
      <c r="M188" s="679"/>
      <c r="N188" s="1"/>
      <c r="O188" s="1"/>
      <c r="P188" s="1"/>
    </row>
    <row r="189" spans="2:16" s="484" customFormat="1" ht="12" customHeight="1">
      <c r="B189" s="2"/>
      <c r="C189" s="1"/>
      <c r="D189" s="1"/>
      <c r="E189" s="1"/>
      <c r="F189" s="1"/>
      <c r="G189" s="1"/>
      <c r="H189" s="2"/>
      <c r="I189" s="2"/>
      <c r="J189" s="475"/>
      <c r="K189" s="475"/>
      <c r="L189" s="1"/>
      <c r="M189" s="679"/>
      <c r="N189" s="1"/>
      <c r="O189" s="1"/>
      <c r="P189" s="1"/>
    </row>
    <row r="190" spans="2:16" s="484" customFormat="1" ht="12" customHeight="1">
      <c r="B190" s="2"/>
      <c r="C190" s="1"/>
      <c r="D190" s="1"/>
      <c r="E190" s="1"/>
      <c r="F190" s="1"/>
      <c r="G190" s="1"/>
      <c r="H190" s="2"/>
      <c r="I190" s="2"/>
      <c r="J190" s="475"/>
      <c r="K190" s="475"/>
      <c r="L190" s="1"/>
      <c r="M190" s="679"/>
      <c r="N190" s="1"/>
      <c r="O190" s="1"/>
      <c r="P190" s="1"/>
    </row>
    <row r="191" spans="2:16" s="484" customFormat="1" ht="12" customHeight="1">
      <c r="B191" s="2"/>
      <c r="C191" s="1"/>
      <c r="D191" s="1"/>
      <c r="E191" s="1"/>
      <c r="F191" s="1"/>
      <c r="G191" s="1"/>
      <c r="H191" s="2"/>
      <c r="I191" s="2"/>
      <c r="J191" s="475"/>
      <c r="K191" s="475"/>
      <c r="L191" s="1"/>
      <c r="M191" s="679"/>
      <c r="N191" s="1"/>
      <c r="O191" s="1"/>
      <c r="P191" s="1"/>
    </row>
    <row r="192" spans="2:16" s="484" customFormat="1" ht="12" customHeight="1">
      <c r="B192" s="2"/>
      <c r="C192" s="1"/>
      <c r="D192" s="1"/>
      <c r="E192" s="1"/>
      <c r="F192" s="1"/>
      <c r="G192" s="1"/>
      <c r="H192" s="2"/>
      <c r="I192" s="2"/>
      <c r="J192" s="475"/>
      <c r="K192" s="475"/>
      <c r="L192" s="1"/>
      <c r="M192" s="679"/>
      <c r="N192" s="1"/>
      <c r="O192" s="1"/>
      <c r="P192" s="1"/>
    </row>
    <row r="193" spans="2:16" s="484" customFormat="1" ht="12" customHeight="1">
      <c r="B193" s="2"/>
      <c r="C193" s="1"/>
      <c r="D193" s="1"/>
      <c r="E193" s="1"/>
      <c r="F193" s="1"/>
      <c r="G193" s="1"/>
      <c r="H193" s="2"/>
      <c r="I193" s="2"/>
      <c r="J193" s="475"/>
      <c r="K193" s="475"/>
      <c r="L193" s="1"/>
      <c r="M193" s="679"/>
      <c r="N193" s="1"/>
      <c r="O193" s="1"/>
      <c r="P193" s="1"/>
    </row>
    <row r="194" spans="2:16" s="484" customFormat="1" ht="12" customHeight="1">
      <c r="B194" s="2"/>
      <c r="C194" s="1"/>
      <c r="D194" s="1"/>
      <c r="E194" s="1"/>
      <c r="F194" s="1"/>
      <c r="G194" s="1"/>
      <c r="H194" s="2"/>
      <c r="I194" s="2"/>
      <c r="J194" s="475"/>
      <c r="K194" s="475"/>
      <c r="L194" s="1"/>
      <c r="M194" s="679"/>
      <c r="N194" s="1"/>
      <c r="O194" s="1"/>
      <c r="P194" s="1"/>
    </row>
    <row r="195" spans="2:16" s="484" customFormat="1" ht="12" customHeight="1">
      <c r="B195" s="2"/>
      <c r="C195" s="1"/>
      <c r="D195" s="1"/>
      <c r="E195" s="1"/>
      <c r="F195" s="1"/>
      <c r="G195" s="1"/>
      <c r="H195" s="2"/>
      <c r="I195" s="2"/>
      <c r="J195" s="475"/>
      <c r="K195" s="475"/>
      <c r="L195" s="1"/>
      <c r="M195" s="679"/>
      <c r="N195" s="1"/>
      <c r="O195" s="1"/>
      <c r="P195" s="1"/>
    </row>
    <row r="196" spans="2:16" s="484" customFormat="1" ht="12" customHeight="1">
      <c r="B196" s="2"/>
      <c r="C196" s="1"/>
      <c r="D196" s="1"/>
      <c r="E196" s="1"/>
      <c r="F196" s="1"/>
      <c r="G196" s="1"/>
      <c r="H196" s="2"/>
      <c r="I196" s="2"/>
      <c r="J196" s="475"/>
      <c r="K196" s="475"/>
      <c r="L196" s="1"/>
      <c r="M196" s="679"/>
      <c r="N196" s="1"/>
      <c r="O196" s="1"/>
      <c r="P196" s="1"/>
    </row>
    <row r="197" spans="2:16" s="484" customFormat="1" ht="12" customHeight="1">
      <c r="B197" s="2"/>
      <c r="C197" s="1"/>
      <c r="D197" s="1"/>
      <c r="E197" s="1"/>
      <c r="F197" s="1"/>
      <c r="G197" s="1"/>
      <c r="H197" s="2"/>
      <c r="I197" s="2"/>
      <c r="J197" s="475"/>
      <c r="K197" s="475"/>
      <c r="L197" s="1"/>
      <c r="M197" s="679"/>
      <c r="N197" s="1"/>
      <c r="O197" s="1"/>
      <c r="P197" s="1"/>
    </row>
    <row r="198" spans="2:16" s="484" customFormat="1" ht="12" customHeight="1">
      <c r="B198" s="2"/>
      <c r="C198" s="1"/>
      <c r="D198" s="1"/>
      <c r="E198" s="1"/>
      <c r="F198" s="1"/>
      <c r="G198" s="1"/>
      <c r="H198" s="2"/>
      <c r="I198" s="2"/>
      <c r="J198" s="475"/>
      <c r="K198" s="475"/>
      <c r="L198" s="1"/>
      <c r="M198" s="679"/>
      <c r="N198" s="1"/>
      <c r="O198" s="1"/>
      <c r="P198" s="1"/>
    </row>
    <row r="199" spans="2:16" s="484" customFormat="1" ht="12" customHeight="1">
      <c r="B199" s="2"/>
      <c r="C199" s="1"/>
      <c r="D199" s="1"/>
      <c r="E199" s="1"/>
      <c r="F199" s="1"/>
      <c r="G199" s="1"/>
      <c r="H199" s="2"/>
      <c r="I199" s="2"/>
      <c r="J199" s="475"/>
      <c r="K199" s="475"/>
      <c r="L199" s="1"/>
      <c r="M199" s="679"/>
      <c r="N199" s="1"/>
      <c r="O199" s="1"/>
      <c r="P199" s="1"/>
    </row>
    <row r="200" spans="2:16" s="484" customFormat="1" ht="12" customHeight="1">
      <c r="B200" s="2"/>
      <c r="C200" s="1"/>
      <c r="D200" s="1"/>
      <c r="E200" s="1"/>
      <c r="F200" s="1"/>
      <c r="G200" s="1"/>
      <c r="H200" s="2"/>
      <c r="I200" s="2"/>
      <c r="J200" s="475"/>
      <c r="K200" s="475"/>
      <c r="L200" s="1"/>
      <c r="M200" s="679"/>
      <c r="N200" s="1"/>
      <c r="O200" s="1"/>
      <c r="P200" s="1"/>
    </row>
    <row r="201" spans="2:16" s="484" customFormat="1" ht="12" customHeight="1">
      <c r="B201" s="2"/>
      <c r="C201" s="1"/>
      <c r="D201" s="1"/>
      <c r="E201" s="1"/>
      <c r="F201" s="1"/>
      <c r="G201" s="1"/>
      <c r="H201" s="2"/>
      <c r="I201" s="2"/>
      <c r="J201" s="475"/>
      <c r="K201" s="475"/>
      <c r="L201" s="1"/>
      <c r="M201" s="679"/>
      <c r="N201" s="1"/>
      <c r="O201" s="1"/>
      <c r="P201" s="1"/>
    </row>
    <row r="202" spans="2:16" s="484" customFormat="1" ht="12" customHeight="1">
      <c r="B202" s="2"/>
      <c r="C202" s="1"/>
      <c r="D202" s="1"/>
      <c r="E202" s="1"/>
      <c r="F202" s="1"/>
      <c r="G202" s="1"/>
      <c r="H202" s="2"/>
      <c r="I202" s="2"/>
      <c r="J202" s="475"/>
      <c r="K202" s="475"/>
      <c r="L202" s="1"/>
      <c r="M202" s="679"/>
      <c r="N202" s="1"/>
      <c r="O202" s="1"/>
      <c r="P202" s="1"/>
    </row>
    <row r="203" spans="2:16" s="484" customFormat="1" ht="12" customHeight="1">
      <c r="B203" s="2"/>
      <c r="C203" s="1"/>
      <c r="D203" s="1"/>
      <c r="E203" s="1"/>
      <c r="F203" s="1"/>
      <c r="G203" s="1"/>
      <c r="H203" s="2"/>
      <c r="I203" s="2"/>
      <c r="J203" s="475"/>
      <c r="K203" s="475"/>
      <c r="L203" s="1"/>
      <c r="M203" s="679"/>
      <c r="N203" s="1"/>
      <c r="O203" s="1"/>
      <c r="P203" s="1"/>
    </row>
    <row r="204" spans="2:16" s="484" customFormat="1" ht="12" customHeight="1">
      <c r="B204" s="2"/>
      <c r="C204" s="1"/>
      <c r="D204" s="1"/>
      <c r="E204" s="1"/>
      <c r="F204" s="1"/>
      <c r="G204" s="1"/>
      <c r="H204" s="2"/>
      <c r="I204" s="2"/>
      <c r="J204" s="475"/>
      <c r="K204" s="475"/>
      <c r="L204" s="1"/>
      <c r="M204" s="679"/>
      <c r="N204" s="1"/>
      <c r="O204" s="1"/>
      <c r="P204" s="1"/>
    </row>
    <row r="205" spans="2:16" s="484" customFormat="1" ht="12" customHeight="1">
      <c r="B205" s="2"/>
      <c r="C205" s="1"/>
      <c r="D205" s="1"/>
      <c r="E205" s="1"/>
      <c r="F205" s="1"/>
      <c r="G205" s="1"/>
      <c r="H205" s="2"/>
      <c r="I205" s="2"/>
      <c r="J205" s="475"/>
      <c r="K205" s="475"/>
      <c r="L205" s="1"/>
      <c r="M205" s="679"/>
      <c r="N205" s="1"/>
      <c r="O205" s="1"/>
      <c r="P205" s="1"/>
    </row>
    <row r="206" spans="2:16" s="484" customFormat="1" ht="12" customHeight="1">
      <c r="B206" s="2"/>
      <c r="C206" s="1"/>
      <c r="D206" s="1"/>
      <c r="E206" s="1"/>
      <c r="F206" s="1"/>
      <c r="G206" s="1"/>
      <c r="H206" s="2"/>
      <c r="I206" s="2"/>
      <c r="J206" s="475"/>
      <c r="K206" s="475"/>
      <c r="L206" s="1"/>
      <c r="M206" s="679"/>
      <c r="N206" s="1"/>
      <c r="O206" s="1"/>
      <c r="P206" s="1"/>
    </row>
    <row r="207" spans="2:16" s="484" customFormat="1" ht="12" customHeight="1">
      <c r="B207" s="2"/>
      <c r="C207" s="1"/>
      <c r="D207" s="1"/>
      <c r="E207" s="1"/>
      <c r="F207" s="1"/>
      <c r="G207" s="1"/>
      <c r="H207" s="2"/>
      <c r="I207" s="2"/>
      <c r="J207" s="475"/>
      <c r="K207" s="475"/>
      <c r="L207" s="1"/>
      <c r="M207" s="679"/>
      <c r="N207" s="1"/>
      <c r="O207" s="1"/>
      <c r="P207" s="1"/>
    </row>
    <row r="208" spans="2:16" s="484" customFormat="1" ht="12" customHeight="1">
      <c r="B208" s="2"/>
      <c r="C208" s="1"/>
      <c r="D208" s="1"/>
      <c r="E208" s="1"/>
      <c r="F208" s="1"/>
      <c r="G208" s="1"/>
      <c r="H208" s="2"/>
      <c r="I208" s="2"/>
      <c r="J208" s="475"/>
      <c r="K208" s="475"/>
      <c r="L208" s="1"/>
      <c r="M208" s="679"/>
      <c r="N208" s="1"/>
      <c r="O208" s="1"/>
      <c r="P208" s="1"/>
    </row>
    <row r="209" spans="2:16" s="484" customFormat="1" ht="12" customHeight="1">
      <c r="B209" s="2"/>
      <c r="C209" s="1"/>
      <c r="D209" s="1"/>
      <c r="E209" s="1"/>
      <c r="F209" s="1"/>
      <c r="G209" s="1"/>
      <c r="H209" s="2"/>
      <c r="I209" s="2"/>
      <c r="J209" s="475"/>
      <c r="K209" s="475"/>
      <c r="L209" s="1"/>
      <c r="M209" s="679"/>
      <c r="N209" s="1"/>
      <c r="O209" s="1"/>
      <c r="P209" s="1"/>
    </row>
    <row r="210" spans="2:16" s="484" customFormat="1" ht="12" customHeight="1">
      <c r="B210" s="2"/>
      <c r="C210" s="1"/>
      <c r="D210" s="1"/>
      <c r="E210" s="1"/>
      <c r="F210" s="1"/>
      <c r="G210" s="1"/>
      <c r="H210" s="2"/>
      <c r="I210" s="2"/>
      <c r="J210" s="475"/>
      <c r="K210" s="475"/>
      <c r="L210" s="1"/>
      <c r="M210" s="679"/>
      <c r="N210" s="1"/>
      <c r="O210" s="1"/>
      <c r="P210" s="1"/>
    </row>
    <row r="211" spans="2:16" s="484" customFormat="1" ht="12" customHeight="1">
      <c r="B211" s="2"/>
      <c r="C211" s="1"/>
      <c r="D211" s="1"/>
      <c r="E211" s="1"/>
      <c r="F211" s="1"/>
      <c r="G211" s="1"/>
      <c r="H211" s="2"/>
      <c r="I211" s="2"/>
      <c r="J211" s="475"/>
      <c r="K211" s="475"/>
      <c r="L211" s="1"/>
      <c r="M211" s="679"/>
      <c r="N211" s="1"/>
      <c r="O211" s="1"/>
      <c r="P211" s="1"/>
    </row>
    <row r="212" spans="2:16" s="484" customFormat="1" ht="12" customHeight="1">
      <c r="B212" s="2"/>
      <c r="C212" s="1"/>
      <c r="D212" s="1"/>
      <c r="E212" s="1"/>
      <c r="F212" s="1"/>
      <c r="G212" s="1"/>
      <c r="H212" s="2"/>
      <c r="I212" s="2"/>
      <c r="J212" s="475"/>
      <c r="K212" s="475"/>
      <c r="L212" s="1"/>
      <c r="M212" s="679"/>
      <c r="N212" s="1"/>
      <c r="O212" s="1"/>
      <c r="P212" s="1"/>
    </row>
    <row r="213" spans="2:16" s="484" customFormat="1" ht="12" customHeight="1">
      <c r="B213" s="2"/>
      <c r="C213" s="1"/>
      <c r="D213" s="1"/>
      <c r="E213" s="1"/>
      <c r="F213" s="1"/>
      <c r="G213" s="1"/>
      <c r="H213" s="2"/>
      <c r="I213" s="2"/>
      <c r="J213" s="475"/>
      <c r="K213" s="475"/>
      <c r="L213" s="1"/>
      <c r="M213" s="679"/>
      <c r="N213" s="1"/>
      <c r="O213" s="1"/>
      <c r="P213" s="1"/>
    </row>
    <row r="214" spans="2:16" s="484" customFormat="1" ht="12" customHeight="1">
      <c r="B214" s="2"/>
      <c r="C214" s="1"/>
      <c r="D214" s="1"/>
      <c r="E214" s="1"/>
      <c r="F214" s="1"/>
      <c r="G214" s="1"/>
      <c r="H214" s="2"/>
      <c r="I214" s="2"/>
      <c r="J214" s="475"/>
      <c r="K214" s="475"/>
      <c r="L214" s="1"/>
      <c r="M214" s="679"/>
      <c r="N214" s="1"/>
      <c r="O214" s="1"/>
      <c r="P214" s="1"/>
    </row>
    <row r="215" spans="2:16" s="484" customFormat="1" ht="12" customHeight="1">
      <c r="B215" s="2"/>
      <c r="C215" s="1"/>
      <c r="D215" s="1"/>
      <c r="E215" s="1"/>
      <c r="F215" s="1"/>
      <c r="G215" s="1"/>
      <c r="H215" s="2"/>
      <c r="I215" s="2"/>
      <c r="J215" s="475"/>
      <c r="K215" s="475"/>
      <c r="L215" s="1"/>
      <c r="M215" s="679"/>
      <c r="N215" s="1"/>
      <c r="O215" s="1"/>
      <c r="P215" s="1"/>
    </row>
    <row r="216" spans="2:16" s="484" customFormat="1" ht="12" customHeight="1">
      <c r="B216" s="2"/>
      <c r="C216" s="1"/>
      <c r="D216" s="1"/>
      <c r="E216" s="1"/>
      <c r="F216" s="1"/>
      <c r="G216" s="1"/>
      <c r="H216" s="2"/>
      <c r="I216" s="2"/>
      <c r="J216" s="475"/>
      <c r="K216" s="475"/>
      <c r="L216" s="1"/>
      <c r="M216" s="679"/>
      <c r="N216" s="1"/>
      <c r="O216" s="1"/>
      <c r="P216" s="1"/>
    </row>
    <row r="217" spans="2:16" s="484" customFormat="1" ht="12" customHeight="1">
      <c r="B217" s="2"/>
      <c r="C217" s="1"/>
      <c r="D217" s="1"/>
      <c r="E217" s="1"/>
      <c r="F217" s="1"/>
      <c r="G217" s="1"/>
      <c r="H217" s="2"/>
      <c r="I217" s="2"/>
      <c r="J217" s="475"/>
      <c r="K217" s="475"/>
      <c r="L217" s="1"/>
      <c r="M217" s="679"/>
      <c r="N217" s="1"/>
      <c r="O217" s="1"/>
      <c r="P217" s="1"/>
    </row>
    <row r="218" spans="2:16" s="484" customFormat="1" ht="12" customHeight="1">
      <c r="B218" s="2"/>
      <c r="C218" s="1"/>
      <c r="D218" s="1"/>
      <c r="E218" s="1"/>
      <c r="F218" s="1"/>
      <c r="G218" s="1"/>
      <c r="H218" s="2"/>
      <c r="I218" s="2"/>
      <c r="J218" s="475"/>
      <c r="K218" s="475"/>
      <c r="L218" s="1"/>
      <c r="M218" s="679"/>
      <c r="N218" s="1"/>
      <c r="O218" s="1"/>
      <c r="P218" s="1"/>
    </row>
    <row r="219" spans="2:16" s="484" customFormat="1" ht="12" customHeight="1">
      <c r="B219" s="2"/>
      <c r="C219" s="1"/>
      <c r="D219" s="1"/>
      <c r="E219" s="1"/>
      <c r="F219" s="1"/>
      <c r="G219" s="1"/>
      <c r="H219" s="2"/>
      <c r="I219" s="2"/>
      <c r="J219" s="475"/>
      <c r="K219" s="475"/>
      <c r="L219" s="1"/>
      <c r="M219" s="679"/>
      <c r="N219" s="1"/>
      <c r="O219" s="1"/>
      <c r="P219" s="1"/>
    </row>
    <row r="220" spans="2:16" s="484" customFormat="1" ht="12" customHeight="1">
      <c r="B220" s="2"/>
      <c r="C220" s="1"/>
      <c r="D220" s="1"/>
      <c r="E220" s="1"/>
      <c r="F220" s="1"/>
      <c r="G220" s="1"/>
      <c r="H220" s="2"/>
      <c r="I220" s="2"/>
      <c r="J220" s="475"/>
      <c r="K220" s="475"/>
      <c r="L220" s="1"/>
      <c r="M220" s="679"/>
      <c r="N220" s="1"/>
      <c r="O220" s="1"/>
      <c r="P220" s="1"/>
    </row>
    <row r="221" spans="2:16" s="484" customFormat="1" ht="12" customHeight="1">
      <c r="B221" s="2"/>
      <c r="C221" s="1"/>
      <c r="D221" s="1"/>
      <c r="E221" s="1"/>
      <c r="F221" s="1"/>
      <c r="G221" s="1"/>
      <c r="H221" s="2"/>
      <c r="I221" s="2"/>
      <c r="J221" s="475"/>
      <c r="K221" s="475"/>
      <c r="L221" s="1"/>
      <c r="M221" s="679"/>
      <c r="N221" s="1"/>
      <c r="O221" s="1"/>
      <c r="P221" s="1"/>
    </row>
    <row r="222" spans="2:16" s="484" customFormat="1" ht="12" customHeight="1">
      <c r="B222" s="2"/>
      <c r="C222" s="1"/>
      <c r="D222" s="1"/>
      <c r="E222" s="1"/>
      <c r="F222" s="1"/>
      <c r="G222" s="1"/>
      <c r="H222" s="2"/>
      <c r="I222" s="2"/>
      <c r="J222" s="475"/>
      <c r="K222" s="475"/>
      <c r="L222" s="1"/>
      <c r="M222" s="679"/>
      <c r="N222" s="1"/>
      <c r="O222" s="1"/>
      <c r="P222" s="1"/>
    </row>
    <row r="223" spans="2:16" s="484" customFormat="1" ht="12" customHeight="1">
      <c r="B223" s="2"/>
      <c r="C223" s="1"/>
      <c r="D223" s="1"/>
      <c r="E223" s="1"/>
      <c r="F223" s="1"/>
      <c r="G223" s="1"/>
      <c r="H223" s="2"/>
      <c r="I223" s="2"/>
      <c r="J223" s="475"/>
      <c r="K223" s="475"/>
      <c r="L223" s="1"/>
      <c r="M223" s="679"/>
      <c r="N223" s="1"/>
      <c r="O223" s="1"/>
      <c r="P223" s="1"/>
    </row>
    <row r="224" spans="2:16" s="484" customFormat="1" ht="12" customHeight="1">
      <c r="B224" s="2"/>
      <c r="C224" s="1"/>
      <c r="D224" s="1"/>
      <c r="E224" s="1"/>
      <c r="F224" s="1"/>
      <c r="G224" s="1"/>
      <c r="H224" s="2"/>
      <c r="I224" s="2"/>
      <c r="J224" s="475"/>
      <c r="K224" s="475"/>
      <c r="L224" s="1"/>
      <c r="M224" s="679"/>
      <c r="N224" s="1"/>
      <c r="O224" s="1"/>
      <c r="P224" s="1"/>
    </row>
    <row r="225" spans="2:16" s="484" customFormat="1" ht="12" customHeight="1">
      <c r="B225" s="2"/>
      <c r="C225" s="1"/>
      <c r="D225" s="1"/>
      <c r="E225" s="1"/>
      <c r="F225" s="1"/>
      <c r="G225" s="1"/>
      <c r="H225" s="2"/>
      <c r="I225" s="2"/>
      <c r="J225" s="475"/>
      <c r="K225" s="475"/>
      <c r="L225" s="1"/>
      <c r="M225" s="679"/>
      <c r="N225" s="1"/>
      <c r="O225" s="1"/>
      <c r="P225" s="1"/>
    </row>
    <row r="226" spans="2:16" s="484" customFormat="1" ht="12" customHeight="1">
      <c r="B226" s="2"/>
      <c r="C226" s="1"/>
      <c r="D226" s="1"/>
      <c r="E226" s="1"/>
      <c r="F226" s="1"/>
      <c r="G226" s="1"/>
      <c r="H226" s="2"/>
      <c r="I226" s="2"/>
      <c r="J226" s="475"/>
      <c r="K226" s="475"/>
      <c r="L226" s="1"/>
      <c r="M226" s="679"/>
      <c r="N226" s="1"/>
      <c r="O226" s="1"/>
      <c r="P226" s="1"/>
    </row>
    <row r="227" spans="2:16" s="484" customFormat="1" ht="12" customHeight="1">
      <c r="B227" s="2"/>
      <c r="C227" s="1"/>
      <c r="D227" s="1"/>
      <c r="E227" s="1"/>
      <c r="F227" s="1"/>
      <c r="G227" s="1"/>
      <c r="H227" s="2"/>
      <c r="I227" s="2"/>
      <c r="J227" s="475"/>
      <c r="K227" s="475"/>
      <c r="L227" s="1"/>
      <c r="M227" s="679"/>
      <c r="N227" s="1"/>
      <c r="O227" s="1"/>
      <c r="P227" s="1"/>
    </row>
    <row r="228" spans="2:16" s="484" customFormat="1" ht="12" customHeight="1">
      <c r="B228" s="2"/>
      <c r="C228" s="1"/>
      <c r="D228" s="1"/>
      <c r="E228" s="1"/>
      <c r="F228" s="1"/>
      <c r="G228" s="1"/>
      <c r="H228" s="2"/>
      <c r="I228" s="2"/>
      <c r="J228" s="475"/>
      <c r="K228" s="475"/>
      <c r="L228" s="1"/>
      <c r="M228" s="679"/>
      <c r="N228" s="1"/>
      <c r="O228" s="1"/>
      <c r="P228" s="1"/>
    </row>
    <row r="229" spans="2:16" s="484" customFormat="1" ht="12" customHeight="1">
      <c r="B229" s="2"/>
      <c r="C229" s="1"/>
      <c r="D229" s="1"/>
      <c r="E229" s="1"/>
      <c r="F229" s="1"/>
      <c r="G229" s="1"/>
      <c r="H229" s="2"/>
      <c r="I229" s="2"/>
      <c r="J229" s="475"/>
      <c r="K229" s="475"/>
      <c r="L229" s="1"/>
      <c r="M229" s="679"/>
      <c r="N229" s="1"/>
      <c r="O229" s="1"/>
      <c r="P229" s="1"/>
    </row>
    <row r="230" spans="2:16" s="484" customFormat="1" ht="12" customHeight="1">
      <c r="B230" s="2"/>
      <c r="C230" s="1"/>
      <c r="D230" s="1"/>
      <c r="E230" s="1"/>
      <c r="F230" s="1"/>
      <c r="G230" s="1"/>
      <c r="H230" s="2"/>
      <c r="I230" s="2"/>
      <c r="J230" s="475"/>
      <c r="K230" s="475"/>
      <c r="L230" s="1"/>
      <c r="M230" s="679"/>
      <c r="N230" s="1"/>
      <c r="O230" s="1"/>
      <c r="P230" s="1"/>
    </row>
    <row r="231" spans="2:16" s="484" customFormat="1" ht="12" customHeight="1">
      <c r="B231" s="2"/>
      <c r="C231" s="1"/>
      <c r="D231" s="1"/>
      <c r="E231" s="1"/>
      <c r="F231" s="1"/>
      <c r="G231" s="1"/>
      <c r="H231" s="2"/>
      <c r="I231" s="2"/>
      <c r="J231" s="475"/>
      <c r="K231" s="475"/>
      <c r="L231" s="1"/>
      <c r="M231" s="679"/>
      <c r="N231" s="1"/>
      <c r="O231" s="1"/>
      <c r="P231" s="1"/>
    </row>
    <row r="232" spans="2:16" s="484" customFormat="1" ht="12" customHeight="1">
      <c r="B232" s="2"/>
      <c r="C232" s="1"/>
      <c r="D232" s="1"/>
      <c r="E232" s="1"/>
      <c r="F232" s="1"/>
      <c r="G232" s="1"/>
      <c r="H232" s="2"/>
      <c r="I232" s="2"/>
      <c r="J232" s="475"/>
      <c r="K232" s="475"/>
      <c r="L232" s="1"/>
      <c r="M232" s="679"/>
      <c r="N232" s="1"/>
      <c r="O232" s="1"/>
      <c r="P232" s="1"/>
    </row>
    <row r="233" spans="2:16" s="484" customFormat="1" ht="12" customHeight="1">
      <c r="B233" s="2"/>
      <c r="C233" s="1"/>
      <c r="D233" s="1"/>
      <c r="E233" s="1"/>
      <c r="F233" s="1"/>
      <c r="G233" s="1"/>
      <c r="H233" s="2"/>
      <c r="I233" s="2"/>
      <c r="J233" s="475"/>
      <c r="K233" s="475"/>
      <c r="L233" s="1"/>
      <c r="M233" s="679"/>
      <c r="N233" s="1"/>
      <c r="O233" s="1"/>
      <c r="P233" s="1"/>
    </row>
    <row r="234" spans="2:16" s="484" customFormat="1" ht="12" customHeight="1">
      <c r="B234" s="2"/>
      <c r="C234" s="1"/>
      <c r="D234" s="1"/>
      <c r="E234" s="1"/>
      <c r="F234" s="1"/>
      <c r="G234" s="1"/>
      <c r="H234" s="2"/>
      <c r="I234" s="2"/>
      <c r="J234" s="475"/>
      <c r="K234" s="475"/>
      <c r="L234" s="1"/>
      <c r="M234" s="679"/>
      <c r="N234" s="1"/>
      <c r="O234" s="1"/>
      <c r="P234" s="1"/>
    </row>
    <row r="235" spans="2:16" s="484" customFormat="1" ht="12" customHeight="1">
      <c r="B235" s="2"/>
      <c r="C235" s="1"/>
      <c r="D235" s="1"/>
      <c r="E235" s="1"/>
      <c r="F235" s="1"/>
      <c r="G235" s="1"/>
      <c r="H235" s="2"/>
      <c r="I235" s="2"/>
      <c r="J235" s="475"/>
      <c r="K235" s="475"/>
      <c r="L235" s="1"/>
      <c r="M235" s="679"/>
      <c r="N235" s="1"/>
      <c r="O235" s="1"/>
      <c r="P235" s="1"/>
    </row>
    <row r="236" spans="2:16" s="484" customFormat="1" ht="12" customHeight="1">
      <c r="B236" s="2"/>
      <c r="C236" s="1"/>
      <c r="D236" s="1"/>
      <c r="E236" s="1"/>
      <c r="F236" s="1"/>
      <c r="G236" s="1"/>
      <c r="H236" s="2"/>
      <c r="I236" s="2"/>
      <c r="J236" s="475"/>
      <c r="K236" s="475"/>
      <c r="L236" s="1"/>
      <c r="M236" s="679"/>
      <c r="N236" s="1"/>
      <c r="O236" s="1"/>
      <c r="P236" s="1"/>
    </row>
    <row r="237" spans="2:16" s="484" customFormat="1" ht="12" customHeight="1">
      <c r="B237" s="2"/>
      <c r="C237" s="1"/>
      <c r="D237" s="1"/>
      <c r="E237" s="1"/>
      <c r="F237" s="1"/>
      <c r="G237" s="1"/>
      <c r="H237" s="2"/>
      <c r="I237" s="2"/>
      <c r="J237" s="475"/>
      <c r="K237" s="475"/>
      <c r="L237" s="1"/>
      <c r="M237" s="679"/>
      <c r="N237" s="1"/>
      <c r="O237" s="1"/>
      <c r="P237" s="1"/>
    </row>
    <row r="238" spans="2:16" s="484" customFormat="1" ht="12" customHeight="1">
      <c r="B238" s="2"/>
      <c r="C238" s="1"/>
      <c r="D238" s="1"/>
      <c r="E238" s="1"/>
      <c r="F238" s="1"/>
      <c r="G238" s="1"/>
      <c r="H238" s="2"/>
      <c r="I238" s="2"/>
      <c r="J238" s="475"/>
      <c r="K238" s="475"/>
      <c r="L238" s="1"/>
      <c r="M238" s="679"/>
      <c r="N238" s="1"/>
      <c r="O238" s="1"/>
      <c r="P238" s="1"/>
    </row>
    <row r="239" spans="2:16" s="484" customFormat="1" ht="12" customHeight="1">
      <c r="B239" s="2"/>
      <c r="C239" s="1"/>
      <c r="D239" s="1"/>
      <c r="E239" s="1"/>
      <c r="F239" s="1"/>
      <c r="G239" s="1"/>
      <c r="H239" s="2"/>
      <c r="I239" s="2"/>
      <c r="J239" s="475"/>
      <c r="K239" s="475"/>
      <c r="L239" s="1"/>
      <c r="M239" s="679"/>
      <c r="N239" s="1"/>
      <c r="O239" s="1"/>
      <c r="P239" s="1"/>
    </row>
    <row r="240" spans="2:16" s="484" customFormat="1" ht="12" customHeight="1">
      <c r="B240" s="2"/>
      <c r="C240" s="1"/>
      <c r="D240" s="1"/>
      <c r="E240" s="1"/>
      <c r="F240" s="1"/>
      <c r="G240" s="1"/>
      <c r="H240" s="2"/>
      <c r="I240" s="2"/>
      <c r="J240" s="475"/>
      <c r="K240" s="475"/>
      <c r="L240" s="1"/>
      <c r="M240" s="679"/>
      <c r="N240" s="1"/>
      <c r="O240" s="1"/>
      <c r="P240" s="1"/>
    </row>
    <row r="241" spans="2:16" s="484" customFormat="1" ht="12" customHeight="1">
      <c r="B241" s="2"/>
      <c r="C241" s="1"/>
      <c r="D241" s="1"/>
      <c r="E241" s="1"/>
      <c r="F241" s="1"/>
      <c r="G241" s="1"/>
      <c r="H241" s="2"/>
      <c r="I241" s="2"/>
      <c r="J241" s="475"/>
      <c r="K241" s="475"/>
      <c r="L241" s="1"/>
      <c r="M241" s="679"/>
      <c r="N241" s="1"/>
      <c r="O241" s="1"/>
      <c r="P241" s="1"/>
    </row>
    <row r="242" spans="2:16" s="484" customFormat="1" ht="12" customHeight="1">
      <c r="B242" s="2"/>
      <c r="C242" s="1"/>
      <c r="D242" s="1"/>
      <c r="E242" s="1"/>
      <c r="F242" s="1"/>
      <c r="G242" s="1"/>
      <c r="H242" s="2"/>
      <c r="I242" s="2"/>
      <c r="J242" s="475"/>
      <c r="K242" s="475"/>
      <c r="L242" s="1"/>
      <c r="M242" s="679"/>
      <c r="N242" s="1"/>
      <c r="O242" s="1"/>
      <c r="P242" s="1"/>
    </row>
    <row r="243" spans="2:16" s="484" customFormat="1" ht="12" customHeight="1">
      <c r="B243" s="2"/>
      <c r="C243" s="1"/>
      <c r="D243" s="1"/>
      <c r="E243" s="1"/>
      <c r="F243" s="1"/>
      <c r="G243" s="1"/>
      <c r="H243" s="2"/>
      <c r="I243" s="2"/>
      <c r="J243" s="475"/>
      <c r="K243" s="475"/>
      <c r="L243" s="1"/>
      <c r="M243" s="679"/>
      <c r="N243" s="1"/>
      <c r="O243" s="1"/>
      <c r="P243" s="1"/>
    </row>
    <row r="244" spans="2:16" s="484" customFormat="1" ht="12" customHeight="1">
      <c r="B244" s="2"/>
      <c r="C244" s="1"/>
      <c r="D244" s="1"/>
      <c r="E244" s="1"/>
      <c r="F244" s="1"/>
      <c r="G244" s="1"/>
      <c r="H244" s="2"/>
      <c r="I244" s="2"/>
      <c r="J244" s="475"/>
      <c r="K244" s="475"/>
      <c r="L244" s="1"/>
      <c r="M244" s="679"/>
      <c r="N244" s="1"/>
      <c r="O244" s="1"/>
      <c r="P244" s="1"/>
    </row>
    <row r="245" spans="2:16" s="484" customFormat="1" ht="12" customHeight="1">
      <c r="B245" s="2"/>
      <c r="C245" s="1"/>
      <c r="D245" s="1"/>
      <c r="E245" s="1"/>
      <c r="F245" s="1"/>
      <c r="G245" s="1"/>
      <c r="H245" s="2"/>
      <c r="I245" s="2"/>
      <c r="J245" s="475"/>
      <c r="K245" s="475"/>
      <c r="L245" s="1"/>
      <c r="M245" s="679"/>
      <c r="N245" s="1"/>
      <c r="O245" s="1"/>
      <c r="P245" s="1"/>
    </row>
    <row r="246" spans="2:16" s="484" customFormat="1" ht="12" customHeight="1">
      <c r="B246" s="2"/>
      <c r="C246" s="1"/>
      <c r="D246" s="1"/>
      <c r="E246" s="1"/>
      <c r="F246" s="1"/>
      <c r="G246" s="1"/>
      <c r="H246" s="2"/>
      <c r="I246" s="2"/>
      <c r="J246" s="475"/>
      <c r="K246" s="475"/>
      <c r="L246" s="1"/>
      <c r="M246" s="679"/>
      <c r="N246" s="1"/>
      <c r="O246" s="1"/>
      <c r="P246" s="1"/>
    </row>
    <row r="247" spans="2:16" s="484" customFormat="1" ht="12" customHeight="1">
      <c r="B247" s="2"/>
      <c r="C247" s="1"/>
      <c r="D247" s="1"/>
      <c r="E247" s="1"/>
      <c r="F247" s="1"/>
      <c r="G247" s="1"/>
      <c r="H247" s="2"/>
      <c r="I247" s="2"/>
      <c r="J247" s="475"/>
      <c r="K247" s="475"/>
      <c r="L247" s="1"/>
      <c r="M247" s="679"/>
      <c r="N247" s="1"/>
      <c r="O247" s="1"/>
      <c r="P247" s="1"/>
    </row>
    <row r="248" spans="2:16" s="484" customFormat="1" ht="12" customHeight="1">
      <c r="B248" s="2"/>
      <c r="C248" s="1"/>
      <c r="D248" s="1"/>
      <c r="E248" s="1"/>
      <c r="F248" s="1"/>
      <c r="G248" s="1"/>
      <c r="H248" s="2"/>
      <c r="I248" s="2"/>
      <c r="J248" s="475"/>
      <c r="K248" s="475"/>
      <c r="L248" s="1"/>
      <c r="M248" s="679"/>
      <c r="N248" s="1"/>
      <c r="O248" s="1"/>
      <c r="P248" s="1"/>
    </row>
    <row r="249" spans="2:16" s="484" customFormat="1" ht="12" customHeight="1">
      <c r="B249" s="2"/>
      <c r="C249" s="1"/>
      <c r="D249" s="1"/>
      <c r="E249" s="1"/>
      <c r="F249" s="1"/>
      <c r="G249" s="1"/>
      <c r="H249" s="2"/>
      <c r="I249" s="2"/>
      <c r="J249" s="475"/>
      <c r="K249" s="475"/>
      <c r="L249" s="1"/>
      <c r="M249" s="679"/>
      <c r="N249" s="1"/>
      <c r="O249" s="1"/>
      <c r="P249" s="1"/>
    </row>
    <row r="250" spans="2:16" s="484" customFormat="1" ht="12" customHeight="1">
      <c r="B250" s="2"/>
      <c r="C250" s="1"/>
      <c r="D250" s="1"/>
      <c r="E250" s="1"/>
      <c r="F250" s="1"/>
      <c r="G250" s="1"/>
      <c r="H250" s="2"/>
      <c r="I250" s="2"/>
      <c r="J250" s="475"/>
      <c r="K250" s="475"/>
      <c r="L250" s="1"/>
      <c r="M250" s="679"/>
      <c r="N250" s="1"/>
      <c r="O250" s="1"/>
      <c r="P250" s="1"/>
    </row>
    <row r="251" spans="2:16" s="484" customFormat="1" ht="12" customHeight="1">
      <c r="B251" s="2"/>
      <c r="C251" s="1"/>
      <c r="D251" s="1"/>
      <c r="E251" s="1"/>
      <c r="F251" s="1"/>
      <c r="G251" s="1"/>
      <c r="H251" s="2"/>
      <c r="I251" s="2"/>
      <c r="J251" s="475"/>
      <c r="K251" s="475"/>
      <c r="L251" s="1"/>
      <c r="M251" s="679"/>
      <c r="N251" s="1"/>
      <c r="O251" s="1"/>
      <c r="P251" s="1"/>
    </row>
    <row r="252" spans="2:16" s="484" customFormat="1" ht="12" customHeight="1">
      <c r="B252" s="2"/>
      <c r="C252" s="1"/>
      <c r="D252" s="1"/>
      <c r="E252" s="1"/>
      <c r="F252" s="1"/>
      <c r="G252" s="1"/>
      <c r="H252" s="2"/>
      <c r="I252" s="2"/>
      <c r="J252" s="475"/>
      <c r="K252" s="475"/>
      <c r="L252" s="1"/>
      <c r="M252" s="679"/>
      <c r="N252" s="1"/>
      <c r="O252" s="1"/>
      <c r="P252" s="1"/>
    </row>
    <row r="253" spans="2:16" s="484" customFormat="1" ht="12" customHeight="1">
      <c r="B253" s="2"/>
      <c r="C253" s="1"/>
      <c r="D253" s="1"/>
      <c r="E253" s="1"/>
      <c r="F253" s="1"/>
      <c r="G253" s="1"/>
      <c r="H253" s="2"/>
      <c r="I253" s="2"/>
      <c r="J253" s="475"/>
      <c r="K253" s="475"/>
      <c r="L253" s="1"/>
      <c r="M253" s="679"/>
      <c r="N253" s="1"/>
      <c r="O253" s="1"/>
      <c r="P253" s="1"/>
    </row>
    <row r="254" spans="2:16" s="484" customFormat="1" ht="12" customHeight="1">
      <c r="B254" s="2"/>
      <c r="C254" s="1"/>
      <c r="D254" s="1"/>
      <c r="E254" s="1"/>
      <c r="F254" s="1"/>
      <c r="G254" s="1"/>
      <c r="H254" s="2"/>
      <c r="I254" s="2"/>
      <c r="J254" s="475"/>
      <c r="K254" s="475"/>
      <c r="L254" s="1"/>
      <c r="M254" s="679"/>
      <c r="N254" s="1"/>
      <c r="O254" s="1"/>
      <c r="P254" s="1"/>
    </row>
    <row r="255" spans="2:16" s="484" customFormat="1" ht="12" customHeight="1">
      <c r="B255" s="2"/>
      <c r="C255" s="1"/>
      <c r="D255" s="1"/>
      <c r="E255" s="1"/>
      <c r="F255" s="1"/>
      <c r="G255" s="1"/>
      <c r="H255" s="2"/>
      <c r="I255" s="2"/>
      <c r="J255" s="475"/>
      <c r="K255" s="475"/>
      <c r="L255" s="1"/>
      <c r="M255" s="679"/>
      <c r="N255" s="1"/>
      <c r="O255" s="1"/>
      <c r="P255" s="1"/>
    </row>
    <row r="256" spans="2:16" s="484" customFormat="1" ht="12" customHeight="1">
      <c r="B256" s="2"/>
      <c r="C256" s="1"/>
      <c r="D256" s="1"/>
      <c r="E256" s="1"/>
      <c r="F256" s="1"/>
      <c r="G256" s="1"/>
      <c r="H256" s="2"/>
      <c r="I256" s="2"/>
      <c r="J256" s="475"/>
      <c r="K256" s="475"/>
      <c r="L256" s="1"/>
      <c r="M256" s="679"/>
      <c r="N256" s="1"/>
      <c r="O256" s="1"/>
      <c r="P256" s="1"/>
    </row>
    <row r="257" spans="2:16" s="484" customFormat="1" ht="12" customHeight="1">
      <c r="B257" s="2"/>
      <c r="C257" s="1"/>
      <c r="D257" s="1"/>
      <c r="E257" s="1"/>
      <c r="F257" s="1"/>
      <c r="G257" s="1"/>
      <c r="H257" s="2"/>
      <c r="I257" s="2"/>
      <c r="J257" s="475"/>
      <c r="K257" s="475"/>
      <c r="L257" s="1"/>
      <c r="M257" s="679"/>
      <c r="N257" s="1"/>
      <c r="O257" s="1"/>
      <c r="P257" s="1"/>
    </row>
    <row r="258" spans="2:16" s="484" customFormat="1" ht="12" customHeight="1">
      <c r="B258" s="2"/>
      <c r="C258" s="1"/>
      <c r="D258" s="1"/>
      <c r="E258" s="1"/>
      <c r="F258" s="1"/>
      <c r="G258" s="1"/>
      <c r="H258" s="2"/>
      <c r="I258" s="2"/>
      <c r="J258" s="475"/>
      <c r="K258" s="475"/>
      <c r="L258" s="1"/>
      <c r="M258" s="679"/>
      <c r="N258" s="1"/>
      <c r="O258" s="1"/>
      <c r="P258" s="1"/>
    </row>
    <row r="259" spans="2:16" s="484" customFormat="1" ht="12" customHeight="1">
      <c r="B259" s="2"/>
      <c r="C259" s="1"/>
      <c r="D259" s="1"/>
      <c r="E259" s="1"/>
      <c r="F259" s="1"/>
      <c r="G259" s="1"/>
      <c r="H259" s="2"/>
      <c r="I259" s="2"/>
      <c r="J259" s="475"/>
      <c r="K259" s="475"/>
      <c r="L259" s="1"/>
      <c r="M259" s="679"/>
      <c r="N259" s="1"/>
      <c r="O259" s="1"/>
      <c r="P259" s="1"/>
    </row>
    <row r="260" spans="2:16" s="484" customFormat="1" ht="12" customHeight="1">
      <c r="B260" s="2"/>
      <c r="C260" s="1"/>
      <c r="D260" s="1"/>
      <c r="E260" s="1"/>
      <c r="F260" s="1"/>
      <c r="G260" s="1"/>
      <c r="H260" s="2"/>
      <c r="I260" s="2"/>
      <c r="J260" s="475"/>
      <c r="K260" s="475"/>
      <c r="L260" s="1"/>
      <c r="M260" s="679"/>
      <c r="N260" s="1"/>
      <c r="O260" s="1"/>
      <c r="P260" s="1"/>
    </row>
    <row r="261" spans="2:16" s="484" customFormat="1" ht="12" customHeight="1">
      <c r="B261" s="2"/>
      <c r="C261" s="1"/>
      <c r="D261" s="1"/>
      <c r="E261" s="1"/>
      <c r="F261" s="1"/>
      <c r="G261" s="1"/>
      <c r="H261" s="2"/>
      <c r="I261" s="2"/>
      <c r="J261" s="475"/>
      <c r="K261" s="475"/>
      <c r="L261" s="1"/>
      <c r="M261" s="679"/>
      <c r="N261" s="1"/>
      <c r="O261" s="1"/>
      <c r="P261" s="1"/>
    </row>
    <row r="262" spans="2:16" s="484" customFormat="1" ht="12" customHeight="1">
      <c r="B262" s="2"/>
      <c r="C262" s="1"/>
      <c r="D262" s="1"/>
      <c r="E262" s="1"/>
      <c r="F262" s="1"/>
      <c r="G262" s="1"/>
      <c r="H262" s="2"/>
      <c r="I262" s="2"/>
      <c r="J262" s="475"/>
      <c r="K262" s="475"/>
      <c r="L262" s="1"/>
      <c r="M262" s="679"/>
      <c r="N262" s="1"/>
      <c r="O262" s="1"/>
      <c r="P262" s="1"/>
    </row>
    <row r="263" spans="2:16" s="484" customFormat="1" ht="12" customHeight="1">
      <c r="B263" s="2"/>
      <c r="C263" s="1"/>
      <c r="D263" s="1"/>
      <c r="E263" s="1"/>
      <c r="F263" s="1"/>
      <c r="G263" s="1"/>
      <c r="H263" s="2"/>
      <c r="I263" s="2"/>
      <c r="J263" s="475"/>
      <c r="K263" s="475"/>
      <c r="L263" s="1"/>
      <c r="M263" s="679"/>
      <c r="N263" s="1"/>
      <c r="O263" s="1"/>
      <c r="P263" s="1"/>
    </row>
    <row r="264" spans="2:16" s="484" customFormat="1" ht="12" customHeight="1">
      <c r="B264" s="2"/>
      <c r="C264" s="1"/>
      <c r="D264" s="1"/>
      <c r="E264" s="1"/>
      <c r="F264" s="1"/>
      <c r="G264" s="1"/>
      <c r="H264" s="2"/>
      <c r="I264" s="2"/>
      <c r="J264" s="475"/>
      <c r="K264" s="475"/>
      <c r="L264" s="1"/>
      <c r="M264" s="679"/>
      <c r="N264" s="1"/>
      <c r="O264" s="1"/>
      <c r="P264" s="1"/>
    </row>
    <row r="265" spans="2:16" s="484" customFormat="1" ht="12" customHeight="1">
      <c r="B265" s="2"/>
      <c r="C265" s="1"/>
      <c r="D265" s="1"/>
      <c r="E265" s="1"/>
      <c r="F265" s="1"/>
      <c r="G265" s="1"/>
      <c r="H265" s="2"/>
      <c r="I265" s="2"/>
      <c r="J265" s="475"/>
      <c r="K265" s="475"/>
      <c r="L265" s="1"/>
      <c r="M265" s="679"/>
      <c r="N265" s="1"/>
      <c r="O265" s="1"/>
      <c r="P265" s="1"/>
    </row>
    <row r="266" spans="2:16" s="484" customFormat="1" ht="12" customHeight="1">
      <c r="B266" s="2"/>
      <c r="C266" s="1"/>
      <c r="D266" s="1"/>
      <c r="E266" s="1"/>
      <c r="F266" s="1"/>
      <c r="G266" s="1"/>
      <c r="H266" s="2"/>
      <c r="I266" s="2"/>
      <c r="J266" s="475"/>
      <c r="K266" s="475"/>
      <c r="L266" s="1"/>
      <c r="M266" s="679"/>
      <c r="N266" s="1"/>
      <c r="O266" s="1"/>
      <c r="P266" s="1"/>
    </row>
    <row r="267" spans="2:16" s="484" customFormat="1" ht="12" customHeight="1">
      <c r="B267" s="2"/>
      <c r="C267" s="1"/>
      <c r="D267" s="1"/>
      <c r="E267" s="1"/>
      <c r="F267" s="1"/>
      <c r="G267" s="1"/>
      <c r="H267" s="2"/>
      <c r="I267" s="2"/>
      <c r="J267" s="475"/>
      <c r="K267" s="475"/>
      <c r="L267" s="1"/>
      <c r="M267" s="679"/>
      <c r="N267" s="1"/>
      <c r="O267" s="1"/>
      <c r="P267" s="1"/>
    </row>
    <row r="268" spans="2:16" s="484" customFormat="1" ht="12" customHeight="1">
      <c r="B268" s="2"/>
      <c r="C268" s="1"/>
      <c r="D268" s="1"/>
      <c r="E268" s="1"/>
      <c r="F268" s="1"/>
      <c r="G268" s="1"/>
      <c r="H268" s="2"/>
      <c r="I268" s="2"/>
      <c r="J268" s="475"/>
      <c r="K268" s="475"/>
      <c r="L268" s="1"/>
      <c r="M268" s="679"/>
      <c r="N268" s="1"/>
      <c r="O268" s="1"/>
      <c r="P268" s="1"/>
    </row>
    <row r="269" spans="2:16" s="484" customFormat="1" ht="12" customHeight="1">
      <c r="B269" s="2"/>
      <c r="C269" s="1"/>
      <c r="D269" s="1"/>
      <c r="E269" s="1"/>
      <c r="F269" s="1"/>
      <c r="G269" s="1"/>
      <c r="H269" s="2"/>
      <c r="I269" s="2"/>
      <c r="J269" s="475"/>
      <c r="K269" s="475"/>
      <c r="L269" s="1"/>
      <c r="M269" s="679"/>
      <c r="N269" s="1"/>
      <c r="O269" s="1"/>
      <c r="P269" s="1"/>
    </row>
    <row r="270" spans="2:16" s="484" customFormat="1" ht="12" customHeight="1">
      <c r="B270" s="2"/>
      <c r="C270" s="1"/>
      <c r="D270" s="1"/>
      <c r="E270" s="1"/>
      <c r="F270" s="1"/>
      <c r="G270" s="1"/>
      <c r="H270" s="2"/>
      <c r="I270" s="2"/>
      <c r="J270" s="475"/>
      <c r="K270" s="475"/>
      <c r="L270" s="1"/>
      <c r="M270" s="679"/>
      <c r="N270" s="1"/>
      <c r="O270" s="1"/>
      <c r="P270" s="1"/>
    </row>
    <row r="271" spans="2:16" s="484" customFormat="1" ht="12" customHeight="1">
      <c r="B271" s="2"/>
      <c r="C271" s="1"/>
      <c r="D271" s="1"/>
      <c r="E271" s="1"/>
      <c r="F271" s="1"/>
      <c r="G271" s="1"/>
      <c r="H271" s="2"/>
      <c r="I271" s="2"/>
      <c r="J271" s="475"/>
      <c r="K271" s="475"/>
      <c r="L271" s="1"/>
      <c r="M271" s="679"/>
      <c r="N271" s="1"/>
      <c r="O271" s="1"/>
      <c r="P271" s="1"/>
    </row>
    <row r="272" spans="2:16" s="484" customFormat="1" ht="12" customHeight="1">
      <c r="B272" s="2"/>
      <c r="C272" s="1"/>
      <c r="D272" s="1"/>
      <c r="E272" s="1"/>
      <c r="F272" s="1"/>
      <c r="G272" s="1"/>
      <c r="H272" s="2"/>
      <c r="I272" s="2"/>
      <c r="J272" s="475"/>
      <c r="K272" s="475"/>
      <c r="L272" s="1"/>
      <c r="M272" s="679"/>
      <c r="N272" s="1"/>
      <c r="O272" s="1"/>
      <c r="P272" s="1"/>
    </row>
    <row r="273" spans="2:16" s="484" customFormat="1" ht="12" customHeight="1">
      <c r="B273" s="2"/>
      <c r="C273" s="1"/>
      <c r="D273" s="1"/>
      <c r="E273" s="1"/>
      <c r="F273" s="1"/>
      <c r="G273" s="1"/>
      <c r="H273" s="2"/>
      <c r="I273" s="2"/>
      <c r="J273" s="475"/>
      <c r="K273" s="475"/>
      <c r="L273" s="1"/>
      <c r="M273" s="679"/>
      <c r="N273" s="1"/>
      <c r="O273" s="1"/>
      <c r="P273" s="1"/>
    </row>
    <row r="274" spans="2:16" s="484" customFormat="1" ht="12" customHeight="1">
      <c r="B274" s="2"/>
      <c r="C274" s="1"/>
      <c r="D274" s="1"/>
      <c r="E274" s="1"/>
      <c r="F274" s="1"/>
      <c r="G274" s="1"/>
      <c r="H274" s="2"/>
      <c r="I274" s="2"/>
      <c r="J274" s="475"/>
      <c r="K274" s="475"/>
      <c r="L274" s="1"/>
      <c r="M274" s="679"/>
      <c r="N274" s="1"/>
      <c r="O274" s="1"/>
      <c r="P274" s="1"/>
    </row>
    <row r="275" spans="2:16" s="484" customFormat="1" ht="12" customHeight="1">
      <c r="B275" s="2"/>
      <c r="C275" s="1"/>
      <c r="D275" s="1"/>
      <c r="E275" s="1"/>
      <c r="F275" s="1"/>
      <c r="G275" s="1"/>
      <c r="H275" s="2"/>
      <c r="I275" s="2"/>
      <c r="J275" s="475"/>
      <c r="K275" s="475"/>
      <c r="L275" s="1"/>
      <c r="M275" s="679"/>
      <c r="N275" s="1"/>
      <c r="O275" s="1"/>
      <c r="P275" s="1"/>
    </row>
    <row r="276" spans="2:16" s="484" customFormat="1" ht="12" customHeight="1">
      <c r="B276" s="2"/>
      <c r="C276" s="1"/>
      <c r="D276" s="1"/>
      <c r="E276" s="1"/>
      <c r="F276" s="1"/>
      <c r="G276" s="1"/>
      <c r="H276" s="2"/>
      <c r="I276" s="2"/>
      <c r="J276" s="475"/>
      <c r="K276" s="475"/>
      <c r="L276" s="1"/>
      <c r="M276" s="679"/>
      <c r="N276" s="1"/>
      <c r="O276" s="1"/>
      <c r="P276" s="1"/>
    </row>
    <row r="277" spans="2:16" s="484" customFormat="1" ht="12" customHeight="1">
      <c r="B277" s="2"/>
      <c r="C277" s="1"/>
      <c r="D277" s="1"/>
      <c r="E277" s="1"/>
      <c r="F277" s="1"/>
      <c r="G277" s="1"/>
      <c r="H277" s="2"/>
      <c r="I277" s="2"/>
      <c r="J277" s="475"/>
      <c r="K277" s="475"/>
      <c r="L277" s="1"/>
      <c r="M277" s="679"/>
      <c r="N277" s="1"/>
      <c r="O277" s="1"/>
      <c r="P277" s="1"/>
    </row>
    <row r="278" spans="2:16" s="484" customFormat="1" ht="12" customHeight="1">
      <c r="B278" s="2"/>
      <c r="C278" s="1"/>
      <c r="D278" s="1"/>
      <c r="E278" s="1"/>
      <c r="F278" s="1"/>
      <c r="G278" s="1"/>
      <c r="H278" s="2"/>
      <c r="I278" s="2"/>
      <c r="J278" s="475"/>
      <c r="K278" s="475"/>
      <c r="L278" s="1"/>
      <c r="M278" s="679"/>
      <c r="N278" s="1"/>
      <c r="O278" s="1"/>
      <c r="P278" s="1"/>
    </row>
    <row r="279" spans="2:16" s="484" customFormat="1" ht="12" customHeight="1">
      <c r="B279" s="2"/>
      <c r="C279" s="1"/>
      <c r="D279" s="1"/>
      <c r="E279" s="1"/>
      <c r="F279" s="1"/>
      <c r="G279" s="1"/>
      <c r="H279" s="2"/>
      <c r="I279" s="2"/>
      <c r="J279" s="475"/>
      <c r="K279" s="475"/>
      <c r="L279" s="1"/>
      <c r="M279" s="679"/>
      <c r="N279" s="1"/>
      <c r="O279" s="1"/>
      <c r="P279" s="1"/>
    </row>
    <row r="280" spans="2:16" s="484" customFormat="1" ht="12" customHeight="1">
      <c r="B280" s="2"/>
      <c r="C280" s="1"/>
      <c r="D280" s="1"/>
      <c r="E280" s="1"/>
      <c r="F280" s="1"/>
      <c r="G280" s="1"/>
      <c r="H280" s="2"/>
      <c r="I280" s="2"/>
      <c r="J280" s="475"/>
      <c r="K280" s="475"/>
      <c r="L280" s="1"/>
      <c r="M280" s="679"/>
      <c r="N280" s="1"/>
      <c r="O280" s="1"/>
      <c r="P280" s="1"/>
    </row>
    <row r="281" spans="2:16" s="484" customFormat="1" ht="12" customHeight="1">
      <c r="B281" s="2"/>
      <c r="C281" s="1"/>
      <c r="D281" s="1"/>
      <c r="E281" s="1"/>
      <c r="F281" s="1"/>
      <c r="G281" s="1"/>
      <c r="H281" s="2"/>
      <c r="I281" s="2"/>
      <c r="J281" s="475"/>
      <c r="K281" s="475"/>
      <c r="L281" s="1"/>
      <c r="M281" s="679"/>
      <c r="N281" s="1"/>
      <c r="O281" s="1"/>
      <c r="P281" s="1"/>
    </row>
    <row r="282" spans="2:16" s="484" customFormat="1" ht="12" customHeight="1">
      <c r="B282" s="2"/>
      <c r="C282" s="1"/>
      <c r="D282" s="1"/>
      <c r="E282" s="1"/>
      <c r="F282" s="1"/>
      <c r="G282" s="1"/>
      <c r="H282" s="2"/>
      <c r="I282" s="2"/>
      <c r="J282" s="475"/>
      <c r="K282" s="475"/>
      <c r="L282" s="1"/>
      <c r="M282" s="679"/>
      <c r="N282" s="1"/>
      <c r="O282" s="1"/>
      <c r="P282" s="1"/>
    </row>
    <row r="283" spans="2:16" s="484" customFormat="1" ht="12" customHeight="1">
      <c r="B283" s="2"/>
      <c r="C283" s="1"/>
      <c r="D283" s="1"/>
      <c r="E283" s="1"/>
      <c r="F283" s="1"/>
      <c r="G283" s="1"/>
      <c r="H283" s="2"/>
      <c r="I283" s="2"/>
      <c r="J283" s="475"/>
      <c r="K283" s="475"/>
      <c r="L283" s="1"/>
      <c r="M283" s="679"/>
      <c r="N283" s="1"/>
      <c r="O283" s="1"/>
      <c r="P283" s="1"/>
    </row>
    <row r="284" spans="2:16" s="484" customFormat="1" ht="12" customHeight="1">
      <c r="B284" s="2"/>
      <c r="C284" s="1"/>
      <c r="D284" s="1"/>
      <c r="E284" s="1"/>
      <c r="F284" s="1"/>
      <c r="G284" s="1"/>
      <c r="H284" s="2"/>
      <c r="I284" s="2"/>
      <c r="J284" s="475"/>
      <c r="K284" s="475"/>
      <c r="L284" s="1"/>
      <c r="M284" s="679"/>
      <c r="N284" s="1"/>
      <c r="O284" s="1"/>
      <c r="P284" s="1"/>
    </row>
    <row r="285" spans="2:16" s="484" customFormat="1" ht="12" customHeight="1">
      <c r="B285" s="2"/>
      <c r="C285" s="1"/>
      <c r="D285" s="1"/>
      <c r="E285" s="1"/>
      <c r="F285" s="1"/>
      <c r="G285" s="1"/>
      <c r="H285" s="2"/>
      <c r="I285" s="2"/>
      <c r="J285" s="475"/>
      <c r="K285" s="475"/>
      <c r="L285" s="1"/>
      <c r="M285" s="679"/>
      <c r="N285" s="1"/>
      <c r="O285" s="1"/>
      <c r="P285" s="1"/>
    </row>
    <row r="286" spans="2:16" s="484" customFormat="1" ht="12" customHeight="1">
      <c r="B286" s="2"/>
      <c r="C286" s="1"/>
      <c r="D286" s="1"/>
      <c r="E286" s="1"/>
      <c r="F286" s="1"/>
      <c r="G286" s="1"/>
      <c r="H286" s="2"/>
      <c r="I286" s="2"/>
      <c r="J286" s="475"/>
      <c r="K286" s="475"/>
      <c r="L286" s="1"/>
      <c r="M286" s="679"/>
      <c r="N286" s="1"/>
      <c r="O286" s="1"/>
      <c r="P286" s="1"/>
    </row>
    <row r="287" spans="2:16" s="484" customFormat="1" ht="12" customHeight="1">
      <c r="B287" s="2"/>
      <c r="C287" s="1"/>
      <c r="D287" s="1"/>
      <c r="E287" s="1"/>
      <c r="F287" s="1"/>
      <c r="G287" s="1"/>
      <c r="H287" s="2"/>
      <c r="I287" s="2"/>
      <c r="J287" s="475"/>
      <c r="K287" s="475"/>
      <c r="L287" s="1"/>
      <c r="M287" s="679"/>
      <c r="N287" s="1"/>
      <c r="O287" s="1"/>
      <c r="P287" s="1"/>
    </row>
    <row r="288" spans="2:16" s="484" customFormat="1" ht="12" customHeight="1">
      <c r="B288" s="2"/>
      <c r="C288" s="1"/>
      <c r="D288" s="1"/>
      <c r="E288" s="1"/>
      <c r="F288" s="1"/>
      <c r="G288" s="1"/>
      <c r="H288" s="2"/>
      <c r="I288" s="2"/>
      <c r="J288" s="475"/>
      <c r="K288" s="475"/>
      <c r="L288" s="1"/>
      <c r="M288" s="679"/>
      <c r="N288" s="1"/>
      <c r="O288" s="1"/>
      <c r="P288" s="1"/>
    </row>
    <row r="289" spans="2:16" s="484" customFormat="1" ht="12" customHeight="1">
      <c r="B289" s="2"/>
      <c r="C289" s="1"/>
      <c r="D289" s="1"/>
      <c r="E289" s="1"/>
      <c r="F289" s="1"/>
      <c r="G289" s="1"/>
      <c r="H289" s="2"/>
      <c r="I289" s="2"/>
      <c r="J289" s="475"/>
      <c r="K289" s="475"/>
      <c r="L289" s="1"/>
      <c r="M289" s="679"/>
      <c r="N289" s="1"/>
      <c r="O289" s="1"/>
      <c r="P289" s="1"/>
    </row>
    <row r="290" spans="2:16" s="484" customFormat="1" ht="12" customHeight="1">
      <c r="B290" s="2"/>
      <c r="C290" s="1"/>
      <c r="D290" s="1"/>
      <c r="E290" s="1"/>
      <c r="F290" s="1"/>
      <c r="G290" s="1"/>
      <c r="H290" s="2"/>
      <c r="I290" s="2"/>
      <c r="J290" s="475"/>
      <c r="K290" s="475"/>
      <c r="L290" s="1"/>
      <c r="M290" s="679"/>
      <c r="N290" s="1"/>
      <c r="O290" s="1"/>
      <c r="P290" s="1"/>
    </row>
    <row r="291" spans="2:16" s="484" customFormat="1" ht="12" customHeight="1">
      <c r="B291" s="2"/>
      <c r="C291" s="1"/>
      <c r="D291" s="1"/>
      <c r="E291" s="1"/>
      <c r="F291" s="1"/>
      <c r="G291" s="1"/>
      <c r="H291" s="2"/>
      <c r="I291" s="2"/>
      <c r="J291" s="475"/>
      <c r="K291" s="475"/>
      <c r="L291" s="1"/>
      <c r="M291" s="679"/>
      <c r="N291" s="1"/>
      <c r="O291" s="1"/>
      <c r="P291" s="1"/>
    </row>
    <row r="292" spans="2:16" s="484" customFormat="1" ht="12" customHeight="1">
      <c r="B292" s="2"/>
      <c r="C292" s="1"/>
      <c r="D292" s="1"/>
      <c r="E292" s="1"/>
      <c r="F292" s="1"/>
      <c r="G292" s="1"/>
      <c r="H292" s="2"/>
      <c r="I292" s="2"/>
      <c r="J292" s="475"/>
      <c r="K292" s="475"/>
      <c r="L292" s="1"/>
      <c r="M292" s="679"/>
      <c r="N292" s="1"/>
      <c r="O292" s="1"/>
      <c r="P292" s="1"/>
    </row>
    <row r="293" spans="2:16" s="484" customFormat="1" ht="12" customHeight="1">
      <c r="B293" s="2"/>
      <c r="C293" s="1"/>
      <c r="D293" s="1"/>
      <c r="E293" s="1"/>
      <c r="F293" s="1"/>
      <c r="G293" s="1"/>
      <c r="H293" s="2"/>
      <c r="I293" s="2"/>
      <c r="J293" s="475"/>
      <c r="K293" s="475"/>
      <c r="L293" s="1"/>
      <c r="M293" s="679"/>
      <c r="N293" s="1"/>
      <c r="O293" s="1"/>
      <c r="P293" s="1"/>
    </row>
    <row r="294" spans="2:16" s="484" customFormat="1" ht="12" customHeight="1">
      <c r="B294" s="2"/>
      <c r="C294" s="1"/>
      <c r="D294" s="1"/>
      <c r="E294" s="1"/>
      <c r="F294" s="1"/>
      <c r="G294" s="1"/>
      <c r="H294" s="2"/>
      <c r="I294" s="2"/>
      <c r="J294" s="475"/>
      <c r="K294" s="475"/>
      <c r="L294" s="1"/>
      <c r="M294" s="679"/>
      <c r="N294" s="1"/>
      <c r="O294" s="1"/>
      <c r="P294" s="1"/>
    </row>
    <row r="295" spans="2:16" s="484" customFormat="1" ht="12" customHeight="1">
      <c r="B295" s="2"/>
      <c r="C295" s="1"/>
      <c r="D295" s="1"/>
      <c r="E295" s="1"/>
      <c r="F295" s="1"/>
      <c r="G295" s="1"/>
      <c r="H295" s="2"/>
      <c r="I295" s="2"/>
      <c r="J295" s="475"/>
      <c r="K295" s="475"/>
      <c r="L295" s="1"/>
      <c r="M295" s="679"/>
      <c r="N295" s="1"/>
      <c r="O295" s="1"/>
      <c r="P295" s="1"/>
    </row>
    <row r="296" spans="2:16" s="484" customFormat="1" ht="12" customHeight="1">
      <c r="B296" s="2"/>
      <c r="C296" s="1"/>
      <c r="D296" s="1"/>
      <c r="E296" s="1"/>
      <c r="F296" s="1"/>
      <c r="G296" s="1"/>
      <c r="H296" s="2"/>
      <c r="I296" s="2"/>
      <c r="J296" s="475"/>
      <c r="K296" s="475"/>
      <c r="L296" s="1"/>
      <c r="M296" s="679"/>
      <c r="N296" s="1"/>
      <c r="O296" s="1"/>
      <c r="P296" s="1"/>
    </row>
    <row r="297" spans="2:16" s="484" customFormat="1" ht="12" customHeight="1">
      <c r="B297" s="2"/>
      <c r="C297" s="1"/>
      <c r="D297" s="1"/>
      <c r="E297" s="1"/>
      <c r="F297" s="1"/>
      <c r="G297" s="1"/>
      <c r="H297" s="2"/>
      <c r="I297" s="2"/>
      <c r="J297" s="475"/>
      <c r="K297" s="475"/>
      <c r="L297" s="1"/>
      <c r="M297" s="679"/>
      <c r="N297" s="1"/>
      <c r="O297" s="1"/>
      <c r="P297" s="1"/>
    </row>
    <row r="298" spans="2:16" s="484" customFormat="1" ht="12" customHeight="1">
      <c r="B298" s="2"/>
      <c r="C298" s="1"/>
      <c r="D298" s="1"/>
      <c r="E298" s="1"/>
      <c r="F298" s="1"/>
      <c r="G298" s="1"/>
      <c r="H298" s="2"/>
      <c r="I298" s="2"/>
      <c r="J298" s="475"/>
      <c r="K298" s="475"/>
      <c r="L298" s="1"/>
      <c r="M298" s="679"/>
      <c r="N298" s="1"/>
      <c r="O298" s="1"/>
      <c r="P298" s="1"/>
    </row>
    <row r="299" spans="2:16" s="484" customFormat="1" ht="12" customHeight="1">
      <c r="B299" s="2"/>
      <c r="C299" s="1"/>
      <c r="D299" s="1"/>
      <c r="E299" s="1"/>
      <c r="F299" s="1"/>
      <c r="G299" s="1"/>
      <c r="H299" s="2"/>
      <c r="I299" s="2"/>
      <c r="J299" s="475"/>
      <c r="K299" s="475"/>
      <c r="L299" s="1"/>
      <c r="M299" s="679"/>
      <c r="N299" s="1"/>
      <c r="O299" s="1"/>
      <c r="P299" s="1"/>
    </row>
    <row r="300" spans="2:16" s="484" customFormat="1" ht="12" customHeight="1">
      <c r="B300" s="2"/>
      <c r="C300" s="1"/>
      <c r="D300" s="1"/>
      <c r="E300" s="1"/>
      <c r="F300" s="1"/>
      <c r="G300" s="1"/>
      <c r="H300" s="2"/>
      <c r="I300" s="2"/>
      <c r="J300" s="475"/>
      <c r="K300" s="475"/>
      <c r="L300" s="1"/>
      <c r="M300" s="679"/>
      <c r="N300" s="1"/>
      <c r="O300" s="1"/>
      <c r="P300" s="1"/>
    </row>
    <row r="301" spans="2:16" s="484" customFormat="1" ht="12" customHeight="1">
      <c r="B301" s="2"/>
      <c r="C301" s="1"/>
      <c r="D301" s="1"/>
      <c r="E301" s="1"/>
      <c r="F301" s="1"/>
      <c r="G301" s="1"/>
      <c r="H301" s="2"/>
      <c r="I301" s="2"/>
      <c r="J301" s="475"/>
      <c r="K301" s="475"/>
      <c r="L301" s="1"/>
      <c r="M301" s="679"/>
      <c r="N301" s="1"/>
      <c r="O301" s="1"/>
      <c r="P301" s="1"/>
    </row>
    <row r="302" spans="2:16" s="484" customFormat="1" ht="12" customHeight="1">
      <c r="B302" s="2"/>
      <c r="C302" s="1"/>
      <c r="D302" s="1"/>
      <c r="E302" s="1"/>
      <c r="F302" s="1"/>
      <c r="G302" s="1"/>
      <c r="H302" s="2"/>
      <c r="I302" s="2"/>
      <c r="J302" s="475"/>
      <c r="K302" s="475"/>
      <c r="L302" s="1"/>
      <c r="M302" s="679"/>
      <c r="N302" s="1"/>
      <c r="O302" s="1"/>
      <c r="P302" s="1"/>
    </row>
    <row r="303" spans="2:16" s="484" customFormat="1" ht="12" customHeight="1">
      <c r="B303" s="2"/>
      <c r="C303" s="1"/>
      <c r="D303" s="1"/>
      <c r="E303" s="1"/>
      <c r="F303" s="1"/>
      <c r="G303" s="1"/>
      <c r="H303" s="2"/>
      <c r="I303" s="2"/>
      <c r="J303" s="475"/>
      <c r="K303" s="475"/>
      <c r="L303" s="1"/>
      <c r="M303" s="679"/>
      <c r="N303" s="1"/>
      <c r="O303" s="1"/>
      <c r="P303" s="1"/>
    </row>
    <row r="304" spans="2:16" s="484" customFormat="1" ht="12" customHeight="1">
      <c r="B304" s="2"/>
      <c r="C304" s="1"/>
      <c r="D304" s="1"/>
      <c r="E304" s="1"/>
      <c r="F304" s="1"/>
      <c r="G304" s="1"/>
      <c r="H304" s="2"/>
      <c r="I304" s="2"/>
      <c r="J304" s="475"/>
      <c r="K304" s="475"/>
      <c r="L304" s="1"/>
      <c r="M304" s="679"/>
      <c r="N304" s="1"/>
      <c r="O304" s="1"/>
      <c r="P304" s="1"/>
    </row>
    <row r="305" spans="2:16" s="484" customFormat="1" ht="12" customHeight="1">
      <c r="B305" s="2"/>
      <c r="C305" s="1"/>
      <c r="D305" s="1"/>
      <c r="E305" s="1"/>
      <c r="F305" s="1"/>
      <c r="G305" s="1"/>
      <c r="H305" s="2"/>
      <c r="I305" s="2"/>
      <c r="J305" s="475"/>
      <c r="K305" s="475"/>
      <c r="L305" s="1"/>
      <c r="M305" s="679"/>
      <c r="N305" s="1"/>
      <c r="O305" s="1"/>
      <c r="P305" s="1"/>
    </row>
    <row r="306" spans="2:16" s="484" customFormat="1" ht="12" customHeight="1">
      <c r="B306" s="2"/>
      <c r="C306" s="1"/>
      <c r="D306" s="1"/>
      <c r="E306" s="1"/>
      <c r="F306" s="1"/>
      <c r="G306" s="1"/>
      <c r="H306" s="2"/>
      <c r="I306" s="2"/>
      <c r="J306" s="475"/>
      <c r="K306" s="475"/>
      <c r="L306" s="1"/>
      <c r="M306" s="679"/>
      <c r="N306" s="1"/>
      <c r="O306" s="1"/>
      <c r="P306" s="1"/>
    </row>
    <row r="307" spans="2:16" s="484" customFormat="1" ht="12" customHeight="1">
      <c r="B307" s="2"/>
      <c r="C307" s="1"/>
      <c r="D307" s="1"/>
      <c r="E307" s="1"/>
      <c r="F307" s="1"/>
      <c r="G307" s="1"/>
      <c r="H307" s="2"/>
      <c r="I307" s="2"/>
      <c r="J307" s="475"/>
      <c r="K307" s="475"/>
      <c r="L307" s="1"/>
      <c r="M307" s="679"/>
      <c r="N307" s="1"/>
      <c r="O307" s="1"/>
      <c r="P307" s="1"/>
    </row>
    <row r="308" spans="2:16" s="484" customFormat="1" ht="12" customHeight="1">
      <c r="B308" s="2"/>
      <c r="C308" s="1"/>
      <c r="D308" s="1"/>
      <c r="E308" s="1"/>
      <c r="F308" s="1"/>
      <c r="G308" s="1"/>
      <c r="H308" s="2"/>
      <c r="I308" s="2"/>
      <c r="J308" s="475"/>
      <c r="K308" s="475"/>
      <c r="L308" s="1"/>
      <c r="M308" s="679"/>
      <c r="N308" s="1"/>
      <c r="O308" s="1"/>
      <c r="P308" s="1"/>
    </row>
    <row r="309" spans="2:16" s="484" customFormat="1" ht="12" customHeight="1">
      <c r="B309" s="2"/>
      <c r="C309" s="1"/>
      <c r="D309" s="1"/>
      <c r="E309" s="1"/>
      <c r="F309" s="1"/>
      <c r="G309" s="1"/>
      <c r="H309" s="2"/>
      <c r="I309" s="2"/>
      <c r="J309" s="475"/>
      <c r="K309" s="475"/>
      <c r="L309" s="1"/>
      <c r="M309" s="679"/>
      <c r="N309" s="1"/>
      <c r="O309" s="1"/>
      <c r="P309" s="1"/>
    </row>
    <row r="310" spans="2:16" s="484" customFormat="1" ht="12" customHeight="1">
      <c r="B310" s="2"/>
      <c r="C310" s="1"/>
      <c r="D310" s="1"/>
      <c r="E310" s="1"/>
      <c r="F310" s="1"/>
      <c r="G310" s="1"/>
      <c r="H310" s="2"/>
      <c r="I310" s="2"/>
      <c r="J310" s="475"/>
      <c r="K310" s="475"/>
      <c r="L310" s="1"/>
      <c r="M310" s="679"/>
      <c r="N310" s="1"/>
      <c r="O310" s="1"/>
      <c r="P310" s="1"/>
    </row>
    <row r="311" spans="2:16" s="484" customFormat="1" ht="12" customHeight="1">
      <c r="B311" s="2"/>
      <c r="C311" s="1"/>
      <c r="D311" s="1"/>
      <c r="E311" s="1"/>
      <c r="F311" s="1"/>
      <c r="G311" s="1"/>
      <c r="H311" s="2"/>
      <c r="I311" s="2"/>
      <c r="J311" s="475"/>
      <c r="K311" s="475"/>
      <c r="L311" s="1"/>
      <c r="M311" s="679"/>
      <c r="N311" s="1"/>
      <c r="O311" s="1"/>
      <c r="P311" s="1"/>
    </row>
    <row r="312" spans="2:16" s="484" customFormat="1" ht="12" customHeight="1">
      <c r="B312" s="2"/>
      <c r="C312" s="1"/>
      <c r="D312" s="1"/>
      <c r="E312" s="1"/>
      <c r="F312" s="1"/>
      <c r="G312" s="1"/>
      <c r="H312" s="2"/>
      <c r="I312" s="2"/>
      <c r="J312" s="475"/>
      <c r="K312" s="475"/>
      <c r="L312" s="1"/>
      <c r="M312" s="679"/>
      <c r="N312" s="1"/>
      <c r="O312" s="1"/>
      <c r="P312" s="1"/>
    </row>
    <row r="313" spans="2:16" s="484" customFormat="1" ht="12" customHeight="1">
      <c r="B313" s="2"/>
      <c r="C313" s="1"/>
      <c r="D313" s="1"/>
      <c r="E313" s="1"/>
      <c r="F313" s="1"/>
      <c r="G313" s="1"/>
      <c r="H313" s="2"/>
      <c r="I313" s="2"/>
      <c r="J313" s="475"/>
      <c r="K313" s="475"/>
      <c r="L313" s="1"/>
      <c r="M313" s="679"/>
      <c r="N313" s="1"/>
      <c r="O313" s="1"/>
      <c r="P313" s="1"/>
    </row>
    <row r="314" spans="2:16" s="484" customFormat="1" ht="12" customHeight="1">
      <c r="B314" s="2"/>
      <c r="C314" s="1"/>
      <c r="D314" s="1"/>
      <c r="E314" s="1"/>
      <c r="F314" s="1"/>
      <c r="G314" s="1"/>
      <c r="H314" s="2"/>
      <c r="I314" s="2"/>
      <c r="J314" s="475"/>
      <c r="K314" s="475"/>
      <c r="L314" s="1"/>
      <c r="M314" s="679"/>
      <c r="N314" s="1"/>
      <c r="O314" s="1"/>
      <c r="P314" s="1"/>
    </row>
    <row r="315" spans="2:16" s="484" customFormat="1" ht="12" customHeight="1">
      <c r="B315" s="2"/>
      <c r="C315" s="1"/>
      <c r="D315" s="1"/>
      <c r="E315" s="1"/>
      <c r="F315" s="1"/>
      <c r="G315" s="1"/>
      <c r="H315" s="2"/>
      <c r="I315" s="2"/>
      <c r="J315" s="475"/>
      <c r="K315" s="475"/>
      <c r="L315" s="1"/>
      <c r="M315" s="679"/>
      <c r="N315" s="1"/>
      <c r="O315" s="1"/>
      <c r="P315" s="1"/>
    </row>
    <row r="316" spans="2:16" s="484" customFormat="1" ht="12" customHeight="1">
      <c r="B316" s="2"/>
      <c r="C316" s="1"/>
      <c r="D316" s="1"/>
      <c r="E316" s="1"/>
      <c r="F316" s="1"/>
      <c r="G316" s="1"/>
      <c r="H316" s="2"/>
      <c r="I316" s="2"/>
      <c r="J316" s="475"/>
      <c r="K316" s="475"/>
      <c r="L316" s="1"/>
      <c r="M316" s="679"/>
      <c r="N316" s="1"/>
      <c r="O316" s="1"/>
      <c r="P316" s="1"/>
    </row>
    <row r="317" spans="2:16" s="484" customFormat="1" ht="12" customHeight="1">
      <c r="B317" s="2"/>
      <c r="C317" s="1"/>
      <c r="D317" s="1"/>
      <c r="E317" s="1"/>
      <c r="F317" s="1"/>
      <c r="G317" s="1"/>
      <c r="H317" s="2"/>
      <c r="I317" s="2"/>
      <c r="J317" s="475"/>
      <c r="K317" s="475"/>
      <c r="L317" s="1"/>
      <c r="M317" s="679"/>
      <c r="N317" s="1"/>
      <c r="O317" s="1"/>
      <c r="P317" s="1"/>
    </row>
    <row r="318" spans="2:16" s="484" customFormat="1" ht="12" customHeight="1">
      <c r="B318" s="2"/>
      <c r="C318" s="1"/>
      <c r="D318" s="1"/>
      <c r="E318" s="1"/>
      <c r="F318" s="1"/>
      <c r="G318" s="1"/>
      <c r="H318" s="2"/>
      <c r="I318" s="2"/>
      <c r="J318" s="475"/>
      <c r="K318" s="475"/>
      <c r="L318" s="1"/>
      <c r="M318" s="679"/>
      <c r="N318" s="1"/>
      <c r="O318" s="1"/>
      <c r="P318" s="1"/>
    </row>
    <row r="319" spans="2:16" s="484" customFormat="1" ht="12" customHeight="1">
      <c r="B319" s="2"/>
      <c r="C319" s="1"/>
      <c r="D319" s="1"/>
      <c r="E319" s="1"/>
      <c r="F319" s="1"/>
      <c r="G319" s="1"/>
      <c r="H319" s="2"/>
      <c r="I319" s="2"/>
      <c r="J319" s="475"/>
      <c r="K319" s="475"/>
      <c r="L319" s="1"/>
      <c r="M319" s="679"/>
      <c r="N319" s="1"/>
      <c r="O319" s="1"/>
      <c r="P319" s="1"/>
    </row>
    <row r="320" spans="2:16" s="484" customFormat="1" ht="12" customHeight="1">
      <c r="B320" s="2"/>
      <c r="C320" s="1"/>
      <c r="D320" s="1"/>
      <c r="E320" s="1"/>
      <c r="F320" s="1"/>
      <c r="G320" s="1"/>
      <c r="H320" s="2"/>
      <c r="I320" s="2"/>
      <c r="J320" s="475"/>
      <c r="K320" s="475"/>
      <c r="L320" s="1"/>
      <c r="M320" s="679"/>
      <c r="N320" s="1"/>
      <c r="O320" s="1"/>
      <c r="P320" s="1"/>
    </row>
    <row r="321" spans="2:16" s="484" customFormat="1" ht="12" customHeight="1">
      <c r="B321" s="2"/>
      <c r="C321" s="1"/>
      <c r="D321" s="1"/>
      <c r="E321" s="1"/>
      <c r="F321" s="1"/>
      <c r="G321" s="1"/>
      <c r="H321" s="2"/>
      <c r="I321" s="2"/>
      <c r="J321" s="475"/>
      <c r="K321" s="475"/>
      <c r="L321" s="1"/>
      <c r="M321" s="679"/>
      <c r="N321" s="1"/>
      <c r="O321" s="1"/>
      <c r="P321" s="1"/>
    </row>
    <row r="322" spans="2:16" s="484" customFormat="1" ht="12" customHeight="1">
      <c r="B322" s="2"/>
      <c r="C322" s="1"/>
      <c r="D322" s="1"/>
      <c r="E322" s="1"/>
      <c r="F322" s="1"/>
      <c r="G322" s="1"/>
      <c r="H322" s="2"/>
      <c r="I322" s="2"/>
      <c r="J322" s="475"/>
      <c r="K322" s="475"/>
      <c r="L322" s="1"/>
      <c r="M322" s="679"/>
      <c r="N322" s="1"/>
      <c r="O322" s="1"/>
      <c r="P322" s="1"/>
    </row>
    <row r="323" spans="2:16" s="484" customFormat="1" ht="12" customHeight="1">
      <c r="B323" s="2"/>
      <c r="C323" s="1"/>
      <c r="D323" s="1"/>
      <c r="E323" s="1"/>
      <c r="F323" s="1"/>
      <c r="G323" s="1"/>
      <c r="H323" s="2"/>
      <c r="I323" s="2"/>
      <c r="J323" s="475"/>
      <c r="K323" s="475"/>
      <c r="L323" s="1"/>
      <c r="M323" s="679"/>
      <c r="N323" s="1"/>
      <c r="O323" s="1"/>
      <c r="P323" s="1"/>
    </row>
    <row r="324" spans="2:16" s="484" customFormat="1" ht="12" customHeight="1">
      <c r="B324" s="2"/>
      <c r="C324" s="1"/>
      <c r="D324" s="1"/>
      <c r="E324" s="1"/>
      <c r="F324" s="1"/>
      <c r="G324" s="1"/>
      <c r="H324" s="2"/>
      <c r="I324" s="2"/>
      <c r="J324" s="475"/>
      <c r="K324" s="475"/>
      <c r="L324" s="1"/>
      <c r="M324" s="679"/>
      <c r="N324" s="1"/>
      <c r="O324" s="1"/>
      <c r="P324" s="1"/>
    </row>
    <row r="325" spans="2:16" s="484" customFormat="1" ht="12" customHeight="1">
      <c r="B325" s="2"/>
      <c r="C325" s="1"/>
      <c r="D325" s="1"/>
      <c r="E325" s="1"/>
      <c r="F325" s="1"/>
      <c r="G325" s="1"/>
      <c r="H325" s="2"/>
      <c r="I325" s="2"/>
      <c r="J325" s="475"/>
      <c r="K325" s="475"/>
      <c r="L325" s="1"/>
      <c r="M325" s="679"/>
      <c r="N325" s="1"/>
      <c r="O325" s="1"/>
      <c r="P325" s="1"/>
    </row>
    <row r="326" spans="2:16" s="484" customFormat="1" ht="12" customHeight="1">
      <c r="B326" s="2"/>
      <c r="C326" s="1"/>
      <c r="D326" s="1"/>
      <c r="E326" s="1"/>
      <c r="F326" s="1"/>
      <c r="G326" s="1"/>
      <c r="H326" s="2"/>
      <c r="I326" s="2"/>
      <c r="J326" s="475"/>
      <c r="K326" s="475"/>
      <c r="L326" s="1"/>
      <c r="M326" s="679"/>
      <c r="N326" s="1"/>
      <c r="O326" s="1"/>
      <c r="P326" s="1"/>
    </row>
    <row r="327" spans="2:16" s="484" customFormat="1" ht="12" customHeight="1">
      <c r="B327" s="2"/>
      <c r="C327" s="1"/>
      <c r="D327" s="1"/>
      <c r="E327" s="1"/>
      <c r="F327" s="1"/>
      <c r="G327" s="1"/>
      <c r="H327" s="2"/>
      <c r="I327" s="2"/>
      <c r="J327" s="475"/>
      <c r="K327" s="475"/>
      <c r="L327" s="1"/>
      <c r="M327" s="679"/>
      <c r="N327" s="1"/>
      <c r="O327" s="1"/>
      <c r="P327" s="1"/>
    </row>
    <row r="328" spans="2:16" s="484" customFormat="1" ht="12" customHeight="1">
      <c r="B328" s="2"/>
      <c r="C328" s="1"/>
      <c r="D328" s="1"/>
      <c r="E328" s="1"/>
      <c r="F328" s="1"/>
      <c r="G328" s="1"/>
      <c r="H328" s="2"/>
      <c r="I328" s="2"/>
      <c r="J328" s="475"/>
      <c r="K328" s="475"/>
      <c r="L328" s="1"/>
      <c r="M328" s="679"/>
      <c r="N328" s="1"/>
      <c r="O328" s="1"/>
      <c r="P328" s="1"/>
    </row>
    <row r="329" spans="2:16" s="484" customFormat="1" ht="12" customHeight="1">
      <c r="B329" s="2"/>
      <c r="C329" s="1"/>
      <c r="D329" s="1"/>
      <c r="E329" s="1"/>
      <c r="F329" s="1"/>
      <c r="G329" s="1"/>
      <c r="H329" s="2"/>
      <c r="I329" s="2"/>
      <c r="J329" s="475"/>
      <c r="K329" s="475"/>
      <c r="L329" s="1"/>
      <c r="M329" s="679"/>
      <c r="N329" s="1"/>
      <c r="O329" s="1"/>
      <c r="P329" s="1"/>
    </row>
    <row r="330" spans="2:16" s="484" customFormat="1" ht="12" customHeight="1">
      <c r="B330" s="2"/>
      <c r="C330" s="1"/>
      <c r="D330" s="1"/>
      <c r="E330" s="1"/>
      <c r="F330" s="1"/>
      <c r="G330" s="1"/>
      <c r="H330" s="2"/>
      <c r="I330" s="2"/>
      <c r="J330" s="475"/>
      <c r="K330" s="475"/>
      <c r="L330" s="1"/>
      <c r="M330" s="679"/>
      <c r="N330" s="1"/>
      <c r="O330" s="1"/>
      <c r="P330" s="1"/>
    </row>
    <row r="331" spans="2:16" s="484" customFormat="1" ht="12" customHeight="1">
      <c r="B331" s="2"/>
      <c r="C331" s="1"/>
      <c r="D331" s="1"/>
      <c r="E331" s="1"/>
      <c r="F331" s="1"/>
      <c r="G331" s="1"/>
      <c r="H331" s="2"/>
      <c r="I331" s="2"/>
      <c r="J331" s="475"/>
      <c r="K331" s="475"/>
      <c r="L331" s="1"/>
      <c r="M331" s="679"/>
      <c r="N331" s="1"/>
      <c r="O331" s="1"/>
      <c r="P331" s="1"/>
    </row>
    <row r="332" spans="2:16" s="484" customFormat="1" ht="12" customHeight="1">
      <c r="B332" s="2"/>
      <c r="C332" s="1"/>
      <c r="D332" s="1"/>
      <c r="E332" s="1"/>
      <c r="F332" s="1"/>
      <c r="G332" s="1"/>
      <c r="H332" s="2"/>
      <c r="I332" s="2"/>
      <c r="J332" s="475"/>
      <c r="K332" s="475"/>
      <c r="L332" s="1"/>
      <c r="M332" s="679"/>
      <c r="N332" s="1"/>
      <c r="O332" s="1"/>
      <c r="P332" s="1"/>
    </row>
    <row r="333" spans="2:16" s="484" customFormat="1" ht="12" customHeight="1">
      <c r="B333" s="2"/>
      <c r="C333" s="1"/>
      <c r="D333" s="1"/>
      <c r="E333" s="1"/>
      <c r="F333" s="1"/>
      <c r="G333" s="1"/>
      <c r="H333" s="2"/>
      <c r="I333" s="2"/>
      <c r="J333" s="475"/>
      <c r="K333" s="475"/>
      <c r="L333" s="1"/>
      <c r="M333" s="679"/>
      <c r="N333" s="1"/>
      <c r="O333" s="1"/>
      <c r="P333" s="1"/>
    </row>
    <row r="334" spans="2:16" s="484" customFormat="1" ht="12" customHeight="1">
      <c r="B334" s="2"/>
      <c r="C334" s="1"/>
      <c r="D334" s="1"/>
      <c r="E334" s="1"/>
      <c r="F334" s="1"/>
      <c r="G334" s="1"/>
      <c r="H334" s="2"/>
      <c r="I334" s="2"/>
      <c r="J334" s="475"/>
      <c r="K334" s="475"/>
      <c r="L334" s="1"/>
      <c r="M334" s="679"/>
      <c r="N334" s="1"/>
      <c r="O334" s="1"/>
      <c r="P334" s="1"/>
    </row>
    <row r="335" spans="2:16" s="484" customFormat="1" ht="12" customHeight="1">
      <c r="B335" s="2"/>
      <c r="C335" s="1"/>
      <c r="D335" s="1"/>
      <c r="E335" s="1"/>
      <c r="F335" s="1"/>
      <c r="G335" s="1"/>
      <c r="H335" s="2"/>
      <c r="I335" s="2"/>
      <c r="J335" s="475"/>
      <c r="K335" s="475"/>
      <c r="L335" s="1"/>
      <c r="M335" s="679"/>
      <c r="N335" s="1"/>
      <c r="O335" s="1"/>
      <c r="P335" s="1"/>
    </row>
    <row r="336" spans="2:16" s="484" customFormat="1" ht="12" customHeight="1">
      <c r="B336" s="2"/>
      <c r="C336" s="1"/>
      <c r="D336" s="1"/>
      <c r="E336" s="1"/>
      <c r="F336" s="1"/>
      <c r="G336" s="1"/>
      <c r="H336" s="2"/>
      <c r="I336" s="2"/>
      <c r="J336" s="475"/>
      <c r="K336" s="475"/>
      <c r="L336" s="1"/>
      <c r="M336" s="679"/>
      <c r="N336" s="1"/>
      <c r="O336" s="1"/>
      <c r="P336" s="1"/>
    </row>
    <row r="337" spans="2:16" s="484" customFormat="1" ht="12" customHeight="1">
      <c r="B337" s="2"/>
      <c r="C337" s="1"/>
      <c r="D337" s="1"/>
      <c r="E337" s="1"/>
      <c r="F337" s="1"/>
      <c r="G337" s="1"/>
      <c r="H337" s="2"/>
      <c r="I337" s="2"/>
      <c r="J337" s="475"/>
      <c r="K337" s="475"/>
      <c r="L337" s="1"/>
      <c r="M337" s="679"/>
      <c r="N337" s="1"/>
      <c r="O337" s="1"/>
      <c r="P337" s="1"/>
    </row>
    <row r="338" spans="2:16" s="484" customFormat="1" ht="12" customHeight="1">
      <c r="B338" s="2"/>
      <c r="C338" s="1"/>
      <c r="D338" s="1"/>
      <c r="E338" s="1"/>
      <c r="F338" s="1"/>
      <c r="G338" s="1"/>
      <c r="H338" s="2"/>
      <c r="I338" s="2"/>
      <c r="J338" s="475"/>
      <c r="K338" s="475"/>
      <c r="L338" s="1"/>
      <c r="M338" s="679"/>
      <c r="N338" s="1"/>
      <c r="O338" s="1"/>
      <c r="P338" s="1"/>
    </row>
    <row r="339" spans="2:16" s="484" customFormat="1" ht="12" customHeight="1">
      <c r="B339" s="2"/>
      <c r="C339" s="1"/>
      <c r="D339" s="1"/>
      <c r="E339" s="1"/>
      <c r="F339" s="1"/>
      <c r="G339" s="1"/>
      <c r="H339" s="2"/>
      <c r="I339" s="2"/>
      <c r="J339" s="475"/>
      <c r="K339" s="475"/>
      <c r="L339" s="1"/>
      <c r="M339" s="679"/>
      <c r="N339" s="1"/>
      <c r="O339" s="1"/>
      <c r="P339" s="1"/>
    </row>
    <row r="340" spans="2:16" s="484" customFormat="1" ht="12" customHeight="1">
      <c r="B340" s="2"/>
      <c r="C340" s="1"/>
      <c r="D340" s="1"/>
      <c r="E340" s="1"/>
      <c r="F340" s="1"/>
      <c r="G340" s="1"/>
      <c r="H340" s="2"/>
      <c r="I340" s="2"/>
      <c r="J340" s="475"/>
      <c r="K340" s="475"/>
      <c r="L340" s="1"/>
      <c r="M340" s="679"/>
      <c r="N340" s="1"/>
      <c r="O340" s="1"/>
      <c r="P340" s="1"/>
    </row>
    <row r="341" spans="2:16" s="484" customFormat="1" ht="12" customHeight="1">
      <c r="B341" s="2"/>
      <c r="C341" s="1"/>
      <c r="D341" s="1"/>
      <c r="E341" s="1"/>
      <c r="F341" s="1"/>
      <c r="G341" s="1"/>
      <c r="H341" s="2"/>
      <c r="I341" s="2"/>
      <c r="J341" s="475"/>
      <c r="K341" s="475"/>
      <c r="L341" s="1"/>
      <c r="M341" s="679"/>
      <c r="N341" s="1"/>
      <c r="O341" s="1"/>
      <c r="P341" s="1"/>
    </row>
    <row r="342" spans="2:16" s="484" customFormat="1" ht="12" customHeight="1">
      <c r="B342" s="2"/>
      <c r="C342" s="1"/>
      <c r="D342" s="1"/>
      <c r="E342" s="1"/>
      <c r="F342" s="1"/>
      <c r="G342" s="1"/>
      <c r="H342" s="2"/>
      <c r="I342" s="2"/>
      <c r="J342" s="475"/>
      <c r="K342" s="475"/>
      <c r="L342" s="1"/>
      <c r="M342" s="679"/>
      <c r="N342" s="1"/>
      <c r="O342" s="1"/>
      <c r="P342" s="1"/>
    </row>
    <row r="343" spans="2:16" s="484" customFormat="1" ht="12" customHeight="1">
      <c r="B343" s="2"/>
      <c r="C343" s="1"/>
      <c r="D343" s="1"/>
      <c r="E343" s="1"/>
      <c r="F343" s="1"/>
      <c r="G343" s="1"/>
      <c r="H343" s="2"/>
      <c r="I343" s="2"/>
      <c r="J343" s="475"/>
      <c r="K343" s="475"/>
      <c r="L343" s="1"/>
      <c r="M343" s="679"/>
      <c r="N343" s="1"/>
      <c r="O343" s="1"/>
      <c r="P343" s="1"/>
    </row>
    <row r="344" spans="2:16" s="484" customFormat="1" ht="12" customHeight="1">
      <c r="B344" s="2"/>
      <c r="C344" s="1"/>
      <c r="D344" s="1"/>
      <c r="E344" s="1"/>
      <c r="F344" s="1"/>
      <c r="G344" s="1"/>
      <c r="H344" s="2"/>
      <c r="I344" s="2"/>
      <c r="J344" s="475"/>
      <c r="K344" s="475"/>
      <c r="L344" s="1"/>
      <c r="M344" s="679"/>
      <c r="N344" s="1"/>
      <c r="O344" s="1"/>
      <c r="P344" s="1"/>
    </row>
    <row r="345" spans="2:16" s="484" customFormat="1" ht="12" customHeight="1">
      <c r="B345" s="2"/>
      <c r="C345" s="1"/>
      <c r="D345" s="1"/>
      <c r="E345" s="1"/>
      <c r="F345" s="1"/>
      <c r="G345" s="1"/>
      <c r="H345" s="2"/>
      <c r="I345" s="2"/>
      <c r="J345" s="475"/>
      <c r="K345" s="475"/>
      <c r="L345" s="1"/>
      <c r="M345" s="679"/>
      <c r="N345" s="1"/>
      <c r="O345" s="1"/>
      <c r="P345" s="1"/>
    </row>
    <row r="346" spans="2:16" s="484" customFormat="1" ht="12" customHeight="1">
      <c r="B346" s="2"/>
      <c r="C346" s="1"/>
      <c r="D346" s="1"/>
      <c r="E346" s="1"/>
      <c r="F346" s="1"/>
      <c r="G346" s="1"/>
      <c r="H346" s="2"/>
      <c r="I346" s="2"/>
      <c r="J346" s="475"/>
      <c r="K346" s="475"/>
      <c r="L346" s="1"/>
      <c r="M346" s="679"/>
      <c r="N346" s="1"/>
      <c r="O346" s="1"/>
      <c r="P346" s="1"/>
    </row>
    <row r="347" spans="2:16" s="484" customFormat="1" ht="12" customHeight="1">
      <c r="B347" s="2"/>
      <c r="C347" s="1"/>
      <c r="D347" s="1"/>
      <c r="E347" s="1"/>
      <c r="F347" s="1"/>
      <c r="G347" s="1"/>
      <c r="H347" s="2"/>
      <c r="I347" s="2"/>
      <c r="J347" s="475"/>
      <c r="K347" s="475"/>
      <c r="L347" s="1"/>
      <c r="M347" s="679"/>
      <c r="N347" s="1"/>
      <c r="O347" s="1"/>
      <c r="P347" s="1"/>
    </row>
    <row r="348" spans="2:16" s="484" customFormat="1" ht="12" customHeight="1">
      <c r="B348" s="2"/>
      <c r="C348" s="1"/>
      <c r="D348" s="1"/>
      <c r="E348" s="1"/>
      <c r="F348" s="1"/>
      <c r="G348" s="1"/>
      <c r="H348" s="2"/>
      <c r="I348" s="2"/>
      <c r="J348" s="475"/>
      <c r="K348" s="475"/>
      <c r="L348" s="1"/>
      <c r="M348" s="679"/>
      <c r="N348" s="1"/>
      <c r="O348" s="1"/>
      <c r="P348" s="1"/>
    </row>
    <row r="349" spans="2:16" s="484" customFormat="1" ht="12" customHeight="1">
      <c r="B349" s="2"/>
      <c r="C349" s="1"/>
      <c r="D349" s="1"/>
      <c r="E349" s="1"/>
      <c r="F349" s="1"/>
      <c r="G349" s="1"/>
      <c r="H349" s="2"/>
      <c r="I349" s="2"/>
      <c r="J349" s="475"/>
      <c r="K349" s="475"/>
      <c r="L349" s="1"/>
      <c r="M349" s="679"/>
      <c r="N349" s="1"/>
      <c r="O349" s="1"/>
      <c r="P349" s="1"/>
    </row>
    <row r="350" spans="2:16" s="484" customFormat="1" ht="12" customHeight="1">
      <c r="B350" s="2"/>
      <c r="C350" s="1"/>
      <c r="D350" s="1"/>
      <c r="E350" s="1"/>
      <c r="F350" s="1"/>
      <c r="G350" s="1"/>
      <c r="H350" s="2"/>
      <c r="I350" s="2"/>
      <c r="J350" s="475"/>
      <c r="K350" s="475"/>
      <c r="L350" s="1"/>
      <c r="M350" s="679"/>
      <c r="N350" s="1"/>
      <c r="O350" s="1"/>
      <c r="P350" s="1"/>
    </row>
    <row r="351" spans="2:16" s="484" customFormat="1" ht="12" customHeight="1">
      <c r="B351" s="2"/>
      <c r="C351" s="1"/>
      <c r="D351" s="1"/>
      <c r="E351" s="1"/>
      <c r="F351" s="1"/>
      <c r="G351" s="1"/>
      <c r="H351" s="2"/>
      <c r="I351" s="2"/>
      <c r="J351" s="475"/>
      <c r="K351" s="475"/>
      <c r="L351" s="1"/>
      <c r="M351" s="679"/>
      <c r="N351" s="1"/>
      <c r="O351" s="1"/>
      <c r="P351" s="1"/>
    </row>
    <row r="352" spans="2:16" s="484" customFormat="1" ht="12" customHeight="1">
      <c r="B352" s="2"/>
      <c r="C352" s="1"/>
      <c r="D352" s="1"/>
      <c r="E352" s="1"/>
      <c r="F352" s="1"/>
      <c r="G352" s="1"/>
      <c r="H352" s="2"/>
      <c r="I352" s="2"/>
      <c r="J352" s="475"/>
      <c r="K352" s="475"/>
      <c r="L352" s="1"/>
      <c r="M352" s="679"/>
      <c r="N352" s="1"/>
      <c r="O352" s="1"/>
      <c r="P352" s="1"/>
    </row>
    <row r="353" spans="2:16" s="484" customFormat="1" ht="12" customHeight="1">
      <c r="B353" s="2"/>
      <c r="C353" s="1"/>
      <c r="D353" s="1"/>
      <c r="E353" s="1"/>
      <c r="F353" s="1"/>
      <c r="G353" s="1"/>
      <c r="H353" s="2"/>
      <c r="I353" s="2"/>
      <c r="J353" s="475"/>
      <c r="K353" s="475"/>
      <c r="L353" s="1"/>
      <c r="M353" s="679"/>
      <c r="N353" s="1"/>
      <c r="O353" s="1"/>
      <c r="P353" s="1"/>
    </row>
    <row r="354" spans="2:16" s="484" customFormat="1" ht="12" customHeight="1">
      <c r="B354" s="2"/>
      <c r="C354" s="1"/>
      <c r="D354" s="1"/>
      <c r="E354" s="1"/>
      <c r="F354" s="1"/>
      <c r="G354" s="1"/>
      <c r="H354" s="2"/>
      <c r="I354" s="2"/>
      <c r="J354" s="475"/>
      <c r="K354" s="475"/>
      <c r="L354" s="1"/>
      <c r="M354" s="679"/>
      <c r="N354" s="1"/>
      <c r="O354" s="1"/>
      <c r="P354" s="1"/>
    </row>
    <row r="355" spans="2:16" s="484" customFormat="1" ht="12" customHeight="1">
      <c r="B355" s="2"/>
      <c r="C355" s="1"/>
      <c r="D355" s="1"/>
      <c r="E355" s="1"/>
      <c r="F355" s="1"/>
      <c r="G355" s="1"/>
      <c r="H355" s="2"/>
      <c r="I355" s="2"/>
      <c r="J355" s="475"/>
      <c r="K355" s="475"/>
      <c r="L355" s="1"/>
      <c r="M355" s="679"/>
      <c r="N355" s="1"/>
      <c r="O355" s="1"/>
      <c r="P355" s="1"/>
    </row>
    <row r="356" spans="2:16" s="484" customFormat="1" ht="12" customHeight="1">
      <c r="B356" s="2"/>
      <c r="C356" s="1"/>
      <c r="D356" s="1"/>
      <c r="E356" s="1"/>
      <c r="F356" s="1"/>
      <c r="G356" s="1"/>
      <c r="H356" s="2"/>
      <c r="I356" s="2"/>
      <c r="J356" s="475"/>
      <c r="K356" s="475"/>
      <c r="L356" s="1"/>
      <c r="M356" s="679"/>
      <c r="N356" s="1"/>
      <c r="O356" s="1"/>
      <c r="P356" s="1"/>
    </row>
    <row r="357" spans="2:16" s="484" customFormat="1" ht="12" customHeight="1">
      <c r="B357" s="2"/>
      <c r="C357" s="1"/>
      <c r="D357" s="1"/>
      <c r="E357" s="1"/>
      <c r="F357" s="1"/>
      <c r="G357" s="1"/>
      <c r="H357" s="2"/>
      <c r="I357" s="2"/>
      <c r="J357" s="475"/>
      <c r="K357" s="475"/>
      <c r="L357" s="1"/>
      <c r="M357" s="679"/>
      <c r="N357" s="1"/>
      <c r="O357" s="1"/>
      <c r="P357" s="1"/>
    </row>
    <row r="358" spans="2:16" s="484" customFormat="1" ht="12" customHeight="1">
      <c r="B358" s="2"/>
      <c r="C358" s="1"/>
      <c r="D358" s="1"/>
      <c r="E358" s="1"/>
      <c r="F358" s="1"/>
      <c r="G358" s="1"/>
      <c r="H358" s="2"/>
      <c r="I358" s="2"/>
      <c r="J358" s="475"/>
      <c r="K358" s="475"/>
      <c r="L358" s="1"/>
      <c r="M358" s="679"/>
      <c r="N358" s="1"/>
      <c r="O358" s="1"/>
      <c r="P358" s="1"/>
    </row>
    <row r="359" spans="2:16" s="484" customFormat="1" ht="12" customHeight="1">
      <c r="B359" s="2"/>
      <c r="C359" s="1"/>
      <c r="D359" s="1"/>
      <c r="E359" s="1"/>
      <c r="F359" s="1"/>
      <c r="G359" s="1"/>
      <c r="H359" s="2"/>
      <c r="I359" s="2"/>
      <c r="J359" s="475"/>
      <c r="K359" s="475"/>
      <c r="L359" s="1"/>
      <c r="M359" s="679"/>
      <c r="N359" s="1"/>
      <c r="O359" s="1"/>
      <c r="P359" s="1"/>
    </row>
    <row r="360" spans="2:16" s="484" customFormat="1" ht="12" customHeight="1">
      <c r="B360" s="2"/>
      <c r="C360" s="1"/>
      <c r="D360" s="1"/>
      <c r="E360" s="1"/>
      <c r="F360" s="1"/>
      <c r="G360" s="1"/>
      <c r="H360" s="2"/>
      <c r="I360" s="2"/>
      <c r="J360" s="475"/>
      <c r="K360" s="475"/>
      <c r="L360" s="1"/>
      <c r="M360" s="679"/>
      <c r="N360" s="1"/>
      <c r="O360" s="1"/>
      <c r="P360" s="1"/>
    </row>
    <row r="361" spans="2:16" s="484" customFormat="1" ht="12" customHeight="1">
      <c r="B361" s="2"/>
      <c r="C361" s="1"/>
      <c r="D361" s="1"/>
      <c r="E361" s="1"/>
      <c r="F361" s="1"/>
      <c r="G361" s="1"/>
      <c r="H361" s="2"/>
      <c r="I361" s="2"/>
      <c r="J361" s="475"/>
      <c r="K361" s="475"/>
      <c r="L361" s="1"/>
      <c r="M361" s="679"/>
      <c r="N361" s="1"/>
      <c r="O361" s="1"/>
      <c r="P361" s="1"/>
    </row>
    <row r="362" spans="2:16" s="484" customFormat="1" ht="12" customHeight="1">
      <c r="B362" s="2"/>
      <c r="C362" s="1"/>
      <c r="D362" s="1"/>
      <c r="E362" s="1"/>
      <c r="F362" s="1"/>
      <c r="G362" s="1"/>
      <c r="H362" s="2"/>
      <c r="I362" s="2"/>
      <c r="J362" s="475"/>
      <c r="K362" s="475"/>
      <c r="L362" s="1"/>
      <c r="M362" s="679"/>
      <c r="N362" s="1"/>
      <c r="O362" s="1"/>
      <c r="P362" s="1"/>
    </row>
    <row r="363" spans="2:16" s="484" customFormat="1" ht="12" customHeight="1">
      <c r="B363" s="2"/>
      <c r="C363" s="1"/>
      <c r="D363" s="1"/>
      <c r="E363" s="1"/>
      <c r="F363" s="1"/>
      <c r="G363" s="1"/>
      <c r="H363" s="2"/>
      <c r="I363" s="2"/>
      <c r="J363" s="475"/>
      <c r="K363" s="475"/>
      <c r="L363" s="1"/>
      <c r="M363" s="679"/>
      <c r="N363" s="1"/>
      <c r="O363" s="1"/>
      <c r="P363" s="1"/>
    </row>
    <row r="364" spans="2:16" s="484" customFormat="1" ht="12" customHeight="1">
      <c r="B364" s="2"/>
      <c r="C364" s="1"/>
      <c r="D364" s="1"/>
      <c r="E364" s="1"/>
      <c r="F364" s="1"/>
      <c r="G364" s="1"/>
      <c r="H364" s="2"/>
      <c r="I364" s="2"/>
      <c r="J364" s="475"/>
      <c r="K364" s="475"/>
      <c r="L364" s="1"/>
      <c r="M364" s="679"/>
      <c r="N364" s="1"/>
      <c r="O364" s="1"/>
      <c r="P364" s="1"/>
    </row>
    <row r="365" spans="2:16" s="484" customFormat="1" ht="12" customHeight="1">
      <c r="B365" s="2"/>
      <c r="C365" s="1"/>
      <c r="D365" s="1"/>
      <c r="E365" s="1"/>
      <c r="F365" s="1"/>
      <c r="G365" s="1"/>
      <c r="H365" s="2"/>
      <c r="I365" s="2"/>
      <c r="J365" s="475"/>
      <c r="K365" s="475"/>
      <c r="L365" s="1"/>
      <c r="M365" s="679"/>
      <c r="N365" s="1"/>
      <c r="O365" s="1"/>
      <c r="P365" s="1"/>
    </row>
    <row r="366" spans="2:16" s="484" customFormat="1" ht="12" customHeight="1">
      <c r="B366" s="2"/>
      <c r="C366" s="1"/>
      <c r="D366" s="1"/>
      <c r="E366" s="1"/>
      <c r="F366" s="1"/>
      <c r="G366" s="1"/>
      <c r="H366" s="2"/>
      <c r="I366" s="2"/>
      <c r="J366" s="475"/>
      <c r="K366" s="475"/>
      <c r="L366" s="1"/>
      <c r="M366" s="679"/>
      <c r="N366" s="1"/>
      <c r="O366" s="1"/>
      <c r="P366" s="1"/>
    </row>
    <row r="367" spans="2:16" s="484" customFormat="1" ht="12" customHeight="1">
      <c r="B367" s="2"/>
      <c r="C367" s="1"/>
      <c r="D367" s="1"/>
      <c r="E367" s="1"/>
      <c r="F367" s="1"/>
      <c r="G367" s="1"/>
      <c r="H367" s="2"/>
      <c r="I367" s="2"/>
      <c r="J367" s="475"/>
      <c r="K367" s="475"/>
      <c r="L367" s="1"/>
      <c r="M367" s="679"/>
      <c r="N367" s="1"/>
      <c r="O367" s="1"/>
      <c r="P367" s="1"/>
    </row>
    <row r="368" spans="2:16" s="484" customFormat="1" ht="12" customHeight="1">
      <c r="B368" s="2"/>
      <c r="C368" s="1"/>
      <c r="D368" s="1"/>
      <c r="E368" s="1"/>
      <c r="F368" s="1"/>
      <c r="G368" s="1"/>
      <c r="H368" s="2"/>
      <c r="I368" s="2"/>
      <c r="J368" s="475"/>
      <c r="K368" s="475"/>
      <c r="L368" s="1"/>
      <c r="M368" s="679"/>
      <c r="N368" s="1"/>
      <c r="O368" s="1"/>
      <c r="P368" s="1"/>
    </row>
    <row r="369" spans="2:16" s="484" customFormat="1" ht="12" customHeight="1">
      <c r="B369" s="2"/>
      <c r="C369" s="1"/>
      <c r="D369" s="1"/>
      <c r="E369" s="1"/>
      <c r="F369" s="1"/>
      <c r="G369" s="1"/>
      <c r="H369" s="2"/>
      <c r="I369" s="2"/>
      <c r="J369" s="475"/>
      <c r="K369" s="475"/>
      <c r="L369" s="1"/>
      <c r="M369" s="679"/>
      <c r="N369" s="1"/>
      <c r="O369" s="1"/>
      <c r="P369" s="1"/>
    </row>
    <row r="370" spans="2:16" s="484" customFormat="1" ht="12" customHeight="1">
      <c r="B370" s="2"/>
      <c r="C370" s="1"/>
      <c r="D370" s="1"/>
      <c r="E370" s="1"/>
      <c r="F370" s="1"/>
      <c r="G370" s="1"/>
      <c r="H370" s="2"/>
      <c r="I370" s="2"/>
      <c r="J370" s="475"/>
      <c r="K370" s="475"/>
      <c r="L370" s="1"/>
      <c r="M370" s="679"/>
      <c r="N370" s="1"/>
      <c r="O370" s="1"/>
      <c r="P370" s="1"/>
    </row>
    <row r="371" spans="2:16" s="484" customFormat="1" ht="12" customHeight="1">
      <c r="B371" s="2"/>
      <c r="C371" s="1"/>
      <c r="D371" s="1"/>
      <c r="E371" s="1"/>
      <c r="F371" s="1"/>
      <c r="G371" s="1"/>
      <c r="H371" s="2"/>
      <c r="I371" s="2"/>
      <c r="J371" s="475"/>
      <c r="K371" s="475"/>
      <c r="L371" s="1"/>
      <c r="M371" s="679"/>
      <c r="N371" s="1"/>
      <c r="O371" s="1"/>
      <c r="P371" s="1"/>
    </row>
    <row r="372" spans="2:16" s="484" customFormat="1" ht="12" customHeight="1">
      <c r="B372" s="2"/>
      <c r="C372" s="1"/>
      <c r="D372" s="1"/>
      <c r="E372" s="1"/>
      <c r="F372" s="1"/>
      <c r="G372" s="1"/>
      <c r="H372" s="2"/>
      <c r="I372" s="2"/>
      <c r="J372" s="475"/>
      <c r="K372" s="475"/>
      <c r="L372" s="1"/>
      <c r="M372" s="679"/>
      <c r="N372" s="1"/>
      <c r="O372" s="1"/>
      <c r="P372" s="1"/>
    </row>
    <row r="373" spans="2:16" s="484" customFormat="1" ht="12" customHeight="1">
      <c r="B373" s="2"/>
      <c r="C373" s="1"/>
      <c r="D373" s="1"/>
      <c r="E373" s="1"/>
      <c r="F373" s="1"/>
      <c r="G373" s="1"/>
      <c r="H373" s="2"/>
      <c r="I373" s="2"/>
      <c r="J373" s="475"/>
      <c r="K373" s="475"/>
      <c r="L373" s="1"/>
      <c r="M373" s="679"/>
      <c r="N373" s="1"/>
      <c r="O373" s="1"/>
      <c r="P373" s="1"/>
    </row>
    <row r="374" spans="2:16" s="484" customFormat="1" ht="12" customHeight="1">
      <c r="B374" s="2"/>
      <c r="C374" s="1"/>
      <c r="D374" s="1"/>
      <c r="E374" s="1"/>
      <c r="F374" s="1"/>
      <c r="G374" s="1"/>
      <c r="H374" s="2"/>
      <c r="I374" s="2"/>
      <c r="J374" s="475"/>
      <c r="K374" s="475"/>
      <c r="L374" s="1"/>
      <c r="M374" s="679"/>
      <c r="N374" s="1"/>
      <c r="O374" s="1"/>
      <c r="P374" s="1"/>
    </row>
    <row r="375" spans="2:16" s="484" customFormat="1" ht="12" customHeight="1">
      <c r="B375" s="2"/>
      <c r="C375" s="1"/>
      <c r="D375" s="1"/>
      <c r="E375" s="1"/>
      <c r="F375" s="1"/>
      <c r="G375" s="1"/>
      <c r="H375" s="2"/>
      <c r="I375" s="2"/>
      <c r="J375" s="475"/>
      <c r="K375" s="475"/>
      <c r="L375" s="1"/>
      <c r="M375" s="679"/>
      <c r="N375" s="1"/>
      <c r="O375" s="1"/>
      <c r="P375" s="1"/>
    </row>
    <row r="376" spans="2:16" s="484" customFormat="1" ht="12" customHeight="1">
      <c r="B376" s="2"/>
      <c r="C376" s="1"/>
      <c r="D376" s="1"/>
      <c r="E376" s="1"/>
      <c r="F376" s="1"/>
      <c r="G376" s="1"/>
      <c r="H376" s="2"/>
      <c r="I376" s="2"/>
      <c r="J376" s="475"/>
      <c r="K376" s="475"/>
      <c r="L376" s="1"/>
      <c r="M376" s="679"/>
      <c r="N376" s="1"/>
      <c r="O376" s="1"/>
      <c r="P376" s="1"/>
    </row>
    <row r="377" spans="2:16" s="484" customFormat="1" ht="12" customHeight="1">
      <c r="B377" s="2"/>
      <c r="C377" s="1"/>
      <c r="D377" s="1"/>
      <c r="E377" s="1"/>
      <c r="F377" s="1"/>
      <c r="G377" s="1"/>
      <c r="H377" s="2"/>
      <c r="I377" s="2"/>
      <c r="J377" s="475"/>
      <c r="K377" s="475"/>
      <c r="L377" s="1"/>
      <c r="M377" s="679"/>
      <c r="N377" s="1"/>
      <c r="O377" s="1"/>
      <c r="P377" s="1"/>
    </row>
    <row r="378" spans="2:16" s="484" customFormat="1" ht="12" customHeight="1">
      <c r="B378" s="2"/>
      <c r="C378" s="1"/>
      <c r="D378" s="1"/>
      <c r="E378" s="1"/>
      <c r="F378" s="1"/>
      <c r="G378" s="1"/>
      <c r="H378" s="2"/>
      <c r="I378" s="2"/>
      <c r="J378" s="475"/>
      <c r="K378" s="475"/>
      <c r="L378" s="1"/>
      <c r="M378" s="679"/>
      <c r="N378" s="1"/>
      <c r="O378" s="1"/>
      <c r="P378" s="1"/>
    </row>
    <row r="379" spans="2:16" s="484" customFormat="1" ht="12" customHeight="1">
      <c r="B379" s="2"/>
      <c r="C379" s="1"/>
      <c r="D379" s="1"/>
      <c r="E379" s="1"/>
      <c r="F379" s="1"/>
      <c r="G379" s="1"/>
      <c r="H379" s="2"/>
      <c r="I379" s="2"/>
      <c r="J379" s="475"/>
      <c r="K379" s="475"/>
      <c r="L379" s="1"/>
      <c r="M379" s="679"/>
      <c r="N379" s="1"/>
      <c r="O379" s="1"/>
      <c r="P379" s="1"/>
    </row>
    <row r="380" spans="2:16" s="484" customFormat="1" ht="12" customHeight="1">
      <c r="B380" s="2"/>
      <c r="C380" s="1"/>
      <c r="D380" s="1"/>
      <c r="E380" s="1"/>
      <c r="F380" s="1"/>
      <c r="G380" s="1"/>
      <c r="H380" s="2"/>
      <c r="I380" s="2"/>
      <c r="J380" s="475"/>
      <c r="K380" s="475"/>
      <c r="L380" s="1"/>
      <c r="M380" s="679"/>
      <c r="N380" s="1"/>
      <c r="O380" s="1"/>
      <c r="P380" s="1"/>
    </row>
    <row r="381" spans="2:16" s="484" customFormat="1" ht="12" customHeight="1">
      <c r="B381" s="2"/>
      <c r="C381" s="1"/>
      <c r="D381" s="1"/>
      <c r="E381" s="1"/>
      <c r="F381" s="1"/>
      <c r="G381" s="1"/>
      <c r="H381" s="2"/>
      <c r="I381" s="2"/>
      <c r="J381" s="475"/>
      <c r="K381" s="475"/>
      <c r="L381" s="1"/>
      <c r="M381" s="679"/>
      <c r="N381" s="1"/>
      <c r="O381" s="1"/>
      <c r="P381" s="1"/>
    </row>
    <row r="382" spans="2:16" s="484" customFormat="1" ht="12" customHeight="1">
      <c r="B382" s="2"/>
      <c r="C382" s="1"/>
      <c r="D382" s="1"/>
      <c r="E382" s="1"/>
      <c r="F382" s="1"/>
      <c r="G382" s="1"/>
      <c r="H382" s="2"/>
      <c r="I382" s="2"/>
      <c r="J382" s="475"/>
      <c r="K382" s="475"/>
      <c r="L382" s="1"/>
      <c r="M382" s="679"/>
      <c r="N382" s="1"/>
      <c r="O382" s="1"/>
      <c r="P382" s="1"/>
    </row>
    <row r="383" spans="2:16" s="484" customFormat="1" ht="12" customHeight="1">
      <c r="B383" s="2"/>
      <c r="C383" s="1"/>
      <c r="D383" s="1"/>
      <c r="E383" s="1"/>
      <c r="F383" s="1"/>
      <c r="G383" s="1"/>
      <c r="H383" s="2"/>
      <c r="I383" s="2"/>
      <c r="J383" s="475"/>
      <c r="K383" s="475"/>
      <c r="L383" s="1"/>
      <c r="M383" s="679"/>
      <c r="N383" s="1"/>
      <c r="O383" s="1"/>
      <c r="P383" s="1"/>
    </row>
    <row r="384" spans="2:16" s="484" customFormat="1" ht="12" customHeight="1">
      <c r="B384" s="2"/>
      <c r="C384" s="1"/>
      <c r="D384" s="1"/>
      <c r="E384" s="1"/>
      <c r="F384" s="1"/>
      <c r="G384" s="1"/>
      <c r="H384" s="2"/>
      <c r="I384" s="2"/>
      <c r="J384" s="475"/>
      <c r="K384" s="475"/>
      <c r="L384" s="1"/>
      <c r="M384" s="679"/>
      <c r="N384" s="1"/>
      <c r="O384" s="1"/>
      <c r="P384" s="1"/>
    </row>
    <row r="385" spans="2:16" s="484" customFormat="1" ht="12" customHeight="1">
      <c r="B385" s="2"/>
      <c r="C385" s="1"/>
      <c r="D385" s="1"/>
      <c r="E385" s="1"/>
      <c r="F385" s="1"/>
      <c r="G385" s="1"/>
      <c r="H385" s="2"/>
      <c r="I385" s="2"/>
      <c r="J385" s="475"/>
      <c r="K385" s="475"/>
      <c r="L385" s="1"/>
      <c r="M385" s="679"/>
      <c r="N385" s="1"/>
      <c r="O385" s="1"/>
      <c r="P385" s="1"/>
    </row>
    <row r="386" spans="2:16" s="484" customFormat="1" ht="12" customHeight="1">
      <c r="B386" s="2"/>
      <c r="C386" s="1"/>
      <c r="D386" s="1"/>
      <c r="E386" s="1"/>
      <c r="F386" s="1"/>
      <c r="G386" s="1"/>
      <c r="H386" s="2"/>
      <c r="I386" s="2"/>
      <c r="J386" s="475"/>
      <c r="K386" s="475"/>
      <c r="L386" s="1"/>
      <c r="M386" s="679"/>
      <c r="N386" s="1"/>
      <c r="O386" s="1"/>
      <c r="P386" s="1"/>
    </row>
    <row r="387" spans="2:16" s="484" customFormat="1" ht="12" customHeight="1">
      <c r="B387" s="2"/>
      <c r="C387" s="1"/>
      <c r="D387" s="1"/>
      <c r="E387" s="1"/>
      <c r="F387" s="1"/>
      <c r="G387" s="1"/>
      <c r="H387" s="2"/>
      <c r="I387" s="2"/>
      <c r="J387" s="475"/>
      <c r="K387" s="475"/>
      <c r="L387" s="1"/>
      <c r="M387" s="679"/>
      <c r="N387" s="1"/>
      <c r="O387" s="1"/>
      <c r="P387" s="1"/>
    </row>
    <row r="388" spans="2:16" s="484" customFormat="1" ht="12" customHeight="1">
      <c r="B388" s="2"/>
      <c r="C388" s="1"/>
      <c r="D388" s="1"/>
      <c r="E388" s="1"/>
      <c r="F388" s="1"/>
      <c r="G388" s="1"/>
      <c r="H388" s="2"/>
      <c r="I388" s="2"/>
      <c r="J388" s="475"/>
      <c r="K388" s="475"/>
      <c r="L388" s="1"/>
      <c r="M388" s="679"/>
      <c r="N388" s="1"/>
      <c r="O388" s="1"/>
      <c r="P388" s="1"/>
    </row>
    <row r="389" spans="2:16" s="484" customFormat="1" ht="12" customHeight="1">
      <c r="B389" s="2"/>
      <c r="C389" s="1"/>
      <c r="D389" s="1"/>
      <c r="E389" s="1"/>
      <c r="F389" s="1"/>
      <c r="G389" s="1"/>
      <c r="H389" s="2"/>
      <c r="I389" s="2"/>
      <c r="J389" s="475"/>
      <c r="K389" s="475"/>
      <c r="L389" s="1"/>
      <c r="M389" s="679"/>
      <c r="N389" s="1"/>
      <c r="O389" s="1"/>
      <c r="P389" s="1"/>
    </row>
    <row r="390" spans="2:16" s="484" customFormat="1" ht="12" customHeight="1">
      <c r="B390" s="2"/>
      <c r="C390" s="1"/>
      <c r="D390" s="1"/>
      <c r="E390" s="1"/>
      <c r="F390" s="1"/>
      <c r="G390" s="1"/>
      <c r="H390" s="2"/>
      <c r="I390" s="2"/>
      <c r="J390" s="475"/>
      <c r="K390" s="475"/>
      <c r="L390" s="1"/>
      <c r="M390" s="679"/>
      <c r="N390" s="1"/>
      <c r="O390" s="1"/>
      <c r="P390" s="1"/>
    </row>
    <row r="391" spans="2:16" s="484" customFormat="1" ht="12" customHeight="1">
      <c r="B391" s="2"/>
      <c r="C391" s="1"/>
      <c r="D391" s="1"/>
      <c r="E391" s="1"/>
      <c r="F391" s="1"/>
      <c r="G391" s="1"/>
      <c r="H391" s="2"/>
      <c r="I391" s="2"/>
      <c r="J391" s="475"/>
      <c r="K391" s="475"/>
      <c r="L391" s="1"/>
      <c r="M391" s="679"/>
      <c r="N391" s="1"/>
      <c r="O391" s="1"/>
      <c r="P391" s="1"/>
    </row>
    <row r="392" spans="2:16" s="484" customFormat="1" ht="12" customHeight="1">
      <c r="B392" s="2"/>
      <c r="C392" s="1"/>
      <c r="D392" s="1"/>
      <c r="E392" s="1"/>
      <c r="F392" s="1"/>
      <c r="G392" s="1"/>
      <c r="H392" s="2"/>
      <c r="I392" s="2"/>
      <c r="J392" s="475"/>
      <c r="K392" s="475"/>
      <c r="L392" s="1"/>
      <c r="M392" s="679"/>
      <c r="N392" s="1"/>
      <c r="O392" s="1"/>
      <c r="P392" s="1"/>
    </row>
    <row r="393" spans="2:16" s="484" customFormat="1" ht="12" customHeight="1">
      <c r="B393" s="2"/>
      <c r="C393" s="1"/>
      <c r="D393" s="1"/>
      <c r="E393" s="1"/>
      <c r="F393" s="1"/>
      <c r="G393" s="1"/>
      <c r="H393" s="2"/>
      <c r="I393" s="2"/>
      <c r="J393" s="475"/>
      <c r="K393" s="475"/>
      <c r="L393" s="1"/>
      <c r="M393" s="679"/>
      <c r="N393" s="1"/>
      <c r="O393" s="1"/>
      <c r="P393" s="1"/>
    </row>
    <row r="394" spans="2:16" s="484" customFormat="1" ht="12" customHeight="1">
      <c r="B394" s="2"/>
      <c r="C394" s="1"/>
      <c r="D394" s="1"/>
      <c r="E394" s="1"/>
      <c r="F394" s="1"/>
      <c r="G394" s="1"/>
      <c r="H394" s="2"/>
      <c r="I394" s="2"/>
      <c r="J394" s="475"/>
      <c r="K394" s="475"/>
      <c r="L394" s="1"/>
      <c r="M394" s="679"/>
      <c r="N394" s="1"/>
      <c r="O394" s="1"/>
      <c r="P394" s="1"/>
    </row>
    <row r="395" spans="2:16" s="484" customFormat="1" ht="12" customHeight="1">
      <c r="B395" s="2"/>
      <c r="C395" s="1"/>
      <c r="D395" s="1"/>
      <c r="E395" s="1"/>
      <c r="F395" s="1"/>
      <c r="G395" s="1"/>
      <c r="H395" s="2"/>
      <c r="I395" s="2"/>
      <c r="J395" s="475"/>
      <c r="K395" s="475"/>
      <c r="L395" s="1"/>
      <c r="M395" s="679"/>
      <c r="N395" s="1"/>
      <c r="O395" s="1"/>
      <c r="P395" s="1"/>
    </row>
    <row r="396" spans="2:16" s="484" customFormat="1" ht="12" customHeight="1">
      <c r="B396" s="2"/>
      <c r="C396" s="1"/>
      <c r="D396" s="1"/>
      <c r="E396" s="1"/>
      <c r="F396" s="1"/>
      <c r="G396" s="1"/>
      <c r="H396" s="2"/>
      <c r="I396" s="2"/>
      <c r="J396" s="475"/>
      <c r="K396" s="475"/>
      <c r="L396" s="1"/>
      <c r="M396" s="679"/>
      <c r="N396" s="1"/>
      <c r="O396" s="1"/>
      <c r="P396" s="1"/>
    </row>
    <row r="397" spans="2:16" s="484" customFormat="1" ht="12" customHeight="1">
      <c r="B397" s="2"/>
      <c r="C397" s="1"/>
      <c r="D397" s="1"/>
      <c r="E397" s="1"/>
      <c r="F397" s="1"/>
      <c r="G397" s="1"/>
      <c r="H397" s="2"/>
      <c r="I397" s="2"/>
      <c r="J397" s="475"/>
      <c r="K397" s="475"/>
      <c r="L397" s="1"/>
      <c r="M397" s="679"/>
      <c r="N397" s="1"/>
      <c r="O397" s="1"/>
      <c r="P397" s="1"/>
    </row>
    <row r="398" spans="2:16" s="484" customFormat="1" ht="12" customHeight="1">
      <c r="B398" s="2"/>
      <c r="C398" s="1"/>
      <c r="D398" s="1"/>
      <c r="E398" s="1"/>
      <c r="F398" s="1"/>
      <c r="G398" s="1"/>
      <c r="H398" s="2"/>
      <c r="I398" s="2"/>
      <c r="J398" s="475"/>
      <c r="K398" s="475"/>
      <c r="L398" s="1"/>
      <c r="M398" s="679"/>
      <c r="N398" s="1"/>
      <c r="O398" s="1"/>
      <c r="P398" s="1"/>
    </row>
    <row r="399" spans="2:16" s="484" customFormat="1" ht="12" customHeight="1">
      <c r="B399" s="2"/>
      <c r="C399" s="1"/>
      <c r="D399" s="1"/>
      <c r="E399" s="1"/>
      <c r="F399" s="1"/>
      <c r="G399" s="1"/>
      <c r="H399" s="2"/>
      <c r="I399" s="2"/>
      <c r="J399" s="475"/>
      <c r="K399" s="475"/>
      <c r="L399" s="1"/>
      <c r="M399" s="679"/>
      <c r="N399" s="1"/>
      <c r="O399" s="1"/>
      <c r="P399" s="1"/>
    </row>
    <row r="400" spans="2:16" s="484" customFormat="1" ht="12" customHeight="1">
      <c r="B400" s="2"/>
      <c r="C400" s="1"/>
      <c r="D400" s="1"/>
      <c r="E400" s="1"/>
      <c r="F400" s="1"/>
      <c r="G400" s="1"/>
      <c r="H400" s="2"/>
      <c r="I400" s="2"/>
      <c r="J400" s="475"/>
      <c r="K400" s="475"/>
      <c r="L400" s="1"/>
      <c r="M400" s="679"/>
      <c r="N400" s="1"/>
      <c r="O400" s="1"/>
      <c r="P400" s="1"/>
    </row>
    <row r="401" spans="2:16" s="484" customFormat="1" ht="12" customHeight="1">
      <c r="B401" s="2"/>
      <c r="C401" s="1"/>
      <c r="D401" s="1"/>
      <c r="E401" s="1"/>
      <c r="F401" s="1"/>
      <c r="G401" s="1"/>
      <c r="H401" s="2"/>
      <c r="I401" s="2"/>
      <c r="J401" s="475"/>
      <c r="K401" s="475"/>
      <c r="L401" s="1"/>
      <c r="M401" s="679"/>
      <c r="N401" s="1"/>
      <c r="O401" s="1"/>
      <c r="P401" s="1"/>
    </row>
    <row r="402" spans="2:16" s="484" customFormat="1" ht="12" customHeight="1">
      <c r="B402" s="2"/>
      <c r="C402" s="1"/>
      <c r="D402" s="1"/>
      <c r="E402" s="1"/>
      <c r="F402" s="1"/>
      <c r="G402" s="1"/>
      <c r="H402" s="2"/>
      <c r="I402" s="2"/>
      <c r="J402" s="475"/>
      <c r="K402" s="475"/>
      <c r="L402" s="1"/>
      <c r="M402" s="679"/>
      <c r="N402" s="1"/>
      <c r="O402" s="1"/>
      <c r="P402" s="1"/>
    </row>
    <row r="403" spans="2:16" s="484" customFormat="1" ht="12" customHeight="1">
      <c r="B403" s="2"/>
      <c r="C403" s="1"/>
      <c r="D403" s="1"/>
      <c r="E403" s="1"/>
      <c r="F403" s="1"/>
      <c r="G403" s="1"/>
      <c r="H403" s="2"/>
      <c r="I403" s="2"/>
      <c r="J403" s="475"/>
      <c r="K403" s="475"/>
      <c r="L403" s="1"/>
      <c r="M403" s="679"/>
      <c r="N403" s="1"/>
      <c r="O403" s="1"/>
      <c r="P403" s="1"/>
    </row>
    <row r="404" spans="2:16" s="484" customFormat="1" ht="12" customHeight="1">
      <c r="B404" s="2"/>
      <c r="C404" s="1"/>
      <c r="D404" s="1"/>
      <c r="E404" s="1"/>
      <c r="F404" s="1"/>
      <c r="G404" s="1"/>
      <c r="H404" s="2"/>
      <c r="I404" s="2"/>
      <c r="J404" s="475"/>
      <c r="K404" s="475"/>
      <c r="L404" s="1"/>
      <c r="M404" s="679"/>
      <c r="N404" s="1"/>
      <c r="O404" s="1"/>
      <c r="P404" s="1"/>
    </row>
    <row r="405" spans="2:16" s="484" customFormat="1" ht="12" customHeight="1">
      <c r="B405" s="2"/>
      <c r="C405" s="1"/>
      <c r="D405" s="1"/>
      <c r="E405" s="1"/>
      <c r="F405" s="1"/>
      <c r="G405" s="1"/>
      <c r="H405" s="2"/>
      <c r="I405" s="2"/>
      <c r="J405" s="475"/>
      <c r="K405" s="475"/>
      <c r="L405" s="1"/>
      <c r="M405" s="679"/>
      <c r="N405" s="1"/>
      <c r="O405" s="1"/>
      <c r="P405" s="1"/>
    </row>
    <row r="406" spans="2:16" s="484" customFormat="1" ht="12" customHeight="1">
      <c r="B406" s="2"/>
      <c r="C406" s="1"/>
      <c r="D406" s="1"/>
      <c r="E406" s="1"/>
      <c r="F406" s="1"/>
      <c r="G406" s="1"/>
      <c r="H406" s="2"/>
      <c r="I406" s="2"/>
      <c r="J406" s="475"/>
      <c r="K406" s="475"/>
      <c r="L406" s="1"/>
      <c r="M406" s="679"/>
      <c r="N406" s="1"/>
      <c r="O406" s="1"/>
      <c r="P406" s="1"/>
    </row>
    <row r="407" spans="2:16" s="484" customFormat="1" ht="12" customHeight="1">
      <c r="B407" s="2"/>
      <c r="C407" s="1"/>
      <c r="D407" s="1"/>
      <c r="E407" s="1"/>
      <c r="F407" s="1"/>
      <c r="G407" s="1"/>
      <c r="H407" s="2"/>
      <c r="I407" s="2"/>
      <c r="J407" s="475"/>
      <c r="K407" s="475"/>
      <c r="L407" s="1"/>
      <c r="M407" s="679"/>
      <c r="N407" s="1"/>
      <c r="O407" s="1"/>
      <c r="P407" s="1"/>
    </row>
    <row r="408" spans="2:16" s="484" customFormat="1" ht="12" customHeight="1">
      <c r="B408" s="2"/>
      <c r="C408" s="1"/>
      <c r="D408" s="1"/>
      <c r="E408" s="1"/>
      <c r="F408" s="1"/>
      <c r="G408" s="1"/>
      <c r="H408" s="2"/>
      <c r="I408" s="2"/>
      <c r="J408" s="475"/>
      <c r="K408" s="475"/>
      <c r="L408" s="1"/>
      <c r="M408" s="679"/>
      <c r="N408" s="1"/>
      <c r="O408" s="1"/>
      <c r="P408" s="1"/>
    </row>
    <row r="409" spans="2:16" s="484" customFormat="1" ht="12" customHeight="1">
      <c r="B409" s="2"/>
      <c r="C409" s="1"/>
      <c r="D409" s="1"/>
      <c r="E409" s="1"/>
      <c r="F409" s="1"/>
      <c r="G409" s="1"/>
      <c r="H409" s="2"/>
      <c r="I409" s="2"/>
      <c r="J409" s="475"/>
      <c r="K409" s="475"/>
      <c r="L409" s="1"/>
      <c r="M409" s="679"/>
      <c r="N409" s="1"/>
      <c r="O409" s="1"/>
      <c r="P409" s="1"/>
    </row>
    <row r="410" spans="2:16" s="484" customFormat="1" ht="12" customHeight="1">
      <c r="B410" s="2"/>
      <c r="C410" s="1"/>
      <c r="D410" s="1"/>
      <c r="E410" s="1"/>
      <c r="F410" s="1"/>
      <c r="G410" s="1"/>
      <c r="H410" s="2"/>
      <c r="I410" s="2"/>
      <c r="J410" s="475"/>
      <c r="K410" s="475"/>
      <c r="L410" s="1"/>
      <c r="M410" s="679"/>
      <c r="N410" s="1"/>
      <c r="O410" s="1"/>
      <c r="P410" s="1"/>
    </row>
    <row r="411" spans="2:16" s="484" customFormat="1" ht="12" customHeight="1">
      <c r="B411" s="2"/>
      <c r="C411" s="1"/>
      <c r="D411" s="1"/>
      <c r="E411" s="1"/>
      <c r="F411" s="1"/>
      <c r="G411" s="1"/>
      <c r="H411" s="2"/>
      <c r="I411" s="2"/>
      <c r="J411" s="475"/>
      <c r="K411" s="475"/>
      <c r="L411" s="1"/>
      <c r="M411" s="679"/>
      <c r="N411" s="1"/>
      <c r="O411" s="1"/>
      <c r="P411" s="1"/>
    </row>
    <row r="412" spans="2:16" s="484" customFormat="1" ht="12" customHeight="1">
      <c r="B412" s="2"/>
      <c r="C412" s="1"/>
      <c r="D412" s="1"/>
      <c r="E412" s="1"/>
      <c r="F412" s="1"/>
      <c r="G412" s="1"/>
      <c r="H412" s="2"/>
      <c r="I412" s="2"/>
      <c r="J412" s="475"/>
      <c r="K412" s="475"/>
      <c r="L412" s="1"/>
      <c r="M412" s="679"/>
      <c r="N412" s="1"/>
      <c r="O412" s="1"/>
      <c r="P412" s="1"/>
    </row>
    <row r="413" spans="2:16" s="484" customFormat="1" ht="12" customHeight="1">
      <c r="B413" s="2"/>
      <c r="C413" s="1"/>
      <c r="D413" s="1"/>
      <c r="E413" s="1"/>
      <c r="F413" s="1"/>
      <c r="G413" s="1"/>
      <c r="H413" s="2"/>
      <c r="I413" s="2"/>
      <c r="J413" s="475"/>
      <c r="K413" s="475"/>
      <c r="L413" s="1"/>
      <c r="M413" s="679"/>
      <c r="N413" s="1"/>
      <c r="O413" s="1"/>
      <c r="P413" s="1"/>
    </row>
    <row r="414" spans="2:16" s="484" customFormat="1" ht="12" customHeight="1">
      <c r="B414" s="2"/>
      <c r="C414" s="1"/>
      <c r="D414" s="1"/>
      <c r="E414" s="1"/>
      <c r="F414" s="1"/>
      <c r="G414" s="1"/>
      <c r="H414" s="2"/>
      <c r="I414" s="2"/>
      <c r="J414" s="475"/>
      <c r="K414" s="475"/>
      <c r="L414" s="1"/>
      <c r="M414" s="679"/>
      <c r="N414" s="1"/>
      <c r="O414" s="1"/>
      <c r="P414" s="1"/>
    </row>
    <row r="415" spans="2:16" s="484" customFormat="1" ht="12" customHeight="1">
      <c r="B415" s="2"/>
      <c r="C415" s="1"/>
      <c r="D415" s="1"/>
      <c r="E415" s="1"/>
      <c r="F415" s="1"/>
      <c r="G415" s="1"/>
      <c r="H415" s="2"/>
      <c r="I415" s="2"/>
      <c r="J415" s="475"/>
      <c r="K415" s="475"/>
      <c r="L415" s="1"/>
      <c r="M415" s="679"/>
      <c r="N415" s="1"/>
      <c r="O415" s="1"/>
      <c r="P415" s="1"/>
    </row>
    <row r="416" spans="2:16" s="484" customFormat="1" ht="12" customHeight="1">
      <c r="B416" s="2"/>
      <c r="C416" s="1"/>
      <c r="D416" s="1"/>
      <c r="E416" s="1"/>
      <c r="F416" s="1"/>
      <c r="G416" s="1"/>
      <c r="H416" s="2"/>
      <c r="I416" s="2"/>
      <c r="J416" s="475"/>
      <c r="K416" s="475"/>
      <c r="L416" s="1"/>
      <c r="M416" s="679"/>
      <c r="N416" s="1"/>
      <c r="O416" s="1"/>
      <c r="P416" s="1"/>
    </row>
    <row r="417" spans="2:16" s="484" customFormat="1" ht="12" customHeight="1">
      <c r="B417" s="2"/>
      <c r="C417" s="1"/>
      <c r="D417" s="1"/>
      <c r="E417" s="1"/>
      <c r="F417" s="1"/>
      <c r="G417" s="1"/>
      <c r="H417" s="2"/>
      <c r="I417" s="2"/>
      <c r="J417" s="475"/>
      <c r="K417" s="475"/>
      <c r="L417" s="1"/>
      <c r="M417" s="679"/>
      <c r="N417" s="1"/>
      <c r="O417" s="1"/>
      <c r="P417" s="1"/>
    </row>
    <row r="418" spans="2:16" s="484" customFormat="1" ht="12" customHeight="1">
      <c r="B418" s="2"/>
      <c r="C418" s="1"/>
      <c r="D418" s="1"/>
      <c r="E418" s="1"/>
      <c r="F418" s="1"/>
      <c r="G418" s="1"/>
      <c r="H418" s="2"/>
      <c r="I418" s="2"/>
      <c r="J418" s="475"/>
      <c r="K418" s="475"/>
      <c r="L418" s="1"/>
      <c r="M418" s="679"/>
      <c r="N418" s="1"/>
      <c r="O418" s="1"/>
      <c r="P418" s="1"/>
    </row>
    <row r="419" spans="2:16" s="484" customFormat="1" ht="12" customHeight="1">
      <c r="B419" s="2"/>
      <c r="C419" s="1"/>
      <c r="D419" s="1"/>
      <c r="E419" s="1"/>
      <c r="F419" s="1"/>
      <c r="G419" s="1"/>
      <c r="H419" s="2"/>
      <c r="I419" s="2"/>
      <c r="J419" s="475"/>
      <c r="K419" s="475"/>
      <c r="L419" s="1"/>
      <c r="M419" s="679"/>
      <c r="N419" s="1"/>
      <c r="O419" s="1"/>
      <c r="P419" s="1"/>
    </row>
    <row r="420" spans="2:16" s="484" customFormat="1" ht="12" customHeight="1">
      <c r="B420" s="2"/>
      <c r="C420" s="1"/>
      <c r="D420" s="1"/>
      <c r="E420" s="1"/>
      <c r="F420" s="1"/>
      <c r="G420" s="1"/>
      <c r="H420" s="2"/>
      <c r="I420" s="2"/>
      <c r="J420" s="475"/>
      <c r="K420" s="475"/>
      <c r="L420" s="1"/>
      <c r="M420" s="679"/>
      <c r="N420" s="1"/>
      <c r="O420" s="1"/>
      <c r="P420" s="1"/>
    </row>
    <row r="421" spans="2:16" s="484" customFormat="1" ht="12" customHeight="1">
      <c r="B421" s="2"/>
      <c r="C421" s="1"/>
      <c r="D421" s="1"/>
      <c r="E421" s="1"/>
      <c r="F421" s="1"/>
      <c r="G421" s="1"/>
      <c r="H421" s="2"/>
      <c r="I421" s="2"/>
      <c r="J421" s="475"/>
      <c r="K421" s="475"/>
      <c r="L421" s="1"/>
      <c r="M421" s="679"/>
      <c r="N421" s="1"/>
      <c r="O421" s="1"/>
      <c r="P421" s="1"/>
    </row>
    <row r="422" spans="2:16" s="484" customFormat="1" ht="12" customHeight="1">
      <c r="B422" s="2"/>
      <c r="C422" s="1"/>
      <c r="D422" s="1"/>
      <c r="E422" s="1"/>
      <c r="F422" s="1"/>
      <c r="G422" s="1"/>
      <c r="H422" s="2"/>
      <c r="I422" s="2"/>
      <c r="J422" s="475"/>
      <c r="K422" s="475"/>
      <c r="L422" s="1"/>
      <c r="M422" s="679"/>
      <c r="N422" s="1"/>
      <c r="O422" s="1"/>
      <c r="P422" s="1"/>
    </row>
    <row r="423" spans="2:16" s="484" customFormat="1" ht="12" customHeight="1">
      <c r="B423" s="2"/>
      <c r="C423" s="1"/>
      <c r="D423" s="1"/>
      <c r="E423" s="1"/>
      <c r="F423" s="1"/>
      <c r="G423" s="1"/>
      <c r="H423" s="2"/>
      <c r="I423" s="2"/>
      <c r="J423" s="475"/>
      <c r="K423" s="475"/>
      <c r="L423" s="1"/>
      <c r="M423" s="679"/>
      <c r="N423" s="1"/>
      <c r="O423" s="1"/>
      <c r="P423" s="1"/>
    </row>
    <row r="424" spans="2:16" s="484" customFormat="1" ht="12" customHeight="1">
      <c r="B424" s="2"/>
      <c r="C424" s="1"/>
      <c r="D424" s="1"/>
      <c r="E424" s="1"/>
      <c r="F424" s="1"/>
      <c r="G424" s="1"/>
      <c r="H424" s="2"/>
      <c r="I424" s="2"/>
      <c r="J424" s="475"/>
      <c r="K424" s="475"/>
      <c r="L424" s="1"/>
      <c r="M424" s="679"/>
      <c r="N424" s="1"/>
      <c r="O424" s="1"/>
      <c r="P424" s="1"/>
    </row>
    <row r="425" spans="2:16" s="484" customFormat="1" ht="12" customHeight="1">
      <c r="B425" s="2"/>
      <c r="C425" s="1"/>
      <c r="D425" s="1"/>
      <c r="E425" s="1"/>
      <c r="F425" s="1"/>
      <c r="G425" s="1"/>
      <c r="H425" s="2"/>
      <c r="I425" s="2"/>
      <c r="J425" s="475"/>
      <c r="K425" s="475"/>
      <c r="L425" s="1"/>
      <c r="M425" s="679"/>
      <c r="N425" s="1"/>
      <c r="O425" s="1"/>
      <c r="P425" s="1"/>
    </row>
    <row r="426" spans="2:16" s="484" customFormat="1" ht="12" customHeight="1">
      <c r="B426" s="2"/>
      <c r="C426" s="1"/>
      <c r="D426" s="1"/>
      <c r="E426" s="1"/>
      <c r="F426" s="1"/>
      <c r="G426" s="1"/>
      <c r="H426" s="2"/>
      <c r="I426" s="2"/>
      <c r="J426" s="475"/>
      <c r="K426" s="475"/>
      <c r="L426" s="1"/>
      <c r="M426" s="679"/>
      <c r="N426" s="1"/>
      <c r="O426" s="1"/>
      <c r="P426" s="1"/>
    </row>
    <row r="427" spans="2:16" s="484" customFormat="1" ht="12" customHeight="1">
      <c r="B427" s="2"/>
      <c r="C427" s="1"/>
      <c r="D427" s="1"/>
      <c r="E427" s="1"/>
      <c r="F427" s="1"/>
      <c r="G427" s="1"/>
      <c r="H427" s="2"/>
      <c r="I427" s="2"/>
      <c r="J427" s="475"/>
      <c r="K427" s="475"/>
      <c r="L427" s="1"/>
      <c r="M427" s="679"/>
      <c r="N427" s="1"/>
      <c r="O427" s="1"/>
      <c r="P427" s="1"/>
    </row>
    <row r="428" spans="2:16" s="484" customFormat="1" ht="12" customHeight="1">
      <c r="B428" s="2"/>
      <c r="C428" s="1"/>
      <c r="D428" s="1"/>
      <c r="E428" s="1"/>
      <c r="F428" s="1"/>
      <c r="G428" s="1"/>
      <c r="H428" s="2"/>
      <c r="I428" s="2"/>
      <c r="J428" s="475"/>
      <c r="K428" s="475"/>
      <c r="L428" s="1"/>
      <c r="M428" s="679"/>
      <c r="N428" s="1"/>
      <c r="O428" s="1"/>
      <c r="P428" s="1"/>
    </row>
    <row r="429" spans="2:16" s="484" customFormat="1" ht="12" customHeight="1">
      <c r="B429" s="2"/>
      <c r="C429" s="1"/>
      <c r="D429" s="1"/>
      <c r="E429" s="1"/>
      <c r="F429" s="1"/>
      <c r="G429" s="1"/>
      <c r="H429" s="2"/>
      <c r="I429" s="2"/>
      <c r="J429" s="475"/>
      <c r="K429" s="475"/>
      <c r="L429" s="1"/>
      <c r="M429" s="679"/>
      <c r="N429" s="1"/>
      <c r="O429" s="1"/>
      <c r="P429" s="1"/>
    </row>
    <row r="430" spans="2:16" s="484" customFormat="1" ht="12" customHeight="1">
      <c r="B430" s="2"/>
      <c r="C430" s="1"/>
      <c r="D430" s="1"/>
      <c r="E430" s="1"/>
      <c r="F430" s="1"/>
      <c r="G430" s="1"/>
      <c r="H430" s="2"/>
      <c r="I430" s="2"/>
      <c r="J430" s="475"/>
      <c r="K430" s="475"/>
      <c r="L430" s="1"/>
      <c r="M430" s="679"/>
      <c r="N430" s="1"/>
      <c r="O430" s="1"/>
      <c r="P430" s="1"/>
    </row>
    <row r="431" spans="2:16" s="484" customFormat="1" ht="12" customHeight="1">
      <c r="B431" s="2"/>
      <c r="C431" s="1"/>
      <c r="D431" s="1"/>
      <c r="E431" s="1"/>
      <c r="F431" s="1"/>
      <c r="G431" s="1"/>
      <c r="H431" s="2"/>
      <c r="I431" s="2"/>
      <c r="J431" s="475"/>
      <c r="K431" s="475"/>
      <c r="L431" s="1"/>
      <c r="M431" s="679"/>
      <c r="N431" s="1"/>
      <c r="O431" s="1"/>
      <c r="P431" s="1"/>
    </row>
    <row r="432" spans="2:16" s="484" customFormat="1" ht="12" customHeight="1">
      <c r="B432" s="2"/>
      <c r="C432" s="1"/>
      <c r="D432" s="1"/>
      <c r="E432" s="1"/>
      <c r="F432" s="1"/>
      <c r="G432" s="1"/>
      <c r="H432" s="2"/>
      <c r="I432" s="2"/>
      <c r="J432" s="475"/>
      <c r="K432" s="475"/>
      <c r="L432" s="1"/>
      <c r="M432" s="679"/>
      <c r="N432" s="1"/>
      <c r="O432" s="1"/>
      <c r="P432" s="1"/>
    </row>
    <row r="433" spans="2:16" s="484" customFormat="1" ht="12" customHeight="1">
      <c r="B433" s="2"/>
      <c r="C433" s="1"/>
      <c r="D433" s="1"/>
      <c r="E433" s="1"/>
      <c r="F433" s="1"/>
      <c r="G433" s="1"/>
      <c r="H433" s="2"/>
      <c r="I433" s="2"/>
      <c r="J433" s="475"/>
      <c r="K433" s="475"/>
      <c r="L433" s="1"/>
      <c r="M433" s="679"/>
      <c r="N433" s="1"/>
      <c r="O433" s="1"/>
      <c r="P433" s="1"/>
    </row>
    <row r="434" spans="2:16" s="484" customFormat="1" ht="12" customHeight="1">
      <c r="B434" s="2"/>
      <c r="C434" s="1"/>
      <c r="D434" s="1"/>
      <c r="E434" s="1"/>
      <c r="F434" s="1"/>
      <c r="G434" s="1"/>
      <c r="H434" s="2"/>
      <c r="I434" s="2"/>
      <c r="J434" s="475"/>
      <c r="K434" s="475"/>
      <c r="L434" s="1"/>
      <c r="M434" s="679"/>
      <c r="N434" s="1"/>
      <c r="O434" s="1"/>
      <c r="P434" s="1"/>
    </row>
    <row r="435" spans="2:16" s="484" customFormat="1" ht="12" customHeight="1">
      <c r="B435" s="2"/>
      <c r="C435" s="1"/>
      <c r="D435" s="1"/>
      <c r="E435" s="1"/>
      <c r="F435" s="1"/>
      <c r="G435" s="1"/>
      <c r="H435" s="2"/>
      <c r="I435" s="2"/>
      <c r="J435" s="475"/>
      <c r="K435" s="475"/>
      <c r="L435" s="1"/>
      <c r="M435" s="679"/>
      <c r="N435" s="1"/>
      <c r="O435" s="1"/>
      <c r="P435" s="1"/>
    </row>
    <row r="436" spans="2:16" s="484" customFormat="1" ht="12" customHeight="1">
      <c r="B436" s="2"/>
      <c r="C436" s="1"/>
      <c r="D436" s="1"/>
      <c r="E436" s="1"/>
      <c r="F436" s="1"/>
      <c r="G436" s="1"/>
      <c r="H436" s="2"/>
      <c r="I436" s="2"/>
      <c r="J436" s="475"/>
      <c r="K436" s="475"/>
      <c r="L436" s="1"/>
      <c r="M436" s="679"/>
      <c r="N436" s="1"/>
      <c r="O436" s="1"/>
      <c r="P436" s="1"/>
    </row>
    <row r="437" spans="2:16" s="484" customFormat="1" ht="12" customHeight="1">
      <c r="B437" s="2"/>
      <c r="C437" s="1"/>
      <c r="D437" s="1"/>
      <c r="E437" s="1"/>
      <c r="F437" s="1"/>
      <c r="G437" s="1"/>
      <c r="H437" s="2"/>
      <c r="I437" s="2"/>
      <c r="J437" s="475"/>
      <c r="K437" s="475"/>
      <c r="L437" s="1"/>
      <c r="M437" s="679"/>
      <c r="N437" s="1"/>
      <c r="O437" s="1"/>
      <c r="P437" s="1"/>
    </row>
    <row r="438" spans="2:16" s="484" customFormat="1" ht="12" customHeight="1">
      <c r="B438" s="2"/>
      <c r="C438" s="1"/>
      <c r="D438" s="1"/>
      <c r="E438" s="1"/>
      <c r="F438" s="1"/>
      <c r="G438" s="1"/>
      <c r="H438" s="2"/>
      <c r="I438" s="2"/>
      <c r="J438" s="475"/>
      <c r="K438" s="475"/>
      <c r="L438" s="1"/>
      <c r="M438" s="679"/>
      <c r="N438" s="1"/>
      <c r="O438" s="1"/>
      <c r="P438" s="1"/>
    </row>
    <row r="439" spans="2:16" s="484" customFormat="1" ht="12" customHeight="1">
      <c r="B439" s="2"/>
      <c r="C439" s="1"/>
      <c r="D439" s="1"/>
      <c r="E439" s="1"/>
      <c r="F439" s="1"/>
      <c r="G439" s="1"/>
      <c r="H439" s="2"/>
      <c r="I439" s="2"/>
      <c r="J439" s="475"/>
      <c r="K439" s="475"/>
      <c r="L439" s="1"/>
      <c r="M439" s="679"/>
      <c r="N439" s="1"/>
      <c r="O439" s="1"/>
      <c r="P439" s="1"/>
    </row>
    <row r="440" spans="2:16" s="484" customFormat="1" ht="12" customHeight="1">
      <c r="B440" s="2"/>
      <c r="C440" s="1"/>
      <c r="D440" s="1"/>
      <c r="E440" s="1"/>
      <c r="F440" s="1"/>
      <c r="G440" s="1"/>
      <c r="H440" s="2"/>
      <c r="I440" s="2"/>
      <c r="J440" s="475"/>
      <c r="K440" s="475"/>
      <c r="L440" s="1"/>
      <c r="M440" s="679"/>
      <c r="N440" s="1"/>
      <c r="O440" s="1"/>
      <c r="P440" s="1"/>
    </row>
    <row r="441" spans="2:16" s="484" customFormat="1" ht="12" customHeight="1">
      <c r="B441" s="2"/>
      <c r="C441" s="1"/>
      <c r="D441" s="1"/>
      <c r="E441" s="1"/>
      <c r="F441" s="1"/>
      <c r="G441" s="1"/>
      <c r="H441" s="2"/>
      <c r="I441" s="2"/>
      <c r="J441" s="475"/>
      <c r="K441" s="475"/>
      <c r="L441" s="1"/>
      <c r="M441" s="679"/>
      <c r="N441" s="1"/>
      <c r="O441" s="1"/>
      <c r="P441" s="1"/>
    </row>
    <row r="442" spans="2:16" s="484" customFormat="1" ht="12" customHeight="1">
      <c r="B442" s="2"/>
      <c r="C442" s="1"/>
      <c r="D442" s="1"/>
      <c r="E442" s="1"/>
      <c r="F442" s="1"/>
      <c r="G442" s="1"/>
      <c r="H442" s="2"/>
      <c r="I442" s="2"/>
      <c r="J442" s="475"/>
      <c r="K442" s="475"/>
      <c r="L442" s="1"/>
      <c r="M442" s="679"/>
      <c r="N442" s="1"/>
      <c r="O442" s="1"/>
      <c r="P442" s="1"/>
    </row>
    <row r="443" spans="2:16" s="484" customFormat="1" ht="12" customHeight="1">
      <c r="B443" s="2"/>
      <c r="C443" s="1"/>
      <c r="D443" s="1"/>
      <c r="E443" s="1"/>
      <c r="F443" s="1"/>
      <c r="G443" s="1"/>
      <c r="H443" s="2"/>
      <c r="I443" s="2"/>
      <c r="J443" s="475"/>
      <c r="K443" s="475"/>
      <c r="L443" s="1"/>
      <c r="M443" s="679"/>
      <c r="N443" s="1"/>
      <c r="O443" s="1"/>
      <c r="P443" s="1"/>
    </row>
    <row r="444" spans="2:16" s="484" customFormat="1" ht="12" customHeight="1">
      <c r="B444" s="2"/>
      <c r="C444" s="1"/>
      <c r="D444" s="1"/>
      <c r="E444" s="1"/>
      <c r="F444" s="1"/>
      <c r="G444" s="1"/>
      <c r="H444" s="2"/>
      <c r="I444" s="2"/>
      <c r="J444" s="475"/>
      <c r="K444" s="475"/>
      <c r="L444" s="1"/>
      <c r="M444" s="679"/>
      <c r="N444" s="1"/>
      <c r="O444" s="1"/>
      <c r="P444" s="1"/>
    </row>
    <row r="445" spans="2:16" s="484" customFormat="1" ht="12" customHeight="1">
      <c r="B445" s="2"/>
      <c r="C445" s="1"/>
      <c r="D445" s="1"/>
      <c r="E445" s="1"/>
      <c r="F445" s="1"/>
      <c r="G445" s="1"/>
      <c r="H445" s="2"/>
      <c r="I445" s="2"/>
      <c r="J445" s="475"/>
      <c r="K445" s="475"/>
      <c r="L445" s="1"/>
      <c r="M445" s="679"/>
      <c r="N445" s="1"/>
      <c r="O445" s="1"/>
      <c r="P445" s="1"/>
    </row>
    <row r="446" spans="2:16" s="484" customFormat="1" ht="12" customHeight="1">
      <c r="B446" s="2"/>
      <c r="C446" s="1"/>
      <c r="D446" s="1"/>
      <c r="E446" s="1"/>
      <c r="F446" s="1"/>
      <c r="G446" s="1"/>
      <c r="H446" s="2"/>
      <c r="I446" s="2"/>
      <c r="J446" s="475"/>
      <c r="K446" s="475"/>
      <c r="L446" s="1"/>
      <c r="M446" s="679"/>
      <c r="N446" s="1"/>
      <c r="O446" s="1"/>
      <c r="P446" s="1"/>
    </row>
    <row r="447" spans="2:16" s="484" customFormat="1" ht="12" customHeight="1">
      <c r="B447" s="2"/>
      <c r="C447" s="1"/>
      <c r="D447" s="1"/>
      <c r="E447" s="1"/>
      <c r="F447" s="1"/>
      <c r="G447" s="1"/>
      <c r="H447" s="2"/>
      <c r="I447" s="2"/>
      <c r="J447" s="475"/>
      <c r="K447" s="475"/>
      <c r="L447" s="1"/>
      <c r="M447" s="679"/>
      <c r="N447" s="1"/>
      <c r="O447" s="1"/>
      <c r="P447" s="1"/>
    </row>
    <row r="448" spans="2:16" s="484" customFormat="1" ht="12" customHeight="1">
      <c r="B448" s="2"/>
      <c r="C448" s="1"/>
      <c r="D448" s="1"/>
      <c r="E448" s="1"/>
      <c r="F448" s="1"/>
      <c r="G448" s="1"/>
      <c r="H448" s="2"/>
      <c r="I448" s="2"/>
      <c r="J448" s="475"/>
      <c r="K448" s="475"/>
      <c r="L448" s="1"/>
      <c r="M448" s="679"/>
      <c r="N448" s="1"/>
      <c r="O448" s="1"/>
      <c r="P448" s="1"/>
    </row>
    <row r="449" spans="2:16" s="484" customFormat="1" ht="12" customHeight="1">
      <c r="B449" s="2"/>
      <c r="C449" s="1"/>
      <c r="D449" s="1"/>
      <c r="E449" s="1"/>
      <c r="F449" s="1"/>
      <c r="G449" s="1"/>
      <c r="H449" s="2"/>
      <c r="I449" s="2"/>
      <c r="J449" s="475"/>
      <c r="K449" s="475"/>
      <c r="L449" s="1"/>
      <c r="M449" s="679"/>
      <c r="N449" s="1"/>
      <c r="O449" s="1"/>
      <c r="P449" s="1"/>
    </row>
    <row r="450" spans="2:16" s="484" customFormat="1" ht="12" customHeight="1">
      <c r="B450" s="2"/>
      <c r="C450" s="1"/>
      <c r="D450" s="1"/>
      <c r="E450" s="1"/>
      <c r="F450" s="1"/>
      <c r="G450" s="1"/>
      <c r="H450" s="2"/>
      <c r="I450" s="2"/>
      <c r="J450" s="475"/>
      <c r="K450" s="475"/>
      <c r="L450" s="1"/>
      <c r="M450" s="679"/>
      <c r="N450" s="1"/>
      <c r="O450" s="1"/>
      <c r="P450" s="1"/>
    </row>
    <row r="451" spans="2:16" s="484" customFormat="1" ht="12" customHeight="1">
      <c r="B451" s="2"/>
      <c r="C451" s="1"/>
      <c r="D451" s="1"/>
      <c r="E451" s="1"/>
      <c r="F451" s="1"/>
      <c r="G451" s="1"/>
      <c r="H451" s="2"/>
      <c r="I451" s="2"/>
      <c r="J451" s="475"/>
      <c r="K451" s="475"/>
      <c r="L451" s="1"/>
      <c r="M451" s="679"/>
      <c r="N451" s="1"/>
      <c r="O451" s="1"/>
      <c r="P451" s="1"/>
    </row>
    <row r="452" spans="2:16" s="484" customFormat="1" ht="12" customHeight="1">
      <c r="B452" s="2"/>
      <c r="C452" s="1"/>
      <c r="D452" s="1"/>
      <c r="E452" s="1"/>
      <c r="F452" s="1"/>
      <c r="G452" s="1"/>
      <c r="H452" s="2"/>
      <c r="I452" s="2"/>
      <c r="J452" s="475"/>
      <c r="K452" s="475"/>
      <c r="L452" s="1"/>
      <c r="M452" s="679"/>
      <c r="N452" s="1"/>
      <c r="O452" s="1"/>
      <c r="P452" s="1"/>
    </row>
    <row r="453" spans="2:16" s="484" customFormat="1" ht="12" customHeight="1">
      <c r="B453" s="2"/>
      <c r="C453" s="1"/>
      <c r="D453" s="1"/>
      <c r="E453" s="1"/>
      <c r="F453" s="1"/>
      <c r="G453" s="1"/>
      <c r="H453" s="2"/>
      <c r="I453" s="2"/>
      <c r="J453" s="475"/>
      <c r="K453" s="475"/>
      <c r="L453" s="1"/>
      <c r="M453" s="679"/>
      <c r="N453" s="1"/>
      <c r="O453" s="1"/>
      <c r="P453" s="1"/>
    </row>
    <row r="454" spans="2:16" s="484" customFormat="1" ht="12" customHeight="1">
      <c r="B454" s="2"/>
      <c r="C454" s="1"/>
      <c r="D454" s="1"/>
      <c r="E454" s="1"/>
      <c r="F454" s="1"/>
      <c r="G454" s="1"/>
      <c r="H454" s="2"/>
      <c r="I454" s="2"/>
      <c r="J454" s="475"/>
      <c r="K454" s="475"/>
      <c r="L454" s="1"/>
      <c r="M454" s="679"/>
      <c r="N454" s="1"/>
      <c r="O454" s="1"/>
      <c r="P454" s="1"/>
    </row>
    <row r="455" spans="2:16" s="484" customFormat="1" ht="12" customHeight="1">
      <c r="B455" s="2"/>
      <c r="C455" s="1"/>
      <c r="D455" s="1"/>
      <c r="E455" s="1"/>
      <c r="F455" s="1"/>
      <c r="G455" s="1"/>
      <c r="H455" s="2"/>
      <c r="I455" s="2"/>
      <c r="J455" s="475"/>
      <c r="K455" s="475"/>
      <c r="L455" s="1"/>
      <c r="M455" s="679"/>
      <c r="N455" s="1"/>
      <c r="O455" s="1"/>
      <c r="P455" s="1"/>
    </row>
    <row r="456" spans="2:16" s="484" customFormat="1" ht="12" customHeight="1">
      <c r="B456" s="2"/>
      <c r="C456" s="1"/>
      <c r="D456" s="1"/>
      <c r="E456" s="1"/>
      <c r="F456" s="1"/>
      <c r="G456" s="1"/>
      <c r="H456" s="2"/>
      <c r="I456" s="2"/>
      <c r="J456" s="475"/>
      <c r="K456" s="475"/>
      <c r="L456" s="1"/>
      <c r="M456" s="679"/>
      <c r="N456" s="1"/>
      <c r="O456" s="1"/>
      <c r="P456" s="1"/>
    </row>
    <row r="457" spans="2:16" s="484" customFormat="1" ht="12" customHeight="1">
      <c r="B457" s="2"/>
      <c r="C457" s="1"/>
      <c r="D457" s="1"/>
      <c r="E457" s="1"/>
      <c r="F457" s="1"/>
      <c r="G457" s="1"/>
      <c r="H457" s="2"/>
      <c r="I457" s="2"/>
      <c r="J457" s="475"/>
      <c r="K457" s="475"/>
      <c r="L457" s="1"/>
      <c r="M457" s="679"/>
      <c r="N457" s="1"/>
      <c r="O457" s="1"/>
      <c r="P457" s="1"/>
    </row>
    <row r="458" spans="2:16" s="484" customFormat="1" ht="12" customHeight="1">
      <c r="B458" s="2"/>
      <c r="C458" s="1"/>
      <c r="D458" s="1"/>
      <c r="E458" s="1"/>
      <c r="F458" s="1"/>
      <c r="G458" s="1"/>
      <c r="H458" s="2"/>
      <c r="I458" s="2"/>
      <c r="J458" s="475"/>
      <c r="K458" s="475"/>
      <c r="L458" s="1"/>
      <c r="M458" s="679"/>
      <c r="N458" s="1"/>
      <c r="O458" s="1"/>
      <c r="P458" s="1"/>
    </row>
    <row r="459" spans="2:16" s="484" customFormat="1" ht="12" customHeight="1">
      <c r="B459" s="2"/>
      <c r="C459" s="1"/>
      <c r="D459" s="1"/>
      <c r="E459" s="1"/>
      <c r="F459" s="1"/>
      <c r="G459" s="1"/>
      <c r="H459" s="2"/>
      <c r="I459" s="2"/>
      <c r="J459" s="475"/>
      <c r="K459" s="475"/>
      <c r="L459" s="1"/>
      <c r="M459" s="679"/>
      <c r="N459" s="1"/>
      <c r="O459" s="1"/>
      <c r="P459" s="1"/>
    </row>
    <row r="460" spans="2:16" s="484" customFormat="1" ht="12" customHeight="1">
      <c r="B460" s="2"/>
      <c r="C460" s="1"/>
      <c r="D460" s="1"/>
      <c r="E460" s="1"/>
      <c r="F460" s="1"/>
      <c r="G460" s="1"/>
      <c r="H460" s="2"/>
      <c r="I460" s="2"/>
      <c r="J460" s="475"/>
      <c r="K460" s="475"/>
      <c r="L460" s="1"/>
      <c r="M460" s="679"/>
      <c r="N460" s="1"/>
      <c r="O460" s="1"/>
      <c r="P460" s="1"/>
    </row>
    <row r="461" spans="2:16" s="484" customFormat="1" ht="12" customHeight="1">
      <c r="B461" s="2"/>
      <c r="C461" s="1"/>
      <c r="D461" s="1"/>
      <c r="E461" s="1"/>
      <c r="F461" s="1"/>
      <c r="G461" s="1"/>
      <c r="H461" s="2"/>
      <c r="I461" s="2"/>
      <c r="J461" s="475"/>
      <c r="K461" s="475"/>
      <c r="L461" s="1"/>
      <c r="M461" s="679"/>
      <c r="N461" s="1"/>
      <c r="O461" s="1"/>
      <c r="P461" s="1"/>
    </row>
    <row r="462" spans="2:16" s="484" customFormat="1" ht="12" customHeight="1">
      <c r="B462" s="2"/>
      <c r="C462" s="1"/>
      <c r="D462" s="1"/>
      <c r="E462" s="1"/>
      <c r="F462" s="1"/>
      <c r="G462" s="1"/>
      <c r="H462" s="2"/>
      <c r="I462" s="2"/>
      <c r="J462" s="475"/>
      <c r="K462" s="475"/>
      <c r="L462" s="1"/>
      <c r="M462" s="679"/>
      <c r="N462" s="1"/>
      <c r="O462" s="1"/>
      <c r="P462" s="1"/>
    </row>
    <row r="463" spans="2:16" s="484" customFormat="1" ht="12" customHeight="1">
      <c r="B463" s="2"/>
      <c r="C463" s="1"/>
      <c r="D463" s="1"/>
      <c r="E463" s="1"/>
      <c r="F463" s="1"/>
      <c r="G463" s="1"/>
      <c r="H463" s="2"/>
      <c r="I463" s="2"/>
      <c r="J463" s="475"/>
      <c r="K463" s="475"/>
      <c r="L463" s="1"/>
      <c r="M463" s="679"/>
      <c r="N463" s="1"/>
      <c r="O463" s="1"/>
      <c r="P463" s="1"/>
    </row>
    <row r="464" spans="2:16" s="484" customFormat="1" ht="12" customHeight="1">
      <c r="B464" s="2"/>
      <c r="C464" s="1"/>
      <c r="D464" s="1"/>
      <c r="E464" s="1"/>
      <c r="F464" s="1"/>
      <c r="G464" s="1"/>
      <c r="H464" s="2"/>
      <c r="I464" s="2"/>
      <c r="J464" s="475"/>
      <c r="K464" s="475"/>
      <c r="L464" s="1"/>
      <c r="M464" s="679"/>
      <c r="N464" s="1"/>
      <c r="O464" s="1"/>
      <c r="P464" s="1"/>
    </row>
    <row r="465" spans="2:16" s="484" customFormat="1" ht="12" customHeight="1">
      <c r="B465" s="2"/>
      <c r="C465" s="1"/>
      <c r="D465" s="1"/>
      <c r="E465" s="1"/>
      <c r="F465" s="1"/>
      <c r="G465" s="1"/>
      <c r="H465" s="2"/>
      <c r="I465" s="2"/>
      <c r="J465" s="475"/>
      <c r="K465" s="475"/>
      <c r="L465" s="1"/>
      <c r="M465" s="679"/>
      <c r="N465" s="1"/>
      <c r="O465" s="1"/>
      <c r="P465" s="1"/>
    </row>
    <row r="466" spans="2:16" s="484" customFormat="1" ht="12" customHeight="1">
      <c r="B466" s="2"/>
      <c r="C466" s="1"/>
      <c r="D466" s="1"/>
      <c r="E466" s="1"/>
      <c r="F466" s="1"/>
      <c r="G466" s="1"/>
      <c r="H466" s="2"/>
      <c r="I466" s="2"/>
      <c r="J466" s="475"/>
      <c r="K466" s="475"/>
      <c r="L466" s="1"/>
      <c r="M466" s="679"/>
      <c r="N466" s="1"/>
      <c r="O466" s="1"/>
      <c r="P466" s="1"/>
    </row>
    <row r="467" spans="2:16" s="484" customFormat="1" ht="12" customHeight="1">
      <c r="B467" s="2"/>
      <c r="C467" s="1"/>
      <c r="D467" s="1"/>
      <c r="E467" s="1"/>
      <c r="F467" s="1"/>
      <c r="G467" s="1"/>
      <c r="H467" s="2"/>
      <c r="I467" s="2"/>
      <c r="J467" s="475"/>
      <c r="K467" s="475"/>
      <c r="L467" s="1"/>
      <c r="M467" s="679"/>
      <c r="N467" s="1"/>
      <c r="O467" s="1"/>
      <c r="P467" s="1"/>
    </row>
    <row r="468" spans="2:16" s="484" customFormat="1" ht="12" customHeight="1">
      <c r="B468" s="2"/>
      <c r="C468" s="1"/>
      <c r="D468" s="1"/>
      <c r="E468" s="1"/>
      <c r="F468" s="1"/>
      <c r="G468" s="1"/>
      <c r="H468" s="2"/>
      <c r="I468" s="2"/>
      <c r="J468" s="475"/>
      <c r="K468" s="475"/>
      <c r="L468" s="1"/>
      <c r="M468" s="679"/>
      <c r="N468" s="1"/>
      <c r="O468" s="1"/>
      <c r="P468" s="1"/>
    </row>
    <row r="469" spans="2:16" s="484" customFormat="1" ht="12" customHeight="1">
      <c r="B469" s="2"/>
      <c r="C469" s="1"/>
      <c r="D469" s="1"/>
      <c r="E469" s="1"/>
      <c r="F469" s="1"/>
      <c r="G469" s="1"/>
      <c r="H469" s="2"/>
      <c r="I469" s="2"/>
      <c r="J469" s="475"/>
      <c r="K469" s="475"/>
      <c r="L469" s="1"/>
      <c r="M469" s="679"/>
      <c r="N469" s="1"/>
      <c r="O469" s="1"/>
      <c r="P469" s="1"/>
    </row>
    <row r="470" spans="2:16" s="484" customFormat="1" ht="12" customHeight="1">
      <c r="B470" s="2"/>
      <c r="C470" s="1"/>
      <c r="D470" s="1"/>
      <c r="E470" s="1"/>
      <c r="F470" s="1"/>
      <c r="G470" s="1"/>
      <c r="H470" s="2"/>
      <c r="I470" s="2"/>
      <c r="J470" s="475"/>
      <c r="K470" s="475"/>
      <c r="L470" s="1"/>
      <c r="M470" s="679"/>
      <c r="N470" s="1"/>
      <c r="O470" s="1"/>
      <c r="P470" s="1"/>
    </row>
    <row r="471" spans="2:16" s="484" customFormat="1" ht="12" customHeight="1">
      <c r="B471" s="2"/>
      <c r="C471" s="1"/>
      <c r="D471" s="1"/>
      <c r="E471" s="1"/>
      <c r="F471" s="1"/>
      <c r="G471" s="1"/>
      <c r="H471" s="2"/>
      <c r="I471" s="2"/>
      <c r="J471" s="475"/>
      <c r="K471" s="475"/>
      <c r="L471" s="1"/>
      <c r="M471" s="679"/>
      <c r="N471" s="1"/>
      <c r="O471" s="1"/>
      <c r="P471" s="1"/>
    </row>
    <row r="472" spans="2:16" s="484" customFormat="1" ht="12" customHeight="1">
      <c r="B472" s="2"/>
      <c r="C472" s="1"/>
      <c r="D472" s="1"/>
      <c r="E472" s="1"/>
      <c r="F472" s="1"/>
      <c r="G472" s="1"/>
      <c r="H472" s="2"/>
      <c r="I472" s="2"/>
      <c r="J472" s="475"/>
      <c r="K472" s="475"/>
      <c r="L472" s="1"/>
      <c r="M472" s="679"/>
      <c r="N472" s="1"/>
      <c r="O472" s="1"/>
      <c r="P472" s="1"/>
    </row>
    <row r="473" spans="2:16" s="484" customFormat="1" ht="12" customHeight="1">
      <c r="B473" s="2"/>
      <c r="C473" s="1"/>
      <c r="D473" s="1"/>
      <c r="E473" s="1"/>
      <c r="F473" s="1"/>
      <c r="G473" s="1"/>
      <c r="H473" s="2"/>
      <c r="I473" s="2"/>
      <c r="J473" s="475"/>
      <c r="K473" s="475"/>
      <c r="L473" s="1"/>
      <c r="M473" s="679"/>
      <c r="N473" s="1"/>
      <c r="O473" s="1"/>
      <c r="P473" s="1"/>
    </row>
    <row r="474" spans="2:16" s="484" customFormat="1" ht="12" customHeight="1">
      <c r="B474" s="2"/>
      <c r="C474" s="1"/>
      <c r="D474" s="1"/>
      <c r="E474" s="1"/>
      <c r="F474" s="1"/>
      <c r="G474" s="1"/>
      <c r="H474" s="2"/>
      <c r="I474" s="2"/>
      <c r="J474" s="475"/>
      <c r="K474" s="475"/>
      <c r="L474" s="1"/>
      <c r="M474" s="679"/>
      <c r="N474" s="1"/>
      <c r="O474" s="1"/>
      <c r="P474" s="1"/>
    </row>
    <row r="475" spans="2:16" s="484" customFormat="1" ht="12" customHeight="1">
      <c r="B475" s="2"/>
      <c r="C475" s="1"/>
      <c r="D475" s="1"/>
      <c r="E475" s="1"/>
      <c r="F475" s="1"/>
      <c r="G475" s="1"/>
      <c r="H475" s="2"/>
      <c r="I475" s="2"/>
      <c r="J475" s="475"/>
      <c r="K475" s="475"/>
      <c r="L475" s="1"/>
      <c r="M475" s="679"/>
      <c r="N475" s="1"/>
      <c r="O475" s="1"/>
      <c r="P475" s="1"/>
    </row>
    <row r="476" spans="2:16" s="484" customFormat="1" ht="12" customHeight="1">
      <c r="B476" s="2"/>
      <c r="C476" s="1"/>
      <c r="D476" s="1"/>
      <c r="E476" s="1"/>
      <c r="F476" s="1"/>
      <c r="G476" s="1"/>
      <c r="H476" s="2"/>
      <c r="I476" s="2"/>
      <c r="J476" s="475"/>
      <c r="K476" s="475"/>
      <c r="L476" s="1"/>
      <c r="M476" s="679"/>
      <c r="N476" s="1"/>
      <c r="O476" s="1"/>
      <c r="P476" s="1"/>
    </row>
    <row r="477" spans="2:16" s="484" customFormat="1" ht="12" customHeight="1">
      <c r="B477" s="2"/>
      <c r="C477" s="1"/>
      <c r="D477" s="1"/>
      <c r="E477" s="1"/>
      <c r="F477" s="1"/>
      <c r="G477" s="1"/>
      <c r="H477" s="2"/>
      <c r="I477" s="2"/>
      <c r="J477" s="475"/>
      <c r="K477" s="475"/>
      <c r="L477" s="1"/>
      <c r="M477" s="679"/>
      <c r="N477" s="1"/>
      <c r="O477" s="1"/>
      <c r="P477" s="1"/>
    </row>
    <row r="478" spans="2:16" s="484" customFormat="1" ht="12" customHeight="1">
      <c r="B478" s="2"/>
      <c r="C478" s="1"/>
      <c r="D478" s="1"/>
      <c r="E478" s="1"/>
      <c r="F478" s="1"/>
      <c r="G478" s="1"/>
      <c r="H478" s="2"/>
      <c r="I478" s="2"/>
      <c r="J478" s="475"/>
      <c r="K478" s="475"/>
      <c r="L478" s="1"/>
      <c r="M478" s="679"/>
      <c r="N478" s="1"/>
      <c r="O478" s="1"/>
      <c r="P478" s="1"/>
    </row>
    <row r="479" spans="2:16" s="484" customFormat="1" ht="12" customHeight="1">
      <c r="B479" s="2"/>
      <c r="C479" s="1"/>
      <c r="D479" s="1"/>
      <c r="E479" s="1"/>
      <c r="F479" s="1"/>
      <c r="G479" s="1"/>
      <c r="H479" s="2"/>
      <c r="I479" s="2"/>
      <c r="J479" s="475"/>
      <c r="K479" s="475"/>
      <c r="L479" s="1"/>
      <c r="M479" s="679"/>
      <c r="N479" s="1"/>
      <c r="O479" s="1"/>
      <c r="P479" s="1"/>
    </row>
    <row r="480" spans="2:16" s="484" customFormat="1" ht="12" customHeight="1">
      <c r="B480" s="2"/>
      <c r="C480" s="1"/>
      <c r="D480" s="1"/>
      <c r="E480" s="1"/>
      <c r="F480" s="1"/>
      <c r="G480" s="1"/>
      <c r="H480" s="2"/>
      <c r="I480" s="2"/>
      <c r="J480" s="475"/>
      <c r="K480" s="475"/>
      <c r="L480" s="1"/>
      <c r="M480" s="679"/>
      <c r="N480" s="1"/>
      <c r="O480" s="1"/>
      <c r="P480" s="1"/>
    </row>
    <row r="481" spans="2:16" s="484" customFormat="1" ht="12" customHeight="1">
      <c r="B481" s="2"/>
      <c r="C481" s="1"/>
      <c r="D481" s="1"/>
      <c r="E481" s="1"/>
      <c r="F481" s="1"/>
      <c r="G481" s="1"/>
      <c r="H481" s="2"/>
      <c r="I481" s="2"/>
      <c r="J481" s="475"/>
      <c r="K481" s="475"/>
      <c r="L481" s="1"/>
      <c r="M481" s="679"/>
      <c r="N481" s="1"/>
      <c r="O481" s="1"/>
      <c r="P481" s="1"/>
    </row>
    <row r="482" spans="2:16" s="484" customFormat="1" ht="12" customHeight="1">
      <c r="B482" s="2"/>
      <c r="C482" s="1"/>
      <c r="D482" s="1"/>
      <c r="E482" s="1"/>
      <c r="F482" s="1"/>
      <c r="G482" s="1"/>
      <c r="H482" s="2"/>
      <c r="I482" s="2"/>
      <c r="J482" s="475"/>
      <c r="K482" s="475"/>
      <c r="L482" s="1"/>
      <c r="M482" s="679"/>
      <c r="N482" s="1"/>
      <c r="O482" s="1"/>
      <c r="P482" s="1"/>
    </row>
    <row r="483" spans="2:16" s="484" customFormat="1" ht="12" customHeight="1">
      <c r="B483" s="2"/>
      <c r="C483" s="1"/>
      <c r="D483" s="1"/>
      <c r="E483" s="1"/>
      <c r="F483" s="1"/>
      <c r="G483" s="1"/>
      <c r="H483" s="2"/>
      <c r="I483" s="2"/>
      <c r="J483" s="475"/>
      <c r="K483" s="475"/>
      <c r="L483" s="1"/>
      <c r="M483" s="679"/>
      <c r="N483" s="1"/>
      <c r="O483" s="1"/>
      <c r="P483" s="1"/>
    </row>
    <row r="484" spans="2:16" s="484" customFormat="1" ht="12" customHeight="1">
      <c r="B484" s="2"/>
      <c r="C484" s="1"/>
      <c r="D484" s="1"/>
      <c r="E484" s="1"/>
      <c r="F484" s="1"/>
      <c r="G484" s="1"/>
      <c r="H484" s="2"/>
      <c r="I484" s="2"/>
      <c r="J484" s="475"/>
      <c r="K484" s="475"/>
      <c r="L484" s="1"/>
      <c r="M484" s="679"/>
      <c r="N484" s="1"/>
      <c r="O484" s="1"/>
      <c r="P484" s="1"/>
    </row>
    <row r="485" spans="2:16" s="484" customFormat="1" ht="12" customHeight="1">
      <c r="B485" s="2"/>
      <c r="C485" s="1"/>
      <c r="D485" s="1"/>
      <c r="E485" s="1"/>
      <c r="F485" s="1"/>
      <c r="G485" s="1"/>
      <c r="H485" s="2"/>
      <c r="I485" s="2"/>
      <c r="J485" s="475"/>
      <c r="K485" s="475"/>
      <c r="L485" s="1"/>
      <c r="M485" s="679"/>
      <c r="N485" s="1"/>
      <c r="O485" s="1"/>
      <c r="P485" s="1"/>
    </row>
    <row r="486" spans="2:16" s="484" customFormat="1" ht="12" customHeight="1">
      <c r="B486" s="2"/>
      <c r="C486" s="1"/>
      <c r="D486" s="1"/>
      <c r="E486" s="1"/>
      <c r="F486" s="1"/>
      <c r="G486" s="1"/>
      <c r="H486" s="2"/>
      <c r="I486" s="2"/>
      <c r="J486" s="475"/>
      <c r="K486" s="475"/>
      <c r="L486" s="1"/>
      <c r="M486" s="679"/>
      <c r="N486" s="1"/>
      <c r="O486" s="1"/>
      <c r="P486" s="1"/>
    </row>
    <row r="487" spans="2:16" s="484" customFormat="1" ht="12" customHeight="1">
      <c r="B487" s="2"/>
      <c r="C487" s="1"/>
      <c r="D487" s="1"/>
      <c r="E487" s="1"/>
      <c r="F487" s="1"/>
      <c r="G487" s="1"/>
      <c r="H487" s="2"/>
      <c r="I487" s="2"/>
      <c r="J487" s="475"/>
      <c r="K487" s="475"/>
      <c r="L487" s="1"/>
      <c r="M487" s="679"/>
      <c r="N487" s="1"/>
      <c r="O487" s="1"/>
      <c r="P487" s="1"/>
    </row>
    <row r="488" spans="2:16" s="484" customFormat="1" ht="12" customHeight="1">
      <c r="B488" s="2"/>
      <c r="C488" s="1"/>
      <c r="D488" s="1"/>
      <c r="E488" s="1"/>
      <c r="F488" s="1"/>
      <c r="G488" s="1"/>
      <c r="H488" s="2"/>
      <c r="I488" s="2"/>
      <c r="J488" s="475"/>
      <c r="K488" s="475"/>
      <c r="L488" s="1"/>
      <c r="M488" s="679"/>
      <c r="N488" s="1"/>
      <c r="O488" s="1"/>
      <c r="P488" s="1"/>
    </row>
    <row r="489" spans="2:16" s="484" customFormat="1" ht="12" customHeight="1">
      <c r="B489" s="2"/>
      <c r="C489" s="1"/>
      <c r="D489" s="1"/>
      <c r="E489" s="1"/>
      <c r="F489" s="1"/>
      <c r="G489" s="1"/>
      <c r="H489" s="2"/>
      <c r="I489" s="2"/>
      <c r="J489" s="475"/>
      <c r="K489" s="475"/>
      <c r="L489" s="1"/>
      <c r="M489" s="679"/>
      <c r="N489" s="1"/>
      <c r="O489" s="1"/>
      <c r="P489" s="1"/>
    </row>
    <row r="490" spans="2:16" s="484" customFormat="1" ht="12" customHeight="1">
      <c r="B490" s="2"/>
      <c r="C490" s="1"/>
      <c r="D490" s="1"/>
      <c r="E490" s="1"/>
      <c r="F490" s="1"/>
      <c r="G490" s="1"/>
      <c r="H490" s="2"/>
      <c r="I490" s="2"/>
      <c r="J490" s="475"/>
      <c r="K490" s="475"/>
      <c r="L490" s="1"/>
      <c r="M490" s="679"/>
      <c r="N490" s="1"/>
      <c r="O490" s="1"/>
      <c r="P490" s="1"/>
    </row>
    <row r="491" spans="2:16" s="484" customFormat="1" ht="12" customHeight="1">
      <c r="B491" s="2"/>
      <c r="C491" s="1"/>
      <c r="D491" s="1"/>
      <c r="E491" s="1"/>
      <c r="F491" s="1"/>
      <c r="G491" s="1"/>
      <c r="H491" s="2"/>
      <c r="I491" s="2"/>
      <c r="J491" s="475"/>
      <c r="K491" s="475"/>
      <c r="L491" s="1"/>
      <c r="M491" s="679"/>
      <c r="N491" s="1"/>
      <c r="O491" s="1"/>
      <c r="P491" s="1"/>
    </row>
    <row r="492" spans="2:16" s="484" customFormat="1" ht="12" customHeight="1">
      <c r="B492" s="2"/>
      <c r="C492" s="1"/>
      <c r="D492" s="1"/>
      <c r="E492" s="1"/>
      <c r="F492" s="1"/>
      <c r="G492" s="1"/>
      <c r="H492" s="2"/>
      <c r="I492" s="2"/>
      <c r="J492" s="475"/>
      <c r="K492" s="475"/>
      <c r="L492" s="1"/>
      <c r="M492" s="679"/>
      <c r="N492" s="1"/>
      <c r="O492" s="1"/>
      <c r="P492" s="1"/>
    </row>
    <row r="493" spans="2:16" s="484" customFormat="1" ht="12" customHeight="1">
      <c r="B493" s="2"/>
      <c r="C493" s="1"/>
      <c r="D493" s="1"/>
      <c r="E493" s="1"/>
      <c r="F493" s="1"/>
      <c r="G493" s="1"/>
      <c r="H493" s="2"/>
      <c r="I493" s="2"/>
      <c r="J493" s="475"/>
      <c r="K493" s="475"/>
      <c r="L493" s="1"/>
      <c r="M493" s="679"/>
      <c r="N493" s="1"/>
      <c r="O493" s="1"/>
      <c r="P493" s="1"/>
    </row>
    <row r="494" spans="2:16" s="484" customFormat="1" ht="12" customHeight="1">
      <c r="B494" s="2"/>
      <c r="C494" s="1"/>
      <c r="D494" s="1"/>
      <c r="E494" s="1"/>
      <c r="F494" s="1"/>
      <c r="G494" s="1"/>
      <c r="H494" s="2"/>
      <c r="I494" s="2"/>
      <c r="J494" s="475"/>
      <c r="K494" s="475"/>
      <c r="L494" s="1"/>
      <c r="M494" s="679"/>
      <c r="N494" s="1"/>
      <c r="O494" s="1"/>
      <c r="P494" s="1"/>
    </row>
    <row r="495" spans="2:16" s="484" customFormat="1" ht="12" customHeight="1">
      <c r="B495" s="2"/>
      <c r="C495" s="1"/>
      <c r="D495" s="1"/>
      <c r="E495" s="1"/>
      <c r="F495" s="1"/>
      <c r="G495" s="1"/>
      <c r="H495" s="2"/>
      <c r="I495" s="2"/>
      <c r="J495" s="475"/>
      <c r="K495" s="475"/>
      <c r="L495" s="1"/>
      <c r="M495" s="679"/>
      <c r="N495" s="1"/>
      <c r="O495" s="1"/>
      <c r="P495" s="1"/>
    </row>
    <row r="496" spans="2:16" s="484" customFormat="1" ht="12" customHeight="1">
      <c r="B496" s="2"/>
      <c r="C496" s="1"/>
      <c r="D496" s="1"/>
      <c r="E496" s="1"/>
      <c r="F496" s="1"/>
      <c r="G496" s="1"/>
      <c r="H496" s="2"/>
      <c r="I496" s="2"/>
      <c r="J496" s="475"/>
      <c r="K496" s="475"/>
      <c r="L496" s="1"/>
      <c r="M496" s="679"/>
      <c r="N496" s="1"/>
      <c r="O496" s="1"/>
      <c r="P496" s="1"/>
    </row>
    <row r="497" spans="2:16" s="484" customFormat="1" ht="12" customHeight="1">
      <c r="B497" s="2"/>
      <c r="C497" s="1"/>
      <c r="D497" s="1"/>
      <c r="E497" s="1"/>
      <c r="F497" s="1"/>
      <c r="G497" s="1"/>
      <c r="H497" s="2"/>
      <c r="I497" s="2"/>
      <c r="J497" s="475"/>
      <c r="K497" s="475"/>
      <c r="L497" s="1"/>
      <c r="M497" s="679"/>
      <c r="N497" s="1"/>
      <c r="O497" s="1"/>
      <c r="P497" s="1"/>
    </row>
    <row r="498" spans="2:16" s="484" customFormat="1" ht="12" customHeight="1">
      <c r="B498" s="2"/>
      <c r="C498" s="1"/>
      <c r="D498" s="1"/>
      <c r="E498" s="1"/>
      <c r="F498" s="1"/>
      <c r="G498" s="1"/>
      <c r="H498" s="2"/>
      <c r="I498" s="2"/>
      <c r="J498" s="475"/>
      <c r="K498" s="475"/>
      <c r="L498" s="1"/>
      <c r="M498" s="679"/>
      <c r="N498" s="1"/>
      <c r="O498" s="1"/>
      <c r="P498" s="1"/>
    </row>
    <row r="499" spans="2:16" s="484" customFormat="1" ht="12" customHeight="1">
      <c r="B499" s="2"/>
      <c r="C499" s="1"/>
      <c r="D499" s="1"/>
      <c r="E499" s="1"/>
      <c r="F499" s="1"/>
      <c r="G499" s="1"/>
      <c r="H499" s="2"/>
      <c r="I499" s="2"/>
      <c r="J499" s="475"/>
      <c r="K499" s="475"/>
      <c r="L499" s="1"/>
      <c r="M499" s="679"/>
      <c r="N499" s="1"/>
      <c r="O499" s="1"/>
      <c r="P499" s="1"/>
    </row>
    <row r="500" spans="2:16" s="484" customFormat="1" ht="12" customHeight="1">
      <c r="B500" s="2"/>
      <c r="C500" s="1"/>
      <c r="D500" s="1"/>
      <c r="E500" s="1"/>
      <c r="F500" s="1"/>
      <c r="G500" s="1"/>
      <c r="H500" s="2"/>
      <c r="I500" s="2"/>
      <c r="J500" s="475"/>
      <c r="K500" s="475"/>
      <c r="L500" s="1"/>
      <c r="M500" s="679"/>
      <c r="N500" s="1"/>
      <c r="O500" s="1"/>
      <c r="P500" s="1"/>
    </row>
    <row r="501" spans="2:16" s="484" customFormat="1" ht="12" customHeight="1">
      <c r="B501" s="2"/>
      <c r="C501" s="1"/>
      <c r="D501" s="1"/>
      <c r="E501" s="1"/>
      <c r="F501" s="1"/>
      <c r="G501" s="1"/>
      <c r="H501" s="2"/>
      <c r="I501" s="2"/>
      <c r="J501" s="475"/>
      <c r="K501" s="475"/>
      <c r="L501" s="1"/>
      <c r="M501" s="679"/>
      <c r="N501" s="1"/>
      <c r="O501" s="1"/>
      <c r="P501" s="1"/>
    </row>
    <row r="502" spans="2:16" s="484" customFormat="1" ht="12" customHeight="1">
      <c r="B502" s="2"/>
      <c r="C502" s="1"/>
      <c r="D502" s="1"/>
      <c r="E502" s="1"/>
      <c r="F502" s="1"/>
      <c r="G502" s="1"/>
      <c r="H502" s="2"/>
      <c r="I502" s="2"/>
      <c r="J502" s="475"/>
      <c r="K502" s="475"/>
      <c r="L502" s="1"/>
      <c r="M502" s="679"/>
      <c r="N502" s="1"/>
      <c r="O502" s="1"/>
      <c r="P502" s="1"/>
    </row>
    <row r="503" spans="2:16" s="484" customFormat="1" ht="12" customHeight="1">
      <c r="B503" s="2"/>
      <c r="C503" s="1"/>
      <c r="D503" s="1"/>
      <c r="E503" s="1"/>
      <c r="F503" s="1"/>
      <c r="G503" s="1"/>
      <c r="H503" s="2"/>
      <c r="I503" s="2"/>
      <c r="J503" s="475"/>
      <c r="K503" s="475"/>
      <c r="L503" s="1"/>
      <c r="M503" s="679"/>
      <c r="N503" s="1"/>
      <c r="O503" s="1"/>
      <c r="P503" s="1"/>
    </row>
    <row r="504" spans="2:16" s="484" customFormat="1" ht="12" customHeight="1">
      <c r="B504" s="2"/>
      <c r="C504" s="1"/>
      <c r="D504" s="1"/>
      <c r="E504" s="1"/>
      <c r="F504" s="1"/>
      <c r="G504" s="1"/>
      <c r="H504" s="2"/>
      <c r="I504" s="2"/>
      <c r="J504" s="475"/>
      <c r="K504" s="475"/>
      <c r="L504" s="1"/>
      <c r="M504" s="679"/>
      <c r="N504" s="1"/>
      <c r="O504" s="1"/>
      <c r="P504" s="1"/>
    </row>
    <row r="505" spans="2:16" s="484" customFormat="1" ht="12" customHeight="1">
      <c r="B505" s="2"/>
      <c r="C505" s="1"/>
      <c r="D505" s="1"/>
      <c r="E505" s="1"/>
      <c r="F505" s="1"/>
      <c r="G505" s="1"/>
      <c r="H505" s="2"/>
      <c r="I505" s="2"/>
      <c r="J505" s="475"/>
      <c r="K505" s="475"/>
      <c r="L505" s="1"/>
      <c r="M505" s="679"/>
      <c r="N505" s="1"/>
      <c r="O505" s="1"/>
      <c r="P505" s="1"/>
    </row>
    <row r="506" spans="2:16" s="484" customFormat="1" ht="12" customHeight="1">
      <c r="B506" s="2"/>
      <c r="C506" s="1"/>
      <c r="D506" s="1"/>
      <c r="E506" s="1"/>
      <c r="F506" s="1"/>
      <c r="G506" s="1"/>
      <c r="H506" s="2"/>
      <c r="I506" s="2"/>
      <c r="J506" s="475"/>
      <c r="K506" s="475"/>
      <c r="L506" s="1"/>
      <c r="M506" s="679"/>
      <c r="N506" s="1"/>
      <c r="O506" s="1"/>
      <c r="P506" s="1"/>
    </row>
    <row r="507" spans="2:16" s="484" customFormat="1" ht="12" customHeight="1">
      <c r="B507" s="2"/>
      <c r="C507" s="1"/>
      <c r="D507" s="1"/>
      <c r="E507" s="1"/>
      <c r="F507" s="1"/>
      <c r="G507" s="1"/>
      <c r="H507" s="2"/>
      <c r="I507" s="2"/>
      <c r="J507" s="475"/>
      <c r="K507" s="475"/>
      <c r="L507" s="1"/>
      <c r="M507" s="679"/>
      <c r="N507" s="1"/>
      <c r="O507" s="1"/>
      <c r="P507" s="1"/>
    </row>
    <row r="508" spans="2:16" s="484" customFormat="1" ht="12" customHeight="1">
      <c r="B508" s="2"/>
      <c r="C508" s="1"/>
      <c r="D508" s="1"/>
      <c r="E508" s="1"/>
      <c r="F508" s="1"/>
      <c r="G508" s="1"/>
      <c r="H508" s="2"/>
      <c r="I508" s="2"/>
      <c r="J508" s="475"/>
      <c r="K508" s="475"/>
      <c r="L508" s="1"/>
      <c r="M508" s="679"/>
      <c r="N508" s="1"/>
      <c r="O508" s="1"/>
      <c r="P508" s="1"/>
    </row>
    <row r="509" spans="2:16" s="484" customFormat="1" ht="12" customHeight="1">
      <c r="B509" s="2"/>
      <c r="C509" s="1"/>
      <c r="D509" s="1"/>
      <c r="E509" s="1"/>
      <c r="F509" s="1"/>
      <c r="G509" s="1"/>
      <c r="H509" s="2"/>
      <c r="I509" s="2"/>
      <c r="J509" s="475"/>
      <c r="K509" s="475"/>
      <c r="L509" s="1"/>
      <c r="M509" s="679"/>
      <c r="N509" s="1"/>
      <c r="O509" s="1"/>
      <c r="P509" s="1"/>
    </row>
    <row r="510" spans="2:16" s="484" customFormat="1" ht="12" customHeight="1">
      <c r="B510" s="2"/>
      <c r="C510" s="1"/>
      <c r="D510" s="1"/>
      <c r="E510" s="1"/>
      <c r="F510" s="1"/>
      <c r="G510" s="1"/>
      <c r="H510" s="2"/>
      <c r="I510" s="2"/>
      <c r="J510" s="475"/>
      <c r="K510" s="475"/>
      <c r="L510" s="1"/>
      <c r="M510" s="679"/>
      <c r="N510" s="1"/>
      <c r="O510" s="1"/>
      <c r="P510" s="1"/>
    </row>
    <row r="511" spans="2:16" s="484" customFormat="1" ht="12" customHeight="1">
      <c r="B511" s="2"/>
      <c r="C511" s="1"/>
      <c r="D511" s="1"/>
      <c r="E511" s="1"/>
      <c r="F511" s="1"/>
      <c r="G511" s="1"/>
      <c r="H511" s="2"/>
      <c r="I511" s="2"/>
      <c r="J511" s="475"/>
      <c r="K511" s="475"/>
      <c r="L511" s="1"/>
      <c r="M511" s="679"/>
      <c r="N511" s="1"/>
      <c r="O511" s="1"/>
      <c r="P511" s="1"/>
    </row>
    <row r="512" spans="2:16" s="484" customFormat="1" ht="12" customHeight="1">
      <c r="B512" s="2"/>
      <c r="C512" s="1"/>
      <c r="D512" s="1"/>
      <c r="E512" s="1"/>
      <c r="F512" s="1"/>
      <c r="G512" s="1"/>
      <c r="H512" s="2"/>
      <c r="I512" s="2"/>
      <c r="J512" s="475"/>
      <c r="K512" s="475"/>
      <c r="L512" s="1"/>
      <c r="M512" s="679"/>
      <c r="N512" s="1"/>
      <c r="O512" s="1"/>
      <c r="P512" s="1"/>
    </row>
    <row r="513" spans="2:16" s="484" customFormat="1" ht="12" customHeight="1">
      <c r="B513" s="2"/>
      <c r="C513" s="1"/>
      <c r="D513" s="1"/>
      <c r="E513" s="1"/>
      <c r="F513" s="1"/>
      <c r="G513" s="1"/>
      <c r="H513" s="2"/>
      <c r="I513" s="2"/>
      <c r="J513" s="475"/>
      <c r="K513" s="475"/>
      <c r="L513" s="1"/>
      <c r="M513" s="679"/>
      <c r="N513" s="1"/>
      <c r="O513" s="1"/>
      <c r="P513" s="1"/>
    </row>
    <row r="514" spans="2:16" s="484" customFormat="1" ht="12" customHeight="1">
      <c r="B514" s="2"/>
      <c r="C514" s="1"/>
      <c r="D514" s="1"/>
      <c r="E514" s="1"/>
      <c r="F514" s="1"/>
      <c r="G514" s="1"/>
      <c r="H514" s="2"/>
      <c r="I514" s="2"/>
      <c r="J514" s="475"/>
      <c r="K514" s="475"/>
      <c r="L514" s="1"/>
      <c r="M514" s="679"/>
      <c r="N514" s="1"/>
      <c r="O514" s="1"/>
      <c r="P514" s="1"/>
    </row>
    <row r="515" spans="2:16" s="484" customFormat="1" ht="12" customHeight="1">
      <c r="B515" s="2"/>
      <c r="C515" s="1"/>
      <c r="D515" s="1"/>
      <c r="E515" s="1"/>
      <c r="F515" s="1"/>
      <c r="G515" s="1"/>
      <c r="H515" s="2"/>
      <c r="I515" s="2"/>
      <c r="J515" s="475"/>
      <c r="K515" s="475"/>
      <c r="L515" s="1"/>
      <c r="M515" s="679"/>
      <c r="N515" s="1"/>
      <c r="O515" s="1"/>
      <c r="P515" s="1"/>
    </row>
    <row r="516" spans="2:16" s="484" customFormat="1" ht="12" customHeight="1">
      <c r="B516" s="2"/>
      <c r="C516" s="1"/>
      <c r="D516" s="1"/>
      <c r="E516" s="1"/>
      <c r="F516" s="1"/>
      <c r="G516" s="1"/>
      <c r="H516" s="2"/>
      <c r="I516" s="2"/>
      <c r="J516" s="475"/>
      <c r="K516" s="475"/>
      <c r="L516" s="1"/>
      <c r="M516" s="679"/>
      <c r="N516" s="1"/>
      <c r="O516" s="1"/>
      <c r="P516" s="1"/>
    </row>
    <row r="517" spans="2:16" s="484" customFormat="1" ht="12" customHeight="1">
      <c r="B517" s="2"/>
      <c r="C517" s="1"/>
      <c r="D517" s="1"/>
      <c r="E517" s="1"/>
      <c r="F517" s="1"/>
      <c r="G517" s="1"/>
      <c r="H517" s="2"/>
      <c r="I517" s="2"/>
      <c r="J517" s="475"/>
      <c r="K517" s="475"/>
      <c r="L517" s="1"/>
      <c r="M517" s="679"/>
      <c r="N517" s="1"/>
      <c r="O517" s="1"/>
      <c r="P517" s="1"/>
    </row>
    <row r="518" spans="2:16" s="484" customFormat="1" ht="12" customHeight="1">
      <c r="B518" s="2"/>
      <c r="C518" s="1"/>
      <c r="D518" s="1"/>
      <c r="E518" s="1"/>
      <c r="F518" s="1"/>
      <c r="G518" s="1"/>
      <c r="H518" s="2"/>
      <c r="I518" s="2"/>
      <c r="J518" s="475"/>
      <c r="K518" s="475"/>
      <c r="L518" s="1"/>
      <c r="M518" s="679"/>
      <c r="N518" s="1"/>
      <c r="O518" s="1"/>
      <c r="P518" s="1"/>
    </row>
    <row r="519" spans="2:16" s="484" customFormat="1" ht="12" customHeight="1">
      <c r="B519" s="2"/>
      <c r="C519" s="1"/>
      <c r="D519" s="1"/>
      <c r="E519" s="1"/>
      <c r="F519" s="1"/>
      <c r="G519" s="1"/>
      <c r="H519" s="2"/>
      <c r="I519" s="2"/>
      <c r="J519" s="475"/>
      <c r="K519" s="475"/>
      <c r="L519" s="1"/>
      <c r="M519" s="679"/>
      <c r="N519" s="1"/>
      <c r="O519" s="1"/>
      <c r="P519" s="1"/>
    </row>
    <row r="520" spans="2:16" s="484" customFormat="1" ht="12" customHeight="1">
      <c r="B520" s="2"/>
      <c r="C520" s="1"/>
      <c r="D520" s="1"/>
      <c r="E520" s="1"/>
      <c r="F520" s="1"/>
      <c r="G520" s="1"/>
      <c r="H520" s="2"/>
      <c r="I520" s="2"/>
      <c r="J520" s="475"/>
      <c r="K520" s="475"/>
      <c r="L520" s="1"/>
      <c r="M520" s="679"/>
      <c r="N520" s="1"/>
      <c r="O520" s="1"/>
      <c r="P520" s="1"/>
    </row>
    <row r="521" spans="2:16" s="484" customFormat="1" ht="12" customHeight="1">
      <c r="B521" s="2"/>
      <c r="C521" s="1"/>
      <c r="D521" s="1"/>
      <c r="E521" s="1"/>
      <c r="F521" s="1"/>
      <c r="G521" s="1"/>
      <c r="H521" s="2"/>
      <c r="I521" s="2"/>
      <c r="J521" s="475"/>
      <c r="K521" s="475"/>
      <c r="L521" s="1"/>
      <c r="M521" s="679"/>
      <c r="N521" s="1"/>
      <c r="O521" s="1"/>
      <c r="P521" s="1"/>
    </row>
    <row r="522" spans="2:16" s="484" customFormat="1" ht="12" customHeight="1">
      <c r="B522" s="2"/>
      <c r="C522" s="1"/>
      <c r="D522" s="1"/>
      <c r="E522" s="1"/>
      <c r="F522" s="1"/>
      <c r="G522" s="1"/>
      <c r="H522" s="2"/>
      <c r="I522" s="2"/>
      <c r="J522" s="475"/>
      <c r="K522" s="475"/>
      <c r="L522" s="1"/>
      <c r="M522" s="679"/>
      <c r="N522" s="1"/>
      <c r="O522" s="1"/>
      <c r="P522" s="1"/>
    </row>
    <row r="523" spans="2:16" s="484" customFormat="1" ht="12" customHeight="1">
      <c r="B523" s="2"/>
      <c r="C523" s="1"/>
      <c r="D523" s="1"/>
      <c r="E523" s="1"/>
      <c r="F523" s="1"/>
      <c r="G523" s="1"/>
      <c r="H523" s="2"/>
      <c r="I523" s="2"/>
      <c r="J523" s="475"/>
      <c r="K523" s="475"/>
      <c r="L523" s="1"/>
      <c r="M523" s="679"/>
      <c r="N523" s="1"/>
      <c r="O523" s="1"/>
      <c r="P523" s="1"/>
    </row>
    <row r="524" spans="2:16" s="484" customFormat="1" ht="12" customHeight="1">
      <c r="B524" s="2"/>
      <c r="C524" s="1"/>
      <c r="D524" s="1"/>
      <c r="E524" s="1"/>
      <c r="F524" s="1"/>
      <c r="G524" s="1"/>
      <c r="H524" s="2"/>
      <c r="I524" s="2"/>
      <c r="J524" s="475"/>
      <c r="K524" s="475"/>
      <c r="L524" s="1"/>
      <c r="M524" s="679"/>
      <c r="N524" s="1"/>
      <c r="O524" s="1"/>
      <c r="P524" s="1"/>
    </row>
    <row r="525" spans="2:16" s="484" customFormat="1" ht="12" customHeight="1">
      <c r="B525" s="2"/>
      <c r="C525" s="1"/>
      <c r="D525" s="1"/>
      <c r="E525" s="1"/>
      <c r="F525" s="1"/>
      <c r="G525" s="1"/>
      <c r="H525" s="2"/>
      <c r="I525" s="2"/>
      <c r="J525" s="475"/>
      <c r="K525" s="475"/>
      <c r="L525" s="1"/>
      <c r="M525" s="679"/>
      <c r="N525" s="1"/>
      <c r="O525" s="1"/>
      <c r="P525" s="1"/>
    </row>
    <row r="526" spans="2:16" s="484" customFormat="1" ht="12" customHeight="1">
      <c r="B526" s="2"/>
      <c r="C526" s="1"/>
      <c r="D526" s="1"/>
      <c r="E526" s="1"/>
      <c r="F526" s="1"/>
      <c r="G526" s="1"/>
      <c r="H526" s="2"/>
      <c r="I526" s="2"/>
      <c r="J526" s="475"/>
      <c r="K526" s="475"/>
      <c r="L526" s="1"/>
      <c r="M526" s="679"/>
      <c r="N526" s="1"/>
      <c r="O526" s="1"/>
      <c r="P526" s="1"/>
    </row>
    <row r="527" spans="2:16" s="484" customFormat="1" ht="12" customHeight="1">
      <c r="B527" s="2"/>
      <c r="C527" s="1"/>
      <c r="D527" s="1"/>
      <c r="E527" s="1"/>
      <c r="F527" s="1"/>
      <c r="G527" s="1"/>
      <c r="H527" s="2"/>
      <c r="I527" s="2"/>
      <c r="J527" s="475"/>
      <c r="K527" s="475"/>
      <c r="L527" s="1"/>
      <c r="M527" s="679"/>
      <c r="N527" s="1"/>
      <c r="O527" s="1"/>
      <c r="P527" s="1"/>
    </row>
    <row r="528" spans="2:16" s="484" customFormat="1" ht="12" customHeight="1">
      <c r="B528" s="2"/>
      <c r="C528" s="1"/>
      <c r="D528" s="1"/>
      <c r="E528" s="1"/>
      <c r="F528" s="1"/>
      <c r="G528" s="1"/>
      <c r="H528" s="2"/>
      <c r="I528" s="2"/>
      <c r="J528" s="475"/>
      <c r="K528" s="475"/>
      <c r="L528" s="1"/>
      <c r="M528" s="679"/>
      <c r="N528" s="1"/>
      <c r="O528" s="1"/>
      <c r="P528" s="1"/>
    </row>
    <row r="529" spans="2:16" s="484" customFormat="1" ht="12" customHeight="1">
      <c r="B529" s="2"/>
      <c r="C529" s="1"/>
      <c r="D529" s="1"/>
      <c r="E529" s="1"/>
      <c r="F529" s="1"/>
      <c r="G529" s="1"/>
      <c r="H529" s="2"/>
      <c r="I529" s="2"/>
      <c r="J529" s="475"/>
      <c r="K529" s="475"/>
      <c r="L529" s="1"/>
      <c r="M529" s="679"/>
      <c r="N529" s="1"/>
      <c r="O529" s="1"/>
      <c r="P529" s="1"/>
    </row>
    <row r="530" spans="2:16" s="484" customFormat="1" ht="12" customHeight="1">
      <c r="B530" s="2"/>
      <c r="C530" s="1"/>
      <c r="D530" s="1"/>
      <c r="E530" s="1"/>
      <c r="F530" s="1"/>
      <c r="G530" s="1"/>
      <c r="H530" s="2"/>
      <c r="I530" s="2"/>
      <c r="J530" s="475"/>
      <c r="K530" s="475"/>
      <c r="L530" s="1"/>
      <c r="M530" s="679"/>
      <c r="N530" s="1"/>
      <c r="O530" s="1"/>
      <c r="P530" s="1"/>
    </row>
    <row r="531" spans="2:16" s="484" customFormat="1" ht="12" customHeight="1">
      <c r="B531" s="2"/>
      <c r="C531" s="1"/>
      <c r="D531" s="1"/>
      <c r="E531" s="1"/>
      <c r="F531" s="1"/>
      <c r="G531" s="1"/>
      <c r="H531" s="2"/>
      <c r="I531" s="2"/>
      <c r="J531" s="475"/>
      <c r="K531" s="475"/>
      <c r="L531" s="1"/>
      <c r="M531" s="679"/>
      <c r="N531" s="1"/>
      <c r="O531" s="1"/>
      <c r="P531" s="1"/>
    </row>
    <row r="532" spans="2:16" s="484" customFormat="1" ht="12" customHeight="1">
      <c r="B532" s="2"/>
      <c r="C532" s="1"/>
      <c r="D532" s="1"/>
      <c r="E532" s="1"/>
      <c r="F532" s="1"/>
      <c r="G532" s="1"/>
      <c r="H532" s="2"/>
      <c r="I532" s="2"/>
      <c r="J532" s="475"/>
      <c r="K532" s="475"/>
      <c r="L532" s="1"/>
      <c r="M532" s="679"/>
      <c r="N532" s="1"/>
      <c r="O532" s="1"/>
      <c r="P532" s="1"/>
    </row>
    <row r="533" spans="2:16" s="484" customFormat="1" ht="12" customHeight="1">
      <c r="B533" s="2"/>
      <c r="C533" s="1"/>
      <c r="D533" s="1"/>
      <c r="E533" s="1"/>
      <c r="F533" s="1"/>
      <c r="G533" s="1"/>
      <c r="H533" s="2"/>
      <c r="I533" s="2"/>
      <c r="J533" s="475"/>
      <c r="K533" s="475"/>
      <c r="L533" s="1"/>
      <c r="M533" s="679"/>
      <c r="N533" s="1"/>
      <c r="O533" s="1"/>
      <c r="P533" s="1"/>
    </row>
    <row r="534" spans="2:16" s="484" customFormat="1" ht="12" customHeight="1">
      <c r="B534" s="2"/>
      <c r="C534" s="1"/>
      <c r="D534" s="1"/>
      <c r="E534" s="1"/>
      <c r="F534" s="1"/>
      <c r="G534" s="1"/>
      <c r="H534" s="2"/>
      <c r="I534" s="2"/>
      <c r="J534" s="475"/>
      <c r="K534" s="475"/>
      <c r="L534" s="1"/>
      <c r="M534" s="679"/>
      <c r="N534" s="1"/>
      <c r="O534" s="1"/>
      <c r="P534" s="1"/>
    </row>
    <row r="535" spans="2:16" s="484" customFormat="1" ht="12" customHeight="1">
      <c r="B535" s="2"/>
      <c r="C535" s="1"/>
      <c r="D535" s="1"/>
      <c r="E535" s="1"/>
      <c r="F535" s="1"/>
      <c r="G535" s="1"/>
      <c r="H535" s="2"/>
      <c r="I535" s="2"/>
      <c r="J535" s="475"/>
      <c r="K535" s="475"/>
      <c r="L535" s="1"/>
      <c r="M535" s="679"/>
      <c r="N535" s="1"/>
      <c r="O535" s="1"/>
      <c r="P535" s="1"/>
    </row>
    <row r="536" spans="2:16" s="484" customFormat="1" ht="12" customHeight="1">
      <c r="B536" s="2"/>
      <c r="C536" s="1"/>
      <c r="D536" s="1"/>
      <c r="E536" s="1"/>
      <c r="F536" s="1"/>
      <c r="G536" s="1"/>
      <c r="H536" s="2"/>
      <c r="I536" s="2"/>
      <c r="J536" s="475"/>
      <c r="K536" s="475"/>
      <c r="L536" s="1"/>
      <c r="M536" s="679"/>
      <c r="N536" s="1"/>
      <c r="O536" s="1"/>
      <c r="P536" s="1"/>
    </row>
    <row r="537" spans="2:16" s="484" customFormat="1" ht="12" customHeight="1">
      <c r="B537" s="2"/>
      <c r="C537" s="1"/>
      <c r="D537" s="1"/>
      <c r="E537" s="1"/>
      <c r="F537" s="1"/>
      <c r="G537" s="1"/>
      <c r="H537" s="2"/>
      <c r="I537" s="2"/>
      <c r="J537" s="475"/>
      <c r="K537" s="475"/>
      <c r="L537" s="1"/>
      <c r="M537" s="679"/>
      <c r="N537" s="1"/>
      <c r="O537" s="1"/>
      <c r="P537" s="1"/>
    </row>
    <row r="538" spans="2:16" s="484" customFormat="1" ht="12" customHeight="1">
      <c r="B538" s="2"/>
      <c r="C538" s="1"/>
      <c r="D538" s="1"/>
      <c r="E538" s="1"/>
      <c r="F538" s="1"/>
      <c r="G538" s="1"/>
      <c r="H538" s="2"/>
      <c r="I538" s="2"/>
      <c r="J538" s="475"/>
      <c r="K538" s="475"/>
      <c r="L538" s="1"/>
      <c r="M538" s="679"/>
      <c r="N538" s="1"/>
      <c r="O538" s="1"/>
      <c r="P538" s="1"/>
    </row>
    <row r="539" spans="2:16" s="484" customFormat="1" ht="12" customHeight="1">
      <c r="B539" s="2"/>
      <c r="C539" s="1"/>
      <c r="D539" s="1"/>
      <c r="E539" s="1"/>
      <c r="F539" s="1"/>
      <c r="G539" s="1"/>
      <c r="H539" s="2"/>
      <c r="I539" s="2"/>
      <c r="J539" s="475"/>
      <c r="K539" s="475"/>
      <c r="L539" s="1"/>
      <c r="M539" s="679"/>
      <c r="N539" s="1"/>
      <c r="O539" s="1"/>
      <c r="P539" s="1"/>
    </row>
    <row r="540" spans="2:16" s="484" customFormat="1" ht="12" customHeight="1">
      <c r="B540" s="2"/>
      <c r="C540" s="1"/>
      <c r="D540" s="1"/>
      <c r="E540" s="1"/>
      <c r="F540" s="1"/>
      <c r="G540" s="1"/>
      <c r="H540" s="2"/>
      <c r="I540" s="2"/>
      <c r="J540" s="475"/>
      <c r="K540" s="475"/>
      <c r="L540" s="1"/>
      <c r="M540" s="679"/>
      <c r="N540" s="1"/>
      <c r="O540" s="1"/>
      <c r="P540" s="1"/>
    </row>
    <row r="541" spans="2:16" s="484" customFormat="1" ht="12" customHeight="1">
      <c r="B541" s="2"/>
      <c r="C541" s="1"/>
      <c r="D541" s="1"/>
      <c r="E541" s="1"/>
      <c r="F541" s="1"/>
      <c r="G541" s="1"/>
      <c r="H541" s="2"/>
      <c r="I541" s="2"/>
      <c r="J541" s="475"/>
      <c r="K541" s="475"/>
      <c r="L541" s="1"/>
      <c r="M541" s="679"/>
      <c r="N541" s="1"/>
      <c r="O541" s="1"/>
      <c r="P541" s="1"/>
    </row>
    <row r="542" spans="2:16" s="484" customFormat="1" ht="12" customHeight="1">
      <c r="B542" s="2"/>
      <c r="C542" s="1"/>
      <c r="D542" s="1"/>
      <c r="E542" s="1"/>
      <c r="F542" s="1"/>
      <c r="G542" s="1"/>
      <c r="H542" s="2"/>
      <c r="I542" s="2"/>
      <c r="J542" s="475"/>
      <c r="K542" s="475"/>
      <c r="L542" s="1"/>
      <c r="M542" s="679"/>
      <c r="N542" s="1"/>
      <c r="O542" s="1"/>
      <c r="P542" s="1"/>
    </row>
    <row r="543" spans="2:16" s="484" customFormat="1" ht="12" customHeight="1">
      <c r="B543" s="2"/>
      <c r="C543" s="1"/>
      <c r="D543" s="1"/>
      <c r="E543" s="1"/>
      <c r="F543" s="1"/>
      <c r="G543" s="1"/>
      <c r="H543" s="2"/>
      <c r="I543" s="2"/>
      <c r="J543" s="475"/>
      <c r="K543" s="475"/>
      <c r="L543" s="1"/>
      <c r="M543" s="679"/>
      <c r="N543" s="1"/>
      <c r="O543" s="1"/>
      <c r="P543" s="1"/>
    </row>
    <row r="544" spans="2:16" s="484" customFormat="1" ht="12" customHeight="1">
      <c r="B544" s="2"/>
      <c r="C544" s="1"/>
      <c r="D544" s="1"/>
      <c r="E544" s="1"/>
      <c r="F544" s="1"/>
      <c r="G544" s="1"/>
      <c r="H544" s="2"/>
      <c r="I544" s="2"/>
      <c r="J544" s="475"/>
      <c r="K544" s="475"/>
      <c r="L544" s="1"/>
      <c r="M544" s="679"/>
      <c r="N544" s="1"/>
      <c r="O544" s="1"/>
      <c r="P544" s="1"/>
    </row>
    <row r="545" spans="2:16" s="484" customFormat="1" ht="12" customHeight="1">
      <c r="B545" s="2"/>
      <c r="C545" s="1"/>
      <c r="D545" s="1"/>
      <c r="E545" s="1"/>
      <c r="F545" s="1"/>
      <c r="G545" s="1"/>
      <c r="H545" s="2"/>
      <c r="I545" s="2"/>
      <c r="J545" s="475"/>
      <c r="K545" s="475"/>
      <c r="L545" s="1"/>
      <c r="M545" s="679"/>
      <c r="N545" s="1"/>
      <c r="O545" s="1"/>
      <c r="P545" s="1"/>
    </row>
    <row r="546" spans="2:16" s="484" customFormat="1" ht="12" customHeight="1">
      <c r="B546" s="2"/>
      <c r="C546" s="1"/>
      <c r="D546" s="1"/>
      <c r="E546" s="1"/>
      <c r="F546" s="1"/>
      <c r="G546" s="1"/>
      <c r="H546" s="2"/>
      <c r="I546" s="2"/>
      <c r="J546" s="475"/>
      <c r="K546" s="475"/>
      <c r="L546" s="1"/>
      <c r="M546" s="679"/>
      <c r="N546" s="1"/>
      <c r="O546" s="1"/>
      <c r="P546" s="1"/>
    </row>
    <row r="547" spans="2:16" s="484" customFormat="1" ht="12" customHeight="1">
      <c r="B547" s="2"/>
      <c r="C547" s="1"/>
      <c r="D547" s="1"/>
      <c r="E547" s="1"/>
      <c r="F547" s="1"/>
      <c r="G547" s="1"/>
      <c r="H547" s="2"/>
      <c r="I547" s="2"/>
      <c r="J547" s="475"/>
      <c r="K547" s="475"/>
      <c r="L547" s="1"/>
      <c r="M547" s="679"/>
      <c r="N547" s="1"/>
      <c r="O547" s="1"/>
      <c r="P547" s="1"/>
    </row>
    <row r="548" spans="2:16" s="484" customFormat="1" ht="12" customHeight="1">
      <c r="B548" s="2"/>
      <c r="C548" s="1"/>
      <c r="D548" s="1"/>
      <c r="E548" s="1"/>
      <c r="F548" s="1"/>
      <c r="G548" s="1"/>
      <c r="H548" s="2"/>
      <c r="I548" s="2"/>
      <c r="J548" s="475"/>
      <c r="K548" s="475"/>
      <c r="L548" s="1"/>
      <c r="M548" s="679"/>
      <c r="N548" s="1"/>
      <c r="O548" s="1"/>
      <c r="P548" s="1"/>
    </row>
    <row r="549" spans="2:16" s="484" customFormat="1" ht="12" customHeight="1">
      <c r="B549" s="2"/>
      <c r="C549" s="1"/>
      <c r="D549" s="1"/>
      <c r="E549" s="1"/>
      <c r="F549" s="1"/>
      <c r="G549" s="1"/>
      <c r="H549" s="2"/>
      <c r="I549" s="2"/>
      <c r="J549" s="475"/>
      <c r="K549" s="475"/>
      <c r="L549" s="1"/>
      <c r="M549" s="679"/>
      <c r="N549" s="1"/>
      <c r="O549" s="1"/>
      <c r="P549" s="1"/>
    </row>
    <row r="550" spans="2:16" s="484" customFormat="1" ht="12" customHeight="1">
      <c r="B550" s="2"/>
      <c r="C550" s="1"/>
      <c r="D550" s="1"/>
      <c r="E550" s="1"/>
      <c r="F550" s="1"/>
      <c r="G550" s="1"/>
      <c r="H550" s="2"/>
      <c r="I550" s="2"/>
      <c r="J550" s="475"/>
      <c r="K550" s="475"/>
      <c r="L550" s="1"/>
      <c r="M550" s="679"/>
      <c r="N550" s="1"/>
      <c r="O550" s="1"/>
      <c r="P550" s="1"/>
    </row>
    <row r="551" spans="2:16" s="484" customFormat="1" ht="12" customHeight="1">
      <c r="B551" s="2"/>
      <c r="C551" s="1"/>
      <c r="D551" s="1"/>
      <c r="E551" s="1"/>
      <c r="F551" s="1"/>
      <c r="G551" s="1"/>
      <c r="H551" s="2"/>
      <c r="I551" s="2"/>
      <c r="J551" s="475"/>
      <c r="K551" s="475"/>
      <c r="L551" s="1"/>
      <c r="M551" s="679"/>
      <c r="N551" s="1"/>
      <c r="O551" s="1"/>
      <c r="P551" s="1"/>
    </row>
    <row r="552" spans="2:16" s="484" customFormat="1" ht="12" customHeight="1">
      <c r="B552" s="2"/>
      <c r="C552" s="1"/>
      <c r="D552" s="1"/>
      <c r="E552" s="1"/>
      <c r="F552" s="1"/>
      <c r="G552" s="1"/>
      <c r="H552" s="2"/>
      <c r="I552" s="2"/>
      <c r="J552" s="475"/>
      <c r="K552" s="475"/>
      <c r="L552" s="1"/>
      <c r="M552" s="679"/>
      <c r="N552" s="1"/>
      <c r="O552" s="1"/>
      <c r="P552" s="1"/>
    </row>
    <row r="553" spans="2:16" s="484" customFormat="1" ht="12" customHeight="1">
      <c r="B553" s="2"/>
      <c r="C553" s="1"/>
      <c r="D553" s="1"/>
      <c r="E553" s="1"/>
      <c r="F553" s="1"/>
      <c r="G553" s="1"/>
      <c r="H553" s="2"/>
      <c r="I553" s="2"/>
      <c r="J553" s="475"/>
      <c r="K553" s="475"/>
      <c r="L553" s="1"/>
      <c r="M553" s="679"/>
      <c r="N553" s="1"/>
      <c r="O553" s="1"/>
      <c r="P553" s="1"/>
    </row>
    <row r="554" spans="2:16" s="484" customFormat="1" ht="12" customHeight="1">
      <c r="B554" s="2"/>
      <c r="C554" s="1"/>
      <c r="D554" s="1"/>
      <c r="E554" s="1"/>
      <c r="F554" s="1"/>
      <c r="G554" s="1"/>
      <c r="H554" s="2"/>
      <c r="I554" s="2"/>
      <c r="J554" s="475"/>
      <c r="K554" s="475"/>
      <c r="L554" s="1"/>
      <c r="M554" s="679"/>
      <c r="N554" s="1"/>
      <c r="O554" s="1"/>
      <c r="P554" s="1"/>
    </row>
    <row r="555" spans="2:16" s="484" customFormat="1" ht="12" customHeight="1">
      <c r="B555" s="2"/>
      <c r="C555" s="1"/>
      <c r="D555" s="1"/>
      <c r="E555" s="1"/>
      <c r="F555" s="1"/>
      <c r="G555" s="1"/>
      <c r="H555" s="2"/>
      <c r="I555" s="2"/>
      <c r="J555" s="475"/>
      <c r="K555" s="475"/>
      <c r="L555" s="1"/>
      <c r="M555" s="679"/>
      <c r="N555" s="1"/>
      <c r="O555" s="1"/>
      <c r="P555" s="1"/>
    </row>
    <row r="556" spans="2:16" s="484" customFormat="1" ht="12" customHeight="1">
      <c r="B556" s="2"/>
      <c r="C556" s="1"/>
      <c r="D556" s="1"/>
      <c r="E556" s="1"/>
      <c r="F556" s="1"/>
      <c r="G556" s="1"/>
      <c r="H556" s="2"/>
      <c r="I556" s="2"/>
      <c r="J556" s="475"/>
      <c r="K556" s="475"/>
      <c r="L556" s="1"/>
      <c r="M556" s="679"/>
      <c r="N556" s="1"/>
      <c r="O556" s="1"/>
      <c r="P556" s="1"/>
    </row>
    <row r="557" spans="2:16" s="484" customFormat="1" ht="12" customHeight="1">
      <c r="B557" s="2"/>
      <c r="C557" s="1"/>
      <c r="D557" s="1"/>
      <c r="E557" s="1"/>
      <c r="F557" s="1"/>
      <c r="G557" s="1"/>
      <c r="H557" s="2"/>
      <c r="I557" s="2"/>
      <c r="J557" s="475"/>
      <c r="K557" s="475"/>
      <c r="L557" s="1"/>
      <c r="M557" s="679"/>
      <c r="N557" s="1"/>
      <c r="O557" s="1"/>
      <c r="P557" s="1"/>
    </row>
    <row r="558" spans="2:16" s="484" customFormat="1" ht="12" customHeight="1">
      <c r="B558" s="2"/>
      <c r="C558" s="1"/>
      <c r="D558" s="1"/>
      <c r="E558" s="1"/>
      <c r="F558" s="1"/>
      <c r="G558" s="1"/>
      <c r="H558" s="2"/>
      <c r="I558" s="2"/>
      <c r="J558" s="475"/>
      <c r="K558" s="475"/>
      <c r="L558" s="1"/>
      <c r="M558" s="679"/>
      <c r="N558" s="1"/>
      <c r="O558" s="1"/>
      <c r="P558" s="1"/>
    </row>
    <row r="559" spans="2:16" s="484" customFormat="1" ht="12" customHeight="1">
      <c r="B559" s="2"/>
      <c r="C559" s="1"/>
      <c r="D559" s="1"/>
      <c r="E559" s="1"/>
      <c r="F559" s="1"/>
      <c r="G559" s="1"/>
      <c r="H559" s="2"/>
      <c r="I559" s="2"/>
      <c r="J559" s="475"/>
      <c r="K559" s="475"/>
      <c r="L559" s="1"/>
      <c r="M559" s="679"/>
      <c r="N559" s="1"/>
      <c r="O559" s="1"/>
      <c r="P559" s="1"/>
    </row>
    <row r="560" spans="2:16" s="484" customFormat="1" ht="12" customHeight="1">
      <c r="B560" s="2"/>
      <c r="C560" s="1"/>
      <c r="D560" s="1"/>
      <c r="E560" s="1"/>
      <c r="F560" s="1"/>
      <c r="G560" s="1"/>
      <c r="H560" s="2"/>
      <c r="I560" s="2"/>
      <c r="J560" s="475"/>
      <c r="K560" s="475"/>
      <c r="L560" s="1"/>
      <c r="M560" s="679"/>
      <c r="N560" s="1"/>
      <c r="O560" s="1"/>
      <c r="P560" s="1"/>
    </row>
    <row r="561" spans="2:16" s="484" customFormat="1" ht="12" customHeight="1">
      <c r="B561" s="2"/>
      <c r="C561" s="1"/>
      <c r="D561" s="1"/>
      <c r="E561" s="1"/>
      <c r="F561" s="1"/>
      <c r="G561" s="1"/>
      <c r="H561" s="2"/>
      <c r="I561" s="2"/>
      <c r="J561" s="475"/>
      <c r="K561" s="475"/>
      <c r="L561" s="1"/>
      <c r="M561" s="679"/>
      <c r="N561" s="1"/>
      <c r="O561" s="1"/>
      <c r="P561" s="1"/>
    </row>
    <row r="562" spans="2:16" s="484" customFormat="1" ht="12" customHeight="1">
      <c r="B562" s="2"/>
      <c r="C562" s="1"/>
      <c r="D562" s="1"/>
      <c r="E562" s="1"/>
      <c r="F562" s="1"/>
      <c r="G562" s="1"/>
      <c r="H562" s="2"/>
      <c r="I562" s="2"/>
      <c r="J562" s="475"/>
      <c r="K562" s="475"/>
      <c r="L562" s="1"/>
      <c r="M562" s="679"/>
      <c r="N562" s="1"/>
      <c r="O562" s="1"/>
      <c r="P562" s="1"/>
    </row>
    <row r="563" spans="2:16" s="484" customFormat="1" ht="12" customHeight="1">
      <c r="B563" s="2"/>
      <c r="C563" s="1"/>
      <c r="D563" s="1"/>
      <c r="E563" s="1"/>
      <c r="F563" s="1"/>
      <c r="G563" s="1"/>
      <c r="H563" s="2"/>
      <c r="I563" s="2"/>
      <c r="J563" s="475"/>
      <c r="K563" s="475"/>
      <c r="L563" s="1"/>
      <c r="M563" s="679"/>
      <c r="N563" s="1"/>
      <c r="O563" s="1"/>
      <c r="P563" s="1"/>
    </row>
    <row r="564" spans="2:16" s="484" customFormat="1" ht="12" customHeight="1">
      <c r="B564" s="2"/>
      <c r="C564" s="1"/>
      <c r="D564" s="1"/>
      <c r="E564" s="1"/>
      <c r="F564" s="1"/>
      <c r="G564" s="1"/>
      <c r="H564" s="2"/>
      <c r="I564" s="2"/>
      <c r="J564" s="475"/>
      <c r="K564" s="475"/>
      <c r="L564" s="1"/>
      <c r="M564" s="679"/>
      <c r="N564" s="1"/>
      <c r="O564" s="1"/>
      <c r="P564" s="1"/>
    </row>
    <row r="565" spans="2:16" s="484" customFormat="1" ht="12" customHeight="1">
      <c r="B565" s="2"/>
      <c r="C565" s="1"/>
      <c r="D565" s="1"/>
      <c r="E565" s="1"/>
      <c r="F565" s="1"/>
      <c r="G565" s="1"/>
      <c r="H565" s="2"/>
      <c r="I565" s="2"/>
      <c r="J565" s="475"/>
      <c r="K565" s="475"/>
      <c r="L565" s="1"/>
      <c r="M565" s="679"/>
      <c r="N565" s="1"/>
      <c r="O565" s="1"/>
      <c r="P565" s="1"/>
    </row>
    <row r="566" spans="2:16" s="484" customFormat="1" ht="12" customHeight="1">
      <c r="B566" s="2"/>
      <c r="C566" s="1"/>
      <c r="D566" s="1"/>
      <c r="E566" s="1"/>
      <c r="F566" s="1"/>
      <c r="G566" s="1"/>
      <c r="H566" s="2"/>
      <c r="I566" s="2"/>
      <c r="J566" s="475"/>
      <c r="K566" s="475"/>
      <c r="L566" s="1"/>
      <c r="M566" s="679"/>
      <c r="N566" s="1"/>
      <c r="O566" s="1"/>
      <c r="P566" s="1"/>
    </row>
    <row r="567" spans="2:16" s="484" customFormat="1" ht="12" customHeight="1">
      <c r="B567" s="2"/>
      <c r="C567" s="1"/>
      <c r="D567" s="1"/>
      <c r="E567" s="1"/>
      <c r="F567" s="1"/>
      <c r="G567" s="1"/>
      <c r="H567" s="2"/>
      <c r="I567" s="2"/>
      <c r="J567" s="475"/>
      <c r="K567" s="475"/>
      <c r="L567" s="1"/>
      <c r="M567" s="679"/>
      <c r="N567" s="1"/>
      <c r="O567" s="1"/>
      <c r="P567" s="1"/>
    </row>
    <row r="568" spans="2:16" s="484" customFormat="1" ht="12" customHeight="1">
      <c r="B568" s="2"/>
      <c r="C568" s="1"/>
      <c r="D568" s="1"/>
      <c r="E568" s="1"/>
      <c r="F568" s="1"/>
      <c r="G568" s="1"/>
      <c r="H568" s="2"/>
      <c r="I568" s="2"/>
      <c r="J568" s="475"/>
      <c r="K568" s="475"/>
      <c r="L568" s="1"/>
      <c r="M568" s="679"/>
      <c r="N568" s="1"/>
      <c r="O568" s="1"/>
      <c r="P568" s="1"/>
    </row>
    <row r="569" spans="2:16" s="484" customFormat="1" ht="12" customHeight="1">
      <c r="B569" s="2"/>
      <c r="C569" s="1"/>
      <c r="D569" s="1"/>
      <c r="E569" s="1"/>
      <c r="F569" s="1"/>
      <c r="G569" s="1"/>
      <c r="H569" s="2"/>
      <c r="I569" s="2"/>
      <c r="J569" s="475"/>
      <c r="K569" s="475"/>
      <c r="L569" s="1"/>
      <c r="M569" s="679"/>
      <c r="N569" s="1"/>
      <c r="O569" s="1"/>
      <c r="P569" s="1"/>
    </row>
    <row r="570" spans="2:16" s="484" customFormat="1" ht="12" customHeight="1">
      <c r="B570" s="2"/>
      <c r="C570" s="1"/>
      <c r="D570" s="1"/>
      <c r="E570" s="1"/>
      <c r="F570" s="1"/>
      <c r="G570" s="1"/>
      <c r="H570" s="2"/>
      <c r="I570" s="2"/>
      <c r="J570" s="475"/>
      <c r="K570" s="475"/>
      <c r="L570" s="1"/>
      <c r="M570" s="679"/>
      <c r="N570" s="1"/>
      <c r="O570" s="1"/>
      <c r="P570" s="1"/>
    </row>
    <row r="571" spans="2:16" s="484" customFormat="1" ht="12" customHeight="1">
      <c r="B571" s="2"/>
      <c r="C571" s="1"/>
      <c r="D571" s="1"/>
      <c r="E571" s="1"/>
      <c r="F571" s="1"/>
      <c r="G571" s="1"/>
      <c r="H571" s="2"/>
      <c r="I571" s="2"/>
      <c r="J571" s="475"/>
      <c r="K571" s="475"/>
      <c r="L571" s="1"/>
      <c r="M571" s="679"/>
      <c r="N571" s="1"/>
      <c r="O571" s="1"/>
      <c r="P571" s="1"/>
    </row>
    <row r="572" spans="2:16" s="484" customFormat="1" ht="12" customHeight="1">
      <c r="B572" s="2"/>
      <c r="C572" s="1"/>
      <c r="D572" s="1"/>
      <c r="E572" s="1"/>
      <c r="F572" s="1"/>
      <c r="G572" s="1"/>
      <c r="H572" s="2"/>
      <c r="I572" s="2"/>
      <c r="J572" s="475"/>
      <c r="K572" s="475"/>
      <c r="L572" s="1"/>
      <c r="M572" s="679"/>
      <c r="N572" s="1"/>
      <c r="O572" s="1"/>
      <c r="P572" s="1"/>
    </row>
    <row r="573" spans="2:16" s="484" customFormat="1" ht="12" customHeight="1">
      <c r="B573" s="2"/>
      <c r="C573" s="1"/>
      <c r="D573" s="1"/>
      <c r="E573" s="1"/>
      <c r="F573" s="1"/>
      <c r="G573" s="1"/>
      <c r="H573" s="2"/>
      <c r="I573" s="2"/>
      <c r="J573" s="475"/>
      <c r="K573" s="475"/>
      <c r="L573" s="1"/>
      <c r="M573" s="679"/>
      <c r="N573" s="1"/>
      <c r="O573" s="1"/>
      <c r="P573" s="1"/>
    </row>
    <row r="574" spans="2:16" s="484" customFormat="1" ht="12" customHeight="1">
      <c r="B574" s="2"/>
      <c r="C574" s="1"/>
      <c r="D574" s="1"/>
      <c r="E574" s="1"/>
      <c r="F574" s="1"/>
      <c r="G574" s="1"/>
      <c r="H574" s="2"/>
      <c r="I574" s="2"/>
      <c r="J574" s="475"/>
      <c r="K574" s="475"/>
      <c r="L574" s="1"/>
      <c r="M574" s="679"/>
      <c r="N574" s="1"/>
      <c r="O574" s="1"/>
      <c r="P574" s="1"/>
    </row>
    <row r="575" spans="2:16" s="484" customFormat="1" ht="12" customHeight="1">
      <c r="B575" s="2"/>
      <c r="C575" s="1"/>
      <c r="D575" s="1"/>
      <c r="E575" s="1"/>
      <c r="F575" s="1"/>
      <c r="G575" s="1"/>
      <c r="H575" s="2"/>
      <c r="I575" s="2"/>
      <c r="J575" s="475"/>
      <c r="K575" s="475"/>
      <c r="L575" s="1"/>
      <c r="M575" s="679"/>
      <c r="N575" s="1"/>
      <c r="O575" s="1"/>
      <c r="P575" s="1"/>
    </row>
    <row r="576" spans="2:16" s="484" customFormat="1" ht="12" customHeight="1">
      <c r="B576" s="2"/>
      <c r="C576" s="1"/>
      <c r="D576" s="1"/>
      <c r="E576" s="1"/>
      <c r="F576" s="1"/>
      <c r="G576" s="1"/>
      <c r="H576" s="2"/>
      <c r="I576" s="2"/>
      <c r="J576" s="475"/>
      <c r="K576" s="475"/>
      <c r="L576" s="1"/>
      <c r="M576" s="679"/>
      <c r="N576" s="1"/>
      <c r="O576" s="1"/>
      <c r="P576" s="1"/>
    </row>
    <row r="577" spans="2:16" s="484" customFormat="1" ht="12" customHeight="1">
      <c r="B577" s="2"/>
      <c r="C577" s="1"/>
      <c r="D577" s="1"/>
      <c r="E577" s="1"/>
      <c r="F577" s="1"/>
      <c r="G577" s="1"/>
      <c r="H577" s="2"/>
      <c r="I577" s="2"/>
      <c r="J577" s="475"/>
      <c r="K577" s="475"/>
      <c r="L577" s="1"/>
      <c r="M577" s="679"/>
      <c r="N577" s="1"/>
      <c r="O577" s="1"/>
      <c r="P577" s="1"/>
    </row>
    <row r="578" spans="2:16" s="484" customFormat="1" ht="12" customHeight="1">
      <c r="B578" s="2"/>
      <c r="C578" s="1"/>
      <c r="D578" s="1"/>
      <c r="E578" s="1"/>
      <c r="F578" s="1"/>
      <c r="G578" s="1"/>
      <c r="H578" s="2"/>
      <c r="I578" s="2"/>
      <c r="J578" s="475"/>
      <c r="K578" s="475"/>
      <c r="L578" s="1"/>
      <c r="M578" s="679"/>
      <c r="N578" s="1"/>
      <c r="O578" s="1"/>
      <c r="P578" s="1"/>
    </row>
    <row r="579" spans="2:16" s="484" customFormat="1" ht="12" customHeight="1">
      <c r="B579" s="2"/>
      <c r="C579" s="1"/>
      <c r="D579" s="1"/>
      <c r="E579" s="1"/>
      <c r="F579" s="1"/>
      <c r="G579" s="1"/>
      <c r="H579" s="2"/>
      <c r="I579" s="2"/>
      <c r="J579" s="475"/>
      <c r="K579" s="475"/>
      <c r="L579" s="1"/>
      <c r="M579" s="679"/>
      <c r="N579" s="1"/>
      <c r="O579" s="1"/>
      <c r="P579" s="1"/>
    </row>
    <row r="580" spans="2:16" s="484" customFormat="1" ht="12" customHeight="1">
      <c r="B580" s="2"/>
      <c r="C580" s="1"/>
      <c r="D580" s="1"/>
      <c r="E580" s="1"/>
      <c r="F580" s="1"/>
      <c r="G580" s="1"/>
      <c r="H580" s="2"/>
      <c r="I580" s="2"/>
      <c r="J580" s="475"/>
      <c r="K580" s="475"/>
      <c r="L580" s="1"/>
      <c r="M580" s="679"/>
      <c r="N580" s="1"/>
      <c r="O580" s="1"/>
      <c r="P580" s="1"/>
    </row>
    <row r="581" spans="2:16" s="484" customFormat="1" ht="12" customHeight="1">
      <c r="B581" s="2"/>
      <c r="C581" s="1"/>
      <c r="D581" s="1"/>
      <c r="E581" s="1"/>
      <c r="F581" s="1"/>
      <c r="G581" s="1"/>
      <c r="H581" s="2"/>
      <c r="I581" s="2"/>
      <c r="J581" s="475"/>
      <c r="K581" s="475"/>
      <c r="L581" s="1"/>
      <c r="M581" s="679"/>
      <c r="N581" s="1"/>
      <c r="O581" s="1"/>
      <c r="P581" s="1"/>
    </row>
    <row r="582" spans="2:16" s="484" customFormat="1" ht="12" customHeight="1">
      <c r="B582" s="2"/>
      <c r="C582" s="1"/>
      <c r="D582" s="1"/>
      <c r="E582" s="1"/>
      <c r="F582" s="1"/>
      <c r="G582" s="1"/>
      <c r="H582" s="2"/>
      <c r="I582" s="2"/>
      <c r="J582" s="475"/>
      <c r="K582" s="475"/>
      <c r="L582" s="1"/>
      <c r="M582" s="679"/>
      <c r="N582" s="1"/>
      <c r="O582" s="1"/>
      <c r="P582" s="1"/>
    </row>
    <row r="583" spans="2:16" s="484" customFormat="1" ht="12" customHeight="1">
      <c r="B583" s="2"/>
      <c r="C583" s="1"/>
      <c r="D583" s="1"/>
      <c r="E583" s="1"/>
      <c r="F583" s="1"/>
      <c r="G583" s="1"/>
      <c r="H583" s="2"/>
      <c r="I583" s="2"/>
      <c r="J583" s="475"/>
      <c r="K583" s="475"/>
      <c r="L583" s="1"/>
      <c r="M583" s="679"/>
      <c r="N583" s="1"/>
      <c r="O583" s="1"/>
      <c r="P583" s="1"/>
    </row>
    <row r="584" spans="2:16" s="484" customFormat="1" ht="12" customHeight="1">
      <c r="B584" s="2"/>
      <c r="C584" s="1"/>
      <c r="D584" s="1"/>
      <c r="E584" s="1"/>
      <c r="F584" s="1"/>
      <c r="G584" s="1"/>
      <c r="H584" s="2"/>
      <c r="I584" s="2"/>
      <c r="J584" s="475"/>
      <c r="K584" s="475"/>
      <c r="L584" s="1"/>
      <c r="M584" s="679"/>
      <c r="N584" s="1"/>
      <c r="O584" s="1"/>
      <c r="P584" s="1"/>
    </row>
    <row r="585" spans="2:16" s="484" customFormat="1" ht="12" customHeight="1">
      <c r="B585" s="2"/>
      <c r="C585" s="1"/>
      <c r="D585" s="1"/>
      <c r="E585" s="1"/>
      <c r="F585" s="1"/>
      <c r="G585" s="1"/>
      <c r="H585" s="2"/>
      <c r="I585" s="2"/>
      <c r="J585" s="475"/>
      <c r="K585" s="475"/>
      <c r="L585" s="1"/>
      <c r="M585" s="679"/>
      <c r="N585" s="1"/>
      <c r="O585" s="1"/>
      <c r="P585" s="1"/>
    </row>
    <row r="586" spans="2:16" s="484" customFormat="1" ht="12" customHeight="1">
      <c r="B586" s="2"/>
      <c r="C586" s="1"/>
      <c r="D586" s="1"/>
      <c r="E586" s="1"/>
      <c r="F586" s="1"/>
      <c r="G586" s="1"/>
      <c r="H586" s="2"/>
      <c r="I586" s="2"/>
      <c r="J586" s="475"/>
      <c r="K586" s="475"/>
      <c r="L586" s="1"/>
      <c r="M586" s="679"/>
      <c r="N586" s="1"/>
      <c r="O586" s="1"/>
      <c r="P586" s="1"/>
    </row>
    <row r="587" spans="2:16" s="484" customFormat="1" ht="12" customHeight="1">
      <c r="B587" s="2"/>
      <c r="C587" s="1"/>
      <c r="D587" s="1"/>
      <c r="E587" s="1"/>
      <c r="F587" s="1"/>
      <c r="G587" s="1"/>
      <c r="H587" s="2"/>
      <c r="I587" s="2"/>
      <c r="J587" s="475"/>
      <c r="K587" s="475"/>
      <c r="L587" s="1"/>
      <c r="M587" s="679"/>
      <c r="N587" s="1"/>
      <c r="O587" s="1"/>
      <c r="P587" s="1"/>
    </row>
    <row r="588" spans="2:16" s="484" customFormat="1" ht="12" customHeight="1">
      <c r="B588" s="2"/>
      <c r="C588" s="1"/>
      <c r="D588" s="1"/>
      <c r="E588" s="1"/>
      <c r="F588" s="1"/>
      <c r="G588" s="1"/>
      <c r="H588" s="2"/>
      <c r="I588" s="2"/>
      <c r="J588" s="475"/>
      <c r="K588" s="475"/>
      <c r="L588" s="1"/>
      <c r="M588" s="679"/>
      <c r="N588" s="1"/>
      <c r="O588" s="1"/>
      <c r="P588" s="1"/>
    </row>
    <row r="589" spans="2:16" s="484" customFormat="1" ht="12" customHeight="1">
      <c r="B589" s="2"/>
      <c r="C589" s="1"/>
      <c r="D589" s="1"/>
      <c r="E589" s="1"/>
      <c r="F589" s="1"/>
      <c r="G589" s="1"/>
      <c r="H589" s="2"/>
      <c r="I589" s="2"/>
      <c r="J589" s="475"/>
      <c r="K589" s="475"/>
      <c r="L589" s="1"/>
      <c r="M589" s="679"/>
      <c r="N589" s="1"/>
      <c r="O589" s="1"/>
      <c r="P589" s="1"/>
    </row>
    <row r="590" spans="2:16" s="484" customFormat="1" ht="12" customHeight="1">
      <c r="B590" s="2"/>
      <c r="C590" s="1"/>
      <c r="D590" s="1"/>
      <c r="E590" s="1"/>
      <c r="F590" s="1"/>
      <c r="G590" s="1"/>
      <c r="H590" s="2"/>
      <c r="I590" s="2"/>
      <c r="J590" s="475"/>
      <c r="K590" s="475"/>
      <c r="L590" s="1"/>
      <c r="M590" s="679"/>
      <c r="N590" s="1"/>
      <c r="O590" s="1"/>
      <c r="P590" s="1"/>
    </row>
    <row r="591" spans="2:16" s="484" customFormat="1" ht="12" customHeight="1">
      <c r="B591" s="2"/>
      <c r="C591" s="1"/>
      <c r="D591" s="1"/>
      <c r="E591" s="1"/>
      <c r="F591" s="1"/>
      <c r="G591" s="1"/>
      <c r="H591" s="2"/>
      <c r="I591" s="2"/>
      <c r="J591" s="475"/>
      <c r="K591" s="475"/>
      <c r="L591" s="1"/>
      <c r="M591" s="679"/>
      <c r="N591" s="1"/>
      <c r="O591" s="1"/>
      <c r="P591" s="1"/>
    </row>
    <row r="592" spans="2:16" s="484" customFormat="1" ht="12" customHeight="1">
      <c r="B592" s="2"/>
      <c r="C592" s="1"/>
      <c r="D592" s="1"/>
      <c r="E592" s="1"/>
      <c r="F592" s="1"/>
      <c r="G592" s="1"/>
      <c r="H592" s="2"/>
      <c r="I592" s="2"/>
      <c r="J592" s="475"/>
      <c r="K592" s="475"/>
      <c r="L592" s="1"/>
      <c r="M592" s="679"/>
      <c r="N592" s="1"/>
      <c r="O592" s="1"/>
      <c r="P592" s="1"/>
    </row>
    <row r="593" spans="2:16" s="484" customFormat="1" ht="12" customHeight="1">
      <c r="B593" s="2"/>
      <c r="C593" s="1"/>
      <c r="D593" s="1"/>
      <c r="E593" s="1"/>
      <c r="F593" s="1"/>
      <c r="G593" s="1"/>
      <c r="H593" s="2"/>
      <c r="I593" s="2"/>
      <c r="J593" s="475"/>
      <c r="K593" s="475"/>
      <c r="L593" s="1"/>
      <c r="M593" s="679"/>
      <c r="N593" s="1"/>
      <c r="O593" s="1"/>
      <c r="P593" s="1"/>
    </row>
    <row r="594" spans="2:16" s="484" customFormat="1" ht="12" customHeight="1">
      <c r="B594" s="2"/>
      <c r="C594" s="1"/>
      <c r="D594" s="1"/>
      <c r="E594" s="1"/>
      <c r="F594" s="1"/>
      <c r="G594" s="1"/>
      <c r="H594" s="2"/>
      <c r="I594" s="2"/>
      <c r="J594" s="475"/>
      <c r="K594" s="475"/>
      <c r="L594" s="1"/>
      <c r="M594" s="679"/>
      <c r="N594" s="1"/>
      <c r="O594" s="1"/>
      <c r="P594" s="1"/>
    </row>
    <row r="595" spans="2:16" s="484" customFormat="1" ht="12" customHeight="1">
      <c r="B595" s="2"/>
      <c r="C595" s="1"/>
      <c r="D595" s="1"/>
      <c r="E595" s="1"/>
      <c r="F595" s="1"/>
      <c r="G595" s="1"/>
      <c r="H595" s="2"/>
      <c r="I595" s="2"/>
      <c r="J595" s="475"/>
      <c r="K595" s="475"/>
      <c r="L595" s="1"/>
      <c r="M595" s="679"/>
      <c r="N595" s="1"/>
      <c r="O595" s="1"/>
      <c r="P595" s="1"/>
    </row>
    <row r="596" spans="2:16" s="484" customFormat="1" ht="12" customHeight="1">
      <c r="B596" s="2"/>
      <c r="C596" s="1"/>
      <c r="D596" s="1"/>
      <c r="E596" s="1"/>
      <c r="F596" s="1"/>
      <c r="G596" s="1"/>
      <c r="H596" s="2"/>
      <c r="I596" s="2"/>
      <c r="J596" s="475"/>
      <c r="K596" s="475"/>
      <c r="L596" s="1"/>
      <c r="M596" s="679"/>
      <c r="N596" s="1"/>
      <c r="O596" s="1"/>
      <c r="P596" s="1"/>
    </row>
    <row r="597" spans="2:16" s="484" customFormat="1" ht="12" customHeight="1">
      <c r="B597" s="2"/>
      <c r="C597" s="1"/>
      <c r="D597" s="1"/>
      <c r="E597" s="1"/>
      <c r="F597" s="1"/>
      <c r="G597" s="1"/>
      <c r="H597" s="2"/>
      <c r="I597" s="2"/>
      <c r="J597" s="475"/>
      <c r="K597" s="475"/>
      <c r="L597" s="1"/>
      <c r="M597" s="679"/>
      <c r="N597" s="1"/>
      <c r="O597" s="1"/>
      <c r="P597" s="1"/>
    </row>
    <row r="598" spans="2:16" s="484" customFormat="1" ht="12" customHeight="1">
      <c r="B598" s="2"/>
      <c r="C598" s="1"/>
      <c r="D598" s="1"/>
      <c r="E598" s="1"/>
      <c r="F598" s="1"/>
      <c r="G598" s="1"/>
      <c r="H598" s="2"/>
      <c r="I598" s="2"/>
      <c r="J598" s="475"/>
      <c r="K598" s="475"/>
      <c r="L598" s="1"/>
      <c r="M598" s="679"/>
      <c r="N598" s="1"/>
      <c r="O598" s="1"/>
      <c r="P598" s="1"/>
    </row>
    <row r="599" spans="2:16" s="484" customFormat="1" ht="12" customHeight="1">
      <c r="B599" s="2"/>
      <c r="C599" s="1"/>
      <c r="D599" s="1"/>
      <c r="E599" s="1"/>
      <c r="F599" s="1"/>
      <c r="G599" s="1"/>
      <c r="H599" s="2"/>
      <c r="I599" s="2"/>
      <c r="J599" s="475"/>
      <c r="K599" s="475"/>
      <c r="L599" s="1"/>
      <c r="M599" s="679"/>
      <c r="N599" s="1"/>
      <c r="O599" s="1"/>
      <c r="P599" s="1"/>
    </row>
    <row r="600" spans="2:16" s="484" customFormat="1" ht="12" customHeight="1">
      <c r="B600" s="2"/>
      <c r="C600" s="1"/>
      <c r="D600" s="1"/>
      <c r="E600" s="1"/>
      <c r="F600" s="1"/>
      <c r="G600" s="1"/>
      <c r="H600" s="2"/>
      <c r="I600" s="2"/>
      <c r="J600" s="475"/>
      <c r="K600" s="475"/>
      <c r="L600" s="1"/>
      <c r="M600" s="679"/>
      <c r="N600" s="1"/>
      <c r="O600" s="1"/>
      <c r="P600" s="1"/>
    </row>
    <row r="601" spans="2:16" s="484" customFormat="1" ht="12" customHeight="1">
      <c r="B601" s="2"/>
      <c r="C601" s="1"/>
      <c r="D601" s="1"/>
      <c r="E601" s="1"/>
      <c r="F601" s="1"/>
      <c r="G601" s="1"/>
      <c r="H601" s="2"/>
      <c r="I601" s="2"/>
      <c r="J601" s="475"/>
      <c r="K601" s="475"/>
      <c r="L601" s="1"/>
      <c r="M601" s="679"/>
      <c r="N601" s="1"/>
      <c r="O601" s="1"/>
      <c r="P601" s="1"/>
    </row>
    <row r="602" spans="2:16" s="484" customFormat="1" ht="12" customHeight="1">
      <c r="B602" s="2"/>
      <c r="C602" s="1"/>
      <c r="D602" s="1"/>
      <c r="E602" s="1"/>
      <c r="F602" s="1"/>
      <c r="G602" s="1"/>
      <c r="H602" s="2"/>
      <c r="I602" s="2"/>
      <c r="J602" s="475"/>
      <c r="K602" s="475"/>
      <c r="L602" s="1"/>
      <c r="M602" s="679"/>
      <c r="N602" s="1"/>
      <c r="O602" s="1"/>
      <c r="P602" s="1"/>
    </row>
    <row r="603" spans="2:16" s="484" customFormat="1" ht="12" customHeight="1">
      <c r="B603" s="2"/>
      <c r="C603" s="1"/>
      <c r="D603" s="1"/>
      <c r="E603" s="1"/>
      <c r="F603" s="1"/>
      <c r="G603" s="1"/>
      <c r="H603" s="2"/>
      <c r="I603" s="2"/>
      <c r="J603" s="475"/>
      <c r="K603" s="475"/>
      <c r="L603" s="1"/>
      <c r="M603" s="679"/>
      <c r="N603" s="1"/>
      <c r="O603" s="1"/>
      <c r="P603" s="1"/>
    </row>
    <row r="604" spans="2:16" s="484" customFormat="1" ht="12" customHeight="1">
      <c r="B604" s="2"/>
      <c r="C604" s="1"/>
      <c r="D604" s="1"/>
      <c r="E604" s="1"/>
      <c r="F604" s="1"/>
      <c r="G604" s="1"/>
      <c r="H604" s="2"/>
      <c r="I604" s="2"/>
      <c r="J604" s="475"/>
      <c r="K604" s="475"/>
      <c r="L604" s="1"/>
      <c r="M604" s="679"/>
      <c r="N604" s="1"/>
      <c r="O604" s="1"/>
      <c r="P604" s="1"/>
    </row>
    <row r="605" spans="2:16" s="484" customFormat="1" ht="12" customHeight="1">
      <c r="B605" s="2"/>
      <c r="C605" s="1"/>
      <c r="D605" s="1"/>
      <c r="E605" s="1"/>
      <c r="F605" s="1"/>
      <c r="G605" s="1"/>
      <c r="H605" s="2"/>
      <c r="I605" s="2"/>
      <c r="J605" s="475"/>
      <c r="K605" s="475"/>
      <c r="L605" s="1"/>
      <c r="M605" s="679"/>
      <c r="N605" s="1"/>
      <c r="O605" s="1"/>
      <c r="P605" s="1"/>
    </row>
    <row r="606" spans="2:16" s="484" customFormat="1" ht="12" customHeight="1">
      <c r="B606" s="2"/>
      <c r="C606" s="1"/>
      <c r="D606" s="1"/>
      <c r="E606" s="1"/>
      <c r="F606" s="1"/>
      <c r="G606" s="1"/>
      <c r="H606" s="2"/>
      <c r="I606" s="2"/>
      <c r="J606" s="475"/>
      <c r="K606" s="475"/>
      <c r="L606" s="1"/>
      <c r="M606" s="679"/>
      <c r="N606" s="1"/>
      <c r="O606" s="1"/>
      <c r="P606" s="1"/>
    </row>
    <row r="607" spans="2:16" s="484" customFormat="1" ht="12" customHeight="1">
      <c r="B607" s="2"/>
      <c r="C607" s="1"/>
      <c r="D607" s="1"/>
      <c r="E607" s="1"/>
      <c r="F607" s="1"/>
      <c r="G607" s="1"/>
      <c r="H607" s="2"/>
      <c r="I607" s="2"/>
      <c r="J607" s="475"/>
      <c r="K607" s="475"/>
      <c r="L607" s="1"/>
      <c r="M607" s="679"/>
      <c r="N607" s="1"/>
      <c r="O607" s="1"/>
      <c r="P607" s="1"/>
    </row>
    <row r="608" spans="2:16" s="484" customFormat="1" ht="12" customHeight="1">
      <c r="B608" s="2"/>
      <c r="C608" s="1"/>
      <c r="D608" s="1"/>
      <c r="E608" s="1"/>
      <c r="F608" s="1"/>
      <c r="G608" s="1"/>
      <c r="H608" s="2"/>
      <c r="I608" s="2"/>
      <c r="J608" s="475"/>
      <c r="K608" s="475"/>
      <c r="L608" s="1"/>
      <c r="M608" s="679"/>
      <c r="N608" s="1"/>
      <c r="O608" s="1"/>
      <c r="P608" s="1"/>
    </row>
    <row r="609" spans="2:16" s="484" customFormat="1" ht="12" customHeight="1">
      <c r="B609" s="2"/>
      <c r="C609" s="1"/>
      <c r="D609" s="1"/>
      <c r="E609" s="1"/>
      <c r="F609" s="1"/>
      <c r="G609" s="1"/>
      <c r="H609" s="2"/>
      <c r="I609" s="2"/>
      <c r="J609" s="475"/>
      <c r="K609" s="475"/>
      <c r="L609" s="1"/>
      <c r="M609" s="679"/>
      <c r="N609" s="1"/>
      <c r="O609" s="1"/>
      <c r="P609" s="1"/>
    </row>
    <row r="610" spans="2:16" s="484" customFormat="1" ht="12" customHeight="1">
      <c r="B610" s="2"/>
      <c r="C610" s="1"/>
      <c r="D610" s="1"/>
      <c r="E610" s="1"/>
      <c r="F610" s="1"/>
      <c r="G610" s="1"/>
      <c r="H610" s="2"/>
      <c r="I610" s="2"/>
      <c r="J610" s="475"/>
      <c r="K610" s="475"/>
      <c r="L610" s="1"/>
      <c r="M610" s="679"/>
      <c r="N610" s="1"/>
      <c r="O610" s="1"/>
      <c r="P610" s="1"/>
    </row>
    <row r="611" spans="2:16" s="484" customFormat="1" ht="12" customHeight="1">
      <c r="B611" s="2"/>
      <c r="C611" s="1"/>
      <c r="D611" s="1"/>
      <c r="E611" s="1"/>
      <c r="F611" s="1"/>
      <c r="G611" s="1"/>
      <c r="H611" s="2"/>
      <c r="I611" s="2"/>
      <c r="J611" s="475"/>
      <c r="K611" s="475"/>
      <c r="L611" s="1"/>
      <c r="M611" s="679"/>
      <c r="N611" s="1"/>
      <c r="O611" s="1"/>
      <c r="P611" s="1"/>
    </row>
    <row r="612" spans="2:16" s="484" customFormat="1" ht="12" customHeight="1">
      <c r="B612" s="2"/>
      <c r="C612" s="1"/>
      <c r="D612" s="1"/>
      <c r="E612" s="1"/>
      <c r="F612" s="1"/>
      <c r="G612" s="1"/>
      <c r="H612" s="2"/>
      <c r="I612" s="2"/>
      <c r="J612" s="475"/>
      <c r="K612" s="475"/>
      <c r="L612" s="1"/>
      <c r="M612" s="679"/>
      <c r="N612" s="1"/>
      <c r="O612" s="1"/>
      <c r="P612" s="1"/>
    </row>
    <row r="613" spans="2:16" s="484" customFormat="1" ht="12" customHeight="1">
      <c r="B613" s="2"/>
      <c r="C613" s="1"/>
      <c r="D613" s="1"/>
      <c r="E613" s="1"/>
      <c r="F613" s="1"/>
      <c r="G613" s="1"/>
      <c r="H613" s="2"/>
      <c r="I613" s="2"/>
      <c r="J613" s="475"/>
      <c r="K613" s="475"/>
      <c r="L613" s="1"/>
      <c r="M613" s="679"/>
      <c r="N613" s="1"/>
      <c r="O613" s="1"/>
      <c r="P613" s="1"/>
    </row>
    <row r="614" spans="2:16" s="484" customFormat="1" ht="12" customHeight="1">
      <c r="B614" s="2"/>
      <c r="C614" s="1"/>
      <c r="D614" s="1"/>
      <c r="E614" s="1"/>
      <c r="F614" s="1"/>
      <c r="G614" s="1"/>
      <c r="H614" s="2"/>
      <c r="I614" s="2"/>
      <c r="J614" s="475"/>
      <c r="K614" s="475"/>
      <c r="L614" s="1"/>
      <c r="M614" s="679"/>
      <c r="N614" s="1"/>
      <c r="O614" s="1"/>
      <c r="P614" s="1"/>
    </row>
    <row r="615" spans="2:16" s="484" customFormat="1" ht="12" customHeight="1">
      <c r="B615" s="2"/>
      <c r="C615" s="1"/>
      <c r="D615" s="1"/>
      <c r="E615" s="1"/>
      <c r="F615" s="1"/>
      <c r="G615" s="1"/>
      <c r="H615" s="2"/>
      <c r="I615" s="2"/>
      <c r="J615" s="475"/>
      <c r="K615" s="475"/>
      <c r="L615" s="1"/>
      <c r="M615" s="679"/>
      <c r="N615" s="1"/>
      <c r="O615" s="1"/>
      <c r="P615" s="1"/>
    </row>
    <row r="616" spans="2:16" s="484" customFormat="1" ht="12" customHeight="1">
      <c r="B616" s="2"/>
      <c r="C616" s="1"/>
      <c r="D616" s="1"/>
      <c r="E616" s="1"/>
      <c r="F616" s="1"/>
      <c r="G616" s="1"/>
      <c r="H616" s="2"/>
      <c r="I616" s="2"/>
      <c r="J616" s="475"/>
      <c r="K616" s="475"/>
      <c r="L616" s="1"/>
      <c r="M616" s="679"/>
      <c r="N616" s="1"/>
      <c r="O616" s="1"/>
      <c r="P616" s="1"/>
    </row>
    <row r="617" spans="2:16" s="484" customFormat="1" ht="12" customHeight="1">
      <c r="B617" s="2"/>
      <c r="C617" s="1"/>
      <c r="D617" s="1"/>
      <c r="E617" s="1"/>
      <c r="F617" s="1"/>
      <c r="G617" s="1"/>
      <c r="H617" s="2"/>
      <c r="I617" s="2"/>
      <c r="J617" s="475"/>
      <c r="K617" s="475"/>
      <c r="L617" s="1"/>
      <c r="M617" s="679"/>
      <c r="N617" s="1"/>
      <c r="O617" s="1"/>
      <c r="P617" s="1"/>
    </row>
    <row r="618" spans="2:16" s="484" customFormat="1" ht="12" customHeight="1">
      <c r="B618" s="2"/>
      <c r="C618" s="1"/>
      <c r="D618" s="1"/>
      <c r="E618" s="1"/>
      <c r="F618" s="1"/>
      <c r="G618" s="1"/>
      <c r="H618" s="2"/>
      <c r="I618" s="2"/>
      <c r="J618" s="475"/>
      <c r="K618" s="475"/>
      <c r="L618" s="1"/>
      <c r="M618" s="679"/>
      <c r="N618" s="1"/>
      <c r="O618" s="1"/>
      <c r="P618" s="1"/>
    </row>
    <row r="619" spans="2:16" s="484" customFormat="1" ht="12" customHeight="1">
      <c r="B619" s="2"/>
      <c r="C619" s="1"/>
      <c r="D619" s="1"/>
      <c r="E619" s="1"/>
      <c r="F619" s="1"/>
      <c r="G619" s="1"/>
      <c r="H619" s="2"/>
      <c r="I619" s="2"/>
      <c r="J619" s="475"/>
      <c r="K619" s="475"/>
      <c r="L619" s="1"/>
      <c r="M619" s="679"/>
      <c r="N619" s="1"/>
      <c r="O619" s="1"/>
      <c r="P619" s="1"/>
    </row>
    <row r="620" spans="2:16" s="484" customFormat="1" ht="12" customHeight="1">
      <c r="B620" s="2"/>
      <c r="C620" s="1"/>
      <c r="D620" s="1"/>
      <c r="E620" s="1"/>
      <c r="F620" s="1"/>
      <c r="G620" s="1"/>
      <c r="H620" s="2"/>
      <c r="I620" s="2"/>
      <c r="J620" s="475"/>
      <c r="K620" s="475"/>
      <c r="L620" s="1"/>
      <c r="M620" s="679"/>
      <c r="N620" s="1"/>
      <c r="O620" s="1"/>
      <c r="P620" s="1"/>
    </row>
    <row r="621" spans="2:16" s="484" customFormat="1" ht="12" customHeight="1">
      <c r="B621" s="2"/>
      <c r="C621" s="1"/>
      <c r="D621" s="1"/>
      <c r="E621" s="1"/>
      <c r="F621" s="1"/>
      <c r="G621" s="1"/>
      <c r="H621" s="2"/>
      <c r="I621" s="2"/>
      <c r="J621" s="475"/>
      <c r="K621" s="475"/>
      <c r="L621" s="1"/>
      <c r="M621" s="679"/>
      <c r="N621" s="1"/>
      <c r="O621" s="1"/>
      <c r="P621" s="1"/>
    </row>
    <row r="622" spans="2:16" s="484" customFormat="1" ht="12" customHeight="1">
      <c r="B622" s="2"/>
      <c r="C622" s="1"/>
      <c r="D622" s="1"/>
      <c r="E622" s="1"/>
      <c r="F622" s="1"/>
      <c r="G622" s="1"/>
      <c r="H622" s="2"/>
      <c r="I622" s="2"/>
      <c r="J622" s="475"/>
      <c r="K622" s="475"/>
      <c r="L622" s="1"/>
      <c r="M622" s="679"/>
      <c r="N622" s="1"/>
      <c r="O622" s="1"/>
      <c r="P622" s="1"/>
    </row>
    <row r="623" spans="2:16" s="484" customFormat="1" ht="12" customHeight="1">
      <c r="B623" s="2"/>
      <c r="C623" s="1"/>
      <c r="D623" s="1"/>
      <c r="E623" s="1"/>
      <c r="F623" s="1"/>
      <c r="G623" s="1"/>
      <c r="H623" s="2"/>
      <c r="I623" s="2"/>
      <c r="J623" s="475"/>
      <c r="K623" s="475"/>
      <c r="L623" s="1"/>
      <c r="M623" s="679"/>
      <c r="N623" s="1"/>
      <c r="O623" s="1"/>
      <c r="P623" s="1"/>
    </row>
    <row r="624" spans="2:16" s="484" customFormat="1" ht="12" customHeight="1">
      <c r="B624" s="2"/>
      <c r="C624" s="1"/>
      <c r="D624" s="1"/>
      <c r="E624" s="1"/>
      <c r="F624" s="1"/>
      <c r="G624" s="1"/>
      <c r="H624" s="2"/>
      <c r="I624" s="2"/>
      <c r="J624" s="475"/>
      <c r="K624" s="475"/>
      <c r="L624" s="1"/>
      <c r="M624" s="679"/>
      <c r="N624" s="1"/>
      <c r="O624" s="1"/>
      <c r="P624" s="1"/>
    </row>
    <row r="625" spans="2:16" s="484" customFormat="1" ht="12" customHeight="1">
      <c r="B625" s="2"/>
      <c r="C625" s="1"/>
      <c r="D625" s="1"/>
      <c r="E625" s="1"/>
      <c r="F625" s="1"/>
      <c r="G625" s="1"/>
      <c r="H625" s="2"/>
      <c r="I625" s="2"/>
      <c r="J625" s="475"/>
      <c r="K625" s="475"/>
      <c r="L625" s="1"/>
      <c r="M625" s="679"/>
      <c r="N625" s="1"/>
      <c r="O625" s="1"/>
      <c r="P625" s="1"/>
    </row>
    <row r="626" spans="2:16" s="484" customFormat="1" ht="12" customHeight="1">
      <c r="B626" s="2"/>
      <c r="C626" s="1"/>
      <c r="D626" s="1"/>
      <c r="E626" s="1"/>
      <c r="F626" s="1"/>
      <c r="G626" s="1"/>
      <c r="H626" s="2"/>
      <c r="I626" s="2"/>
      <c r="J626" s="475"/>
      <c r="K626" s="475"/>
      <c r="L626" s="1"/>
      <c r="M626" s="679"/>
      <c r="N626" s="1"/>
      <c r="O626" s="1"/>
      <c r="P626" s="1"/>
    </row>
    <row r="627" spans="2:16" s="484" customFormat="1" ht="12" customHeight="1">
      <c r="B627" s="2"/>
      <c r="C627" s="1"/>
      <c r="D627" s="1"/>
      <c r="E627" s="1"/>
      <c r="F627" s="1"/>
      <c r="G627" s="1"/>
      <c r="H627" s="2"/>
      <c r="I627" s="2"/>
      <c r="J627" s="475"/>
      <c r="K627" s="475"/>
      <c r="L627" s="1"/>
      <c r="M627" s="679"/>
      <c r="N627" s="1"/>
      <c r="O627" s="1"/>
      <c r="P627" s="1"/>
    </row>
    <row r="628" spans="2:16" s="484" customFormat="1" ht="12" customHeight="1">
      <c r="B628" s="2"/>
      <c r="C628" s="1"/>
      <c r="D628" s="1"/>
      <c r="E628" s="1"/>
      <c r="F628" s="1"/>
      <c r="G628" s="1"/>
      <c r="H628" s="2"/>
      <c r="I628" s="2"/>
      <c r="J628" s="475"/>
      <c r="K628" s="475"/>
      <c r="L628" s="1"/>
      <c r="M628" s="679"/>
      <c r="N628" s="1"/>
      <c r="O628" s="1"/>
      <c r="P628" s="1"/>
    </row>
    <row r="629" spans="2:16" s="484" customFormat="1" ht="12" customHeight="1">
      <c r="B629" s="2"/>
      <c r="C629" s="1"/>
      <c r="D629" s="1"/>
      <c r="E629" s="1"/>
      <c r="F629" s="1"/>
      <c r="G629" s="1"/>
      <c r="H629" s="2"/>
      <c r="I629" s="2"/>
      <c r="J629" s="475"/>
      <c r="K629" s="475"/>
      <c r="L629" s="1"/>
      <c r="M629" s="679"/>
      <c r="N629" s="1"/>
      <c r="O629" s="1"/>
      <c r="P629" s="1"/>
    </row>
    <row r="630" spans="2:16" s="484" customFormat="1" ht="12" customHeight="1">
      <c r="B630" s="2"/>
      <c r="C630" s="1"/>
      <c r="D630" s="1"/>
      <c r="E630" s="1"/>
      <c r="F630" s="1"/>
      <c r="G630" s="1"/>
      <c r="H630" s="2"/>
      <c r="I630" s="2"/>
      <c r="J630" s="475"/>
      <c r="K630" s="475"/>
      <c r="L630" s="1"/>
      <c r="M630" s="679"/>
      <c r="N630" s="1"/>
      <c r="O630" s="1"/>
      <c r="P630" s="1"/>
    </row>
    <row r="631" spans="2:16" s="484" customFormat="1" ht="12" customHeight="1">
      <c r="B631" s="2"/>
      <c r="C631" s="1"/>
      <c r="D631" s="1"/>
      <c r="E631" s="1"/>
      <c r="F631" s="1"/>
      <c r="G631" s="1"/>
      <c r="H631" s="2"/>
      <c r="I631" s="2"/>
      <c r="J631" s="475"/>
      <c r="K631" s="475"/>
      <c r="L631" s="1"/>
      <c r="M631" s="679"/>
      <c r="N631" s="1"/>
      <c r="O631" s="1"/>
      <c r="P631" s="1"/>
    </row>
    <row r="632" spans="2:16" s="484" customFormat="1" ht="12" customHeight="1">
      <c r="B632" s="2"/>
      <c r="C632" s="1"/>
      <c r="D632" s="1"/>
      <c r="E632" s="1"/>
      <c r="F632" s="1"/>
      <c r="G632" s="1"/>
      <c r="H632" s="2"/>
      <c r="I632" s="2"/>
      <c r="J632" s="475"/>
      <c r="K632" s="475"/>
      <c r="L632" s="1"/>
      <c r="M632" s="679"/>
      <c r="N632" s="1"/>
      <c r="O632" s="1"/>
      <c r="P632" s="1"/>
    </row>
    <row r="633" spans="2:16" s="484" customFormat="1" ht="12" customHeight="1">
      <c r="B633" s="2"/>
      <c r="C633" s="1"/>
      <c r="D633" s="1"/>
      <c r="E633" s="1"/>
      <c r="F633" s="1"/>
      <c r="G633" s="1"/>
      <c r="H633" s="2"/>
      <c r="I633" s="2"/>
      <c r="J633" s="475"/>
      <c r="K633" s="475"/>
      <c r="L633" s="1"/>
      <c r="M633" s="679"/>
      <c r="N633" s="1"/>
      <c r="O633" s="1"/>
      <c r="P633" s="1"/>
    </row>
    <row r="634" spans="2:16" s="484" customFormat="1" ht="12" customHeight="1">
      <c r="B634" s="2"/>
      <c r="C634" s="1"/>
      <c r="D634" s="1"/>
      <c r="E634" s="1"/>
      <c r="F634" s="1"/>
      <c r="G634" s="1"/>
      <c r="H634" s="2"/>
      <c r="I634" s="2"/>
      <c r="J634" s="475"/>
      <c r="K634" s="475"/>
      <c r="L634" s="1"/>
      <c r="M634" s="679"/>
      <c r="N634" s="1"/>
      <c r="O634" s="1"/>
      <c r="P634" s="1"/>
    </row>
    <row r="635" spans="2:16" s="484" customFormat="1" ht="12" customHeight="1">
      <c r="B635" s="2"/>
      <c r="C635" s="1"/>
      <c r="D635" s="1"/>
      <c r="E635" s="1"/>
      <c r="F635" s="1"/>
      <c r="G635" s="1"/>
      <c r="H635" s="2"/>
      <c r="I635" s="2"/>
      <c r="J635" s="475"/>
      <c r="K635" s="475"/>
      <c r="L635" s="1"/>
      <c r="M635" s="679"/>
      <c r="N635" s="1"/>
      <c r="O635" s="1"/>
      <c r="P635" s="1"/>
    </row>
    <row r="636" spans="2:16" s="484" customFormat="1" ht="12" customHeight="1">
      <c r="B636" s="2"/>
      <c r="C636" s="1"/>
      <c r="D636" s="1"/>
      <c r="E636" s="1"/>
      <c r="F636" s="1"/>
      <c r="G636" s="1"/>
      <c r="H636" s="2"/>
      <c r="I636" s="2"/>
      <c r="J636" s="475"/>
      <c r="K636" s="475"/>
      <c r="L636" s="1"/>
      <c r="M636" s="679"/>
      <c r="N636" s="1"/>
      <c r="O636" s="1"/>
      <c r="P636" s="1"/>
    </row>
    <row r="637" spans="2:16" s="484" customFormat="1" ht="12" customHeight="1">
      <c r="B637" s="2"/>
      <c r="C637" s="1"/>
      <c r="D637" s="1"/>
      <c r="E637" s="1"/>
      <c r="F637" s="1"/>
      <c r="G637" s="1"/>
      <c r="H637" s="2"/>
      <c r="I637" s="2"/>
      <c r="J637" s="475"/>
      <c r="K637" s="475"/>
      <c r="L637" s="1"/>
      <c r="M637" s="679"/>
      <c r="N637" s="1"/>
      <c r="O637" s="1"/>
      <c r="P637" s="1"/>
    </row>
    <row r="638" spans="2:16" s="484" customFormat="1" ht="12" customHeight="1">
      <c r="B638" s="2"/>
      <c r="C638" s="1"/>
      <c r="D638" s="1"/>
      <c r="E638" s="1"/>
      <c r="F638" s="1"/>
      <c r="G638" s="1"/>
      <c r="H638" s="2"/>
      <c r="I638" s="2"/>
      <c r="J638" s="475"/>
      <c r="K638" s="475"/>
      <c r="L638" s="1"/>
      <c r="M638" s="679"/>
      <c r="N638" s="1"/>
      <c r="O638" s="1"/>
      <c r="P638" s="1"/>
    </row>
    <row r="639" spans="2:16" s="484" customFormat="1" ht="12" customHeight="1">
      <c r="B639" s="2"/>
      <c r="C639" s="1"/>
      <c r="D639" s="1"/>
      <c r="E639" s="1"/>
      <c r="F639" s="1"/>
      <c r="G639" s="1"/>
      <c r="H639" s="2"/>
      <c r="I639" s="2"/>
      <c r="J639" s="475"/>
      <c r="K639" s="475"/>
      <c r="L639" s="1"/>
      <c r="M639" s="679"/>
      <c r="N639" s="1"/>
      <c r="O639" s="1"/>
      <c r="P639" s="1"/>
    </row>
    <row r="640" spans="2:16" s="484" customFormat="1" ht="12" customHeight="1">
      <c r="B640" s="2"/>
      <c r="C640" s="1"/>
      <c r="D640" s="1"/>
      <c r="E640" s="1"/>
      <c r="F640" s="1"/>
      <c r="G640" s="1"/>
      <c r="H640" s="2"/>
      <c r="I640" s="2"/>
      <c r="J640" s="475"/>
      <c r="K640" s="475"/>
      <c r="L640" s="1"/>
      <c r="M640" s="679"/>
      <c r="N640" s="1"/>
      <c r="O640" s="1"/>
      <c r="P640" s="1"/>
    </row>
    <row r="641" spans="2:16" s="484" customFormat="1" ht="12" customHeight="1">
      <c r="B641" s="2"/>
      <c r="C641" s="1"/>
      <c r="D641" s="1"/>
      <c r="E641" s="1"/>
      <c r="F641" s="1"/>
      <c r="G641" s="1"/>
      <c r="H641" s="2"/>
      <c r="I641" s="2"/>
      <c r="J641" s="475"/>
      <c r="K641" s="475"/>
      <c r="L641" s="1"/>
      <c r="M641" s="679"/>
      <c r="N641" s="1"/>
      <c r="O641" s="1"/>
      <c r="P641" s="1"/>
    </row>
    <row r="642" spans="2:16" s="484" customFormat="1" ht="12" customHeight="1">
      <c r="B642" s="2"/>
      <c r="C642" s="1"/>
      <c r="D642" s="1"/>
      <c r="E642" s="1"/>
      <c r="F642" s="1"/>
      <c r="G642" s="1"/>
      <c r="H642" s="2"/>
      <c r="I642" s="2"/>
      <c r="J642" s="475"/>
      <c r="K642" s="475"/>
      <c r="L642" s="1"/>
      <c r="M642" s="679"/>
      <c r="N642" s="1"/>
      <c r="O642" s="1"/>
      <c r="P642" s="1"/>
    </row>
    <row r="643" spans="2:16" s="484" customFormat="1" ht="12" customHeight="1">
      <c r="B643" s="2"/>
      <c r="C643" s="1"/>
      <c r="D643" s="1"/>
      <c r="E643" s="1"/>
      <c r="F643" s="1"/>
      <c r="G643" s="1"/>
      <c r="H643" s="2"/>
      <c r="I643" s="2"/>
      <c r="J643" s="475"/>
      <c r="K643" s="475"/>
      <c r="L643" s="1"/>
      <c r="M643" s="679"/>
      <c r="N643" s="1"/>
      <c r="O643" s="1"/>
      <c r="P643" s="1"/>
    </row>
    <row r="644" spans="2:16" s="484" customFormat="1" ht="12" customHeight="1">
      <c r="B644" s="2"/>
      <c r="C644" s="1"/>
      <c r="D644" s="1"/>
      <c r="E644" s="1"/>
      <c r="F644" s="1"/>
      <c r="G644" s="1"/>
      <c r="H644" s="2"/>
      <c r="I644" s="2"/>
      <c r="J644" s="475"/>
      <c r="K644" s="475"/>
      <c r="L644" s="1"/>
      <c r="M644" s="679"/>
      <c r="N644" s="1"/>
      <c r="O644" s="1"/>
      <c r="P644" s="1"/>
    </row>
    <row r="645" spans="2:16" s="484" customFormat="1" ht="12" customHeight="1">
      <c r="B645" s="2"/>
      <c r="C645" s="1"/>
      <c r="D645" s="1"/>
      <c r="E645" s="1"/>
      <c r="F645" s="1"/>
      <c r="G645" s="1"/>
      <c r="H645" s="2"/>
      <c r="I645" s="2"/>
      <c r="J645" s="475"/>
      <c r="K645" s="475"/>
      <c r="L645" s="1"/>
      <c r="M645" s="679"/>
      <c r="N645" s="1"/>
      <c r="O645" s="1"/>
      <c r="P645" s="1"/>
    </row>
    <row r="646" spans="2:16" s="484" customFormat="1" ht="12" customHeight="1">
      <c r="B646" s="2"/>
      <c r="C646" s="1"/>
      <c r="D646" s="1"/>
      <c r="E646" s="1"/>
      <c r="F646" s="1"/>
      <c r="G646" s="1"/>
      <c r="H646" s="2"/>
      <c r="I646" s="2"/>
      <c r="J646" s="475"/>
      <c r="K646" s="475"/>
      <c r="L646" s="1"/>
      <c r="M646" s="679"/>
      <c r="N646" s="1"/>
      <c r="O646" s="1"/>
      <c r="P646" s="1"/>
    </row>
    <row r="647" spans="2:16" s="484" customFormat="1" ht="12" customHeight="1">
      <c r="B647" s="2"/>
      <c r="C647" s="1"/>
      <c r="D647" s="1"/>
      <c r="E647" s="1"/>
      <c r="F647" s="1"/>
      <c r="G647" s="1"/>
      <c r="H647" s="2"/>
      <c r="I647" s="2"/>
      <c r="J647" s="475"/>
      <c r="K647" s="475"/>
      <c r="L647" s="1"/>
      <c r="M647" s="679"/>
      <c r="N647" s="1"/>
      <c r="O647" s="1"/>
      <c r="P647" s="1"/>
    </row>
    <row r="648" spans="2:16" s="484" customFormat="1" ht="12" customHeight="1">
      <c r="B648" s="2"/>
      <c r="C648" s="1"/>
      <c r="D648" s="1"/>
      <c r="E648" s="1"/>
      <c r="F648" s="1"/>
      <c r="G648" s="1"/>
      <c r="H648" s="2"/>
      <c r="I648" s="2"/>
      <c r="J648" s="475"/>
      <c r="K648" s="475"/>
      <c r="L648" s="1"/>
      <c r="M648" s="679"/>
      <c r="N648" s="1"/>
      <c r="O648" s="1"/>
      <c r="P648" s="1"/>
    </row>
    <row r="649" spans="2:16" s="484" customFormat="1" ht="12" customHeight="1">
      <c r="B649" s="2"/>
      <c r="C649" s="1"/>
      <c r="D649" s="1"/>
      <c r="E649" s="1"/>
      <c r="F649" s="1"/>
      <c r="G649" s="1"/>
      <c r="H649" s="2"/>
      <c r="I649" s="2"/>
      <c r="J649" s="475"/>
      <c r="K649" s="475"/>
      <c r="L649" s="1"/>
      <c r="M649" s="679"/>
      <c r="N649" s="1"/>
      <c r="O649" s="1"/>
      <c r="P649" s="1"/>
    </row>
    <row r="650" spans="2:16" s="484" customFormat="1" ht="12" customHeight="1">
      <c r="B650" s="2"/>
      <c r="C650" s="1"/>
      <c r="D650" s="1"/>
      <c r="E650" s="1"/>
      <c r="F650" s="1"/>
      <c r="G650" s="1"/>
      <c r="H650" s="2"/>
      <c r="I650" s="2"/>
      <c r="J650" s="475"/>
      <c r="K650" s="475"/>
      <c r="L650" s="1"/>
      <c r="M650" s="679"/>
      <c r="N650" s="1"/>
      <c r="O650" s="1"/>
      <c r="P650" s="1"/>
    </row>
    <row r="651" spans="2:16" s="484" customFormat="1" ht="12" customHeight="1">
      <c r="B651" s="2"/>
      <c r="C651" s="1"/>
      <c r="D651" s="1"/>
      <c r="E651" s="1"/>
      <c r="F651" s="1"/>
      <c r="G651" s="1"/>
      <c r="H651" s="2"/>
      <c r="I651" s="2"/>
      <c r="J651" s="475"/>
      <c r="K651" s="475"/>
      <c r="L651" s="1"/>
      <c r="M651" s="679"/>
      <c r="N651" s="1"/>
      <c r="O651" s="1"/>
      <c r="P651" s="1"/>
    </row>
    <row r="652" spans="2:16" s="484" customFormat="1" ht="12" customHeight="1">
      <c r="B652" s="2"/>
      <c r="C652" s="1"/>
      <c r="D652" s="1"/>
      <c r="E652" s="1"/>
      <c r="F652" s="1"/>
      <c r="G652" s="1"/>
      <c r="H652" s="2"/>
      <c r="I652" s="2"/>
      <c r="J652" s="475"/>
      <c r="K652" s="475"/>
      <c r="L652" s="1"/>
      <c r="M652" s="679"/>
      <c r="N652" s="1"/>
      <c r="O652" s="1"/>
      <c r="P652" s="1"/>
    </row>
    <row r="653" spans="2:16" s="484" customFormat="1" ht="12" customHeight="1">
      <c r="B653" s="2"/>
      <c r="C653" s="1"/>
      <c r="D653" s="1"/>
      <c r="E653" s="1"/>
      <c r="F653" s="1"/>
      <c r="G653" s="1"/>
      <c r="H653" s="2"/>
      <c r="I653" s="2"/>
      <c r="J653" s="475"/>
      <c r="K653" s="475"/>
      <c r="L653" s="1"/>
      <c r="M653" s="679"/>
      <c r="N653" s="1"/>
      <c r="O653" s="1"/>
      <c r="P653" s="1"/>
    </row>
    <row r="654" spans="2:16" s="484" customFormat="1" ht="12" customHeight="1">
      <c r="B654" s="2"/>
      <c r="C654" s="1"/>
      <c r="D654" s="1"/>
      <c r="E654" s="1"/>
      <c r="F654" s="1"/>
      <c r="G654" s="1"/>
      <c r="H654" s="2"/>
      <c r="I654" s="2"/>
      <c r="J654" s="475"/>
      <c r="K654" s="475"/>
      <c r="L654" s="1"/>
      <c r="M654" s="679"/>
      <c r="N654" s="1"/>
      <c r="O654" s="1"/>
      <c r="P654" s="1"/>
    </row>
    <row r="655" spans="2:16" s="484" customFormat="1" ht="12" customHeight="1">
      <c r="B655" s="2"/>
      <c r="C655" s="1"/>
      <c r="D655" s="1"/>
      <c r="E655" s="1"/>
      <c r="F655" s="1"/>
      <c r="G655" s="1"/>
      <c r="H655" s="2"/>
      <c r="I655" s="2"/>
      <c r="J655" s="475"/>
      <c r="K655" s="475"/>
      <c r="L655" s="1"/>
      <c r="M655" s="679"/>
      <c r="N655" s="1"/>
      <c r="O655" s="1"/>
      <c r="P655" s="1"/>
    </row>
    <row r="656" spans="2:16" s="484" customFormat="1" ht="12" customHeight="1">
      <c r="B656" s="2"/>
      <c r="C656" s="1"/>
      <c r="D656" s="1"/>
      <c r="E656" s="1"/>
      <c r="F656" s="1"/>
      <c r="G656" s="1"/>
      <c r="H656" s="2"/>
      <c r="I656" s="2"/>
      <c r="J656" s="475"/>
      <c r="K656" s="475"/>
      <c r="L656" s="1"/>
      <c r="M656" s="679"/>
      <c r="N656" s="1"/>
      <c r="O656" s="1"/>
      <c r="P656" s="1"/>
    </row>
    <row r="657" spans="2:16" s="484" customFormat="1" ht="12" customHeight="1">
      <c r="B657" s="2"/>
      <c r="C657" s="1"/>
      <c r="D657" s="1"/>
      <c r="E657" s="1"/>
      <c r="F657" s="1"/>
      <c r="G657" s="1"/>
      <c r="H657" s="2"/>
      <c r="I657" s="2"/>
      <c r="J657" s="475"/>
      <c r="K657" s="475"/>
      <c r="L657" s="1"/>
      <c r="M657" s="679"/>
      <c r="N657" s="1"/>
      <c r="O657" s="1"/>
      <c r="P657" s="1"/>
    </row>
    <row r="658" spans="2:16" s="484" customFormat="1" ht="12" customHeight="1">
      <c r="B658" s="2"/>
      <c r="C658" s="1"/>
      <c r="D658" s="1"/>
      <c r="E658" s="1"/>
      <c r="F658" s="1"/>
      <c r="G658" s="1"/>
      <c r="H658" s="2"/>
      <c r="I658" s="2"/>
      <c r="J658" s="475"/>
      <c r="K658" s="475"/>
      <c r="L658" s="1"/>
      <c r="M658" s="679"/>
      <c r="N658" s="1"/>
      <c r="O658" s="1"/>
      <c r="P658" s="1"/>
    </row>
    <row r="659" spans="2:16" s="484" customFormat="1" ht="12" customHeight="1">
      <c r="B659" s="2"/>
      <c r="C659" s="1"/>
      <c r="D659" s="1"/>
      <c r="E659" s="1"/>
      <c r="F659" s="1"/>
      <c r="G659" s="1"/>
      <c r="H659" s="2"/>
      <c r="I659" s="2"/>
      <c r="J659" s="475"/>
      <c r="K659" s="475"/>
      <c r="L659" s="1"/>
      <c r="M659" s="679"/>
      <c r="N659" s="1"/>
      <c r="O659" s="1"/>
      <c r="P659" s="1"/>
    </row>
    <row r="660" spans="2:16" s="484" customFormat="1" ht="12" customHeight="1">
      <c r="B660" s="2"/>
      <c r="C660" s="1"/>
      <c r="D660" s="1"/>
      <c r="E660" s="1"/>
      <c r="F660" s="1"/>
      <c r="G660" s="1"/>
      <c r="H660" s="2"/>
      <c r="I660" s="2"/>
      <c r="J660" s="475"/>
      <c r="K660" s="475"/>
      <c r="L660" s="1"/>
      <c r="M660" s="679"/>
      <c r="N660" s="1"/>
      <c r="O660" s="1"/>
      <c r="P660" s="1"/>
    </row>
    <row r="661" spans="2:16" s="484" customFormat="1" ht="12" customHeight="1">
      <c r="B661" s="2"/>
      <c r="C661" s="1"/>
      <c r="D661" s="1"/>
      <c r="E661" s="1"/>
      <c r="F661" s="1"/>
      <c r="G661" s="1"/>
      <c r="H661" s="2"/>
      <c r="I661" s="2"/>
      <c r="J661" s="475"/>
      <c r="K661" s="475"/>
      <c r="L661" s="1"/>
      <c r="M661" s="679"/>
      <c r="N661" s="1"/>
      <c r="O661" s="1"/>
      <c r="P661" s="1"/>
    </row>
    <row r="662" spans="2:16" s="484" customFormat="1" ht="12" customHeight="1">
      <c r="B662" s="2"/>
      <c r="C662" s="1"/>
      <c r="D662" s="1"/>
      <c r="E662" s="1"/>
      <c r="F662" s="1"/>
      <c r="G662" s="1"/>
      <c r="H662" s="2"/>
      <c r="I662" s="2"/>
      <c r="J662" s="475"/>
      <c r="K662" s="475"/>
      <c r="L662" s="1"/>
      <c r="M662" s="679"/>
      <c r="N662" s="1"/>
      <c r="O662" s="1"/>
      <c r="P662" s="1"/>
    </row>
    <row r="663" spans="2:16" s="484" customFormat="1" ht="12" customHeight="1">
      <c r="B663" s="2"/>
      <c r="C663" s="1"/>
      <c r="D663" s="1"/>
      <c r="E663" s="1"/>
      <c r="F663" s="1"/>
      <c r="G663" s="1"/>
      <c r="H663" s="2"/>
      <c r="I663" s="2"/>
      <c r="J663" s="475"/>
      <c r="K663" s="475"/>
      <c r="L663" s="1"/>
      <c r="M663" s="679"/>
      <c r="N663" s="1"/>
      <c r="O663" s="1"/>
      <c r="P663" s="1"/>
    </row>
    <row r="664" spans="2:16" s="484" customFormat="1" ht="12" customHeight="1">
      <c r="B664" s="2"/>
      <c r="C664" s="1"/>
      <c r="D664" s="1"/>
      <c r="E664" s="1"/>
      <c r="F664" s="1"/>
      <c r="G664" s="1"/>
      <c r="H664" s="2"/>
      <c r="I664" s="2"/>
      <c r="J664" s="475"/>
      <c r="K664" s="475"/>
      <c r="L664" s="1"/>
      <c r="M664" s="679"/>
      <c r="N664" s="1"/>
      <c r="O664" s="1"/>
      <c r="P664" s="1"/>
    </row>
    <row r="665" spans="2:16" s="484" customFormat="1" ht="12" customHeight="1">
      <c r="B665" s="2"/>
      <c r="C665" s="1"/>
      <c r="D665" s="1"/>
      <c r="E665" s="1"/>
      <c r="F665" s="1"/>
      <c r="G665" s="1"/>
      <c r="H665" s="2"/>
      <c r="I665" s="2"/>
      <c r="J665" s="475"/>
      <c r="K665" s="475"/>
      <c r="L665" s="1"/>
      <c r="M665" s="679"/>
      <c r="N665" s="1"/>
      <c r="O665" s="1"/>
      <c r="P665" s="1"/>
    </row>
    <row r="666" spans="2:16" s="484" customFormat="1" ht="12" customHeight="1">
      <c r="B666" s="2"/>
      <c r="C666" s="1"/>
      <c r="D666" s="1"/>
      <c r="E666" s="1"/>
      <c r="F666" s="1"/>
      <c r="G666" s="1"/>
      <c r="H666" s="2"/>
      <c r="I666" s="2"/>
      <c r="J666" s="475"/>
      <c r="K666" s="475"/>
      <c r="L666" s="1"/>
      <c r="M666" s="679"/>
      <c r="N666" s="1"/>
      <c r="O666" s="1"/>
      <c r="P666" s="1"/>
    </row>
    <row r="667" spans="2:16" s="484" customFormat="1" ht="12" customHeight="1">
      <c r="B667" s="2"/>
      <c r="C667" s="1"/>
      <c r="D667" s="1"/>
      <c r="E667" s="1"/>
      <c r="F667" s="1"/>
      <c r="G667" s="1"/>
      <c r="H667" s="2"/>
      <c r="I667" s="2"/>
      <c r="J667" s="475"/>
      <c r="K667" s="475"/>
      <c r="L667" s="1"/>
      <c r="M667" s="679"/>
      <c r="N667" s="1"/>
      <c r="O667" s="1"/>
      <c r="P667" s="1"/>
    </row>
    <row r="668" spans="2:16" s="484" customFormat="1" ht="12" customHeight="1">
      <c r="B668" s="2"/>
      <c r="C668" s="1"/>
      <c r="D668" s="1"/>
      <c r="E668" s="1"/>
      <c r="F668" s="1"/>
      <c r="G668" s="1"/>
      <c r="H668" s="2"/>
      <c r="I668" s="2"/>
      <c r="J668" s="475"/>
      <c r="K668" s="475"/>
      <c r="L668" s="1"/>
      <c r="M668" s="679"/>
      <c r="N668" s="1"/>
      <c r="O668" s="1"/>
      <c r="P668" s="1"/>
    </row>
    <row r="669" spans="2:16" s="484" customFormat="1" ht="12" customHeight="1">
      <c r="B669" s="2"/>
      <c r="C669" s="1"/>
      <c r="D669" s="1"/>
      <c r="E669" s="1"/>
      <c r="F669" s="1"/>
      <c r="G669" s="1"/>
      <c r="H669" s="2"/>
      <c r="I669" s="2"/>
      <c r="J669" s="475"/>
      <c r="K669" s="475"/>
      <c r="L669" s="1"/>
      <c r="M669" s="679"/>
      <c r="N669" s="1"/>
      <c r="O669" s="1"/>
      <c r="P669" s="1"/>
    </row>
    <row r="670" spans="2:16" s="484" customFormat="1" ht="12" customHeight="1">
      <c r="B670" s="2"/>
      <c r="C670" s="1"/>
      <c r="D670" s="1"/>
      <c r="E670" s="1"/>
      <c r="F670" s="1"/>
      <c r="G670" s="1"/>
      <c r="H670" s="2"/>
      <c r="I670" s="2"/>
      <c r="J670" s="475"/>
      <c r="K670" s="475"/>
      <c r="L670" s="1"/>
      <c r="M670" s="679"/>
      <c r="N670" s="1"/>
      <c r="O670" s="1"/>
      <c r="P670" s="1"/>
    </row>
    <row r="671" spans="2:16" s="484" customFormat="1" ht="12" customHeight="1">
      <c r="B671" s="2"/>
      <c r="C671" s="1"/>
      <c r="D671" s="1"/>
      <c r="E671" s="1"/>
      <c r="F671" s="1"/>
      <c r="G671" s="1"/>
      <c r="H671" s="2"/>
      <c r="I671" s="2"/>
      <c r="J671" s="475"/>
      <c r="K671" s="475"/>
      <c r="L671" s="1"/>
      <c r="M671" s="679"/>
      <c r="N671" s="1"/>
      <c r="O671" s="1"/>
      <c r="P671" s="1"/>
    </row>
    <row r="672" spans="2:16" s="484" customFormat="1" ht="12" customHeight="1">
      <c r="B672" s="2"/>
      <c r="C672" s="1"/>
      <c r="D672" s="1"/>
      <c r="E672" s="1"/>
      <c r="F672" s="1"/>
      <c r="G672" s="1"/>
      <c r="H672" s="2"/>
      <c r="I672" s="2"/>
      <c r="J672" s="475"/>
      <c r="K672" s="475"/>
      <c r="L672" s="1"/>
      <c r="M672" s="679"/>
      <c r="N672" s="1"/>
      <c r="O672" s="1"/>
      <c r="P672" s="1"/>
    </row>
    <row r="673" spans="2:16" s="484" customFormat="1" ht="12" customHeight="1">
      <c r="B673" s="2"/>
      <c r="C673" s="1"/>
      <c r="D673" s="1"/>
      <c r="E673" s="1"/>
      <c r="F673" s="1"/>
      <c r="G673" s="1"/>
      <c r="H673" s="2"/>
      <c r="I673" s="2"/>
      <c r="J673" s="475"/>
      <c r="K673" s="475"/>
      <c r="L673" s="1"/>
      <c r="M673" s="679"/>
      <c r="N673" s="1"/>
      <c r="O673" s="1"/>
      <c r="P673" s="1"/>
    </row>
    <row r="674" spans="2:16" s="484" customFormat="1" ht="12" customHeight="1">
      <c r="B674" s="2"/>
      <c r="C674" s="1"/>
      <c r="D674" s="1"/>
      <c r="E674" s="1"/>
      <c r="F674" s="1"/>
      <c r="G674" s="1"/>
      <c r="H674" s="2"/>
      <c r="I674" s="2"/>
      <c r="J674" s="475"/>
      <c r="K674" s="475"/>
      <c r="L674" s="1"/>
      <c r="M674" s="679"/>
      <c r="N674" s="1"/>
      <c r="O674" s="1"/>
      <c r="P674" s="1"/>
    </row>
    <row r="675" spans="2:16" s="484" customFormat="1" ht="12" customHeight="1">
      <c r="B675" s="2"/>
      <c r="C675" s="1"/>
      <c r="D675" s="1"/>
      <c r="E675" s="1"/>
      <c r="F675" s="1"/>
      <c r="G675" s="1"/>
      <c r="H675" s="2"/>
      <c r="I675" s="2"/>
      <c r="J675" s="475"/>
      <c r="K675" s="475"/>
      <c r="L675" s="1"/>
      <c r="M675" s="679"/>
      <c r="N675" s="1"/>
      <c r="O675" s="1"/>
      <c r="P675" s="1"/>
    </row>
    <row r="676" spans="2:16" s="484" customFormat="1" ht="12" customHeight="1">
      <c r="B676" s="2"/>
      <c r="C676" s="1"/>
      <c r="D676" s="1"/>
      <c r="E676" s="1"/>
      <c r="F676" s="1"/>
      <c r="G676" s="1"/>
      <c r="H676" s="2"/>
      <c r="I676" s="2"/>
      <c r="J676" s="475"/>
      <c r="K676" s="475"/>
      <c r="L676" s="1"/>
      <c r="M676" s="679"/>
      <c r="N676" s="1"/>
      <c r="O676" s="1"/>
      <c r="P676" s="1"/>
    </row>
    <row r="677" spans="2:16" s="484" customFormat="1" ht="12" customHeight="1">
      <c r="B677" s="2"/>
      <c r="C677" s="1"/>
      <c r="D677" s="1"/>
      <c r="E677" s="1"/>
      <c r="F677" s="1"/>
      <c r="G677" s="1"/>
      <c r="H677" s="2"/>
      <c r="I677" s="2"/>
      <c r="J677" s="475"/>
      <c r="K677" s="475"/>
      <c r="L677" s="1"/>
      <c r="M677" s="679"/>
      <c r="N677" s="1"/>
      <c r="O677" s="1"/>
      <c r="P677" s="1"/>
    </row>
    <row r="678" spans="2:16" s="484" customFormat="1" ht="12" customHeight="1">
      <c r="B678" s="2"/>
      <c r="C678" s="1"/>
      <c r="D678" s="1"/>
      <c r="E678" s="1"/>
      <c r="F678" s="1"/>
      <c r="G678" s="1"/>
      <c r="H678" s="2"/>
      <c r="I678" s="2"/>
      <c r="J678" s="475"/>
      <c r="K678" s="475"/>
      <c r="L678" s="1"/>
      <c r="M678" s="679"/>
      <c r="N678" s="1"/>
      <c r="O678" s="1"/>
      <c r="P678" s="1"/>
    </row>
    <row r="679" spans="2:16" s="484" customFormat="1" ht="12" customHeight="1">
      <c r="B679" s="2"/>
      <c r="C679" s="1"/>
      <c r="D679" s="1"/>
      <c r="E679" s="1"/>
      <c r="F679" s="1"/>
      <c r="G679" s="1"/>
      <c r="H679" s="2"/>
      <c r="I679" s="2"/>
      <c r="J679" s="475"/>
      <c r="K679" s="475"/>
      <c r="L679" s="1"/>
      <c r="M679" s="679"/>
      <c r="N679" s="1"/>
      <c r="O679" s="1"/>
      <c r="P679" s="1"/>
    </row>
    <row r="680" spans="2:16" s="484" customFormat="1" ht="12" customHeight="1">
      <c r="B680" s="2"/>
      <c r="C680" s="1"/>
      <c r="D680" s="1"/>
      <c r="E680" s="1"/>
      <c r="F680" s="1"/>
      <c r="G680" s="1"/>
      <c r="H680" s="2"/>
      <c r="I680" s="2"/>
      <c r="J680" s="475"/>
      <c r="K680" s="475"/>
      <c r="L680" s="1"/>
      <c r="M680" s="679"/>
      <c r="N680" s="1"/>
      <c r="O680" s="1"/>
      <c r="P680" s="1"/>
    </row>
    <row r="681" spans="2:16" s="484" customFormat="1" ht="12" customHeight="1">
      <c r="B681" s="2"/>
      <c r="C681" s="1"/>
      <c r="D681" s="1"/>
      <c r="E681" s="1"/>
      <c r="F681" s="1"/>
      <c r="G681" s="1"/>
      <c r="H681" s="2"/>
      <c r="I681" s="2"/>
      <c r="J681" s="475"/>
      <c r="K681" s="475"/>
      <c r="L681" s="1"/>
      <c r="M681" s="679"/>
      <c r="N681" s="1"/>
      <c r="O681" s="1"/>
      <c r="P681" s="1"/>
    </row>
    <row r="682" spans="2:16" s="484" customFormat="1" ht="12" customHeight="1">
      <c r="B682" s="2"/>
      <c r="C682" s="1"/>
      <c r="D682" s="1"/>
      <c r="E682" s="1"/>
      <c r="F682" s="1"/>
      <c r="G682" s="1"/>
      <c r="H682" s="2"/>
      <c r="I682" s="2"/>
      <c r="J682" s="475"/>
      <c r="K682" s="475"/>
      <c r="L682" s="1"/>
      <c r="M682" s="679"/>
      <c r="N682" s="1"/>
      <c r="O682" s="1"/>
      <c r="P682" s="1"/>
    </row>
    <row r="683" spans="2:16" s="484" customFormat="1" ht="12" customHeight="1">
      <c r="B683" s="2"/>
      <c r="C683" s="1"/>
      <c r="D683" s="1"/>
      <c r="E683" s="1"/>
      <c r="F683" s="1"/>
      <c r="G683" s="1"/>
      <c r="H683" s="2"/>
      <c r="I683" s="2"/>
      <c r="J683" s="475"/>
      <c r="K683" s="475"/>
      <c r="L683" s="1"/>
      <c r="M683" s="679"/>
      <c r="N683" s="1"/>
      <c r="O683" s="1"/>
      <c r="P683" s="1"/>
    </row>
    <row r="684" spans="2:16" s="484" customFormat="1" ht="12" customHeight="1">
      <c r="B684" s="2"/>
      <c r="C684" s="1"/>
      <c r="D684" s="1"/>
      <c r="E684" s="1"/>
      <c r="F684" s="1"/>
      <c r="G684" s="1"/>
      <c r="H684" s="2"/>
      <c r="I684" s="2"/>
      <c r="J684" s="475"/>
      <c r="K684" s="475"/>
      <c r="L684" s="1"/>
      <c r="M684" s="679"/>
      <c r="N684" s="1"/>
      <c r="O684" s="1"/>
      <c r="P684" s="1"/>
    </row>
    <row r="685" spans="2:16" s="484" customFormat="1" ht="12" customHeight="1">
      <c r="B685" s="2"/>
      <c r="C685" s="1"/>
      <c r="D685" s="1"/>
      <c r="E685" s="1"/>
      <c r="F685" s="1"/>
      <c r="G685" s="1"/>
      <c r="H685" s="2"/>
      <c r="I685" s="2"/>
      <c r="J685" s="475"/>
      <c r="K685" s="475"/>
      <c r="L685" s="1"/>
      <c r="M685" s="679"/>
      <c r="N685" s="1"/>
      <c r="O685" s="1"/>
      <c r="P685" s="1"/>
    </row>
    <row r="686" spans="2:16" s="484" customFormat="1" ht="12" customHeight="1">
      <c r="B686" s="2"/>
      <c r="C686" s="1"/>
      <c r="D686" s="1"/>
      <c r="E686" s="1"/>
      <c r="F686" s="1"/>
      <c r="G686" s="1"/>
      <c r="H686" s="2"/>
      <c r="I686" s="2"/>
      <c r="J686" s="475"/>
      <c r="K686" s="475"/>
      <c r="L686" s="1"/>
      <c r="M686" s="679"/>
      <c r="N686" s="1"/>
      <c r="O686" s="1"/>
      <c r="P686" s="1"/>
    </row>
    <row r="687" spans="2:16" s="484" customFormat="1" ht="12" customHeight="1">
      <c r="B687" s="2"/>
      <c r="C687" s="1"/>
      <c r="D687" s="1"/>
      <c r="E687" s="1"/>
      <c r="F687" s="1"/>
      <c r="G687" s="1"/>
      <c r="H687" s="2"/>
      <c r="I687" s="2"/>
      <c r="J687" s="475"/>
      <c r="K687" s="475"/>
      <c r="L687" s="1"/>
      <c r="M687" s="679"/>
      <c r="N687" s="1"/>
      <c r="O687" s="1"/>
      <c r="P687" s="1"/>
    </row>
    <row r="688" spans="2:16" s="484" customFormat="1" ht="12" customHeight="1">
      <c r="B688" s="2"/>
      <c r="C688" s="1"/>
      <c r="D688" s="1"/>
      <c r="E688" s="1"/>
      <c r="F688" s="1"/>
      <c r="G688" s="1"/>
      <c r="H688" s="2"/>
      <c r="I688" s="2"/>
      <c r="J688" s="475"/>
      <c r="K688" s="475"/>
      <c r="L688" s="1"/>
      <c r="M688" s="679"/>
      <c r="N688" s="1"/>
      <c r="O688" s="1"/>
      <c r="P688" s="1"/>
    </row>
    <row r="689" spans="2:16" s="484" customFormat="1" ht="12" customHeight="1">
      <c r="B689" s="2"/>
      <c r="C689" s="1"/>
      <c r="D689" s="1"/>
      <c r="E689" s="1"/>
      <c r="F689" s="1"/>
      <c r="G689" s="1"/>
      <c r="H689" s="2"/>
      <c r="I689" s="2"/>
      <c r="J689" s="475"/>
      <c r="K689" s="475"/>
      <c r="L689" s="1"/>
      <c r="M689" s="679"/>
      <c r="N689" s="1"/>
      <c r="O689" s="1"/>
      <c r="P689" s="1"/>
    </row>
    <row r="690" spans="2:16" s="484" customFormat="1" ht="12" customHeight="1">
      <c r="B690" s="2"/>
      <c r="C690" s="1"/>
      <c r="D690" s="1"/>
      <c r="E690" s="1"/>
      <c r="F690" s="1"/>
      <c r="G690" s="1"/>
      <c r="H690" s="2"/>
      <c r="I690" s="2"/>
      <c r="J690" s="475"/>
      <c r="K690" s="475"/>
      <c r="L690" s="1"/>
      <c r="M690" s="679"/>
      <c r="N690" s="1"/>
      <c r="O690" s="1"/>
      <c r="P690" s="1"/>
    </row>
    <row r="691" spans="2:16" s="484" customFormat="1" ht="12" customHeight="1">
      <c r="B691" s="2"/>
      <c r="C691" s="1"/>
      <c r="D691" s="1"/>
      <c r="E691" s="1"/>
      <c r="F691" s="1"/>
      <c r="G691" s="1"/>
      <c r="H691" s="2"/>
      <c r="I691" s="2"/>
      <c r="J691" s="475"/>
      <c r="K691" s="475"/>
      <c r="L691" s="1"/>
      <c r="M691" s="679"/>
      <c r="N691" s="1"/>
      <c r="O691" s="1"/>
      <c r="P691" s="1"/>
    </row>
    <row r="692" spans="2:16" s="484" customFormat="1" ht="12" customHeight="1">
      <c r="B692" s="2"/>
      <c r="C692" s="1"/>
      <c r="D692" s="1"/>
      <c r="E692" s="1"/>
      <c r="F692" s="1"/>
      <c r="G692" s="1"/>
      <c r="H692" s="2"/>
      <c r="I692" s="2"/>
      <c r="J692" s="475"/>
      <c r="K692" s="475"/>
      <c r="L692" s="1"/>
      <c r="M692" s="679"/>
      <c r="N692" s="1"/>
      <c r="O692" s="1"/>
      <c r="P692" s="1"/>
    </row>
    <row r="693" spans="2:16" s="484" customFormat="1" ht="12" customHeight="1">
      <c r="B693" s="2"/>
      <c r="C693" s="1"/>
      <c r="D693" s="1"/>
      <c r="E693" s="1"/>
      <c r="F693" s="1"/>
      <c r="G693" s="1"/>
      <c r="H693" s="2"/>
      <c r="I693" s="2"/>
      <c r="J693" s="475"/>
      <c r="K693" s="475"/>
      <c r="L693" s="1"/>
      <c r="M693" s="679"/>
      <c r="N693" s="1"/>
      <c r="O693" s="1"/>
      <c r="P693" s="1"/>
    </row>
    <row r="694" spans="2:16" s="484" customFormat="1" ht="12" customHeight="1">
      <c r="B694" s="2"/>
      <c r="C694" s="1"/>
      <c r="D694" s="1"/>
      <c r="E694" s="1"/>
      <c r="F694" s="1"/>
      <c r="G694" s="1"/>
      <c r="H694" s="2"/>
      <c r="I694" s="2"/>
      <c r="J694" s="475"/>
      <c r="K694" s="475"/>
      <c r="L694" s="1"/>
      <c r="M694" s="679"/>
      <c r="N694" s="1"/>
      <c r="O694" s="1"/>
      <c r="P694" s="1"/>
    </row>
    <row r="695" spans="2:16" s="484" customFormat="1" ht="12" customHeight="1">
      <c r="B695" s="2"/>
      <c r="C695" s="1"/>
      <c r="D695" s="1"/>
      <c r="E695" s="1"/>
      <c r="F695" s="1"/>
      <c r="G695" s="1"/>
      <c r="H695" s="2"/>
      <c r="I695" s="2"/>
      <c r="J695" s="475"/>
      <c r="K695" s="475"/>
      <c r="L695" s="1"/>
      <c r="M695" s="679"/>
      <c r="N695" s="1"/>
      <c r="O695" s="1"/>
      <c r="P695" s="1"/>
    </row>
    <row r="696" spans="2:16" s="484" customFormat="1" ht="12" customHeight="1">
      <c r="B696" s="2"/>
      <c r="C696" s="1"/>
      <c r="D696" s="1"/>
      <c r="E696" s="1"/>
      <c r="F696" s="1"/>
      <c r="G696" s="1"/>
      <c r="H696" s="2"/>
      <c r="I696" s="2"/>
      <c r="J696" s="475"/>
      <c r="K696" s="475"/>
      <c r="L696" s="1"/>
      <c r="M696" s="679"/>
      <c r="N696" s="1"/>
      <c r="O696" s="1"/>
      <c r="P696" s="1"/>
    </row>
    <row r="697" spans="2:16" s="484" customFormat="1" ht="12" customHeight="1">
      <c r="B697" s="2"/>
      <c r="C697" s="1"/>
      <c r="D697" s="1"/>
      <c r="E697" s="1"/>
      <c r="F697" s="1"/>
      <c r="G697" s="1"/>
      <c r="H697" s="2"/>
      <c r="I697" s="2"/>
      <c r="J697" s="475"/>
      <c r="K697" s="475"/>
      <c r="L697" s="1"/>
      <c r="M697" s="679"/>
      <c r="N697" s="1"/>
      <c r="O697" s="1"/>
      <c r="P697" s="1"/>
    </row>
    <row r="698" spans="2:16" s="484" customFormat="1" ht="12" customHeight="1">
      <c r="B698" s="2"/>
      <c r="C698" s="1"/>
      <c r="D698" s="1"/>
      <c r="E698" s="1"/>
      <c r="F698" s="1"/>
      <c r="G698" s="1"/>
      <c r="H698" s="2"/>
      <c r="I698" s="2"/>
      <c r="J698" s="475"/>
      <c r="K698" s="475"/>
      <c r="L698" s="1"/>
      <c r="M698" s="679"/>
      <c r="N698" s="1"/>
      <c r="O698" s="1"/>
      <c r="P698" s="1"/>
    </row>
    <row r="699" spans="2:16" s="484" customFormat="1" ht="12" customHeight="1">
      <c r="B699" s="2"/>
      <c r="C699" s="1"/>
      <c r="D699" s="1"/>
      <c r="E699" s="1"/>
      <c r="F699" s="1"/>
      <c r="G699" s="1"/>
      <c r="H699" s="2"/>
      <c r="I699" s="2"/>
      <c r="J699" s="475"/>
      <c r="K699" s="475"/>
      <c r="L699" s="1"/>
      <c r="M699" s="679"/>
      <c r="N699" s="1"/>
      <c r="O699" s="1"/>
      <c r="P699" s="1"/>
    </row>
    <row r="700" spans="2:16" s="484" customFormat="1" ht="12" customHeight="1">
      <c r="B700" s="2"/>
      <c r="C700" s="1"/>
      <c r="D700" s="1"/>
      <c r="E700" s="1"/>
      <c r="F700" s="1"/>
      <c r="G700" s="1"/>
      <c r="H700" s="2"/>
      <c r="I700" s="2"/>
      <c r="J700" s="475"/>
      <c r="K700" s="475"/>
      <c r="L700" s="1"/>
      <c r="M700" s="679"/>
      <c r="N700" s="1"/>
      <c r="O700" s="1"/>
      <c r="P700" s="1"/>
    </row>
    <row r="701" spans="2:16" s="484" customFormat="1" ht="12" customHeight="1">
      <c r="B701" s="2"/>
      <c r="C701" s="1"/>
      <c r="D701" s="1"/>
      <c r="E701" s="1"/>
      <c r="F701" s="1"/>
      <c r="G701" s="1"/>
      <c r="H701" s="2"/>
      <c r="I701" s="2"/>
      <c r="J701" s="475"/>
      <c r="K701" s="475"/>
      <c r="L701" s="1"/>
      <c r="M701" s="679"/>
      <c r="N701" s="1"/>
      <c r="O701" s="1"/>
      <c r="P701" s="1"/>
    </row>
    <row r="702" spans="2:16" s="484" customFormat="1" ht="12" customHeight="1">
      <c r="B702" s="2"/>
      <c r="C702" s="1"/>
      <c r="D702" s="1"/>
      <c r="E702" s="1"/>
      <c r="F702" s="1"/>
      <c r="G702" s="1"/>
      <c r="H702" s="2"/>
      <c r="I702" s="2"/>
      <c r="J702" s="475"/>
      <c r="K702" s="475"/>
      <c r="L702" s="1"/>
      <c r="M702" s="679"/>
      <c r="N702" s="1"/>
      <c r="O702" s="1"/>
      <c r="P702" s="1"/>
    </row>
    <row r="703" spans="2:16" s="484" customFormat="1" ht="12" customHeight="1">
      <c r="B703" s="2"/>
      <c r="C703" s="1"/>
      <c r="D703" s="1"/>
      <c r="E703" s="1"/>
      <c r="F703" s="1"/>
      <c r="G703" s="1"/>
      <c r="H703" s="2"/>
      <c r="I703" s="2"/>
      <c r="J703" s="475"/>
      <c r="K703" s="475"/>
      <c r="L703" s="1"/>
      <c r="M703" s="679"/>
      <c r="N703" s="1"/>
      <c r="O703" s="1"/>
      <c r="P703" s="1"/>
    </row>
    <row r="704" spans="2:16" s="484" customFormat="1" ht="12" customHeight="1">
      <c r="B704" s="2"/>
      <c r="C704" s="1"/>
      <c r="D704" s="1"/>
      <c r="E704" s="1"/>
      <c r="F704" s="1"/>
      <c r="G704" s="1"/>
      <c r="H704" s="2"/>
      <c r="I704" s="2"/>
      <c r="J704" s="475"/>
      <c r="K704" s="475"/>
      <c r="L704" s="1"/>
      <c r="M704" s="679"/>
      <c r="N704" s="1"/>
      <c r="O704" s="1"/>
      <c r="P704" s="1"/>
    </row>
    <row r="705" spans="2:16" s="484" customFormat="1" ht="12" customHeight="1">
      <c r="B705" s="2"/>
      <c r="C705" s="1"/>
      <c r="D705" s="1"/>
      <c r="E705" s="1"/>
      <c r="F705" s="1"/>
      <c r="G705" s="1"/>
      <c r="H705" s="2"/>
      <c r="I705" s="2"/>
      <c r="J705" s="475"/>
      <c r="K705" s="475"/>
      <c r="L705" s="1"/>
      <c r="M705" s="679"/>
      <c r="N705" s="1"/>
      <c r="O705" s="1"/>
      <c r="P705" s="1"/>
    </row>
    <row r="706" spans="2:16" s="484" customFormat="1" ht="12" customHeight="1">
      <c r="B706" s="2"/>
      <c r="C706" s="1"/>
      <c r="D706" s="1"/>
      <c r="E706" s="1"/>
      <c r="F706" s="1"/>
      <c r="G706" s="1"/>
      <c r="H706" s="2"/>
      <c r="I706" s="2"/>
      <c r="J706" s="475"/>
      <c r="K706" s="475"/>
      <c r="L706" s="1"/>
      <c r="M706" s="679"/>
      <c r="N706" s="1"/>
      <c r="O706" s="1"/>
      <c r="P706" s="1"/>
    </row>
    <row r="707" spans="2:16" s="484" customFormat="1" ht="12" customHeight="1">
      <c r="B707" s="2"/>
      <c r="C707" s="1"/>
      <c r="D707" s="1"/>
      <c r="E707" s="1"/>
      <c r="F707" s="1"/>
      <c r="G707" s="1"/>
      <c r="H707" s="2"/>
      <c r="I707" s="2"/>
      <c r="J707" s="475"/>
      <c r="K707" s="475"/>
      <c r="L707" s="1"/>
      <c r="M707" s="679"/>
      <c r="N707" s="1"/>
      <c r="O707" s="1"/>
      <c r="P707" s="1"/>
    </row>
    <row r="708" spans="2:16" s="484" customFormat="1" ht="12" customHeight="1">
      <c r="B708" s="2"/>
      <c r="C708" s="1"/>
      <c r="D708" s="1"/>
      <c r="E708" s="1"/>
      <c r="F708" s="1"/>
      <c r="G708" s="1"/>
      <c r="H708" s="2"/>
      <c r="I708" s="2"/>
      <c r="J708" s="475"/>
      <c r="K708" s="475"/>
      <c r="L708" s="1"/>
      <c r="M708" s="679"/>
      <c r="N708" s="1"/>
      <c r="O708" s="1"/>
      <c r="P708" s="1"/>
    </row>
    <row r="709" spans="2:16" s="484" customFormat="1" ht="12" customHeight="1">
      <c r="B709" s="2"/>
      <c r="C709" s="1"/>
      <c r="D709" s="1"/>
      <c r="E709" s="1"/>
      <c r="F709" s="1"/>
      <c r="G709" s="1"/>
      <c r="H709" s="2"/>
      <c r="I709" s="2"/>
      <c r="J709" s="475"/>
      <c r="K709" s="475"/>
      <c r="L709" s="1"/>
      <c r="M709" s="679"/>
      <c r="N709" s="1"/>
      <c r="O709" s="1"/>
      <c r="P709" s="1"/>
    </row>
    <row r="710" spans="2:16" s="484" customFormat="1" ht="12" customHeight="1">
      <c r="B710" s="2"/>
      <c r="C710" s="1"/>
      <c r="D710" s="1"/>
      <c r="E710" s="1"/>
      <c r="F710" s="1"/>
      <c r="G710" s="1"/>
      <c r="H710" s="2"/>
      <c r="I710" s="2"/>
      <c r="J710" s="475"/>
      <c r="K710" s="475"/>
      <c r="L710" s="1"/>
      <c r="M710" s="679"/>
      <c r="N710" s="1"/>
      <c r="O710" s="1"/>
      <c r="P710" s="1"/>
    </row>
    <row r="711" spans="2:16" s="484" customFormat="1" ht="12" customHeight="1">
      <c r="B711" s="2"/>
      <c r="C711" s="1"/>
      <c r="D711" s="1"/>
      <c r="E711" s="1"/>
      <c r="F711" s="1"/>
      <c r="G711" s="1"/>
      <c r="H711" s="2"/>
      <c r="I711" s="2"/>
      <c r="J711" s="475"/>
      <c r="K711" s="475"/>
      <c r="L711" s="1"/>
      <c r="M711" s="679"/>
      <c r="N711" s="1"/>
      <c r="O711" s="1"/>
      <c r="P711" s="1"/>
    </row>
    <row r="712" spans="2:16" s="484" customFormat="1" ht="12" customHeight="1">
      <c r="B712" s="2"/>
      <c r="C712" s="1"/>
      <c r="D712" s="1"/>
      <c r="E712" s="1"/>
      <c r="F712" s="1"/>
      <c r="G712" s="1"/>
      <c r="H712" s="2"/>
      <c r="I712" s="2"/>
      <c r="J712" s="475"/>
      <c r="K712" s="475"/>
      <c r="L712" s="1"/>
      <c r="M712" s="679"/>
      <c r="N712" s="1"/>
      <c r="O712" s="1"/>
      <c r="P712" s="1"/>
    </row>
    <row r="713" spans="2:16" s="484" customFormat="1" ht="12" customHeight="1">
      <c r="B713" s="2"/>
      <c r="C713" s="1"/>
      <c r="D713" s="1"/>
      <c r="E713" s="1"/>
      <c r="F713" s="1"/>
      <c r="G713" s="1"/>
      <c r="H713" s="2"/>
      <c r="I713" s="2"/>
      <c r="J713" s="475"/>
      <c r="K713" s="475"/>
      <c r="L713" s="1"/>
      <c r="M713" s="679"/>
      <c r="N713" s="1"/>
      <c r="O713" s="1"/>
      <c r="P713" s="1"/>
    </row>
    <row r="714" spans="2:16" s="484" customFormat="1" ht="12" customHeight="1">
      <c r="B714" s="2"/>
      <c r="C714" s="1"/>
      <c r="D714" s="1"/>
      <c r="E714" s="1"/>
      <c r="F714" s="1"/>
      <c r="G714" s="1"/>
      <c r="H714" s="2"/>
      <c r="I714" s="2"/>
      <c r="J714" s="475"/>
      <c r="K714" s="475"/>
      <c r="L714" s="1"/>
      <c r="M714" s="679"/>
      <c r="N714" s="1"/>
      <c r="O714" s="1"/>
      <c r="P714" s="1"/>
    </row>
    <row r="715" spans="2:16" s="484" customFormat="1" ht="12" customHeight="1">
      <c r="B715" s="2"/>
      <c r="C715" s="1"/>
      <c r="D715" s="1"/>
      <c r="E715" s="1"/>
      <c r="F715" s="1"/>
      <c r="G715" s="1"/>
      <c r="H715" s="2"/>
      <c r="I715" s="2"/>
      <c r="J715" s="475"/>
      <c r="K715" s="475"/>
      <c r="L715" s="1"/>
      <c r="M715" s="679"/>
      <c r="N715" s="1"/>
      <c r="O715" s="1"/>
      <c r="P715" s="1"/>
    </row>
    <row r="716" spans="2:16" s="484" customFormat="1" ht="12" customHeight="1">
      <c r="B716" s="2"/>
      <c r="C716" s="1"/>
      <c r="D716" s="1"/>
      <c r="E716" s="1"/>
      <c r="F716" s="1"/>
      <c r="G716" s="1"/>
      <c r="H716" s="2"/>
      <c r="I716" s="2"/>
      <c r="J716" s="475"/>
      <c r="K716" s="475"/>
      <c r="L716" s="1"/>
      <c r="M716" s="679"/>
      <c r="N716" s="1"/>
      <c r="O716" s="1"/>
      <c r="P716" s="1"/>
    </row>
    <row r="717" spans="2:16" s="484" customFormat="1" ht="12" customHeight="1">
      <c r="B717" s="2"/>
      <c r="C717" s="1"/>
      <c r="D717" s="1"/>
      <c r="E717" s="1"/>
      <c r="F717" s="1"/>
      <c r="G717" s="1"/>
      <c r="H717" s="2"/>
      <c r="I717" s="2"/>
      <c r="J717" s="475"/>
      <c r="K717" s="475"/>
      <c r="L717" s="1"/>
      <c r="M717" s="679"/>
      <c r="N717" s="1"/>
      <c r="O717" s="1"/>
      <c r="P717" s="1"/>
    </row>
    <row r="718" spans="2:16" s="484" customFormat="1" ht="12" customHeight="1">
      <c r="B718" s="2"/>
      <c r="C718" s="1"/>
      <c r="D718" s="1"/>
      <c r="E718" s="1"/>
      <c r="F718" s="1"/>
      <c r="G718" s="1"/>
      <c r="H718" s="2"/>
      <c r="I718" s="2"/>
      <c r="J718" s="475"/>
      <c r="K718" s="475"/>
      <c r="L718" s="1"/>
      <c r="M718" s="679"/>
      <c r="N718" s="1"/>
      <c r="O718" s="1"/>
      <c r="P718" s="1"/>
    </row>
    <row r="719" spans="2:16" s="484" customFormat="1" ht="12" customHeight="1">
      <c r="B719" s="2"/>
      <c r="C719" s="1"/>
      <c r="D719" s="1"/>
      <c r="E719" s="1"/>
      <c r="F719" s="1"/>
      <c r="G719" s="1"/>
      <c r="H719" s="2"/>
      <c r="I719" s="2"/>
      <c r="J719" s="475"/>
      <c r="K719" s="475"/>
      <c r="L719" s="1"/>
      <c r="M719" s="679"/>
      <c r="N719" s="1"/>
      <c r="O719" s="1"/>
      <c r="P719" s="1"/>
    </row>
    <row r="720" spans="2:16" s="484" customFormat="1" ht="12" customHeight="1">
      <c r="B720" s="2"/>
      <c r="C720" s="1"/>
      <c r="D720" s="1"/>
      <c r="E720" s="1"/>
      <c r="F720" s="1"/>
      <c r="G720" s="1"/>
      <c r="H720" s="2"/>
      <c r="I720" s="2"/>
      <c r="J720" s="475"/>
      <c r="K720" s="475"/>
      <c r="L720" s="1"/>
      <c r="M720" s="679"/>
      <c r="N720" s="1"/>
      <c r="O720" s="1"/>
      <c r="P720" s="1"/>
    </row>
    <row r="721" spans="2:16" s="484" customFormat="1" ht="12" customHeight="1">
      <c r="B721" s="2"/>
      <c r="C721" s="1"/>
      <c r="D721" s="1"/>
      <c r="E721" s="1"/>
      <c r="F721" s="1"/>
      <c r="G721" s="1"/>
      <c r="H721" s="2"/>
      <c r="I721" s="2"/>
      <c r="J721" s="475"/>
      <c r="K721" s="475"/>
      <c r="L721" s="1"/>
      <c r="M721" s="679"/>
      <c r="N721" s="1"/>
      <c r="O721" s="1"/>
      <c r="P721" s="1"/>
    </row>
    <row r="722" spans="2:16" s="484" customFormat="1" ht="12" customHeight="1">
      <c r="B722" s="2"/>
      <c r="C722" s="1"/>
      <c r="D722" s="1"/>
      <c r="E722" s="1"/>
      <c r="F722" s="1"/>
      <c r="G722" s="1"/>
      <c r="H722" s="2"/>
      <c r="I722" s="2"/>
      <c r="J722" s="475"/>
      <c r="K722" s="475"/>
      <c r="L722" s="1"/>
      <c r="M722" s="679"/>
      <c r="N722" s="1"/>
      <c r="O722" s="1"/>
      <c r="P722" s="1"/>
    </row>
    <row r="723" spans="2:16" s="484" customFormat="1" ht="12" customHeight="1">
      <c r="B723" s="2"/>
      <c r="C723" s="1"/>
      <c r="D723" s="1"/>
      <c r="E723" s="1"/>
      <c r="F723" s="1"/>
      <c r="G723" s="1"/>
      <c r="H723" s="2"/>
      <c r="I723" s="2"/>
      <c r="J723" s="475"/>
      <c r="K723" s="475"/>
      <c r="L723" s="1"/>
      <c r="M723" s="679"/>
      <c r="N723" s="1"/>
      <c r="O723" s="1"/>
      <c r="P723" s="1"/>
    </row>
    <row r="724" spans="2:16" s="484" customFormat="1" ht="12" customHeight="1">
      <c r="B724" s="2"/>
      <c r="C724" s="1"/>
      <c r="D724" s="1"/>
      <c r="E724" s="1"/>
      <c r="F724" s="1"/>
      <c r="G724" s="1"/>
      <c r="H724" s="2"/>
      <c r="I724" s="2"/>
      <c r="J724" s="475"/>
      <c r="K724" s="475"/>
      <c r="L724" s="1"/>
      <c r="M724" s="679"/>
      <c r="N724" s="1"/>
      <c r="O724" s="1"/>
      <c r="P724" s="1"/>
    </row>
    <row r="725" spans="2:16" s="484" customFormat="1" ht="12" customHeight="1">
      <c r="B725" s="2"/>
      <c r="C725" s="1"/>
      <c r="D725" s="1"/>
      <c r="E725" s="1"/>
      <c r="F725" s="1"/>
      <c r="G725" s="1"/>
      <c r="H725" s="2"/>
      <c r="I725" s="2"/>
      <c r="J725" s="475"/>
      <c r="K725" s="475"/>
      <c r="L725" s="1"/>
      <c r="M725" s="679"/>
      <c r="N725" s="1"/>
      <c r="O725" s="1"/>
      <c r="P725" s="1"/>
    </row>
    <row r="726" spans="2:16" s="484" customFormat="1" ht="12" customHeight="1">
      <c r="B726" s="2"/>
      <c r="C726" s="1"/>
      <c r="D726" s="1"/>
      <c r="E726" s="1"/>
      <c r="F726" s="1"/>
      <c r="G726" s="1"/>
      <c r="H726" s="2"/>
      <c r="I726" s="2"/>
      <c r="J726" s="475"/>
      <c r="K726" s="475"/>
      <c r="L726" s="1"/>
      <c r="M726" s="679"/>
      <c r="N726" s="1"/>
      <c r="O726" s="1"/>
      <c r="P726" s="1"/>
    </row>
    <row r="727" spans="2:16" s="484" customFormat="1" ht="12" customHeight="1">
      <c r="B727" s="2"/>
      <c r="C727" s="1"/>
      <c r="D727" s="1"/>
      <c r="E727" s="1"/>
      <c r="F727" s="1"/>
      <c r="G727" s="1"/>
      <c r="H727" s="2"/>
      <c r="I727" s="2"/>
      <c r="J727" s="475"/>
      <c r="K727" s="475"/>
      <c r="L727" s="1"/>
      <c r="M727" s="679"/>
      <c r="N727" s="1"/>
      <c r="O727" s="1"/>
      <c r="P727" s="1"/>
    </row>
    <row r="728" spans="2:16" s="484" customFormat="1" ht="12" customHeight="1">
      <c r="B728" s="2"/>
      <c r="C728" s="1"/>
      <c r="D728" s="1"/>
      <c r="E728" s="1"/>
      <c r="F728" s="1"/>
      <c r="G728" s="1"/>
      <c r="H728" s="2"/>
      <c r="I728" s="2"/>
      <c r="J728" s="475"/>
      <c r="K728" s="475"/>
      <c r="L728" s="1"/>
      <c r="M728" s="679"/>
      <c r="N728" s="1"/>
      <c r="O728" s="1"/>
      <c r="P728" s="1"/>
    </row>
    <row r="729" spans="2:16" s="484" customFormat="1" ht="12" customHeight="1">
      <c r="B729" s="2"/>
      <c r="C729" s="1"/>
      <c r="D729" s="1"/>
      <c r="E729" s="1"/>
      <c r="F729" s="1"/>
      <c r="G729" s="1"/>
      <c r="H729" s="2"/>
      <c r="I729" s="2"/>
      <c r="J729" s="475"/>
      <c r="K729" s="475"/>
      <c r="L729" s="1"/>
      <c r="M729" s="679"/>
      <c r="N729" s="1"/>
      <c r="O729" s="1"/>
      <c r="P729" s="1"/>
    </row>
    <row r="730" spans="2:16" s="484" customFormat="1" ht="12" customHeight="1">
      <c r="B730" s="2"/>
      <c r="C730" s="1"/>
      <c r="D730" s="1"/>
      <c r="E730" s="1"/>
      <c r="F730" s="1"/>
      <c r="G730" s="1"/>
      <c r="H730" s="2"/>
      <c r="I730" s="2"/>
      <c r="J730" s="475"/>
      <c r="K730" s="475"/>
      <c r="L730" s="1"/>
      <c r="M730" s="679"/>
      <c r="N730" s="1"/>
      <c r="O730" s="1"/>
      <c r="P730" s="1"/>
    </row>
    <row r="731" spans="2:16" s="484" customFormat="1" ht="12" customHeight="1">
      <c r="B731" s="2"/>
      <c r="C731" s="1"/>
      <c r="D731" s="1"/>
      <c r="E731" s="1"/>
      <c r="F731" s="1"/>
      <c r="G731" s="1"/>
      <c r="H731" s="2"/>
      <c r="I731" s="2"/>
      <c r="J731" s="475"/>
      <c r="K731" s="475"/>
      <c r="L731" s="1"/>
      <c r="M731" s="679"/>
      <c r="N731" s="1"/>
      <c r="O731" s="1"/>
      <c r="P731" s="1"/>
    </row>
    <row r="732" spans="2:16" s="484" customFormat="1" ht="12" customHeight="1">
      <c r="B732" s="2"/>
      <c r="C732" s="1"/>
      <c r="D732" s="1"/>
      <c r="E732" s="1"/>
      <c r="F732" s="1"/>
      <c r="G732" s="1"/>
      <c r="H732" s="2"/>
      <c r="I732" s="2"/>
      <c r="J732" s="475"/>
      <c r="K732" s="475"/>
      <c r="L732" s="1"/>
      <c r="M732" s="679"/>
      <c r="N732" s="1"/>
      <c r="O732" s="1"/>
      <c r="P732" s="1"/>
    </row>
    <row r="733" spans="2:16" s="484" customFormat="1" ht="12" customHeight="1">
      <c r="B733" s="2"/>
      <c r="C733" s="1"/>
      <c r="D733" s="1"/>
      <c r="E733" s="1"/>
      <c r="F733" s="1"/>
      <c r="G733" s="1"/>
      <c r="H733" s="2"/>
      <c r="I733" s="2"/>
      <c r="J733" s="475"/>
      <c r="K733" s="475"/>
      <c r="L733" s="1"/>
      <c r="M733" s="679"/>
      <c r="N733" s="1"/>
      <c r="O733" s="1"/>
      <c r="P733" s="1"/>
    </row>
    <row r="734" spans="2:16" s="484" customFormat="1" ht="12" customHeight="1">
      <c r="B734" s="2"/>
      <c r="C734" s="1"/>
      <c r="D734" s="1"/>
      <c r="E734" s="1"/>
      <c r="F734" s="1"/>
      <c r="G734" s="1"/>
      <c r="H734" s="2"/>
      <c r="I734" s="2"/>
      <c r="J734" s="475"/>
      <c r="K734" s="475"/>
      <c r="L734" s="1"/>
      <c r="M734" s="679"/>
      <c r="N734" s="1"/>
      <c r="O734" s="1"/>
      <c r="P734" s="1"/>
    </row>
    <row r="735" spans="2:16" s="484" customFormat="1" ht="12" customHeight="1">
      <c r="B735" s="2"/>
      <c r="C735" s="1"/>
      <c r="D735" s="1"/>
      <c r="E735" s="1"/>
      <c r="F735" s="1"/>
      <c r="G735" s="1"/>
      <c r="H735" s="2"/>
      <c r="I735" s="2"/>
      <c r="J735" s="475"/>
      <c r="K735" s="475"/>
      <c r="L735" s="1"/>
      <c r="M735" s="679"/>
      <c r="N735" s="1"/>
      <c r="O735" s="1"/>
      <c r="P735" s="1"/>
    </row>
    <row r="736" spans="2:16" s="484" customFormat="1" ht="12" customHeight="1">
      <c r="B736" s="2"/>
      <c r="C736" s="1"/>
      <c r="D736" s="1"/>
      <c r="E736" s="1"/>
      <c r="F736" s="1"/>
      <c r="G736" s="1"/>
      <c r="H736" s="2"/>
      <c r="I736" s="2"/>
      <c r="J736" s="475"/>
      <c r="K736" s="475"/>
      <c r="L736" s="1"/>
      <c r="M736" s="679"/>
      <c r="N736" s="1"/>
      <c r="O736" s="1"/>
      <c r="P736" s="1"/>
    </row>
    <row r="737" spans="2:16" s="484" customFormat="1" ht="12" customHeight="1">
      <c r="B737" s="2"/>
      <c r="C737" s="1"/>
      <c r="D737" s="1"/>
      <c r="E737" s="1"/>
      <c r="F737" s="1"/>
      <c r="G737" s="1"/>
      <c r="H737" s="2"/>
      <c r="I737" s="2"/>
      <c r="J737" s="475"/>
      <c r="K737" s="475"/>
      <c r="L737" s="1"/>
      <c r="M737" s="679"/>
      <c r="N737" s="1"/>
      <c r="O737" s="1"/>
      <c r="P737" s="1"/>
    </row>
    <row r="738" spans="2:16" s="484" customFormat="1" ht="12" customHeight="1">
      <c r="B738" s="2"/>
      <c r="C738" s="1"/>
      <c r="D738" s="1"/>
      <c r="E738" s="1"/>
      <c r="F738" s="1"/>
      <c r="G738" s="1"/>
      <c r="H738" s="2"/>
      <c r="I738" s="2"/>
      <c r="J738" s="475"/>
      <c r="K738" s="475"/>
      <c r="L738" s="1"/>
      <c r="M738" s="679"/>
      <c r="N738" s="1"/>
      <c r="O738" s="1"/>
      <c r="P738" s="1"/>
    </row>
    <row r="739" spans="2:16" s="484" customFormat="1" ht="12" customHeight="1">
      <c r="B739" s="2"/>
      <c r="C739" s="1"/>
      <c r="D739" s="1"/>
      <c r="E739" s="1"/>
      <c r="F739" s="1"/>
      <c r="G739" s="1"/>
      <c r="H739" s="2"/>
      <c r="I739" s="2"/>
      <c r="J739" s="475"/>
      <c r="K739" s="475"/>
      <c r="L739" s="1"/>
      <c r="M739" s="679"/>
      <c r="N739" s="1"/>
      <c r="O739" s="1"/>
      <c r="P739" s="1"/>
    </row>
    <row r="740" spans="2:16" s="484" customFormat="1" ht="12" customHeight="1">
      <c r="B740" s="2"/>
      <c r="C740" s="1"/>
      <c r="D740" s="1"/>
      <c r="E740" s="1"/>
      <c r="F740" s="1"/>
      <c r="G740" s="1"/>
      <c r="H740" s="2"/>
      <c r="I740" s="2"/>
      <c r="J740" s="475"/>
      <c r="K740" s="475"/>
      <c r="L740" s="1"/>
      <c r="M740" s="679"/>
      <c r="N740" s="1"/>
      <c r="O740" s="1"/>
      <c r="P740" s="1"/>
    </row>
    <row r="741" spans="2:16" s="484" customFormat="1" ht="12" customHeight="1">
      <c r="B741" s="2"/>
      <c r="C741" s="1"/>
      <c r="D741" s="1"/>
      <c r="E741" s="1"/>
      <c r="F741" s="1"/>
      <c r="G741" s="1"/>
      <c r="H741" s="2"/>
      <c r="I741" s="2"/>
      <c r="J741" s="475"/>
      <c r="K741" s="475"/>
      <c r="L741" s="1"/>
      <c r="M741" s="679"/>
      <c r="N741" s="1"/>
      <c r="O741" s="1"/>
      <c r="P741" s="1"/>
    </row>
    <row r="742" spans="2:16" s="484" customFormat="1" ht="12" customHeight="1">
      <c r="B742" s="2"/>
      <c r="C742" s="1"/>
      <c r="D742" s="1"/>
      <c r="E742" s="1"/>
      <c r="F742" s="1"/>
      <c r="G742" s="1"/>
      <c r="H742" s="2"/>
      <c r="I742" s="2"/>
      <c r="J742" s="475"/>
      <c r="K742" s="475"/>
      <c r="L742" s="1"/>
      <c r="M742" s="679"/>
      <c r="N742" s="1"/>
      <c r="O742" s="1"/>
      <c r="P742" s="1"/>
    </row>
    <row r="743" spans="2:16" s="484" customFormat="1" ht="12" customHeight="1">
      <c r="B743" s="2"/>
      <c r="C743" s="1"/>
      <c r="D743" s="1"/>
      <c r="E743" s="1"/>
      <c r="F743" s="1"/>
      <c r="G743" s="1"/>
      <c r="H743" s="2"/>
      <c r="I743" s="2"/>
      <c r="J743" s="475"/>
      <c r="K743" s="475"/>
      <c r="L743" s="1"/>
      <c r="M743" s="679"/>
      <c r="N743" s="1"/>
      <c r="O743" s="1"/>
      <c r="P743" s="1"/>
    </row>
    <row r="744" spans="2:16" s="484" customFormat="1" ht="12" customHeight="1">
      <c r="B744" s="2"/>
      <c r="C744" s="1"/>
      <c r="D744" s="1"/>
      <c r="E744" s="1"/>
      <c r="F744" s="1"/>
      <c r="G744" s="1"/>
      <c r="H744" s="2"/>
      <c r="I744" s="2"/>
      <c r="J744" s="475"/>
      <c r="K744" s="475"/>
      <c r="L744" s="1"/>
      <c r="M744" s="679"/>
      <c r="N744" s="1"/>
      <c r="O744" s="1"/>
      <c r="P744" s="1"/>
    </row>
    <row r="745" spans="2:16" s="484" customFormat="1" ht="12" customHeight="1">
      <c r="B745" s="2"/>
      <c r="C745" s="1"/>
      <c r="D745" s="1"/>
      <c r="E745" s="1"/>
      <c r="F745" s="1"/>
      <c r="G745" s="1"/>
      <c r="H745" s="2"/>
      <c r="I745" s="2"/>
      <c r="J745" s="475"/>
      <c r="K745" s="475"/>
      <c r="L745" s="1"/>
      <c r="M745" s="679"/>
      <c r="N745" s="1"/>
      <c r="O745" s="1"/>
      <c r="P745" s="1"/>
    </row>
    <row r="746" spans="2:16" s="484" customFormat="1" ht="12" customHeight="1">
      <c r="B746" s="2"/>
      <c r="C746" s="1"/>
      <c r="D746" s="1"/>
      <c r="E746" s="1"/>
      <c r="F746" s="1"/>
      <c r="G746" s="1"/>
      <c r="H746" s="2"/>
      <c r="I746" s="2"/>
      <c r="J746" s="475"/>
      <c r="K746" s="475"/>
      <c r="L746" s="1"/>
      <c r="M746" s="679"/>
      <c r="N746" s="1"/>
      <c r="O746" s="1"/>
      <c r="P746" s="1"/>
    </row>
    <row r="747" spans="2:16" s="484" customFormat="1" ht="12" customHeight="1">
      <c r="B747" s="2"/>
      <c r="C747" s="1"/>
      <c r="D747" s="1"/>
      <c r="E747" s="1"/>
      <c r="F747" s="1"/>
      <c r="G747" s="1"/>
      <c r="H747" s="2"/>
      <c r="I747" s="2"/>
      <c r="J747" s="475"/>
      <c r="K747" s="475"/>
      <c r="L747" s="1"/>
      <c r="M747" s="679"/>
      <c r="N747" s="1"/>
      <c r="O747" s="1"/>
      <c r="P747" s="1"/>
    </row>
    <row r="748" spans="2:16" s="484" customFormat="1" ht="12" customHeight="1">
      <c r="B748" s="2"/>
      <c r="C748" s="1"/>
      <c r="D748" s="1"/>
      <c r="E748" s="1"/>
      <c r="F748" s="1"/>
      <c r="G748" s="1"/>
      <c r="H748" s="2"/>
      <c r="I748" s="2"/>
      <c r="J748" s="475"/>
      <c r="K748" s="475"/>
      <c r="L748" s="1"/>
      <c r="M748" s="679"/>
      <c r="N748" s="1"/>
      <c r="O748" s="1"/>
      <c r="P748" s="1"/>
    </row>
    <row r="749" spans="2:16" s="484" customFormat="1" ht="12" customHeight="1">
      <c r="B749" s="2"/>
      <c r="C749" s="1"/>
      <c r="D749" s="1"/>
      <c r="E749" s="1"/>
      <c r="F749" s="1"/>
      <c r="G749" s="1"/>
      <c r="H749" s="2"/>
      <c r="I749" s="2"/>
      <c r="J749" s="475"/>
      <c r="K749" s="475"/>
      <c r="L749" s="1"/>
      <c r="M749" s="679"/>
      <c r="N749" s="1"/>
      <c r="O749" s="1"/>
      <c r="P749" s="1"/>
    </row>
    <row r="750" spans="2:16" s="484" customFormat="1" ht="12" customHeight="1">
      <c r="B750" s="2"/>
      <c r="C750" s="1"/>
      <c r="D750" s="1"/>
      <c r="E750" s="1"/>
      <c r="F750" s="1"/>
      <c r="G750" s="1"/>
      <c r="H750" s="2"/>
      <c r="I750" s="2"/>
      <c r="J750" s="475"/>
      <c r="K750" s="475"/>
      <c r="L750" s="1"/>
      <c r="M750" s="679"/>
      <c r="N750" s="1"/>
      <c r="O750" s="1"/>
      <c r="P750" s="1"/>
    </row>
    <row r="751" spans="2:16" s="484" customFormat="1" ht="12" customHeight="1">
      <c r="B751" s="2"/>
      <c r="C751" s="1"/>
      <c r="D751" s="1"/>
      <c r="E751" s="1"/>
      <c r="F751" s="1"/>
      <c r="G751" s="1"/>
      <c r="H751" s="2"/>
      <c r="I751" s="2"/>
      <c r="J751" s="475"/>
      <c r="K751" s="475"/>
      <c r="L751" s="1"/>
      <c r="M751" s="679"/>
      <c r="N751" s="1"/>
      <c r="O751" s="1"/>
      <c r="P751" s="1"/>
    </row>
    <row r="752" spans="2:16" s="484" customFormat="1" ht="12" customHeight="1">
      <c r="B752" s="2"/>
      <c r="C752" s="1"/>
      <c r="D752" s="1"/>
      <c r="E752" s="1"/>
      <c r="F752" s="1"/>
      <c r="G752" s="1"/>
      <c r="H752" s="2"/>
      <c r="I752" s="2"/>
      <c r="J752" s="475"/>
      <c r="K752" s="475"/>
      <c r="L752" s="1"/>
      <c r="M752" s="679"/>
      <c r="N752" s="1"/>
      <c r="O752" s="1"/>
      <c r="P752" s="1"/>
    </row>
    <row r="753" spans="2:16" s="484" customFormat="1" ht="12" customHeight="1">
      <c r="B753" s="2"/>
      <c r="C753" s="1"/>
      <c r="D753" s="1"/>
      <c r="E753" s="1"/>
      <c r="F753" s="1"/>
      <c r="G753" s="1"/>
      <c r="H753" s="2"/>
      <c r="I753" s="2"/>
      <c r="J753" s="475"/>
      <c r="K753" s="475"/>
      <c r="L753" s="1"/>
      <c r="M753" s="679"/>
      <c r="N753" s="1"/>
      <c r="O753" s="1"/>
      <c r="P753" s="1"/>
    </row>
    <row r="754" spans="2:16" s="484" customFormat="1" ht="12" customHeight="1">
      <c r="B754" s="2"/>
      <c r="C754" s="1"/>
      <c r="D754" s="1"/>
      <c r="E754" s="1"/>
      <c r="F754" s="1"/>
      <c r="G754" s="1"/>
      <c r="H754" s="2"/>
      <c r="I754" s="2"/>
      <c r="J754" s="475"/>
      <c r="K754" s="475"/>
      <c r="L754" s="1"/>
      <c r="M754" s="679"/>
      <c r="N754" s="1"/>
      <c r="O754" s="1"/>
      <c r="P754" s="1"/>
    </row>
    <row r="755" spans="2:16" s="484" customFormat="1" ht="12" customHeight="1">
      <c r="B755" s="2"/>
      <c r="C755" s="1"/>
      <c r="D755" s="1"/>
      <c r="E755" s="1"/>
      <c r="F755" s="1"/>
      <c r="G755" s="1"/>
      <c r="H755" s="2"/>
      <c r="I755" s="2"/>
      <c r="J755" s="475"/>
      <c r="K755" s="475"/>
      <c r="L755" s="1"/>
      <c r="M755" s="679"/>
      <c r="N755" s="1"/>
      <c r="O755" s="1"/>
      <c r="P755" s="1"/>
    </row>
    <row r="756" spans="2:16" s="484" customFormat="1" ht="12" customHeight="1">
      <c r="B756" s="2"/>
      <c r="C756" s="1"/>
      <c r="D756" s="1"/>
      <c r="E756" s="1"/>
      <c r="F756" s="1"/>
      <c r="G756" s="1"/>
      <c r="H756" s="2"/>
      <c r="I756" s="2"/>
      <c r="J756" s="475"/>
      <c r="K756" s="475"/>
      <c r="L756" s="1"/>
      <c r="M756" s="679"/>
      <c r="N756" s="1"/>
      <c r="O756" s="1"/>
      <c r="P756" s="1"/>
    </row>
    <row r="757" spans="2:16" s="484" customFormat="1" ht="12" customHeight="1">
      <c r="B757" s="2"/>
      <c r="C757" s="1"/>
      <c r="D757" s="1"/>
      <c r="E757" s="1"/>
      <c r="F757" s="1"/>
      <c r="G757" s="1"/>
      <c r="H757" s="2"/>
      <c r="I757" s="2"/>
      <c r="J757" s="475"/>
      <c r="K757" s="475"/>
      <c r="L757" s="1"/>
      <c r="M757" s="679"/>
      <c r="N757" s="1"/>
      <c r="O757" s="1"/>
      <c r="P757" s="1"/>
    </row>
    <row r="758" spans="2:16" s="484" customFormat="1" ht="12" customHeight="1">
      <c r="B758" s="2"/>
      <c r="C758" s="1"/>
      <c r="D758" s="1"/>
      <c r="E758" s="1"/>
      <c r="F758" s="1"/>
      <c r="G758" s="1"/>
      <c r="H758" s="2"/>
      <c r="I758" s="2"/>
      <c r="J758" s="475"/>
      <c r="K758" s="475"/>
      <c r="L758" s="1"/>
      <c r="M758" s="679"/>
      <c r="N758" s="1"/>
      <c r="O758" s="1"/>
      <c r="P758" s="1"/>
    </row>
    <row r="759" spans="2:16" s="484" customFormat="1" ht="12" customHeight="1">
      <c r="B759" s="2"/>
      <c r="C759" s="1"/>
      <c r="D759" s="1"/>
      <c r="E759" s="1"/>
      <c r="F759" s="1"/>
      <c r="G759" s="1"/>
      <c r="H759" s="2"/>
      <c r="I759" s="2"/>
      <c r="J759" s="475"/>
      <c r="K759" s="475"/>
      <c r="L759" s="1"/>
      <c r="M759" s="679"/>
      <c r="N759" s="1"/>
      <c r="O759" s="1"/>
      <c r="P759" s="1"/>
    </row>
    <row r="760" spans="2:16" s="484" customFormat="1" ht="12" customHeight="1">
      <c r="B760" s="2"/>
      <c r="C760" s="1"/>
      <c r="D760" s="1"/>
      <c r="E760" s="1"/>
      <c r="F760" s="1"/>
      <c r="G760" s="1"/>
      <c r="H760" s="2"/>
      <c r="I760" s="2"/>
      <c r="J760" s="475"/>
      <c r="K760" s="475"/>
      <c r="L760" s="1"/>
      <c r="M760" s="679"/>
      <c r="N760" s="1"/>
      <c r="O760" s="1"/>
      <c r="P760" s="1"/>
    </row>
    <row r="761" spans="2:16" s="484" customFormat="1" ht="12" customHeight="1">
      <c r="B761" s="2"/>
      <c r="C761" s="1"/>
      <c r="D761" s="1"/>
      <c r="E761" s="1"/>
      <c r="F761" s="1"/>
      <c r="G761" s="1"/>
      <c r="H761" s="2"/>
      <c r="I761" s="2"/>
      <c r="J761" s="475"/>
      <c r="K761" s="475"/>
      <c r="L761" s="1"/>
      <c r="M761" s="679"/>
      <c r="N761" s="1"/>
      <c r="O761" s="1"/>
      <c r="P761" s="1"/>
    </row>
    <row r="762" spans="2:16" s="484" customFormat="1" ht="12" customHeight="1">
      <c r="B762" s="2"/>
      <c r="C762" s="1"/>
      <c r="D762" s="1"/>
      <c r="E762" s="1"/>
      <c r="F762" s="1"/>
      <c r="G762" s="1"/>
      <c r="H762" s="2"/>
      <c r="I762" s="2"/>
      <c r="J762" s="475"/>
      <c r="K762" s="475"/>
      <c r="L762" s="1"/>
      <c r="M762" s="679"/>
      <c r="N762" s="1"/>
      <c r="O762" s="1"/>
      <c r="P762" s="1"/>
    </row>
    <row r="763" spans="2:16" s="484" customFormat="1" ht="12" customHeight="1">
      <c r="B763" s="2"/>
      <c r="C763" s="1"/>
      <c r="D763" s="1"/>
      <c r="E763" s="1"/>
      <c r="F763" s="1"/>
      <c r="G763" s="1"/>
      <c r="H763" s="2"/>
      <c r="I763" s="2"/>
      <c r="J763" s="475"/>
      <c r="K763" s="475"/>
      <c r="L763" s="1"/>
      <c r="M763" s="679"/>
      <c r="N763" s="1"/>
      <c r="O763" s="1"/>
      <c r="P763" s="1"/>
    </row>
    <row r="764" spans="2:16" s="484" customFormat="1" ht="12" customHeight="1">
      <c r="B764" s="2"/>
      <c r="C764" s="1"/>
      <c r="D764" s="1"/>
      <c r="E764" s="1"/>
      <c r="F764" s="1"/>
      <c r="G764" s="1"/>
      <c r="H764" s="2"/>
      <c r="I764" s="2"/>
      <c r="J764" s="475"/>
      <c r="K764" s="475"/>
      <c r="L764" s="1"/>
      <c r="M764" s="679"/>
      <c r="N764" s="1"/>
      <c r="O764" s="1"/>
      <c r="P764" s="1"/>
    </row>
    <row r="765" spans="2:16" s="484" customFormat="1" ht="12" customHeight="1">
      <c r="B765" s="2"/>
      <c r="C765" s="1"/>
      <c r="D765" s="1"/>
      <c r="E765" s="1"/>
      <c r="F765" s="1"/>
      <c r="G765" s="1"/>
      <c r="H765" s="2"/>
      <c r="I765" s="2"/>
      <c r="J765" s="475"/>
      <c r="K765" s="475"/>
      <c r="L765" s="1"/>
      <c r="M765" s="679"/>
      <c r="N765" s="1"/>
      <c r="O765" s="1"/>
      <c r="P765" s="1"/>
    </row>
    <row r="766" spans="2:16" s="484" customFormat="1" ht="12" customHeight="1">
      <c r="B766" s="2"/>
      <c r="C766" s="1"/>
      <c r="D766" s="1"/>
      <c r="E766" s="1"/>
      <c r="F766" s="1"/>
      <c r="G766" s="1"/>
      <c r="H766" s="2"/>
      <c r="I766" s="2"/>
      <c r="J766" s="475"/>
      <c r="K766" s="475"/>
      <c r="L766" s="1"/>
      <c r="M766" s="679"/>
      <c r="N766" s="1"/>
      <c r="O766" s="1"/>
      <c r="P766" s="1"/>
    </row>
    <row r="767" spans="2:16" s="484" customFormat="1" ht="12" customHeight="1">
      <c r="B767" s="2"/>
      <c r="C767" s="1"/>
      <c r="D767" s="1"/>
      <c r="E767" s="1"/>
      <c r="F767" s="1"/>
      <c r="G767" s="1"/>
      <c r="H767" s="2"/>
      <c r="I767" s="2"/>
      <c r="J767" s="475"/>
      <c r="K767" s="475"/>
      <c r="L767" s="1"/>
      <c r="M767" s="679"/>
      <c r="N767" s="1"/>
      <c r="O767" s="1"/>
      <c r="P767" s="1"/>
    </row>
    <row r="768" spans="2:16" s="484" customFormat="1" ht="12" customHeight="1">
      <c r="B768" s="2"/>
      <c r="C768" s="1"/>
      <c r="D768" s="1"/>
      <c r="E768" s="1"/>
      <c r="F768" s="1"/>
      <c r="G768" s="1"/>
      <c r="H768" s="2"/>
      <c r="I768" s="2"/>
      <c r="J768" s="475"/>
      <c r="K768" s="475"/>
      <c r="L768" s="1"/>
      <c r="M768" s="679"/>
      <c r="N768" s="1"/>
      <c r="O768" s="1"/>
      <c r="P768" s="1"/>
    </row>
    <row r="769" spans="2:16" s="484" customFormat="1" ht="12" customHeight="1">
      <c r="B769" s="2"/>
      <c r="C769" s="1"/>
      <c r="D769" s="1"/>
      <c r="E769" s="1"/>
      <c r="F769" s="1"/>
      <c r="G769" s="1"/>
      <c r="H769" s="2"/>
      <c r="I769" s="2"/>
      <c r="J769" s="475"/>
      <c r="K769" s="475"/>
      <c r="L769" s="1"/>
      <c r="M769" s="679"/>
      <c r="N769" s="1"/>
      <c r="O769" s="1"/>
      <c r="P769" s="1"/>
    </row>
    <row r="770" spans="2:16" s="484" customFormat="1" ht="12" customHeight="1">
      <c r="B770" s="2"/>
      <c r="C770" s="1"/>
      <c r="D770" s="1"/>
      <c r="E770" s="1"/>
      <c r="F770" s="1"/>
      <c r="G770" s="1"/>
      <c r="H770" s="2"/>
      <c r="I770" s="2"/>
      <c r="J770" s="475"/>
      <c r="K770" s="475"/>
      <c r="L770" s="1"/>
      <c r="M770" s="679"/>
      <c r="N770" s="1"/>
      <c r="O770" s="1"/>
      <c r="P770" s="1"/>
    </row>
    <row r="771" spans="2:16" s="484" customFormat="1" ht="12" customHeight="1">
      <c r="B771" s="2"/>
      <c r="C771" s="1"/>
      <c r="D771" s="1"/>
      <c r="E771" s="1"/>
      <c r="F771" s="1"/>
      <c r="G771" s="1"/>
      <c r="H771" s="2"/>
      <c r="I771" s="2"/>
      <c r="J771" s="475"/>
      <c r="K771" s="475"/>
      <c r="L771" s="1"/>
      <c r="M771" s="679"/>
      <c r="N771" s="1"/>
      <c r="O771" s="1"/>
      <c r="P771" s="1"/>
    </row>
    <row r="772" spans="2:16" s="484" customFormat="1" ht="12" customHeight="1">
      <c r="B772" s="2"/>
      <c r="C772" s="1"/>
      <c r="D772" s="1"/>
      <c r="E772" s="1"/>
      <c r="F772" s="1"/>
      <c r="G772" s="1"/>
      <c r="H772" s="2"/>
      <c r="I772" s="2"/>
      <c r="J772" s="475"/>
      <c r="K772" s="475"/>
      <c r="L772" s="1"/>
      <c r="M772" s="679"/>
      <c r="N772" s="1"/>
      <c r="O772" s="1"/>
      <c r="P772" s="1"/>
    </row>
    <row r="773" spans="2:16" s="484" customFormat="1" ht="12" customHeight="1">
      <c r="B773" s="2"/>
      <c r="C773" s="1"/>
      <c r="D773" s="1"/>
      <c r="E773" s="1"/>
      <c r="F773" s="1"/>
      <c r="G773" s="1"/>
      <c r="H773" s="2"/>
      <c r="I773" s="2"/>
      <c r="J773" s="475"/>
      <c r="K773" s="475"/>
      <c r="L773" s="1"/>
      <c r="M773" s="679"/>
      <c r="N773" s="1"/>
      <c r="O773" s="1"/>
      <c r="P773" s="1"/>
    </row>
    <row r="774" spans="2:16" s="484" customFormat="1" ht="12" customHeight="1">
      <c r="B774" s="2"/>
      <c r="C774" s="1"/>
      <c r="D774" s="1"/>
      <c r="E774" s="1"/>
      <c r="F774" s="1"/>
      <c r="G774" s="1"/>
      <c r="H774" s="2"/>
      <c r="I774" s="2"/>
      <c r="J774" s="475"/>
      <c r="K774" s="475"/>
      <c r="L774" s="1"/>
      <c r="M774" s="679"/>
      <c r="N774" s="1"/>
      <c r="O774" s="1"/>
      <c r="P774" s="1"/>
    </row>
    <row r="775" spans="2:16" s="484" customFormat="1" ht="12" customHeight="1">
      <c r="B775" s="2"/>
      <c r="C775" s="1"/>
      <c r="D775" s="1"/>
      <c r="E775" s="1"/>
      <c r="F775" s="1"/>
      <c r="G775" s="1"/>
      <c r="H775" s="2"/>
      <c r="I775" s="2"/>
      <c r="J775" s="475"/>
      <c r="K775" s="475"/>
      <c r="L775" s="1"/>
      <c r="M775" s="679"/>
      <c r="N775" s="1"/>
      <c r="O775" s="1"/>
      <c r="P775" s="1"/>
    </row>
    <row r="776" spans="2:16" s="484" customFormat="1" ht="12" customHeight="1">
      <c r="B776" s="2"/>
      <c r="C776" s="1"/>
      <c r="D776" s="1"/>
      <c r="E776" s="1"/>
      <c r="F776" s="1"/>
      <c r="G776" s="1"/>
      <c r="H776" s="2"/>
      <c r="I776" s="2"/>
      <c r="J776" s="475"/>
      <c r="K776" s="475"/>
      <c r="L776" s="1"/>
      <c r="M776" s="679"/>
      <c r="N776" s="1"/>
      <c r="O776" s="1"/>
      <c r="P776" s="1"/>
    </row>
    <row r="777" spans="2:16" s="484" customFormat="1" ht="12" customHeight="1">
      <c r="B777" s="2"/>
      <c r="C777" s="1"/>
      <c r="D777" s="1"/>
      <c r="E777" s="1"/>
      <c r="F777" s="1"/>
      <c r="G777" s="1"/>
      <c r="H777" s="2"/>
      <c r="I777" s="2"/>
      <c r="J777" s="475"/>
      <c r="K777" s="475"/>
      <c r="L777" s="1"/>
      <c r="M777" s="679"/>
      <c r="N777" s="1"/>
      <c r="O777" s="1"/>
      <c r="P777" s="1"/>
    </row>
    <row r="778" spans="2:16" s="484" customFormat="1" ht="12" customHeight="1">
      <c r="B778" s="2"/>
      <c r="C778" s="1"/>
      <c r="D778" s="1"/>
      <c r="E778" s="1"/>
      <c r="F778" s="1"/>
      <c r="G778" s="1"/>
      <c r="H778" s="2"/>
      <c r="I778" s="2"/>
      <c r="J778" s="475"/>
      <c r="K778" s="475"/>
      <c r="L778" s="1"/>
      <c r="M778" s="679"/>
      <c r="N778" s="1"/>
      <c r="O778" s="1"/>
      <c r="P778" s="1"/>
    </row>
    <row r="779" spans="2:16" s="484" customFormat="1" ht="12" customHeight="1">
      <c r="B779" s="2"/>
      <c r="C779" s="1"/>
      <c r="D779" s="1"/>
      <c r="E779" s="1"/>
      <c r="F779" s="1"/>
      <c r="G779" s="1"/>
      <c r="H779" s="2"/>
      <c r="I779" s="2"/>
      <c r="J779" s="475"/>
      <c r="K779" s="475"/>
      <c r="L779" s="1"/>
      <c r="M779" s="679"/>
      <c r="N779" s="1"/>
      <c r="O779" s="1"/>
      <c r="P779" s="1"/>
    </row>
    <row r="780" spans="2:16" s="484" customFormat="1" ht="12" customHeight="1">
      <c r="B780" s="2"/>
      <c r="C780" s="1"/>
      <c r="D780" s="1"/>
      <c r="E780" s="1"/>
      <c r="F780" s="1"/>
      <c r="G780" s="1"/>
      <c r="H780" s="2"/>
      <c r="I780" s="2"/>
      <c r="J780" s="475"/>
      <c r="K780" s="475"/>
      <c r="L780" s="1"/>
      <c r="M780" s="679"/>
      <c r="N780" s="1"/>
      <c r="O780" s="1"/>
      <c r="P780" s="1"/>
    </row>
    <row r="781" spans="2:16" s="484" customFormat="1" ht="12" customHeight="1">
      <c r="B781" s="2"/>
      <c r="C781" s="1"/>
      <c r="D781" s="1"/>
      <c r="E781" s="1"/>
      <c r="F781" s="1"/>
      <c r="G781" s="1"/>
      <c r="H781" s="2"/>
      <c r="I781" s="2"/>
      <c r="J781" s="475"/>
      <c r="K781" s="475"/>
      <c r="L781" s="1"/>
      <c r="M781" s="679"/>
      <c r="N781" s="1"/>
      <c r="O781" s="1"/>
      <c r="P781" s="1"/>
    </row>
    <row r="782" spans="2:16" s="484" customFormat="1" ht="12" customHeight="1">
      <c r="B782" s="2"/>
      <c r="C782" s="1"/>
      <c r="D782" s="1"/>
      <c r="E782" s="1"/>
      <c r="F782" s="1"/>
      <c r="G782" s="1"/>
      <c r="H782" s="2"/>
      <c r="I782" s="2"/>
      <c r="J782" s="475"/>
      <c r="K782" s="475"/>
      <c r="L782" s="1"/>
      <c r="M782" s="679"/>
      <c r="N782" s="1"/>
      <c r="O782" s="1"/>
      <c r="P782" s="1"/>
    </row>
    <row r="783" spans="2:16" s="484" customFormat="1" ht="12" customHeight="1">
      <c r="B783" s="2"/>
      <c r="C783" s="1"/>
      <c r="D783" s="1"/>
      <c r="E783" s="1"/>
      <c r="F783" s="1"/>
      <c r="G783" s="1"/>
      <c r="H783" s="2"/>
      <c r="I783" s="2"/>
      <c r="J783" s="475"/>
      <c r="K783" s="475"/>
      <c r="L783" s="1"/>
      <c r="M783" s="679"/>
      <c r="N783" s="1"/>
      <c r="O783" s="1"/>
      <c r="P783" s="1"/>
    </row>
    <row r="784" spans="2:16" s="484" customFormat="1" ht="12" customHeight="1">
      <c r="B784" s="2"/>
      <c r="C784" s="1"/>
      <c r="D784" s="1"/>
      <c r="E784" s="1"/>
      <c r="F784" s="1"/>
      <c r="G784" s="1"/>
      <c r="H784" s="2"/>
      <c r="I784" s="2"/>
      <c r="J784" s="475"/>
      <c r="K784" s="475"/>
      <c r="L784" s="1"/>
      <c r="M784" s="679"/>
      <c r="N784" s="1"/>
      <c r="O784" s="1"/>
      <c r="P784" s="1"/>
    </row>
    <row r="785" spans="2:16" s="484" customFormat="1" ht="12" customHeight="1">
      <c r="B785" s="2"/>
      <c r="C785" s="1"/>
      <c r="D785" s="1"/>
      <c r="E785" s="1"/>
      <c r="F785" s="1"/>
      <c r="G785" s="1"/>
      <c r="H785" s="2"/>
      <c r="I785" s="2"/>
      <c r="J785" s="475"/>
      <c r="K785" s="475"/>
      <c r="L785" s="1"/>
      <c r="M785" s="679"/>
      <c r="N785" s="1"/>
      <c r="O785" s="1"/>
      <c r="P785" s="1"/>
    </row>
    <row r="786" spans="2:16" s="484" customFormat="1" ht="12" customHeight="1">
      <c r="B786" s="2"/>
      <c r="C786" s="1"/>
      <c r="D786" s="1"/>
      <c r="E786" s="1"/>
      <c r="F786" s="1"/>
      <c r="G786" s="1"/>
      <c r="H786" s="2"/>
      <c r="I786" s="2"/>
      <c r="J786" s="475"/>
      <c r="K786" s="475"/>
      <c r="L786" s="1"/>
      <c r="M786" s="679"/>
      <c r="N786" s="1"/>
      <c r="O786" s="1"/>
      <c r="P786" s="1"/>
    </row>
    <row r="787" spans="2:16" s="484" customFormat="1" ht="12" customHeight="1">
      <c r="B787" s="2"/>
      <c r="C787" s="1"/>
      <c r="D787" s="1"/>
      <c r="E787" s="1"/>
      <c r="F787" s="1"/>
      <c r="G787" s="1"/>
      <c r="H787" s="2"/>
      <c r="I787" s="2"/>
      <c r="J787" s="475"/>
      <c r="K787" s="475"/>
      <c r="L787" s="1"/>
      <c r="M787" s="679"/>
      <c r="N787" s="1"/>
      <c r="O787" s="1"/>
      <c r="P787" s="1"/>
    </row>
    <row r="788" spans="2:16" s="484" customFormat="1" ht="12" customHeight="1">
      <c r="B788" s="2"/>
      <c r="C788" s="1"/>
      <c r="D788" s="1"/>
      <c r="E788" s="1"/>
      <c r="F788" s="1"/>
      <c r="G788" s="1"/>
      <c r="H788" s="2"/>
      <c r="I788" s="2"/>
      <c r="J788" s="475"/>
      <c r="K788" s="475"/>
      <c r="L788" s="1"/>
      <c r="M788" s="679"/>
      <c r="N788" s="1"/>
      <c r="O788" s="1"/>
      <c r="P788" s="1"/>
    </row>
    <row r="789" spans="2:16" s="484" customFormat="1" ht="12" customHeight="1">
      <c r="B789" s="2"/>
      <c r="C789" s="1"/>
      <c r="D789" s="1"/>
      <c r="E789" s="1"/>
      <c r="F789" s="1"/>
      <c r="G789" s="1"/>
      <c r="H789" s="2"/>
      <c r="I789" s="2"/>
      <c r="J789" s="475"/>
      <c r="K789" s="475"/>
      <c r="L789" s="1"/>
      <c r="M789" s="679"/>
      <c r="N789" s="1"/>
      <c r="O789" s="1"/>
      <c r="P789" s="1"/>
    </row>
    <row r="790" spans="2:16" s="484" customFormat="1" ht="12" customHeight="1">
      <c r="B790" s="2"/>
      <c r="C790" s="1"/>
      <c r="D790" s="1"/>
      <c r="E790" s="1"/>
      <c r="F790" s="1"/>
      <c r="G790" s="1"/>
      <c r="H790" s="2"/>
      <c r="I790" s="2"/>
      <c r="J790" s="475"/>
      <c r="K790" s="475"/>
      <c r="L790" s="1"/>
      <c r="M790" s="679"/>
      <c r="N790" s="1"/>
      <c r="O790" s="1"/>
      <c r="P790" s="1"/>
    </row>
    <row r="791" spans="2:16" s="484" customFormat="1" ht="12" customHeight="1">
      <c r="B791" s="2"/>
      <c r="C791" s="1"/>
      <c r="D791" s="1"/>
      <c r="E791" s="1"/>
      <c r="F791" s="1"/>
      <c r="G791" s="1"/>
      <c r="H791" s="2"/>
      <c r="I791" s="2"/>
      <c r="J791" s="475"/>
      <c r="K791" s="475"/>
      <c r="L791" s="1"/>
      <c r="M791" s="679"/>
      <c r="N791" s="1"/>
      <c r="O791" s="1"/>
      <c r="P791" s="1"/>
    </row>
    <row r="792" spans="2:16" s="484" customFormat="1" ht="12" customHeight="1">
      <c r="B792" s="2"/>
      <c r="C792" s="1"/>
      <c r="D792" s="1"/>
      <c r="E792" s="1"/>
      <c r="F792" s="1"/>
      <c r="G792" s="1"/>
      <c r="H792" s="2"/>
      <c r="I792" s="2"/>
      <c r="J792" s="475"/>
      <c r="K792" s="475"/>
      <c r="L792" s="1"/>
      <c r="M792" s="679"/>
      <c r="N792" s="1"/>
      <c r="O792" s="1"/>
      <c r="P792" s="1"/>
    </row>
    <row r="793" spans="2:16" s="484" customFormat="1" ht="12" customHeight="1">
      <c r="B793" s="2"/>
      <c r="C793" s="1"/>
      <c r="D793" s="1"/>
      <c r="E793" s="1"/>
      <c r="F793" s="1"/>
      <c r="G793" s="1"/>
      <c r="H793" s="2"/>
      <c r="I793" s="2"/>
      <c r="J793" s="475"/>
      <c r="K793" s="475"/>
      <c r="L793" s="1"/>
      <c r="M793" s="679"/>
      <c r="N793" s="1"/>
      <c r="O793" s="1"/>
      <c r="P793" s="1"/>
    </row>
    <row r="794" spans="2:16" s="484" customFormat="1" ht="12" customHeight="1">
      <c r="B794" s="2"/>
      <c r="C794" s="1"/>
      <c r="D794" s="1"/>
      <c r="E794" s="1"/>
      <c r="F794" s="1"/>
      <c r="G794" s="1"/>
      <c r="H794" s="2"/>
      <c r="I794" s="2"/>
      <c r="J794" s="475"/>
      <c r="K794" s="475"/>
      <c r="L794" s="1"/>
      <c r="M794" s="679"/>
      <c r="N794" s="1"/>
      <c r="O794" s="1"/>
      <c r="P794" s="1"/>
    </row>
    <row r="795" spans="2:16" s="484" customFormat="1" ht="12" customHeight="1">
      <c r="B795" s="2"/>
      <c r="C795" s="1"/>
      <c r="D795" s="1"/>
      <c r="E795" s="1"/>
      <c r="F795" s="1"/>
      <c r="G795" s="1"/>
      <c r="H795" s="2"/>
      <c r="I795" s="2"/>
      <c r="J795" s="475"/>
      <c r="K795" s="475"/>
      <c r="L795" s="1"/>
      <c r="M795" s="679"/>
      <c r="N795" s="1"/>
      <c r="O795" s="1"/>
      <c r="P795" s="1"/>
    </row>
    <row r="796" spans="2:16" s="484" customFormat="1" ht="12" customHeight="1">
      <c r="B796" s="2"/>
      <c r="C796" s="1"/>
      <c r="D796" s="1"/>
      <c r="E796" s="1"/>
      <c r="F796" s="1"/>
      <c r="G796" s="1"/>
      <c r="H796" s="2"/>
      <c r="I796" s="2"/>
      <c r="J796" s="475"/>
      <c r="K796" s="475"/>
      <c r="L796" s="1"/>
      <c r="M796" s="679"/>
      <c r="N796" s="1"/>
      <c r="O796" s="1"/>
      <c r="P796" s="1"/>
    </row>
    <row r="797" spans="2:16" s="484" customFormat="1" ht="12" customHeight="1">
      <c r="B797" s="2"/>
      <c r="C797" s="1"/>
      <c r="D797" s="1"/>
      <c r="E797" s="1"/>
      <c r="F797" s="1"/>
      <c r="G797" s="1"/>
      <c r="H797" s="2"/>
      <c r="I797" s="2"/>
      <c r="J797" s="475"/>
      <c r="K797" s="475"/>
      <c r="L797" s="1"/>
      <c r="M797" s="679"/>
      <c r="N797" s="1"/>
      <c r="O797" s="1"/>
      <c r="P797" s="1"/>
    </row>
    <row r="798" spans="2:16" s="484" customFormat="1" ht="12" customHeight="1">
      <c r="B798" s="2"/>
      <c r="C798" s="1"/>
      <c r="D798" s="1"/>
      <c r="E798" s="1"/>
      <c r="F798" s="1"/>
      <c r="G798" s="1"/>
      <c r="H798" s="2"/>
      <c r="I798" s="2"/>
      <c r="J798" s="475"/>
      <c r="K798" s="475"/>
      <c r="L798" s="1"/>
      <c r="M798" s="679"/>
      <c r="N798" s="1"/>
      <c r="O798" s="1"/>
      <c r="P798" s="1"/>
    </row>
    <row r="799" spans="2:16" s="484" customFormat="1" ht="12" customHeight="1">
      <c r="B799" s="2"/>
      <c r="C799" s="1"/>
      <c r="D799" s="1"/>
      <c r="E799" s="1"/>
      <c r="F799" s="1"/>
      <c r="G799" s="1"/>
      <c r="H799" s="2"/>
      <c r="I799" s="2"/>
      <c r="J799" s="475"/>
      <c r="K799" s="475"/>
      <c r="L799" s="1"/>
      <c r="M799" s="679"/>
      <c r="N799" s="1"/>
      <c r="O799" s="1"/>
      <c r="P799" s="1"/>
    </row>
    <row r="800" spans="2:16" s="484" customFormat="1" ht="12" customHeight="1">
      <c r="B800" s="2"/>
      <c r="C800" s="1"/>
      <c r="D800" s="1"/>
      <c r="E800" s="1"/>
      <c r="F800" s="1"/>
      <c r="G800" s="1"/>
      <c r="H800" s="2"/>
      <c r="I800" s="2"/>
      <c r="J800" s="475"/>
      <c r="K800" s="475"/>
      <c r="L800" s="1"/>
      <c r="M800" s="679"/>
      <c r="N800" s="1"/>
      <c r="O800" s="1"/>
      <c r="P800" s="1"/>
    </row>
    <row r="801" spans="2:16" s="484" customFormat="1" ht="12" customHeight="1">
      <c r="B801" s="2"/>
      <c r="C801" s="1"/>
      <c r="D801" s="1"/>
      <c r="E801" s="1"/>
      <c r="F801" s="1"/>
      <c r="G801" s="1"/>
      <c r="H801" s="2"/>
      <c r="I801" s="2"/>
      <c r="J801" s="475"/>
      <c r="K801" s="475"/>
      <c r="L801" s="1"/>
      <c r="M801" s="679"/>
      <c r="N801" s="1"/>
      <c r="O801" s="1"/>
      <c r="P801" s="1"/>
    </row>
    <row r="802" spans="2:16" s="484" customFormat="1" ht="12" customHeight="1">
      <c r="B802" s="2"/>
      <c r="C802" s="1"/>
      <c r="D802" s="1"/>
      <c r="E802" s="1"/>
      <c r="F802" s="1"/>
      <c r="G802" s="1"/>
      <c r="H802" s="2"/>
      <c r="I802" s="2"/>
      <c r="J802" s="475"/>
      <c r="K802" s="475"/>
      <c r="L802" s="1"/>
      <c r="M802" s="679"/>
      <c r="N802" s="1"/>
      <c r="O802" s="1"/>
      <c r="P802" s="1"/>
    </row>
    <row r="803" spans="2:16" s="484" customFormat="1" ht="12" customHeight="1">
      <c r="B803" s="2"/>
      <c r="C803" s="1"/>
      <c r="D803" s="1"/>
      <c r="E803" s="1"/>
      <c r="F803" s="1"/>
      <c r="G803" s="1"/>
      <c r="H803" s="2"/>
      <c r="I803" s="2"/>
      <c r="J803" s="475"/>
      <c r="K803" s="475"/>
      <c r="L803" s="1"/>
      <c r="M803" s="679"/>
      <c r="N803" s="1"/>
      <c r="O803" s="1"/>
      <c r="P803" s="1"/>
    </row>
    <row r="804" spans="2:16" s="484" customFormat="1" ht="12" customHeight="1">
      <c r="B804" s="2"/>
      <c r="C804" s="1"/>
      <c r="D804" s="1"/>
      <c r="E804" s="1"/>
      <c r="F804" s="1"/>
      <c r="G804" s="1"/>
      <c r="H804" s="2"/>
      <c r="I804" s="2"/>
      <c r="J804" s="475"/>
      <c r="K804" s="475"/>
      <c r="L804" s="1"/>
      <c r="M804" s="679"/>
      <c r="N804" s="1"/>
      <c r="O804" s="1"/>
      <c r="P804" s="1"/>
    </row>
    <row r="805" spans="2:16" s="484" customFormat="1" ht="12" customHeight="1">
      <c r="B805" s="2"/>
      <c r="C805" s="1"/>
      <c r="D805" s="1"/>
      <c r="E805" s="1"/>
      <c r="F805" s="1"/>
      <c r="G805" s="1"/>
      <c r="H805" s="2"/>
      <c r="I805" s="2"/>
      <c r="J805" s="475"/>
      <c r="K805" s="475"/>
      <c r="L805" s="1"/>
      <c r="M805" s="679"/>
      <c r="N805" s="1"/>
      <c r="O805" s="1"/>
      <c r="P805" s="1"/>
    </row>
    <row r="806" spans="2:16" s="484" customFormat="1" ht="12" customHeight="1">
      <c r="B806" s="2"/>
      <c r="C806" s="1"/>
      <c r="D806" s="1"/>
      <c r="E806" s="1"/>
      <c r="F806" s="1"/>
      <c r="G806" s="1"/>
      <c r="H806" s="2"/>
      <c r="I806" s="2"/>
      <c r="J806" s="475"/>
      <c r="K806" s="475"/>
      <c r="L806" s="1"/>
      <c r="M806" s="679"/>
      <c r="N806" s="1"/>
      <c r="O806" s="1"/>
      <c r="P806" s="1"/>
    </row>
    <row r="807" spans="2:16" s="484" customFormat="1" ht="12" customHeight="1">
      <c r="B807" s="2"/>
      <c r="C807" s="1"/>
      <c r="D807" s="1"/>
      <c r="E807" s="1"/>
      <c r="F807" s="1"/>
      <c r="G807" s="1"/>
      <c r="H807" s="2"/>
      <c r="I807" s="2"/>
      <c r="J807" s="475"/>
      <c r="K807" s="475"/>
      <c r="L807" s="1"/>
      <c r="M807" s="679"/>
      <c r="N807" s="1"/>
      <c r="O807" s="1"/>
      <c r="P807" s="1"/>
    </row>
    <row r="808" spans="2:16" s="484" customFormat="1" ht="12" customHeight="1">
      <c r="B808" s="2"/>
      <c r="C808" s="1"/>
      <c r="D808" s="1"/>
      <c r="E808" s="1"/>
      <c r="F808" s="1"/>
      <c r="G808" s="1"/>
      <c r="H808" s="2"/>
      <c r="I808" s="2"/>
      <c r="J808" s="475"/>
      <c r="K808" s="475"/>
      <c r="L808" s="1"/>
      <c r="M808" s="679"/>
      <c r="N808" s="1"/>
      <c r="O808" s="1"/>
      <c r="P808" s="1"/>
    </row>
    <row r="809" spans="2:16" s="484" customFormat="1" ht="12" customHeight="1">
      <c r="B809" s="2"/>
      <c r="C809" s="1"/>
      <c r="D809" s="1"/>
      <c r="E809" s="1"/>
      <c r="F809" s="1"/>
      <c r="G809" s="1"/>
      <c r="H809" s="2"/>
      <c r="I809" s="2"/>
      <c r="J809" s="475"/>
      <c r="K809" s="475"/>
      <c r="L809" s="1"/>
      <c r="M809" s="679"/>
      <c r="N809" s="1"/>
      <c r="O809" s="1"/>
      <c r="P809" s="1"/>
    </row>
    <row r="810" spans="2:16" s="484" customFormat="1" ht="12" customHeight="1">
      <c r="B810" s="2"/>
      <c r="C810" s="1"/>
      <c r="D810" s="1"/>
      <c r="E810" s="1"/>
      <c r="F810" s="1"/>
      <c r="G810" s="1"/>
      <c r="H810" s="2"/>
      <c r="I810" s="2"/>
      <c r="J810" s="475"/>
      <c r="K810" s="475"/>
      <c r="L810" s="1"/>
      <c r="M810" s="679"/>
      <c r="N810" s="1"/>
      <c r="O810" s="1"/>
      <c r="P810" s="1"/>
    </row>
    <row r="811" spans="2:16" s="484" customFormat="1" ht="12" customHeight="1">
      <c r="B811" s="2"/>
      <c r="C811" s="1"/>
      <c r="D811" s="1"/>
      <c r="E811" s="1"/>
      <c r="F811" s="1"/>
      <c r="G811" s="1"/>
      <c r="H811" s="2"/>
      <c r="I811" s="2"/>
      <c r="J811" s="475"/>
      <c r="K811" s="475"/>
      <c r="L811" s="1"/>
      <c r="M811" s="679"/>
      <c r="N811" s="1"/>
      <c r="O811" s="1"/>
      <c r="P811" s="1"/>
    </row>
    <row r="812" spans="2:16" s="484" customFormat="1" ht="12" customHeight="1">
      <c r="B812" s="2"/>
      <c r="C812" s="1"/>
      <c r="D812" s="1"/>
      <c r="E812" s="1"/>
      <c r="F812" s="1"/>
      <c r="G812" s="1"/>
      <c r="H812" s="2"/>
      <c r="I812" s="2"/>
      <c r="J812" s="475"/>
      <c r="K812" s="475"/>
      <c r="L812" s="1"/>
      <c r="M812" s="679"/>
      <c r="N812" s="1"/>
      <c r="O812" s="1"/>
      <c r="P812" s="1"/>
    </row>
    <row r="813" spans="2:16" s="484" customFormat="1" ht="12" customHeight="1">
      <c r="B813" s="2"/>
      <c r="C813" s="1"/>
      <c r="D813" s="1"/>
      <c r="E813" s="1"/>
      <c r="F813" s="1"/>
      <c r="G813" s="1"/>
      <c r="H813" s="2"/>
      <c r="I813" s="2"/>
      <c r="J813" s="475"/>
      <c r="K813" s="475"/>
      <c r="L813" s="1"/>
      <c r="M813" s="679"/>
      <c r="N813" s="1"/>
      <c r="O813" s="1"/>
      <c r="P813" s="1"/>
    </row>
    <row r="814" spans="2:16" s="484" customFormat="1" ht="12" customHeight="1">
      <c r="B814" s="2"/>
      <c r="C814" s="1"/>
      <c r="D814" s="1"/>
      <c r="E814" s="1"/>
      <c r="F814" s="1"/>
      <c r="G814" s="1"/>
      <c r="H814" s="2"/>
      <c r="I814" s="2"/>
      <c r="J814" s="475"/>
      <c r="K814" s="475"/>
      <c r="L814" s="1"/>
      <c r="M814" s="679"/>
      <c r="N814" s="1"/>
      <c r="O814" s="1"/>
      <c r="P814" s="1"/>
    </row>
    <row r="815" spans="2:16" s="484" customFormat="1" ht="12" customHeight="1">
      <c r="B815" s="2"/>
      <c r="C815" s="1"/>
      <c r="D815" s="1"/>
      <c r="E815" s="1"/>
      <c r="F815" s="1"/>
      <c r="G815" s="1"/>
      <c r="H815" s="2"/>
      <c r="I815" s="2"/>
      <c r="J815" s="475"/>
      <c r="K815" s="475"/>
      <c r="L815" s="1"/>
      <c r="M815" s="679"/>
      <c r="N815" s="1"/>
      <c r="O815" s="1"/>
      <c r="P815" s="1"/>
    </row>
    <row r="816" spans="2:16" s="484" customFormat="1" ht="12" customHeight="1">
      <c r="B816" s="2"/>
      <c r="C816" s="1"/>
      <c r="D816" s="1"/>
      <c r="E816" s="1"/>
      <c r="F816" s="1"/>
      <c r="G816" s="1"/>
      <c r="H816" s="2"/>
      <c r="I816" s="2"/>
      <c r="J816" s="475"/>
      <c r="K816" s="475"/>
      <c r="L816" s="1"/>
      <c r="M816" s="679"/>
      <c r="N816" s="1"/>
      <c r="O816" s="1"/>
      <c r="P816" s="1"/>
    </row>
    <row r="817" spans="2:16" s="484" customFormat="1" ht="12" customHeight="1">
      <c r="B817" s="2"/>
      <c r="C817" s="1"/>
      <c r="D817" s="1"/>
      <c r="E817" s="1"/>
      <c r="F817" s="1"/>
      <c r="G817" s="1"/>
      <c r="H817" s="2"/>
      <c r="I817" s="2"/>
      <c r="J817" s="475"/>
      <c r="K817" s="475"/>
      <c r="L817" s="1"/>
      <c r="M817" s="679"/>
      <c r="N817" s="1"/>
      <c r="O817" s="1"/>
      <c r="P817" s="1"/>
    </row>
    <row r="818" spans="2:16" s="484" customFormat="1" ht="12" customHeight="1">
      <c r="B818" s="2"/>
      <c r="C818" s="1"/>
      <c r="D818" s="1"/>
      <c r="E818" s="1"/>
      <c r="F818" s="1"/>
      <c r="G818" s="1"/>
      <c r="H818" s="2"/>
      <c r="I818" s="2"/>
      <c r="J818" s="475"/>
      <c r="K818" s="475"/>
      <c r="L818" s="1"/>
      <c r="M818" s="679"/>
      <c r="N818" s="1"/>
      <c r="O818" s="1"/>
      <c r="P818" s="1"/>
    </row>
    <row r="819" spans="2:16" s="484" customFormat="1" ht="12" customHeight="1">
      <c r="B819" s="2"/>
      <c r="C819" s="1"/>
      <c r="D819" s="1"/>
      <c r="E819" s="1"/>
      <c r="F819" s="1"/>
      <c r="G819" s="1"/>
      <c r="H819" s="2"/>
      <c r="I819" s="2"/>
      <c r="J819" s="475"/>
      <c r="K819" s="475"/>
      <c r="L819" s="1"/>
      <c r="M819" s="679"/>
      <c r="N819" s="1"/>
      <c r="O819" s="1"/>
      <c r="P819" s="1"/>
    </row>
    <row r="820" spans="2:16" s="484" customFormat="1" ht="12" customHeight="1">
      <c r="B820" s="2"/>
      <c r="C820" s="1"/>
      <c r="D820" s="1"/>
      <c r="E820" s="1"/>
      <c r="F820" s="1"/>
      <c r="G820" s="1"/>
      <c r="H820" s="2"/>
      <c r="I820" s="2"/>
      <c r="J820" s="475"/>
      <c r="K820" s="475"/>
      <c r="L820" s="1"/>
      <c r="M820" s="679"/>
      <c r="N820" s="1"/>
      <c r="O820" s="1"/>
      <c r="P820" s="1"/>
    </row>
    <row r="821" spans="2:16" s="484" customFormat="1" ht="12" customHeight="1">
      <c r="B821" s="2"/>
      <c r="C821" s="1"/>
      <c r="D821" s="1"/>
      <c r="E821" s="1"/>
      <c r="F821" s="1"/>
      <c r="G821" s="1"/>
      <c r="H821" s="2"/>
      <c r="I821" s="2"/>
      <c r="J821" s="475"/>
      <c r="K821" s="475"/>
      <c r="L821" s="1"/>
      <c r="M821" s="679"/>
      <c r="N821" s="1"/>
      <c r="O821" s="1"/>
      <c r="P821" s="1"/>
    </row>
    <row r="822" spans="2:16" s="484" customFormat="1" ht="12" customHeight="1">
      <c r="B822" s="2"/>
      <c r="C822" s="1"/>
      <c r="D822" s="1"/>
      <c r="E822" s="1"/>
      <c r="F822" s="1"/>
      <c r="G822" s="1"/>
      <c r="H822" s="2"/>
      <c r="I822" s="2"/>
      <c r="J822" s="475"/>
      <c r="K822" s="475"/>
      <c r="L822" s="1"/>
      <c r="M822" s="679"/>
      <c r="N822" s="1"/>
      <c r="O822" s="1"/>
      <c r="P822" s="1"/>
    </row>
    <row r="823" spans="2:16" s="484" customFormat="1" ht="12" customHeight="1">
      <c r="B823" s="2"/>
      <c r="C823" s="1"/>
      <c r="D823" s="1"/>
      <c r="E823" s="1"/>
      <c r="F823" s="1"/>
      <c r="G823" s="1"/>
      <c r="H823" s="2"/>
      <c r="I823" s="2"/>
      <c r="J823" s="475"/>
      <c r="K823" s="475"/>
      <c r="L823" s="1"/>
      <c r="M823" s="679"/>
      <c r="N823" s="1"/>
      <c r="O823" s="1"/>
      <c r="P823" s="1"/>
    </row>
    <row r="824" spans="2:16" s="484" customFormat="1" ht="12" customHeight="1">
      <c r="B824" s="2"/>
      <c r="C824" s="1"/>
      <c r="D824" s="1"/>
      <c r="E824" s="1"/>
      <c r="F824" s="1"/>
      <c r="G824" s="1"/>
      <c r="H824" s="2"/>
      <c r="I824" s="2"/>
      <c r="J824" s="475"/>
      <c r="K824" s="475"/>
      <c r="L824" s="1"/>
      <c r="M824" s="679"/>
      <c r="N824" s="1"/>
      <c r="O824" s="1"/>
      <c r="P824" s="1"/>
    </row>
    <row r="825" spans="2:16" s="484" customFormat="1" ht="12" customHeight="1">
      <c r="B825" s="2"/>
      <c r="C825" s="1"/>
      <c r="D825" s="1"/>
      <c r="E825" s="1"/>
      <c r="F825" s="1"/>
      <c r="G825" s="1"/>
      <c r="H825" s="2"/>
      <c r="I825" s="2"/>
      <c r="J825" s="475"/>
      <c r="K825" s="475"/>
      <c r="L825" s="1"/>
      <c r="M825" s="679"/>
      <c r="N825" s="1"/>
      <c r="O825" s="1"/>
      <c r="P825" s="1"/>
    </row>
    <row r="826" spans="2:16" s="484" customFormat="1" ht="12" customHeight="1">
      <c r="B826" s="2"/>
      <c r="C826" s="1"/>
      <c r="D826" s="1"/>
      <c r="E826" s="1"/>
      <c r="F826" s="1"/>
      <c r="G826" s="1"/>
      <c r="H826" s="2"/>
      <c r="I826" s="2"/>
      <c r="J826" s="475"/>
      <c r="K826" s="475"/>
      <c r="L826" s="1"/>
      <c r="M826" s="679"/>
      <c r="N826" s="1"/>
      <c r="O826" s="1"/>
      <c r="P826" s="1"/>
    </row>
    <row r="827" spans="2:16" s="484" customFormat="1" ht="12" customHeight="1">
      <c r="B827" s="2"/>
      <c r="C827" s="1"/>
      <c r="D827" s="1"/>
      <c r="E827" s="1"/>
      <c r="F827" s="1"/>
      <c r="G827" s="1"/>
      <c r="H827" s="2"/>
      <c r="I827" s="2"/>
      <c r="J827" s="475"/>
      <c r="K827" s="475"/>
      <c r="L827" s="1"/>
      <c r="M827" s="679"/>
      <c r="N827" s="1"/>
      <c r="O827" s="1"/>
      <c r="P827" s="1"/>
    </row>
    <row r="828" spans="2:16" s="484" customFormat="1" ht="12" customHeight="1">
      <c r="B828" s="2"/>
      <c r="C828" s="1"/>
      <c r="D828" s="1"/>
      <c r="E828" s="1"/>
      <c r="F828" s="1"/>
      <c r="G828" s="1"/>
      <c r="H828" s="2"/>
      <c r="I828" s="2"/>
      <c r="J828" s="475"/>
      <c r="K828" s="475"/>
      <c r="L828" s="1"/>
      <c r="M828" s="679"/>
      <c r="N828" s="1"/>
      <c r="O828" s="1"/>
      <c r="P828" s="1"/>
    </row>
    <row r="829" spans="2:16" s="484" customFormat="1" ht="12" customHeight="1">
      <c r="B829" s="2"/>
      <c r="C829" s="1"/>
      <c r="D829" s="1"/>
      <c r="E829" s="1"/>
      <c r="F829" s="1"/>
      <c r="G829" s="1"/>
      <c r="H829" s="2"/>
      <c r="I829" s="2"/>
      <c r="J829" s="475"/>
      <c r="K829" s="475"/>
      <c r="L829" s="1"/>
      <c r="M829" s="679"/>
      <c r="N829" s="1"/>
      <c r="O829" s="1"/>
      <c r="P829" s="1"/>
    </row>
    <row r="830" spans="2:16" s="484" customFormat="1" ht="12" customHeight="1">
      <c r="B830" s="2"/>
      <c r="C830" s="1"/>
      <c r="D830" s="1"/>
      <c r="E830" s="1"/>
      <c r="F830" s="1"/>
      <c r="G830" s="1"/>
      <c r="H830" s="2"/>
      <c r="I830" s="2"/>
      <c r="J830" s="475"/>
      <c r="K830" s="475"/>
      <c r="L830" s="1"/>
      <c r="M830" s="679"/>
      <c r="N830" s="1"/>
      <c r="O830" s="1"/>
      <c r="P830" s="1"/>
    </row>
    <row r="831" spans="2:16" s="484" customFormat="1" ht="12" customHeight="1">
      <c r="B831" s="2"/>
      <c r="C831" s="1"/>
      <c r="D831" s="1"/>
      <c r="E831" s="1"/>
      <c r="F831" s="1"/>
      <c r="G831" s="1"/>
      <c r="H831" s="2"/>
      <c r="I831" s="2"/>
      <c r="J831" s="475"/>
      <c r="K831" s="475"/>
      <c r="L831" s="1"/>
      <c r="M831" s="679"/>
      <c r="N831" s="1"/>
      <c r="O831" s="1"/>
      <c r="P831" s="1"/>
    </row>
    <row r="832" spans="2:16" s="484" customFormat="1" ht="12" customHeight="1">
      <c r="B832" s="2"/>
      <c r="C832" s="1"/>
      <c r="D832" s="1"/>
      <c r="E832" s="1"/>
      <c r="F832" s="1"/>
      <c r="G832" s="1"/>
      <c r="H832" s="2"/>
      <c r="I832" s="2"/>
      <c r="J832" s="475"/>
      <c r="K832" s="475"/>
      <c r="L832" s="1"/>
      <c r="M832" s="679"/>
      <c r="N832" s="1"/>
      <c r="O832" s="1"/>
      <c r="P832" s="1"/>
    </row>
    <row r="833" spans="2:16" s="484" customFormat="1" ht="12" customHeight="1">
      <c r="B833" s="2"/>
      <c r="C833" s="1"/>
      <c r="D833" s="1"/>
      <c r="E833" s="1"/>
      <c r="F833" s="1"/>
      <c r="G833" s="1"/>
      <c r="H833" s="2"/>
      <c r="I833" s="2"/>
      <c r="J833" s="475"/>
      <c r="K833" s="475"/>
      <c r="L833" s="1"/>
      <c r="M833" s="679"/>
      <c r="N833" s="1"/>
      <c r="O833" s="1"/>
      <c r="P833" s="1"/>
    </row>
    <row r="834" spans="2:16" s="484" customFormat="1" ht="12" customHeight="1">
      <c r="B834" s="2"/>
      <c r="C834" s="1"/>
      <c r="D834" s="1"/>
      <c r="E834" s="1"/>
      <c r="F834" s="1"/>
      <c r="G834" s="1"/>
      <c r="H834" s="2"/>
      <c r="I834" s="2"/>
      <c r="J834" s="475"/>
      <c r="K834" s="475"/>
      <c r="L834" s="1"/>
      <c r="M834" s="679"/>
      <c r="N834" s="1"/>
      <c r="O834" s="1"/>
      <c r="P834" s="1"/>
    </row>
    <row r="835" spans="2:16" s="484" customFormat="1" ht="12" customHeight="1">
      <c r="B835" s="2"/>
      <c r="C835" s="1"/>
      <c r="D835" s="1"/>
      <c r="E835" s="1"/>
      <c r="F835" s="1"/>
      <c r="G835" s="1"/>
      <c r="H835" s="2"/>
      <c r="I835" s="2"/>
      <c r="J835" s="475"/>
      <c r="K835" s="475"/>
      <c r="L835" s="1"/>
      <c r="M835" s="679"/>
      <c r="N835" s="1"/>
      <c r="O835" s="1"/>
      <c r="P835" s="1"/>
    </row>
    <row r="836" spans="2:16" s="484" customFormat="1" ht="12" customHeight="1">
      <c r="B836" s="2"/>
      <c r="C836" s="1"/>
      <c r="D836" s="1"/>
      <c r="E836" s="1"/>
      <c r="F836" s="1"/>
      <c r="G836" s="1"/>
      <c r="H836" s="2"/>
      <c r="I836" s="2"/>
      <c r="J836" s="475"/>
      <c r="K836" s="475"/>
      <c r="L836" s="1"/>
      <c r="M836" s="679"/>
      <c r="N836" s="1"/>
      <c r="O836" s="1"/>
      <c r="P836" s="1"/>
    </row>
    <row r="837" spans="2:16" s="484" customFormat="1" ht="12" customHeight="1">
      <c r="B837" s="2"/>
      <c r="C837" s="1"/>
      <c r="D837" s="1"/>
      <c r="E837" s="1"/>
      <c r="F837" s="1"/>
      <c r="G837" s="1"/>
      <c r="H837" s="2"/>
      <c r="I837" s="2"/>
      <c r="J837" s="475"/>
      <c r="K837" s="475"/>
      <c r="L837" s="1"/>
      <c r="M837" s="679"/>
      <c r="N837" s="1"/>
      <c r="O837" s="1"/>
      <c r="P837" s="1"/>
    </row>
    <row r="838" spans="2:16" s="484" customFormat="1" ht="12" customHeight="1">
      <c r="B838" s="2"/>
      <c r="C838" s="1"/>
      <c r="D838" s="1"/>
      <c r="E838" s="1"/>
      <c r="F838" s="1"/>
      <c r="G838" s="1"/>
      <c r="H838" s="2"/>
      <c r="I838" s="2"/>
      <c r="J838" s="475"/>
      <c r="K838" s="475"/>
      <c r="L838" s="1"/>
      <c r="M838" s="679"/>
      <c r="N838" s="1"/>
      <c r="O838" s="1"/>
      <c r="P838" s="1"/>
    </row>
    <row r="839" spans="2:16" s="484" customFormat="1" ht="12" customHeight="1">
      <c r="B839" s="2"/>
      <c r="C839" s="1"/>
      <c r="D839" s="1"/>
      <c r="E839" s="1"/>
      <c r="F839" s="1"/>
      <c r="G839" s="1"/>
      <c r="H839" s="2"/>
      <c r="I839" s="2"/>
      <c r="J839" s="475"/>
      <c r="K839" s="475"/>
      <c r="L839" s="1"/>
      <c r="M839" s="679"/>
      <c r="N839" s="1"/>
      <c r="O839" s="1"/>
      <c r="P839" s="1"/>
    </row>
    <row r="840" spans="2:16" s="484" customFormat="1" ht="12" customHeight="1">
      <c r="B840" s="2"/>
      <c r="C840" s="1"/>
      <c r="D840" s="1"/>
      <c r="E840" s="1"/>
      <c r="F840" s="1"/>
      <c r="G840" s="1"/>
      <c r="H840" s="2"/>
      <c r="I840" s="2"/>
      <c r="J840" s="475"/>
      <c r="K840" s="475"/>
      <c r="L840" s="1"/>
      <c r="M840" s="679"/>
      <c r="N840" s="1"/>
      <c r="O840" s="1"/>
      <c r="P840" s="1"/>
    </row>
    <row r="841" spans="2:16" s="484" customFormat="1" ht="12" customHeight="1">
      <c r="B841" s="2"/>
      <c r="C841" s="1"/>
      <c r="D841" s="1"/>
      <c r="E841" s="1"/>
      <c r="F841" s="1"/>
      <c r="G841" s="1"/>
      <c r="H841" s="2"/>
      <c r="I841" s="2"/>
      <c r="J841" s="475"/>
      <c r="K841" s="475"/>
      <c r="L841" s="1"/>
      <c r="M841" s="679"/>
      <c r="N841" s="1"/>
      <c r="O841" s="1"/>
      <c r="P841" s="1"/>
    </row>
    <row r="842" spans="2:16" s="484" customFormat="1" ht="12" customHeight="1">
      <c r="B842" s="2"/>
      <c r="C842" s="1"/>
      <c r="D842" s="1"/>
      <c r="E842" s="1"/>
      <c r="F842" s="1"/>
      <c r="G842" s="1"/>
      <c r="H842" s="2"/>
      <c r="I842" s="2"/>
      <c r="J842" s="475"/>
      <c r="K842" s="475"/>
      <c r="L842" s="1"/>
      <c r="M842" s="679"/>
      <c r="N842" s="1"/>
      <c r="O842" s="1"/>
      <c r="P842" s="1"/>
    </row>
    <row r="843" spans="2:16" s="484" customFormat="1" ht="12" customHeight="1">
      <c r="B843" s="2"/>
      <c r="C843" s="1"/>
      <c r="D843" s="1"/>
      <c r="E843" s="1"/>
      <c r="F843" s="1"/>
      <c r="G843" s="1"/>
      <c r="H843" s="2"/>
      <c r="I843" s="2"/>
      <c r="J843" s="475"/>
      <c r="K843" s="475"/>
      <c r="L843" s="1"/>
      <c r="M843" s="679"/>
      <c r="N843" s="1"/>
      <c r="O843" s="1"/>
      <c r="P843" s="1"/>
    </row>
    <row r="844" spans="2:16" s="484" customFormat="1" ht="12" customHeight="1">
      <c r="B844" s="2"/>
      <c r="C844" s="1"/>
      <c r="D844" s="1"/>
      <c r="E844" s="1"/>
      <c r="F844" s="1"/>
      <c r="G844" s="1"/>
      <c r="H844" s="2"/>
      <c r="I844" s="2"/>
      <c r="J844" s="475"/>
      <c r="K844" s="475"/>
      <c r="L844" s="1"/>
      <c r="M844" s="679"/>
      <c r="N844" s="1"/>
      <c r="O844" s="1"/>
      <c r="P844" s="1"/>
    </row>
    <row r="845" spans="2:16" s="484" customFormat="1" ht="12" customHeight="1">
      <c r="B845" s="2"/>
      <c r="C845" s="1"/>
      <c r="D845" s="1"/>
      <c r="E845" s="1"/>
      <c r="F845" s="1"/>
      <c r="G845" s="1"/>
      <c r="H845" s="2"/>
      <c r="I845" s="2"/>
      <c r="J845" s="475"/>
      <c r="K845" s="475"/>
      <c r="L845" s="1"/>
      <c r="M845" s="679"/>
      <c r="N845" s="1"/>
      <c r="O845" s="1"/>
      <c r="P845" s="1"/>
    </row>
    <row r="846" spans="2:16" s="484" customFormat="1" ht="12" customHeight="1">
      <c r="B846" s="2"/>
      <c r="C846" s="1"/>
      <c r="D846" s="1"/>
      <c r="E846" s="1"/>
      <c r="F846" s="1"/>
      <c r="G846" s="1"/>
      <c r="H846" s="2"/>
      <c r="I846" s="2"/>
      <c r="J846" s="475"/>
      <c r="K846" s="475"/>
      <c r="L846" s="1"/>
      <c r="M846" s="679"/>
      <c r="N846" s="1"/>
      <c r="O846" s="1"/>
      <c r="P846" s="1"/>
    </row>
    <row r="847" spans="2:16" s="484" customFormat="1" ht="12" customHeight="1">
      <c r="B847" s="2"/>
      <c r="C847" s="1"/>
      <c r="D847" s="1"/>
      <c r="E847" s="1"/>
      <c r="F847" s="1"/>
      <c r="G847" s="1"/>
      <c r="H847" s="2"/>
      <c r="I847" s="2"/>
      <c r="J847" s="475"/>
      <c r="K847" s="475"/>
      <c r="L847" s="1"/>
      <c r="M847" s="679"/>
      <c r="N847" s="1"/>
      <c r="O847" s="1"/>
      <c r="P847" s="1"/>
    </row>
    <row r="848" spans="2:16" s="484" customFormat="1" ht="12" customHeight="1">
      <c r="B848" s="2"/>
      <c r="C848" s="1"/>
      <c r="D848" s="1"/>
      <c r="E848" s="1"/>
      <c r="F848" s="1"/>
      <c r="G848" s="1"/>
      <c r="H848" s="2"/>
      <c r="I848" s="2"/>
      <c r="J848" s="475"/>
      <c r="K848" s="475"/>
      <c r="L848" s="1"/>
      <c r="M848" s="679"/>
      <c r="N848" s="1"/>
      <c r="O848" s="1"/>
      <c r="P848" s="1"/>
    </row>
    <row r="849" spans="2:16" s="484" customFormat="1" ht="12" customHeight="1">
      <c r="B849" s="2"/>
      <c r="C849" s="1"/>
      <c r="D849" s="1"/>
      <c r="E849" s="1"/>
      <c r="F849" s="1"/>
      <c r="G849" s="1"/>
      <c r="H849" s="2"/>
      <c r="I849" s="2"/>
      <c r="J849" s="475"/>
      <c r="K849" s="475"/>
      <c r="L849" s="1"/>
      <c r="M849" s="679"/>
      <c r="N849" s="1"/>
      <c r="O849" s="1"/>
      <c r="P849" s="1"/>
    </row>
    <row r="850" spans="2:16" s="484" customFormat="1" ht="12" customHeight="1">
      <c r="B850" s="2"/>
      <c r="C850" s="1"/>
      <c r="D850" s="1"/>
      <c r="E850" s="1"/>
      <c r="F850" s="1"/>
      <c r="G850" s="1"/>
      <c r="H850" s="2"/>
      <c r="I850" s="2"/>
      <c r="J850" s="475"/>
      <c r="K850" s="475"/>
      <c r="L850" s="1"/>
      <c r="M850" s="679"/>
      <c r="N850" s="1"/>
      <c r="O850" s="1"/>
      <c r="P850" s="1"/>
    </row>
    <row r="851" spans="2:16" s="484" customFormat="1" ht="12" customHeight="1">
      <c r="B851" s="2"/>
      <c r="C851" s="1"/>
      <c r="D851" s="1"/>
      <c r="E851" s="1"/>
      <c r="F851" s="1"/>
      <c r="G851" s="1"/>
      <c r="H851" s="2"/>
      <c r="I851" s="2"/>
      <c r="J851" s="475"/>
      <c r="K851" s="475"/>
      <c r="L851" s="1"/>
      <c r="M851" s="679"/>
      <c r="N851" s="1"/>
      <c r="O851" s="1"/>
      <c r="P851" s="1"/>
    </row>
    <row r="852" spans="2:16" s="484" customFormat="1" ht="12" customHeight="1">
      <c r="B852" s="2"/>
      <c r="C852" s="1"/>
      <c r="D852" s="1"/>
      <c r="E852" s="1"/>
      <c r="F852" s="1"/>
      <c r="G852" s="1"/>
      <c r="H852" s="2"/>
      <c r="I852" s="2"/>
      <c r="J852" s="475"/>
      <c r="K852" s="475"/>
      <c r="L852" s="1"/>
      <c r="M852" s="679"/>
      <c r="N852" s="1"/>
      <c r="O852" s="1"/>
      <c r="P852" s="1"/>
    </row>
    <row r="853" spans="2:16" s="484" customFormat="1" ht="12" customHeight="1">
      <c r="B853" s="2"/>
      <c r="C853" s="1"/>
      <c r="D853" s="1"/>
      <c r="E853" s="1"/>
      <c r="F853" s="1"/>
      <c r="G853" s="1"/>
      <c r="H853" s="2"/>
      <c r="I853" s="2"/>
      <c r="J853" s="475"/>
      <c r="K853" s="475"/>
      <c r="L853" s="1"/>
      <c r="M853" s="679"/>
      <c r="N853" s="1"/>
      <c r="O853" s="1"/>
      <c r="P853" s="1"/>
    </row>
    <row r="854" spans="2:16" s="484" customFormat="1" ht="12" customHeight="1">
      <c r="B854" s="2"/>
      <c r="C854" s="1"/>
      <c r="D854" s="1"/>
      <c r="E854" s="1"/>
      <c r="F854" s="1"/>
      <c r="G854" s="1"/>
      <c r="H854" s="2"/>
      <c r="I854" s="2"/>
      <c r="J854" s="475"/>
      <c r="K854" s="475"/>
      <c r="L854" s="1"/>
      <c r="M854" s="679"/>
      <c r="N854" s="1"/>
      <c r="O854" s="1"/>
      <c r="P854" s="1"/>
    </row>
    <row r="855" spans="2:16" s="484" customFormat="1" ht="12" customHeight="1">
      <c r="B855" s="2"/>
      <c r="C855" s="1"/>
      <c r="D855" s="1"/>
      <c r="E855" s="1"/>
      <c r="F855" s="1"/>
      <c r="G855" s="1"/>
      <c r="H855" s="2"/>
      <c r="I855" s="2"/>
      <c r="J855" s="475"/>
      <c r="K855" s="475"/>
      <c r="L855" s="1"/>
      <c r="M855" s="679"/>
      <c r="N855" s="1"/>
      <c r="O855" s="1"/>
      <c r="P855" s="1"/>
    </row>
    <row r="856" spans="2:16" s="484" customFormat="1" ht="12" customHeight="1">
      <c r="B856" s="2"/>
      <c r="C856" s="1"/>
      <c r="D856" s="1"/>
      <c r="E856" s="1"/>
      <c r="F856" s="1"/>
      <c r="G856" s="1"/>
      <c r="H856" s="2"/>
      <c r="I856" s="2"/>
      <c r="J856" s="475"/>
      <c r="K856" s="475"/>
      <c r="L856" s="1"/>
      <c r="M856" s="679"/>
      <c r="N856" s="1"/>
      <c r="O856" s="1"/>
      <c r="P856" s="1"/>
    </row>
    <row r="857" spans="2:16" s="484" customFormat="1" ht="12" customHeight="1">
      <c r="B857" s="2"/>
      <c r="C857" s="1"/>
      <c r="D857" s="1"/>
      <c r="E857" s="1"/>
      <c r="F857" s="1"/>
      <c r="G857" s="1"/>
      <c r="H857" s="2"/>
      <c r="I857" s="2"/>
      <c r="J857" s="475"/>
      <c r="K857" s="475"/>
      <c r="L857" s="1"/>
      <c r="M857" s="679"/>
      <c r="N857" s="1"/>
      <c r="O857" s="1"/>
      <c r="P857" s="1"/>
    </row>
    <row r="858" spans="2:16" s="484" customFormat="1" ht="12" customHeight="1">
      <c r="B858" s="2"/>
      <c r="C858" s="1"/>
      <c r="D858" s="1"/>
      <c r="E858" s="1"/>
      <c r="F858" s="1"/>
      <c r="G858" s="1"/>
      <c r="H858" s="2"/>
      <c r="I858" s="2"/>
      <c r="J858" s="475"/>
      <c r="K858" s="475"/>
      <c r="L858" s="1"/>
      <c r="M858" s="679"/>
      <c r="N858" s="1"/>
      <c r="O858" s="1"/>
      <c r="P858" s="1"/>
    </row>
    <row r="859" spans="2:16" s="484" customFormat="1" ht="12" customHeight="1">
      <c r="B859" s="2"/>
      <c r="C859" s="1"/>
      <c r="D859" s="1"/>
      <c r="E859" s="1"/>
      <c r="F859" s="1"/>
      <c r="G859" s="1"/>
      <c r="H859" s="2"/>
      <c r="I859" s="2"/>
      <c r="J859" s="475"/>
      <c r="K859" s="475"/>
      <c r="L859" s="1"/>
      <c r="M859" s="679"/>
      <c r="N859" s="1"/>
      <c r="O859" s="1"/>
      <c r="P859" s="1"/>
    </row>
    <row r="860" spans="2:16" s="484" customFormat="1" ht="12" customHeight="1">
      <c r="B860" s="2"/>
      <c r="C860" s="1"/>
      <c r="D860" s="1"/>
      <c r="E860" s="1"/>
      <c r="F860" s="1"/>
      <c r="G860" s="1"/>
      <c r="H860" s="2"/>
      <c r="I860" s="2"/>
      <c r="J860" s="475"/>
      <c r="K860" s="475"/>
      <c r="L860" s="1"/>
      <c r="M860" s="679"/>
      <c r="N860" s="1"/>
      <c r="O860" s="1"/>
      <c r="P860" s="1"/>
    </row>
    <row r="861" spans="2:16" s="484" customFormat="1" ht="12" customHeight="1">
      <c r="B861" s="2"/>
      <c r="C861" s="1"/>
      <c r="D861" s="1"/>
      <c r="E861" s="1"/>
      <c r="F861" s="1"/>
      <c r="G861" s="1"/>
      <c r="H861" s="2"/>
      <c r="I861" s="2"/>
      <c r="J861" s="475"/>
      <c r="K861" s="475"/>
      <c r="L861" s="1"/>
      <c r="M861" s="679"/>
      <c r="N861" s="1"/>
      <c r="O861" s="1"/>
      <c r="P861" s="1"/>
    </row>
    <row r="862" spans="2:16" s="484" customFormat="1" ht="12" customHeight="1">
      <c r="B862" s="2"/>
      <c r="C862" s="1"/>
      <c r="D862" s="1"/>
      <c r="E862" s="1"/>
      <c r="F862" s="1"/>
      <c r="G862" s="1"/>
      <c r="H862" s="2"/>
      <c r="I862" s="2"/>
      <c r="J862" s="475"/>
      <c r="K862" s="475"/>
      <c r="L862" s="1"/>
      <c r="M862" s="679"/>
      <c r="N862" s="1"/>
      <c r="O862" s="1"/>
      <c r="P862" s="1"/>
    </row>
    <row r="863" spans="2:16" s="484" customFormat="1" ht="12" customHeight="1">
      <c r="B863" s="2"/>
      <c r="C863" s="1"/>
      <c r="D863" s="1"/>
      <c r="E863" s="1"/>
      <c r="F863" s="1"/>
      <c r="G863" s="1"/>
      <c r="H863" s="2"/>
      <c r="I863" s="2"/>
      <c r="J863" s="475"/>
      <c r="K863" s="475"/>
      <c r="L863" s="1"/>
      <c r="M863" s="679"/>
      <c r="N863" s="1"/>
      <c r="O863" s="1"/>
      <c r="P863" s="1"/>
    </row>
    <row r="864" spans="2:16" s="484" customFormat="1" ht="12" customHeight="1">
      <c r="B864" s="2"/>
      <c r="C864" s="1"/>
      <c r="D864" s="1"/>
      <c r="E864" s="1"/>
      <c r="F864" s="1"/>
      <c r="G864" s="1"/>
      <c r="H864" s="2"/>
      <c r="I864" s="2"/>
      <c r="J864" s="475"/>
      <c r="K864" s="475"/>
      <c r="L864" s="1"/>
      <c r="M864" s="679"/>
      <c r="N864" s="1"/>
      <c r="O864" s="1"/>
      <c r="P864" s="1"/>
    </row>
    <row r="865" spans="2:16" s="484" customFormat="1" ht="12" customHeight="1">
      <c r="B865" s="2"/>
      <c r="C865" s="1"/>
      <c r="D865" s="1"/>
      <c r="E865" s="1"/>
      <c r="F865" s="1"/>
      <c r="G865" s="1"/>
      <c r="H865" s="2"/>
      <c r="I865" s="2"/>
      <c r="J865" s="475"/>
      <c r="K865" s="475"/>
      <c r="L865" s="1"/>
      <c r="M865" s="679"/>
      <c r="N865" s="1"/>
      <c r="O865" s="1"/>
      <c r="P865" s="1"/>
    </row>
    <row r="866" spans="2:16" s="484" customFormat="1" ht="12" customHeight="1">
      <c r="B866" s="2"/>
      <c r="C866" s="1"/>
      <c r="D866" s="1"/>
      <c r="E866" s="1"/>
      <c r="F866" s="1"/>
      <c r="G866" s="1"/>
      <c r="H866" s="2"/>
      <c r="I866" s="2"/>
      <c r="J866" s="475"/>
      <c r="K866" s="475"/>
      <c r="L866" s="1"/>
      <c r="M866" s="679"/>
      <c r="N866" s="1"/>
      <c r="O866" s="1"/>
      <c r="P866" s="1"/>
    </row>
    <row r="867" spans="2:16" s="484" customFormat="1" ht="12" customHeight="1">
      <c r="B867" s="2"/>
      <c r="C867" s="1"/>
      <c r="D867" s="1"/>
      <c r="E867" s="1"/>
      <c r="F867" s="1"/>
      <c r="G867" s="1"/>
      <c r="H867" s="2"/>
      <c r="I867" s="2"/>
      <c r="J867" s="475"/>
      <c r="K867" s="475"/>
      <c r="L867" s="1"/>
      <c r="M867" s="679"/>
      <c r="N867" s="1"/>
      <c r="O867" s="1"/>
      <c r="P867" s="1"/>
    </row>
    <row r="868" spans="2:16" s="484" customFormat="1" ht="12" customHeight="1">
      <c r="B868" s="2"/>
      <c r="C868" s="1"/>
      <c r="D868" s="1"/>
      <c r="E868" s="1"/>
      <c r="F868" s="1"/>
      <c r="G868" s="1"/>
      <c r="H868" s="2"/>
      <c r="I868" s="2"/>
      <c r="J868" s="475"/>
      <c r="K868" s="475"/>
      <c r="L868" s="1"/>
      <c r="M868" s="679"/>
      <c r="N868" s="1"/>
      <c r="O868" s="1"/>
      <c r="P868" s="1"/>
    </row>
    <row r="869" spans="2:16" s="484" customFormat="1" ht="12" customHeight="1">
      <c r="B869" s="2"/>
      <c r="C869" s="1"/>
      <c r="D869" s="1"/>
      <c r="E869" s="1"/>
      <c r="F869" s="1"/>
      <c r="G869" s="1"/>
      <c r="H869" s="2"/>
      <c r="I869" s="2"/>
      <c r="J869" s="475"/>
      <c r="K869" s="475"/>
      <c r="L869" s="1"/>
      <c r="M869" s="679"/>
      <c r="N869" s="1"/>
      <c r="O869" s="1"/>
      <c r="P869" s="1"/>
    </row>
    <row r="870" spans="2:16" s="484" customFormat="1" ht="12" customHeight="1">
      <c r="B870" s="2"/>
      <c r="C870" s="1"/>
      <c r="D870" s="1"/>
      <c r="E870" s="1"/>
      <c r="F870" s="1"/>
      <c r="G870" s="1"/>
      <c r="H870" s="2"/>
      <c r="I870" s="2"/>
      <c r="J870" s="475"/>
      <c r="K870" s="475"/>
      <c r="L870" s="1"/>
      <c r="M870" s="679"/>
      <c r="N870" s="1"/>
      <c r="O870" s="1"/>
      <c r="P870" s="1"/>
    </row>
    <row r="871" spans="2:16" s="484" customFormat="1" ht="12" customHeight="1">
      <c r="B871" s="2"/>
      <c r="C871" s="1"/>
      <c r="D871" s="1"/>
      <c r="E871" s="1"/>
      <c r="F871" s="1"/>
      <c r="G871" s="1"/>
      <c r="H871" s="2"/>
      <c r="I871" s="2"/>
      <c r="J871" s="475"/>
      <c r="K871" s="475"/>
      <c r="L871" s="1"/>
      <c r="M871" s="679"/>
      <c r="N871" s="1"/>
      <c r="O871" s="1"/>
      <c r="P871" s="1"/>
    </row>
    <row r="872" spans="2:16" s="484" customFormat="1" ht="12" customHeight="1">
      <c r="B872" s="2"/>
      <c r="C872" s="1"/>
      <c r="D872" s="1"/>
      <c r="E872" s="1"/>
      <c r="F872" s="1"/>
      <c r="G872" s="1"/>
      <c r="H872" s="2"/>
      <c r="I872" s="2"/>
      <c r="J872" s="475"/>
      <c r="K872" s="475"/>
      <c r="L872" s="1"/>
      <c r="M872" s="679"/>
      <c r="N872" s="1"/>
      <c r="O872" s="1"/>
      <c r="P872" s="1"/>
    </row>
    <row r="873" spans="2:16" s="484" customFormat="1" ht="12" customHeight="1">
      <c r="B873" s="2"/>
      <c r="C873" s="1"/>
      <c r="D873" s="1"/>
      <c r="E873" s="1"/>
      <c r="F873" s="1"/>
      <c r="G873" s="1"/>
      <c r="H873" s="2"/>
      <c r="I873" s="2"/>
      <c r="J873" s="475"/>
      <c r="K873" s="475"/>
      <c r="L873" s="1"/>
      <c r="M873" s="679"/>
      <c r="N873" s="1"/>
      <c r="O873" s="1"/>
      <c r="P873" s="1"/>
    </row>
    <row r="874" spans="2:16" s="484" customFormat="1" ht="12" customHeight="1">
      <c r="B874" s="2"/>
      <c r="C874" s="1"/>
      <c r="D874" s="1"/>
      <c r="E874" s="1"/>
      <c r="F874" s="1"/>
      <c r="G874" s="1"/>
      <c r="H874" s="2"/>
      <c r="I874" s="2"/>
      <c r="J874" s="475"/>
      <c r="K874" s="475"/>
      <c r="L874" s="1"/>
      <c r="M874" s="679"/>
      <c r="N874" s="1"/>
      <c r="O874" s="1"/>
      <c r="P874" s="1"/>
    </row>
    <row r="875" spans="2:16" s="484" customFormat="1" ht="12" customHeight="1">
      <c r="B875" s="2"/>
      <c r="C875" s="1"/>
      <c r="D875" s="1"/>
      <c r="E875" s="1"/>
      <c r="F875" s="1"/>
      <c r="G875" s="1"/>
      <c r="H875" s="2"/>
      <c r="I875" s="2"/>
      <c r="J875" s="475"/>
      <c r="K875" s="475"/>
      <c r="L875" s="1"/>
      <c r="M875" s="679"/>
      <c r="N875" s="1"/>
      <c r="O875" s="1"/>
      <c r="P875" s="1"/>
    </row>
    <row r="876" spans="2:16" s="484" customFormat="1" ht="12" customHeight="1">
      <c r="B876" s="2"/>
      <c r="C876" s="1"/>
      <c r="D876" s="1"/>
      <c r="E876" s="1"/>
      <c r="F876" s="1"/>
      <c r="G876" s="1"/>
      <c r="H876" s="2"/>
      <c r="I876" s="2"/>
      <c r="J876" s="475"/>
      <c r="K876" s="475"/>
      <c r="L876" s="1"/>
      <c r="M876" s="679"/>
      <c r="N876" s="1"/>
      <c r="O876" s="1"/>
      <c r="P876" s="1"/>
    </row>
    <row r="877" spans="2:16" s="484" customFormat="1" ht="12" customHeight="1">
      <c r="B877" s="2"/>
      <c r="C877" s="1"/>
      <c r="D877" s="1"/>
      <c r="E877" s="1"/>
      <c r="F877" s="1"/>
      <c r="G877" s="1"/>
      <c r="H877" s="2"/>
      <c r="I877" s="2"/>
      <c r="J877" s="475"/>
      <c r="K877" s="475"/>
      <c r="L877" s="1"/>
      <c r="M877" s="679"/>
      <c r="N877" s="1"/>
      <c r="O877" s="1"/>
      <c r="P877" s="1"/>
    </row>
    <row r="878" spans="2:16" s="484" customFormat="1" ht="12" customHeight="1">
      <c r="B878" s="2"/>
      <c r="C878" s="1"/>
      <c r="D878" s="1"/>
      <c r="E878" s="1"/>
      <c r="F878" s="1"/>
      <c r="G878" s="1"/>
      <c r="H878" s="2"/>
      <c r="I878" s="2"/>
      <c r="J878" s="475"/>
      <c r="K878" s="475"/>
      <c r="L878" s="1"/>
      <c r="M878" s="679"/>
      <c r="N878" s="1"/>
      <c r="O878" s="1"/>
      <c r="P878" s="1"/>
    </row>
    <row r="879" spans="2:16" s="484" customFormat="1" ht="12" customHeight="1">
      <c r="B879" s="2"/>
      <c r="C879" s="1"/>
      <c r="D879" s="1"/>
      <c r="E879" s="1"/>
      <c r="F879" s="1"/>
      <c r="G879" s="1"/>
      <c r="H879" s="2"/>
      <c r="I879" s="2"/>
      <c r="J879" s="475"/>
      <c r="K879" s="475"/>
      <c r="L879" s="1"/>
      <c r="M879" s="679"/>
      <c r="N879" s="1"/>
      <c r="O879" s="1"/>
      <c r="P879" s="1"/>
    </row>
    <row r="880" spans="2:16" s="484" customFormat="1" ht="12" customHeight="1">
      <c r="B880" s="2"/>
      <c r="C880" s="1"/>
      <c r="D880" s="1"/>
      <c r="E880" s="1"/>
      <c r="F880" s="1"/>
      <c r="G880" s="1"/>
      <c r="H880" s="2"/>
      <c r="I880" s="2"/>
      <c r="J880" s="475"/>
      <c r="K880" s="475"/>
      <c r="L880" s="1"/>
      <c r="M880" s="679"/>
      <c r="N880" s="1"/>
      <c r="O880" s="1"/>
      <c r="P880" s="1"/>
    </row>
    <row r="881" spans="2:16" s="484" customFormat="1" ht="12" customHeight="1">
      <c r="B881" s="2"/>
      <c r="C881" s="1"/>
      <c r="D881" s="1"/>
      <c r="E881" s="1"/>
      <c r="F881" s="1"/>
      <c r="G881" s="1"/>
      <c r="H881" s="2"/>
      <c r="I881" s="2"/>
      <c r="J881" s="475"/>
      <c r="K881" s="475"/>
      <c r="L881" s="1"/>
      <c r="M881" s="679"/>
      <c r="N881" s="1"/>
      <c r="O881" s="1"/>
      <c r="P881" s="1"/>
    </row>
    <row r="882" spans="2:16" s="484" customFormat="1" ht="12" customHeight="1">
      <c r="B882" s="2"/>
      <c r="C882" s="1"/>
      <c r="D882" s="1"/>
      <c r="E882" s="1"/>
      <c r="F882" s="1"/>
      <c r="G882" s="1"/>
      <c r="H882" s="2"/>
      <c r="I882" s="2"/>
      <c r="J882" s="475"/>
      <c r="K882" s="475"/>
      <c r="L882" s="1"/>
      <c r="M882" s="679"/>
      <c r="N882" s="1"/>
      <c r="O882" s="1"/>
      <c r="P882" s="1"/>
    </row>
    <row r="883" spans="2:16" s="484" customFormat="1" ht="12" customHeight="1">
      <c r="B883" s="2"/>
      <c r="C883" s="1"/>
      <c r="D883" s="1"/>
      <c r="E883" s="1"/>
      <c r="F883" s="1"/>
      <c r="G883" s="1"/>
      <c r="H883" s="2"/>
      <c r="I883" s="2"/>
      <c r="J883" s="475"/>
      <c r="K883" s="475"/>
      <c r="L883" s="1"/>
      <c r="M883" s="679"/>
      <c r="N883" s="1"/>
      <c r="O883" s="1"/>
      <c r="P883" s="1"/>
    </row>
    <row r="884" spans="2:16" s="484" customFormat="1" ht="12" customHeight="1">
      <c r="B884" s="2"/>
      <c r="C884" s="1"/>
      <c r="D884" s="1"/>
      <c r="E884" s="1"/>
      <c r="F884" s="1"/>
      <c r="G884" s="1"/>
      <c r="H884" s="2"/>
      <c r="I884" s="2"/>
      <c r="J884" s="475"/>
      <c r="K884" s="475"/>
      <c r="L884" s="1"/>
      <c r="M884" s="679"/>
      <c r="N884" s="1"/>
      <c r="O884" s="1"/>
      <c r="P884" s="1"/>
    </row>
    <row r="885" spans="2:16" s="484" customFormat="1" ht="12" customHeight="1">
      <c r="B885" s="2"/>
      <c r="C885" s="1"/>
      <c r="D885" s="1"/>
      <c r="E885" s="1"/>
      <c r="F885" s="1"/>
      <c r="G885" s="1"/>
      <c r="H885" s="2"/>
      <c r="I885" s="2"/>
      <c r="J885" s="475"/>
      <c r="K885" s="475"/>
      <c r="L885" s="1"/>
      <c r="M885" s="679"/>
      <c r="N885" s="1"/>
      <c r="O885" s="1"/>
      <c r="P885" s="1"/>
    </row>
    <row r="886" spans="2:16" s="484" customFormat="1" ht="12" customHeight="1">
      <c r="B886" s="2"/>
      <c r="C886" s="1"/>
      <c r="D886" s="1"/>
      <c r="E886" s="1"/>
      <c r="F886" s="1"/>
      <c r="G886" s="1"/>
      <c r="H886" s="2"/>
      <c r="I886" s="2"/>
      <c r="J886" s="475"/>
      <c r="K886" s="475"/>
      <c r="L886" s="1"/>
      <c r="M886" s="679"/>
      <c r="N886" s="1"/>
      <c r="O886" s="1"/>
      <c r="P886" s="1"/>
    </row>
    <row r="887" spans="2:16" s="484" customFormat="1" ht="12" customHeight="1">
      <c r="B887" s="2"/>
      <c r="C887" s="1"/>
      <c r="D887" s="1"/>
      <c r="E887" s="1"/>
      <c r="F887" s="1"/>
      <c r="G887" s="1"/>
      <c r="H887" s="2"/>
      <c r="I887" s="2"/>
      <c r="J887" s="475"/>
      <c r="K887" s="475"/>
      <c r="L887" s="1"/>
      <c r="M887" s="679"/>
      <c r="N887" s="1"/>
      <c r="O887" s="1"/>
      <c r="P887" s="1"/>
    </row>
    <row r="888" spans="2:16" s="484" customFormat="1" ht="12" customHeight="1">
      <c r="B888" s="2"/>
      <c r="C888" s="1"/>
      <c r="D888" s="1"/>
      <c r="E888" s="1"/>
      <c r="F888" s="1"/>
      <c r="G888" s="1"/>
      <c r="H888" s="2"/>
      <c r="I888" s="2"/>
      <c r="J888" s="475"/>
      <c r="K888" s="475"/>
      <c r="L888" s="1"/>
      <c r="M888" s="679"/>
      <c r="N888" s="1"/>
      <c r="O888" s="1"/>
      <c r="P888" s="1"/>
    </row>
    <row r="889" spans="2:16" s="484" customFormat="1" ht="12" customHeight="1">
      <c r="B889" s="2"/>
      <c r="C889" s="1"/>
      <c r="D889" s="1"/>
      <c r="E889" s="1"/>
      <c r="F889" s="1"/>
      <c r="G889" s="1"/>
      <c r="H889" s="2"/>
      <c r="I889" s="2"/>
      <c r="J889" s="475"/>
      <c r="K889" s="475"/>
      <c r="L889" s="1"/>
      <c r="M889" s="679"/>
      <c r="N889" s="1"/>
      <c r="O889" s="1"/>
      <c r="P889" s="1"/>
    </row>
    <row r="890" spans="2:16" s="484" customFormat="1" ht="12" customHeight="1">
      <c r="B890" s="2"/>
      <c r="C890" s="1"/>
      <c r="D890" s="1"/>
      <c r="E890" s="1"/>
      <c r="F890" s="1"/>
      <c r="G890" s="1"/>
      <c r="H890" s="2"/>
      <c r="I890" s="2"/>
      <c r="J890" s="475"/>
      <c r="K890" s="475"/>
      <c r="L890" s="1"/>
      <c r="M890" s="679"/>
      <c r="N890" s="1"/>
      <c r="O890" s="1"/>
      <c r="P890" s="1"/>
    </row>
    <row r="891" spans="2:16" s="484" customFormat="1" ht="12" customHeight="1">
      <c r="B891" s="2"/>
      <c r="C891" s="1"/>
      <c r="D891" s="1"/>
      <c r="E891" s="1"/>
      <c r="F891" s="1"/>
      <c r="G891" s="1"/>
      <c r="H891" s="2"/>
      <c r="I891" s="2"/>
      <c r="J891" s="475"/>
      <c r="K891" s="475"/>
      <c r="L891" s="1"/>
      <c r="M891" s="679"/>
      <c r="N891" s="1"/>
      <c r="O891" s="1"/>
      <c r="P891" s="1"/>
    </row>
    <row r="892" spans="2:16" s="484" customFormat="1" ht="12" customHeight="1">
      <c r="B892" s="2"/>
      <c r="C892" s="1"/>
      <c r="D892" s="1"/>
      <c r="E892" s="1"/>
      <c r="F892" s="1"/>
      <c r="G892" s="1"/>
      <c r="H892" s="2"/>
      <c r="I892" s="2"/>
      <c r="J892" s="475"/>
      <c r="K892" s="475"/>
      <c r="L892" s="1"/>
      <c r="M892" s="679"/>
      <c r="N892" s="1"/>
      <c r="O892" s="1"/>
      <c r="P892" s="1"/>
    </row>
    <row r="893" spans="2:16" s="484" customFormat="1" ht="12" customHeight="1">
      <c r="B893" s="2"/>
      <c r="C893" s="1"/>
      <c r="D893" s="1"/>
      <c r="E893" s="1"/>
      <c r="F893" s="1"/>
      <c r="G893" s="1"/>
      <c r="H893" s="2"/>
      <c r="I893" s="2"/>
      <c r="J893" s="475"/>
      <c r="K893" s="475"/>
      <c r="L893" s="1"/>
      <c r="M893" s="679"/>
      <c r="N893" s="1"/>
      <c r="O893" s="1"/>
      <c r="P893" s="1"/>
    </row>
    <row r="894" spans="2:16" s="484" customFormat="1" ht="12" customHeight="1">
      <c r="B894" s="2"/>
      <c r="C894" s="1"/>
      <c r="D894" s="1"/>
      <c r="E894" s="1"/>
      <c r="F894" s="1"/>
      <c r="G894" s="1"/>
      <c r="H894" s="2"/>
      <c r="I894" s="2"/>
      <c r="J894" s="475"/>
      <c r="K894" s="475"/>
      <c r="L894" s="1"/>
      <c r="M894" s="679"/>
      <c r="N894" s="1"/>
      <c r="O894" s="1"/>
      <c r="P894" s="1"/>
    </row>
    <row r="895" spans="2:16" s="484" customFormat="1" ht="12" customHeight="1">
      <c r="B895" s="2"/>
      <c r="C895" s="1"/>
      <c r="D895" s="1"/>
      <c r="E895" s="1"/>
      <c r="F895" s="1"/>
      <c r="G895" s="1"/>
      <c r="H895" s="2"/>
      <c r="I895" s="2"/>
      <c r="J895" s="475"/>
      <c r="K895" s="475"/>
      <c r="L895" s="1"/>
      <c r="M895" s="679"/>
      <c r="N895" s="1"/>
      <c r="O895" s="1"/>
      <c r="P895" s="1"/>
    </row>
    <row r="896" spans="2:16" s="484" customFormat="1" ht="12" customHeight="1">
      <c r="B896" s="2"/>
      <c r="C896" s="1"/>
      <c r="D896" s="1"/>
      <c r="E896" s="1"/>
      <c r="F896" s="1"/>
      <c r="G896" s="1"/>
      <c r="H896" s="2"/>
      <c r="I896" s="2"/>
      <c r="J896" s="475"/>
      <c r="K896" s="475"/>
      <c r="L896" s="1"/>
      <c r="M896" s="679"/>
      <c r="N896" s="1"/>
      <c r="O896" s="1"/>
      <c r="P896" s="1"/>
    </row>
    <row r="897" spans="2:16" s="484" customFormat="1" ht="12" customHeight="1">
      <c r="B897" s="2"/>
      <c r="C897" s="1"/>
      <c r="D897" s="1"/>
      <c r="E897" s="1"/>
      <c r="F897" s="1"/>
      <c r="G897" s="1"/>
      <c r="H897" s="2"/>
      <c r="I897" s="2"/>
      <c r="J897" s="475"/>
      <c r="K897" s="475"/>
      <c r="L897" s="1"/>
      <c r="M897" s="679"/>
      <c r="N897" s="1"/>
      <c r="O897" s="1"/>
      <c r="P897" s="1"/>
    </row>
    <row r="898" spans="2:16" s="484" customFormat="1" ht="12" customHeight="1">
      <c r="B898" s="2"/>
      <c r="C898" s="1"/>
      <c r="D898" s="1"/>
      <c r="E898" s="1"/>
      <c r="F898" s="1"/>
      <c r="G898" s="1"/>
      <c r="H898" s="2"/>
      <c r="I898" s="2"/>
      <c r="J898" s="475"/>
      <c r="K898" s="475"/>
      <c r="L898" s="1"/>
      <c r="M898" s="679"/>
      <c r="N898" s="1"/>
      <c r="O898" s="1"/>
      <c r="P898" s="1"/>
    </row>
    <row r="899" spans="2:16" s="484" customFormat="1" ht="12" customHeight="1">
      <c r="B899" s="2"/>
      <c r="C899" s="1"/>
      <c r="D899" s="1"/>
      <c r="E899" s="1"/>
      <c r="F899" s="1"/>
      <c r="G899" s="1"/>
      <c r="H899" s="2"/>
      <c r="I899" s="2"/>
      <c r="J899" s="475"/>
      <c r="K899" s="475"/>
      <c r="L899" s="1"/>
      <c r="M899" s="679"/>
      <c r="N899" s="1"/>
      <c r="O899" s="1"/>
      <c r="P899" s="1"/>
    </row>
    <row r="900" spans="2:16" s="484" customFormat="1" ht="12" customHeight="1">
      <c r="B900" s="2"/>
      <c r="C900" s="1"/>
      <c r="D900" s="1"/>
      <c r="E900" s="1"/>
      <c r="F900" s="1"/>
      <c r="G900" s="1"/>
      <c r="H900" s="2"/>
      <c r="I900" s="2"/>
      <c r="J900" s="475"/>
      <c r="K900" s="475"/>
      <c r="L900" s="1"/>
      <c r="M900" s="679"/>
      <c r="N900" s="1"/>
      <c r="O900" s="1"/>
      <c r="P900" s="1"/>
    </row>
    <row r="901" spans="2:16" s="484" customFormat="1" ht="12" customHeight="1">
      <c r="B901" s="2"/>
      <c r="C901" s="1"/>
      <c r="D901" s="1"/>
      <c r="E901" s="1"/>
      <c r="F901" s="1"/>
      <c r="G901" s="1"/>
      <c r="H901" s="2"/>
      <c r="I901" s="2"/>
      <c r="J901" s="475"/>
      <c r="K901" s="475"/>
      <c r="L901" s="1"/>
      <c r="M901" s="679"/>
      <c r="N901" s="1"/>
      <c r="O901" s="1"/>
      <c r="P901" s="1"/>
    </row>
    <row r="902" spans="2:16" s="484" customFormat="1" ht="12" customHeight="1">
      <c r="B902" s="2"/>
      <c r="C902" s="1"/>
      <c r="D902" s="1"/>
      <c r="E902" s="1"/>
      <c r="F902" s="1"/>
      <c r="G902" s="1"/>
      <c r="H902" s="2"/>
      <c r="I902" s="2"/>
      <c r="J902" s="475"/>
      <c r="K902" s="475"/>
      <c r="L902" s="1"/>
      <c r="M902" s="679"/>
      <c r="N902" s="1"/>
      <c r="O902" s="1"/>
      <c r="P902" s="1"/>
    </row>
    <row r="903" spans="2:16" s="484" customFormat="1" ht="12" customHeight="1">
      <c r="B903" s="2"/>
      <c r="C903" s="1"/>
      <c r="D903" s="1"/>
      <c r="E903" s="1"/>
      <c r="F903" s="1"/>
      <c r="G903" s="1"/>
      <c r="H903" s="2"/>
      <c r="I903" s="2"/>
      <c r="J903" s="475"/>
      <c r="K903" s="475"/>
      <c r="L903" s="1"/>
      <c r="M903" s="679"/>
      <c r="N903" s="1"/>
      <c r="O903" s="1"/>
      <c r="P903" s="1"/>
    </row>
    <row r="904" spans="2:16" s="484" customFormat="1" ht="12" customHeight="1">
      <c r="B904" s="2"/>
      <c r="C904" s="1"/>
      <c r="D904" s="1"/>
      <c r="E904" s="1"/>
      <c r="F904" s="1"/>
      <c r="G904" s="1"/>
      <c r="H904" s="2"/>
      <c r="I904" s="2"/>
      <c r="J904" s="475"/>
      <c r="K904" s="475"/>
      <c r="L904" s="1"/>
      <c r="M904" s="679"/>
      <c r="N904" s="1"/>
      <c r="O904" s="1"/>
      <c r="P904" s="1"/>
    </row>
    <row r="905" spans="2:16" s="484" customFormat="1" ht="12" customHeight="1">
      <c r="B905" s="2"/>
      <c r="C905" s="1"/>
      <c r="D905" s="1"/>
      <c r="E905" s="1"/>
      <c r="F905" s="1"/>
      <c r="G905" s="1"/>
      <c r="H905" s="2"/>
      <c r="I905" s="2"/>
      <c r="J905" s="475"/>
      <c r="K905" s="475"/>
      <c r="L905" s="1"/>
      <c r="M905" s="679"/>
      <c r="N905" s="1"/>
      <c r="O905" s="1"/>
      <c r="P905" s="1"/>
    </row>
    <row r="906" spans="2:16" s="484" customFormat="1" ht="12" customHeight="1">
      <c r="B906" s="2"/>
      <c r="C906" s="1"/>
      <c r="D906" s="1"/>
      <c r="E906" s="1"/>
      <c r="F906" s="1"/>
      <c r="G906" s="1"/>
      <c r="H906" s="2"/>
      <c r="I906" s="2"/>
      <c r="J906" s="475"/>
      <c r="K906" s="475"/>
      <c r="L906" s="1"/>
      <c r="M906" s="679"/>
      <c r="N906" s="1"/>
      <c r="O906" s="1"/>
      <c r="P906" s="1"/>
    </row>
    <row r="907" spans="2:16" s="484" customFormat="1" ht="12" customHeight="1">
      <c r="B907" s="2"/>
      <c r="C907" s="1"/>
      <c r="D907" s="1"/>
      <c r="E907" s="1"/>
      <c r="F907" s="1"/>
      <c r="G907" s="1"/>
      <c r="H907" s="2"/>
      <c r="I907" s="2"/>
      <c r="J907" s="475"/>
      <c r="K907" s="475"/>
      <c r="L907" s="1"/>
      <c r="M907" s="679"/>
      <c r="N907" s="1"/>
      <c r="O907" s="1"/>
      <c r="P907" s="1"/>
    </row>
    <row r="908" spans="2:16" s="484" customFormat="1" ht="12" customHeight="1">
      <c r="B908" s="2"/>
      <c r="C908" s="1"/>
      <c r="D908" s="1"/>
      <c r="E908" s="1"/>
      <c r="F908" s="1"/>
      <c r="G908" s="1"/>
      <c r="H908" s="2"/>
      <c r="I908" s="2"/>
      <c r="J908" s="475"/>
      <c r="K908" s="475"/>
      <c r="L908" s="1"/>
      <c r="M908" s="679"/>
      <c r="N908" s="1"/>
      <c r="O908" s="1"/>
      <c r="P908" s="1"/>
    </row>
    <row r="909" spans="2:16" s="484" customFormat="1" ht="12" customHeight="1">
      <c r="B909" s="2"/>
      <c r="C909" s="1"/>
      <c r="D909" s="1"/>
      <c r="E909" s="1"/>
      <c r="F909" s="1"/>
      <c r="G909" s="1"/>
      <c r="H909" s="2"/>
      <c r="I909" s="2"/>
      <c r="J909" s="475"/>
      <c r="K909" s="475"/>
      <c r="L909" s="1"/>
      <c r="M909" s="679"/>
      <c r="N909" s="1"/>
      <c r="O909" s="1"/>
      <c r="P909" s="1"/>
    </row>
    <row r="910" spans="2:16" s="484" customFormat="1" ht="12" customHeight="1">
      <c r="B910" s="2"/>
      <c r="C910" s="1"/>
      <c r="D910" s="1"/>
      <c r="E910" s="1"/>
      <c r="F910" s="1"/>
      <c r="G910" s="1"/>
      <c r="H910" s="2"/>
      <c r="I910" s="2"/>
      <c r="J910" s="475"/>
      <c r="K910" s="475"/>
      <c r="L910" s="1"/>
      <c r="M910" s="679"/>
      <c r="N910" s="1"/>
      <c r="O910" s="1"/>
      <c r="P910" s="1"/>
    </row>
    <row r="911" spans="2:16" s="484" customFormat="1" ht="12" customHeight="1">
      <c r="B911" s="2"/>
      <c r="C911" s="1"/>
      <c r="D911" s="1"/>
      <c r="E911" s="1"/>
      <c r="F911" s="1"/>
      <c r="G911" s="1"/>
      <c r="H911" s="2"/>
      <c r="I911" s="2"/>
      <c r="J911" s="475"/>
      <c r="K911" s="475"/>
      <c r="L911" s="1"/>
      <c r="M911" s="679"/>
      <c r="N911" s="1"/>
      <c r="O911" s="1"/>
      <c r="P911" s="1"/>
    </row>
    <row r="912" spans="2:16" s="484" customFormat="1" ht="12" customHeight="1">
      <c r="B912" s="2"/>
      <c r="C912" s="1"/>
      <c r="D912" s="1"/>
      <c r="E912" s="1"/>
      <c r="F912" s="1"/>
      <c r="G912" s="1"/>
      <c r="H912" s="2"/>
      <c r="I912" s="2"/>
      <c r="J912" s="475"/>
      <c r="K912" s="475"/>
      <c r="L912" s="1"/>
      <c r="M912" s="679"/>
      <c r="N912" s="1"/>
      <c r="O912" s="1"/>
      <c r="P912" s="1"/>
    </row>
    <row r="913" spans="2:16" s="484" customFormat="1" ht="12" customHeight="1">
      <c r="B913" s="2"/>
      <c r="C913" s="1"/>
      <c r="D913" s="1"/>
      <c r="E913" s="1"/>
      <c r="F913" s="1"/>
      <c r="G913" s="1"/>
      <c r="H913" s="2"/>
      <c r="I913" s="2"/>
      <c r="J913" s="475"/>
      <c r="K913" s="475"/>
      <c r="L913" s="1"/>
      <c r="M913" s="679"/>
      <c r="N913" s="1"/>
      <c r="O913" s="1"/>
      <c r="P913" s="1"/>
    </row>
    <row r="914" spans="2:16" s="484" customFormat="1" ht="12" customHeight="1">
      <c r="B914" s="2"/>
      <c r="C914" s="1"/>
      <c r="D914" s="1"/>
      <c r="E914" s="1"/>
      <c r="F914" s="1"/>
      <c r="G914" s="1"/>
      <c r="H914" s="2"/>
      <c r="I914" s="2"/>
      <c r="J914" s="475"/>
      <c r="K914" s="475"/>
      <c r="L914" s="1"/>
      <c r="M914" s="679"/>
      <c r="N914" s="1"/>
      <c r="O914" s="1"/>
      <c r="P914" s="1"/>
    </row>
    <row r="915" spans="2:16" s="484" customFormat="1" ht="12" customHeight="1">
      <c r="B915" s="2"/>
      <c r="C915" s="1"/>
      <c r="D915" s="1"/>
      <c r="E915" s="1"/>
      <c r="F915" s="1"/>
      <c r="G915" s="1"/>
      <c r="H915" s="2"/>
      <c r="I915" s="2"/>
      <c r="J915" s="475"/>
      <c r="K915" s="475"/>
      <c r="L915" s="1"/>
      <c r="M915" s="679"/>
      <c r="N915" s="1"/>
      <c r="O915" s="1"/>
      <c r="P915" s="1"/>
    </row>
    <row r="916" spans="2:16" s="484" customFormat="1" ht="12" customHeight="1">
      <c r="B916" s="2"/>
      <c r="C916" s="1"/>
      <c r="D916" s="1"/>
      <c r="E916" s="1"/>
      <c r="F916" s="1"/>
      <c r="G916" s="1"/>
      <c r="H916" s="2"/>
      <c r="I916" s="2"/>
      <c r="J916" s="475"/>
      <c r="K916" s="475"/>
      <c r="L916" s="1"/>
      <c r="M916" s="679"/>
      <c r="N916" s="1"/>
      <c r="O916" s="1"/>
      <c r="P916" s="1"/>
    </row>
    <row r="917" spans="2:16" s="484" customFormat="1" ht="12" customHeight="1">
      <c r="B917" s="2"/>
      <c r="C917" s="1"/>
      <c r="D917" s="1"/>
      <c r="E917" s="1"/>
      <c r="F917" s="1"/>
      <c r="G917" s="1"/>
      <c r="H917" s="2"/>
      <c r="I917" s="2"/>
      <c r="J917" s="475"/>
      <c r="K917" s="475"/>
      <c r="L917" s="1"/>
      <c r="M917" s="679"/>
      <c r="N917" s="1"/>
      <c r="O917" s="1"/>
      <c r="P917" s="1"/>
    </row>
    <row r="918" spans="2:16" s="484" customFormat="1" ht="12" customHeight="1">
      <c r="B918" s="2"/>
      <c r="C918" s="1"/>
      <c r="D918" s="1"/>
      <c r="E918" s="1"/>
      <c r="F918" s="1"/>
      <c r="G918" s="1"/>
      <c r="H918" s="2"/>
      <c r="I918" s="2"/>
      <c r="J918" s="475"/>
      <c r="K918" s="475"/>
      <c r="L918" s="1"/>
      <c r="M918" s="679"/>
      <c r="N918" s="1"/>
      <c r="O918" s="1"/>
      <c r="P918" s="1"/>
    </row>
    <row r="919" spans="2:16" s="484" customFormat="1" ht="12" customHeight="1">
      <c r="B919" s="2"/>
      <c r="C919" s="1"/>
      <c r="D919" s="1"/>
      <c r="E919" s="1"/>
      <c r="F919" s="1"/>
      <c r="G919" s="1"/>
      <c r="H919" s="2"/>
      <c r="I919" s="2"/>
      <c r="J919" s="475"/>
      <c r="K919" s="475"/>
      <c r="L919" s="1"/>
      <c r="M919" s="679"/>
      <c r="N919" s="1"/>
      <c r="O919" s="1"/>
      <c r="P919" s="1"/>
    </row>
    <row r="920" spans="2:16" s="484" customFormat="1" ht="12" customHeight="1">
      <c r="B920" s="2"/>
      <c r="C920" s="1"/>
      <c r="D920" s="1"/>
      <c r="E920" s="1"/>
      <c r="F920" s="1"/>
      <c r="G920" s="1"/>
      <c r="H920" s="2"/>
      <c r="I920" s="2"/>
      <c r="J920" s="475"/>
      <c r="K920" s="475"/>
      <c r="L920" s="1"/>
      <c r="M920" s="679"/>
      <c r="N920" s="1"/>
      <c r="O920" s="1"/>
      <c r="P920" s="1"/>
    </row>
    <row r="921" spans="2:16" s="484" customFormat="1" ht="12" customHeight="1">
      <c r="B921" s="2"/>
      <c r="C921" s="1"/>
      <c r="D921" s="1"/>
      <c r="E921" s="1"/>
      <c r="F921" s="1"/>
      <c r="G921" s="1"/>
      <c r="H921" s="2"/>
      <c r="I921" s="2"/>
      <c r="J921" s="475"/>
      <c r="K921" s="475"/>
      <c r="L921" s="1"/>
      <c r="M921" s="679"/>
      <c r="N921" s="1"/>
      <c r="O921" s="1"/>
      <c r="P921" s="1"/>
    </row>
    <row r="922" spans="2:16" s="484" customFormat="1" ht="12" customHeight="1">
      <c r="B922" s="2"/>
      <c r="C922" s="1"/>
      <c r="D922" s="1"/>
      <c r="E922" s="1"/>
      <c r="F922" s="1"/>
      <c r="G922" s="1"/>
      <c r="H922" s="2"/>
      <c r="I922" s="2"/>
      <c r="J922" s="475"/>
      <c r="K922" s="475"/>
      <c r="L922" s="1"/>
      <c r="M922" s="679"/>
      <c r="N922" s="1"/>
      <c r="O922" s="1"/>
      <c r="P922" s="1"/>
    </row>
    <row r="923" spans="2:16" s="484" customFormat="1" ht="12" customHeight="1">
      <c r="B923" s="2"/>
      <c r="C923" s="1"/>
      <c r="D923" s="1"/>
      <c r="E923" s="1"/>
      <c r="F923" s="1"/>
      <c r="G923" s="1"/>
      <c r="H923" s="2"/>
      <c r="I923" s="2"/>
      <c r="J923" s="475"/>
      <c r="K923" s="475"/>
      <c r="L923" s="1"/>
      <c r="M923" s="679"/>
      <c r="N923" s="1"/>
      <c r="O923" s="1"/>
      <c r="P923" s="1"/>
    </row>
    <row r="924" spans="2:16" s="484" customFormat="1" ht="12" customHeight="1">
      <c r="B924" s="2"/>
      <c r="C924" s="1"/>
      <c r="D924" s="1"/>
      <c r="E924" s="1"/>
      <c r="F924" s="1"/>
      <c r="G924" s="1"/>
      <c r="H924" s="2"/>
      <c r="I924" s="2"/>
      <c r="J924" s="475"/>
      <c r="K924" s="475"/>
      <c r="L924" s="1"/>
      <c r="M924" s="679"/>
      <c r="N924" s="1"/>
      <c r="O924" s="1"/>
      <c r="P924" s="1"/>
    </row>
    <row r="925" spans="2:16" s="484" customFormat="1" ht="12" customHeight="1">
      <c r="B925" s="2"/>
      <c r="C925" s="1"/>
      <c r="D925" s="1"/>
      <c r="E925" s="1"/>
      <c r="F925" s="1"/>
      <c r="G925" s="1"/>
      <c r="H925" s="2"/>
      <c r="I925" s="2"/>
      <c r="J925" s="475"/>
      <c r="K925" s="475"/>
      <c r="L925" s="1"/>
      <c r="M925" s="679"/>
      <c r="N925" s="1"/>
      <c r="O925" s="1"/>
      <c r="P925" s="1"/>
    </row>
    <row r="926" spans="2:16" s="484" customFormat="1" ht="12" customHeight="1">
      <c r="B926" s="2"/>
      <c r="C926" s="1"/>
      <c r="D926" s="1"/>
      <c r="E926" s="1"/>
      <c r="F926" s="1"/>
      <c r="G926" s="1"/>
      <c r="H926" s="2"/>
      <c r="I926" s="2"/>
      <c r="J926" s="475"/>
      <c r="K926" s="475"/>
      <c r="L926" s="1"/>
      <c r="M926" s="679"/>
      <c r="N926" s="1"/>
      <c r="O926" s="1"/>
      <c r="P926" s="1"/>
    </row>
    <row r="927" spans="2:16" s="484" customFormat="1" ht="12" customHeight="1">
      <c r="B927" s="2"/>
      <c r="C927" s="1"/>
      <c r="D927" s="1"/>
      <c r="E927" s="1"/>
      <c r="F927" s="1"/>
      <c r="G927" s="1"/>
      <c r="H927" s="2"/>
      <c r="I927" s="2"/>
      <c r="J927" s="475"/>
      <c r="K927" s="475"/>
      <c r="L927" s="1"/>
      <c r="M927" s="679"/>
      <c r="N927" s="1"/>
      <c r="O927" s="1"/>
      <c r="P927" s="1"/>
    </row>
    <row r="928" spans="2:16" s="484" customFormat="1" ht="12" customHeight="1">
      <c r="B928" s="2"/>
      <c r="C928" s="1"/>
      <c r="D928" s="1"/>
      <c r="E928" s="1"/>
      <c r="F928" s="1"/>
      <c r="G928" s="1"/>
      <c r="H928" s="2"/>
      <c r="I928" s="2"/>
      <c r="J928" s="475"/>
      <c r="K928" s="475"/>
      <c r="L928" s="1"/>
      <c r="M928" s="679"/>
      <c r="N928" s="1"/>
      <c r="O928" s="1"/>
      <c r="P928" s="1"/>
    </row>
    <row r="929" spans="2:16" s="484" customFormat="1" ht="12" customHeight="1">
      <c r="B929" s="2"/>
      <c r="C929" s="1"/>
      <c r="D929" s="1"/>
      <c r="E929" s="1"/>
      <c r="F929" s="1"/>
      <c r="G929" s="1"/>
      <c r="H929" s="2"/>
      <c r="I929" s="2"/>
      <c r="J929" s="475"/>
      <c r="K929" s="475"/>
      <c r="L929" s="1"/>
      <c r="M929" s="679"/>
      <c r="N929" s="1"/>
      <c r="O929" s="1"/>
      <c r="P929" s="1"/>
    </row>
    <row r="930" spans="2:16" s="484" customFormat="1" ht="12" customHeight="1">
      <c r="B930" s="2"/>
      <c r="C930" s="1"/>
      <c r="D930" s="1"/>
      <c r="E930" s="1"/>
      <c r="F930" s="1"/>
      <c r="G930" s="1"/>
      <c r="H930" s="2"/>
      <c r="I930" s="2"/>
      <c r="J930" s="475"/>
      <c r="K930" s="475"/>
      <c r="L930" s="1"/>
      <c r="M930" s="679"/>
      <c r="N930" s="1"/>
      <c r="O930" s="1"/>
      <c r="P930" s="1"/>
    </row>
    <row r="931" spans="2:16" s="484" customFormat="1" ht="12" customHeight="1">
      <c r="B931" s="2"/>
      <c r="C931" s="1"/>
      <c r="D931" s="1"/>
      <c r="E931" s="1"/>
      <c r="F931" s="1"/>
      <c r="G931" s="1"/>
      <c r="H931" s="2"/>
      <c r="I931" s="2"/>
      <c r="J931" s="475"/>
      <c r="K931" s="475"/>
      <c r="L931" s="1"/>
      <c r="M931" s="679"/>
      <c r="N931" s="1"/>
      <c r="O931" s="1"/>
      <c r="P931" s="1"/>
    </row>
    <row r="932" spans="2:16" s="484" customFormat="1" ht="12" customHeight="1">
      <c r="B932" s="2"/>
      <c r="C932" s="1"/>
      <c r="D932" s="1"/>
      <c r="E932" s="1"/>
      <c r="F932" s="1"/>
      <c r="G932" s="1"/>
      <c r="H932" s="2"/>
      <c r="I932" s="2"/>
      <c r="J932" s="475"/>
      <c r="K932" s="475"/>
      <c r="L932" s="1"/>
      <c r="M932" s="679"/>
      <c r="N932" s="1"/>
      <c r="O932" s="1"/>
      <c r="P932" s="1"/>
    </row>
    <row r="933" spans="2:16" s="484" customFormat="1" ht="12" customHeight="1">
      <c r="B933" s="2"/>
      <c r="C933" s="1"/>
      <c r="D933" s="1"/>
      <c r="E933" s="1"/>
      <c r="F933" s="1"/>
      <c r="G933" s="1"/>
      <c r="H933" s="2"/>
      <c r="I933" s="2"/>
      <c r="J933" s="475"/>
      <c r="K933" s="475"/>
      <c r="L933" s="1"/>
      <c r="M933" s="679"/>
      <c r="N933" s="1"/>
      <c r="O933" s="1"/>
      <c r="P933" s="1"/>
    </row>
    <row r="934" spans="2:16" s="484" customFormat="1" ht="12" customHeight="1">
      <c r="B934" s="2"/>
      <c r="C934" s="1"/>
      <c r="D934" s="1"/>
      <c r="E934" s="1"/>
      <c r="F934" s="1"/>
      <c r="G934" s="1"/>
      <c r="H934" s="2"/>
      <c r="I934" s="2"/>
      <c r="J934" s="475"/>
      <c r="K934" s="475"/>
      <c r="L934" s="1"/>
      <c r="M934" s="679"/>
      <c r="N934" s="1"/>
      <c r="O934" s="1"/>
      <c r="P934" s="1"/>
    </row>
    <row r="935" spans="2:16" s="484" customFormat="1" ht="12" customHeight="1">
      <c r="B935" s="2"/>
      <c r="C935" s="1"/>
      <c r="D935" s="1"/>
      <c r="E935" s="1"/>
      <c r="F935" s="1"/>
      <c r="G935" s="1"/>
      <c r="H935" s="2"/>
      <c r="I935" s="2"/>
      <c r="J935" s="475"/>
      <c r="K935" s="475"/>
      <c r="L935" s="1"/>
      <c r="M935" s="679"/>
      <c r="N935" s="1"/>
      <c r="O935" s="1"/>
      <c r="P935" s="1"/>
    </row>
    <row r="936" spans="2:16" s="484" customFormat="1" ht="12" customHeight="1">
      <c r="B936" s="2"/>
      <c r="C936" s="1"/>
      <c r="D936" s="1"/>
      <c r="E936" s="1"/>
      <c r="F936" s="1"/>
      <c r="G936" s="1"/>
      <c r="H936" s="2"/>
      <c r="I936" s="2"/>
      <c r="J936" s="475"/>
      <c r="K936" s="475"/>
      <c r="L936" s="1"/>
      <c r="M936" s="679"/>
      <c r="N936" s="1"/>
      <c r="O936" s="1"/>
      <c r="P936" s="1"/>
    </row>
    <row r="937" spans="2:16" s="484" customFormat="1" ht="12" customHeight="1">
      <c r="B937" s="2"/>
      <c r="C937" s="1"/>
      <c r="D937" s="1"/>
      <c r="E937" s="1"/>
      <c r="F937" s="1"/>
      <c r="G937" s="1"/>
      <c r="H937" s="2"/>
      <c r="I937" s="2"/>
      <c r="J937" s="475"/>
      <c r="K937" s="475"/>
      <c r="L937" s="1"/>
      <c r="M937" s="679"/>
      <c r="N937" s="1"/>
      <c r="O937" s="1"/>
      <c r="P937" s="1"/>
    </row>
    <row r="938" spans="2:16" s="484" customFormat="1" ht="12" customHeight="1">
      <c r="B938" s="2"/>
      <c r="C938" s="1"/>
      <c r="D938" s="1"/>
      <c r="E938" s="1"/>
      <c r="F938" s="1"/>
      <c r="G938" s="1"/>
      <c r="H938" s="2"/>
      <c r="I938" s="2"/>
      <c r="J938" s="475"/>
      <c r="K938" s="475"/>
      <c r="L938" s="1"/>
      <c r="M938" s="679"/>
      <c r="N938" s="1"/>
      <c r="O938" s="1"/>
      <c r="P938" s="1"/>
    </row>
    <row r="939" spans="2:16" s="484" customFormat="1" ht="12" customHeight="1">
      <c r="B939" s="2"/>
      <c r="C939" s="1"/>
      <c r="D939" s="1"/>
      <c r="E939" s="1"/>
      <c r="F939" s="1"/>
      <c r="G939" s="1"/>
      <c r="H939" s="2"/>
      <c r="I939" s="2"/>
      <c r="J939" s="475"/>
      <c r="K939" s="475"/>
      <c r="L939" s="1"/>
      <c r="M939" s="679"/>
      <c r="N939" s="1"/>
      <c r="O939" s="1"/>
      <c r="P939" s="1"/>
    </row>
    <row r="940" spans="2:16" s="484" customFormat="1" ht="12" customHeight="1">
      <c r="B940" s="2"/>
      <c r="C940" s="1"/>
      <c r="D940" s="1"/>
      <c r="E940" s="1"/>
      <c r="F940" s="1"/>
      <c r="G940" s="1"/>
      <c r="H940" s="2"/>
      <c r="I940" s="2"/>
      <c r="J940" s="475"/>
      <c r="K940" s="475"/>
      <c r="L940" s="1"/>
      <c r="M940" s="679"/>
      <c r="N940" s="1"/>
      <c r="O940" s="1"/>
      <c r="P940" s="1"/>
    </row>
    <row r="941" spans="2:16" s="484" customFormat="1" ht="12" customHeight="1">
      <c r="B941" s="2"/>
      <c r="C941" s="1"/>
      <c r="D941" s="1"/>
      <c r="E941" s="1"/>
      <c r="F941" s="1"/>
      <c r="G941" s="1"/>
      <c r="H941" s="2"/>
      <c r="I941" s="2"/>
      <c r="J941" s="475"/>
      <c r="K941" s="475"/>
      <c r="L941" s="1"/>
      <c r="M941" s="679"/>
      <c r="N941" s="1"/>
      <c r="O941" s="1"/>
      <c r="P941" s="1"/>
    </row>
    <row r="942" spans="2:16" s="484" customFormat="1" ht="12" customHeight="1">
      <c r="B942" s="2"/>
      <c r="C942" s="1"/>
      <c r="D942" s="1"/>
      <c r="E942" s="1"/>
      <c r="F942" s="1"/>
      <c r="G942" s="1"/>
      <c r="H942" s="2"/>
      <c r="I942" s="2"/>
      <c r="J942" s="475"/>
      <c r="K942" s="475"/>
      <c r="L942" s="1"/>
      <c r="M942" s="679"/>
      <c r="N942" s="1"/>
      <c r="O942" s="1"/>
      <c r="P942" s="1"/>
    </row>
    <row r="943" spans="2:16" s="484" customFormat="1" ht="12" customHeight="1">
      <c r="B943" s="2"/>
      <c r="C943" s="1"/>
      <c r="D943" s="1"/>
      <c r="E943" s="1"/>
      <c r="F943" s="1"/>
      <c r="G943" s="1"/>
      <c r="H943" s="2"/>
      <c r="I943" s="2"/>
      <c r="J943" s="475"/>
      <c r="K943" s="475"/>
      <c r="L943" s="1"/>
      <c r="M943" s="679"/>
      <c r="N943" s="1"/>
      <c r="O943" s="1"/>
      <c r="P943" s="1"/>
    </row>
    <row r="944" spans="2:16" s="484" customFormat="1" ht="12" customHeight="1">
      <c r="B944" s="2"/>
      <c r="C944" s="1"/>
      <c r="D944" s="1"/>
      <c r="E944" s="1"/>
      <c r="F944" s="1"/>
      <c r="G944" s="1"/>
      <c r="H944" s="2"/>
      <c r="I944" s="2"/>
      <c r="J944" s="475"/>
      <c r="K944" s="475"/>
      <c r="L944" s="1"/>
      <c r="M944" s="679"/>
      <c r="N944" s="1"/>
      <c r="O944" s="1"/>
      <c r="P944" s="1"/>
    </row>
    <row r="945" spans="2:16" s="484" customFormat="1" ht="12" customHeight="1">
      <c r="B945" s="2"/>
      <c r="C945" s="1"/>
      <c r="D945" s="1"/>
      <c r="E945" s="1"/>
      <c r="F945" s="1"/>
      <c r="G945" s="1"/>
      <c r="H945" s="2"/>
      <c r="I945" s="2"/>
      <c r="J945" s="475"/>
      <c r="K945" s="475"/>
      <c r="L945" s="1"/>
      <c r="M945" s="679"/>
      <c r="N945" s="1"/>
      <c r="O945" s="1"/>
      <c r="P945" s="1"/>
    </row>
    <row r="946" spans="2:16" s="484" customFormat="1" ht="12" customHeight="1">
      <c r="B946" s="2"/>
      <c r="C946" s="1"/>
      <c r="D946" s="1"/>
      <c r="E946" s="1"/>
      <c r="F946" s="1"/>
      <c r="G946" s="1"/>
      <c r="H946" s="2"/>
      <c r="I946" s="2"/>
      <c r="J946" s="475"/>
      <c r="K946" s="475"/>
      <c r="L946" s="1"/>
      <c r="M946" s="679"/>
      <c r="N946" s="1"/>
      <c r="O946" s="1"/>
      <c r="P946" s="1"/>
    </row>
    <row r="947" spans="2:16" s="484" customFormat="1" ht="12" customHeight="1">
      <c r="B947" s="2"/>
      <c r="C947" s="1"/>
      <c r="D947" s="1"/>
      <c r="E947" s="1"/>
      <c r="F947" s="1"/>
      <c r="G947" s="1"/>
      <c r="H947" s="2"/>
      <c r="I947" s="2"/>
      <c r="J947" s="475"/>
      <c r="K947" s="475"/>
      <c r="L947" s="1"/>
      <c r="M947" s="679"/>
      <c r="N947" s="1"/>
      <c r="O947" s="1"/>
      <c r="P947" s="1"/>
    </row>
    <row r="948" spans="2:16" s="484" customFormat="1" ht="12" customHeight="1">
      <c r="B948" s="2"/>
      <c r="C948" s="1"/>
      <c r="D948" s="1"/>
      <c r="E948" s="1"/>
      <c r="F948" s="1"/>
      <c r="G948" s="1"/>
      <c r="H948" s="2"/>
      <c r="I948" s="2"/>
      <c r="J948" s="475"/>
      <c r="K948" s="475"/>
      <c r="L948" s="1"/>
      <c r="M948" s="679"/>
      <c r="N948" s="1"/>
      <c r="O948" s="1"/>
      <c r="P948" s="1"/>
    </row>
    <row r="949" spans="2:16" s="484" customFormat="1" ht="12" customHeight="1">
      <c r="B949" s="2"/>
      <c r="C949" s="1"/>
      <c r="D949" s="1"/>
      <c r="E949" s="1"/>
      <c r="F949" s="1"/>
      <c r="G949" s="1"/>
      <c r="H949" s="2"/>
      <c r="I949" s="2"/>
      <c r="J949" s="475"/>
      <c r="K949" s="475"/>
      <c r="L949" s="1"/>
      <c r="M949" s="679"/>
      <c r="N949" s="1"/>
      <c r="O949" s="1"/>
      <c r="P949" s="1"/>
    </row>
    <row r="950" spans="2:16" s="484" customFormat="1" ht="12" customHeight="1">
      <c r="B950" s="2"/>
      <c r="C950" s="1"/>
      <c r="D950" s="1"/>
      <c r="E950" s="1"/>
      <c r="F950" s="1"/>
      <c r="G950" s="1"/>
      <c r="H950" s="2"/>
      <c r="I950" s="2"/>
      <c r="J950" s="475"/>
      <c r="K950" s="475"/>
      <c r="L950" s="1"/>
      <c r="M950" s="679"/>
      <c r="N950" s="1"/>
      <c r="O950" s="1"/>
      <c r="P950" s="1"/>
    </row>
    <row r="951" spans="2:16" s="484" customFormat="1" ht="12" customHeight="1">
      <c r="B951" s="2"/>
      <c r="C951" s="1"/>
      <c r="D951" s="1"/>
      <c r="E951" s="1"/>
      <c r="F951" s="1"/>
      <c r="G951" s="1"/>
      <c r="H951" s="2"/>
      <c r="I951" s="2"/>
      <c r="J951" s="475"/>
      <c r="K951" s="475"/>
      <c r="L951" s="1"/>
      <c r="M951" s="679"/>
      <c r="N951" s="1"/>
      <c r="O951" s="1"/>
      <c r="P951" s="1"/>
    </row>
    <row r="952" spans="2:16" s="484" customFormat="1" ht="12" customHeight="1">
      <c r="B952" s="2"/>
      <c r="C952" s="1"/>
      <c r="D952" s="1"/>
      <c r="E952" s="1"/>
      <c r="F952" s="1"/>
      <c r="G952" s="1"/>
      <c r="H952" s="2"/>
      <c r="I952" s="2"/>
      <c r="J952" s="475"/>
      <c r="K952" s="475"/>
      <c r="L952" s="1"/>
      <c r="M952" s="679"/>
      <c r="N952" s="1"/>
      <c r="O952" s="1"/>
      <c r="P952" s="1"/>
    </row>
    <row r="953" spans="2:16" s="484" customFormat="1" ht="12" customHeight="1">
      <c r="B953" s="2"/>
      <c r="C953" s="1"/>
      <c r="D953" s="1"/>
      <c r="E953" s="1"/>
      <c r="F953" s="1"/>
      <c r="G953" s="1"/>
      <c r="H953" s="2"/>
      <c r="I953" s="2"/>
      <c r="J953" s="475"/>
      <c r="K953" s="475"/>
      <c r="L953" s="1"/>
      <c r="M953" s="679"/>
      <c r="N953" s="1"/>
      <c r="O953" s="1"/>
      <c r="P953" s="1"/>
    </row>
    <row r="954" spans="2:16" s="484" customFormat="1" ht="12" customHeight="1">
      <c r="B954" s="2"/>
      <c r="C954" s="1"/>
      <c r="D954" s="1"/>
      <c r="E954" s="1"/>
      <c r="F954" s="1"/>
      <c r="G954" s="1"/>
      <c r="H954" s="2"/>
      <c r="I954" s="2"/>
      <c r="J954" s="475"/>
      <c r="K954" s="475"/>
      <c r="L954" s="1"/>
      <c r="M954" s="679"/>
      <c r="N954" s="1"/>
      <c r="O954" s="1"/>
      <c r="P954" s="1"/>
    </row>
    <row r="955" spans="2:16" s="484" customFormat="1" ht="12" customHeight="1">
      <c r="B955" s="2"/>
      <c r="C955" s="1"/>
      <c r="D955" s="1"/>
      <c r="E955" s="1"/>
      <c r="F955" s="1"/>
      <c r="G955" s="1"/>
      <c r="H955" s="2"/>
      <c r="I955" s="2"/>
      <c r="J955" s="475"/>
      <c r="K955" s="475"/>
      <c r="L955" s="1"/>
      <c r="M955" s="679"/>
      <c r="N955" s="1"/>
      <c r="O955" s="1"/>
      <c r="P955" s="1"/>
    </row>
    <row r="956" spans="2:16" s="484" customFormat="1" ht="12" customHeight="1">
      <c r="B956" s="2"/>
      <c r="C956" s="1"/>
      <c r="D956" s="1"/>
      <c r="E956" s="1"/>
      <c r="F956" s="1"/>
      <c r="G956" s="1"/>
      <c r="H956" s="2"/>
      <c r="I956" s="2"/>
      <c r="J956" s="475"/>
      <c r="K956" s="475"/>
      <c r="L956" s="1"/>
      <c r="M956" s="679"/>
      <c r="N956" s="1"/>
      <c r="O956" s="1"/>
      <c r="P956" s="1"/>
    </row>
    <row r="957" spans="2:16" s="484" customFormat="1" ht="12" customHeight="1">
      <c r="B957" s="2"/>
      <c r="C957" s="1"/>
      <c r="D957" s="1"/>
      <c r="E957" s="1"/>
      <c r="F957" s="1"/>
      <c r="G957" s="1"/>
      <c r="H957" s="2"/>
      <c r="I957" s="2"/>
      <c r="J957" s="475"/>
      <c r="K957" s="475"/>
      <c r="L957" s="1"/>
      <c r="M957" s="679"/>
      <c r="N957" s="1"/>
      <c r="O957" s="1"/>
      <c r="P957" s="1"/>
    </row>
    <row r="958" spans="2:16" s="484" customFormat="1" ht="12" customHeight="1">
      <c r="B958" s="2"/>
      <c r="C958" s="1"/>
      <c r="D958" s="1"/>
      <c r="E958" s="1"/>
      <c r="F958" s="1"/>
      <c r="G958" s="1"/>
      <c r="H958" s="2"/>
      <c r="I958" s="2"/>
      <c r="J958" s="475"/>
      <c r="K958" s="475"/>
      <c r="L958" s="1"/>
      <c r="M958" s="679"/>
      <c r="N958" s="1"/>
      <c r="O958" s="1"/>
      <c r="P958" s="1"/>
    </row>
    <row r="959" spans="2:16" s="484" customFormat="1" ht="12" customHeight="1">
      <c r="B959" s="2"/>
      <c r="C959" s="1"/>
      <c r="D959" s="1"/>
      <c r="E959" s="1"/>
      <c r="F959" s="1"/>
      <c r="G959" s="1"/>
      <c r="H959" s="2"/>
      <c r="I959" s="2"/>
      <c r="J959" s="475"/>
      <c r="K959" s="475"/>
      <c r="L959" s="1"/>
      <c r="M959" s="679"/>
      <c r="N959" s="1"/>
      <c r="O959" s="1"/>
      <c r="P959" s="1"/>
    </row>
    <row r="960" spans="2:16" s="484" customFormat="1" ht="12" customHeight="1">
      <c r="B960" s="2"/>
      <c r="C960" s="1"/>
      <c r="D960" s="1"/>
      <c r="E960" s="1"/>
      <c r="F960" s="1"/>
      <c r="G960" s="1"/>
      <c r="H960" s="2"/>
      <c r="I960" s="2"/>
      <c r="J960" s="475"/>
      <c r="K960" s="475"/>
      <c r="L960" s="1"/>
      <c r="M960" s="679"/>
      <c r="N960" s="1"/>
      <c r="O960" s="1"/>
      <c r="P960" s="1"/>
    </row>
    <row r="961" spans="2:16" s="484" customFormat="1" ht="12" customHeight="1">
      <c r="B961" s="2"/>
      <c r="C961" s="1"/>
      <c r="D961" s="1"/>
      <c r="E961" s="1"/>
      <c r="F961" s="1"/>
      <c r="G961" s="1"/>
      <c r="H961" s="2"/>
      <c r="I961" s="2"/>
      <c r="J961" s="475"/>
      <c r="K961" s="475"/>
      <c r="L961" s="1"/>
      <c r="M961" s="679"/>
      <c r="N961" s="1"/>
      <c r="O961" s="1"/>
      <c r="P961" s="1"/>
    </row>
    <row r="962" spans="2:16" s="484" customFormat="1" ht="12" customHeight="1">
      <c r="B962" s="2"/>
      <c r="C962" s="1"/>
      <c r="D962" s="1"/>
      <c r="E962" s="1"/>
      <c r="F962" s="1"/>
      <c r="G962" s="1"/>
      <c r="H962" s="2"/>
      <c r="I962" s="2"/>
      <c r="J962" s="475"/>
      <c r="K962" s="475"/>
      <c r="L962" s="1"/>
      <c r="M962" s="679"/>
      <c r="N962" s="1"/>
      <c r="O962" s="1"/>
      <c r="P962" s="1"/>
    </row>
    <row r="963" spans="2:16" s="484" customFormat="1" ht="12" customHeight="1">
      <c r="B963" s="2"/>
      <c r="C963" s="1"/>
      <c r="D963" s="1"/>
      <c r="E963" s="1"/>
      <c r="F963" s="1"/>
      <c r="G963" s="1"/>
      <c r="H963" s="2"/>
      <c r="I963" s="2"/>
      <c r="J963" s="475"/>
      <c r="K963" s="475"/>
      <c r="L963" s="1"/>
      <c r="M963" s="679"/>
      <c r="N963" s="1"/>
      <c r="O963" s="1"/>
      <c r="P963" s="1"/>
    </row>
    <row r="964" spans="2:16" s="484" customFormat="1" ht="12" customHeight="1">
      <c r="B964" s="2"/>
      <c r="C964" s="1"/>
      <c r="D964" s="1"/>
      <c r="E964" s="1"/>
      <c r="F964" s="1"/>
      <c r="G964" s="1"/>
      <c r="H964" s="2"/>
      <c r="I964" s="2"/>
      <c r="J964" s="475"/>
      <c r="K964" s="475"/>
      <c r="L964" s="1"/>
      <c r="M964" s="679"/>
      <c r="N964" s="1"/>
      <c r="O964" s="1"/>
      <c r="P964" s="1"/>
    </row>
    <row r="965" spans="2:16" s="484" customFormat="1" ht="12" customHeight="1">
      <c r="B965" s="2"/>
      <c r="C965" s="1"/>
      <c r="D965" s="1"/>
      <c r="E965" s="1"/>
      <c r="F965" s="1"/>
      <c r="G965" s="1"/>
      <c r="H965" s="2"/>
      <c r="I965" s="2"/>
      <c r="J965" s="475"/>
      <c r="K965" s="475"/>
      <c r="L965" s="1"/>
      <c r="M965" s="679"/>
      <c r="N965" s="1"/>
      <c r="O965" s="1"/>
      <c r="P965" s="1"/>
    </row>
    <row r="966" spans="2:16" s="484" customFormat="1" ht="12" customHeight="1">
      <c r="B966" s="2"/>
      <c r="C966" s="1"/>
      <c r="D966" s="1"/>
      <c r="E966" s="1"/>
      <c r="F966" s="1"/>
      <c r="G966" s="1"/>
      <c r="H966" s="2"/>
      <c r="I966" s="2"/>
      <c r="J966" s="475"/>
      <c r="K966" s="475"/>
      <c r="L966" s="1"/>
      <c r="M966" s="679"/>
      <c r="N966" s="1"/>
      <c r="O966" s="1"/>
      <c r="P966" s="1"/>
    </row>
    <row r="967" spans="2:16" s="484" customFormat="1" ht="12" customHeight="1">
      <c r="B967" s="2"/>
      <c r="C967" s="1"/>
      <c r="D967" s="1"/>
      <c r="E967" s="1"/>
      <c r="F967" s="1"/>
      <c r="G967" s="1"/>
      <c r="H967" s="2"/>
      <c r="I967" s="2"/>
      <c r="J967" s="475"/>
      <c r="K967" s="475"/>
      <c r="L967" s="1"/>
      <c r="M967" s="679"/>
      <c r="N967" s="1"/>
      <c r="O967" s="1"/>
      <c r="P967" s="1"/>
    </row>
    <row r="968" spans="2:16" s="484" customFormat="1" ht="12" customHeight="1">
      <c r="B968" s="2"/>
      <c r="C968" s="1"/>
      <c r="D968" s="1"/>
      <c r="E968" s="1"/>
      <c r="F968" s="1"/>
      <c r="G968" s="1"/>
      <c r="H968" s="2"/>
      <c r="I968" s="2"/>
      <c r="J968" s="475"/>
      <c r="K968" s="475"/>
      <c r="L968" s="1"/>
      <c r="M968" s="679"/>
      <c r="N968" s="1"/>
      <c r="O968" s="1"/>
      <c r="P968" s="1"/>
    </row>
    <row r="969" spans="2:16" s="484" customFormat="1" ht="12" customHeight="1">
      <c r="B969" s="2"/>
      <c r="C969" s="1"/>
      <c r="D969" s="1"/>
      <c r="E969" s="1"/>
      <c r="F969" s="1"/>
      <c r="G969" s="1"/>
      <c r="H969" s="2"/>
      <c r="I969" s="2"/>
      <c r="J969" s="475"/>
      <c r="K969" s="475"/>
      <c r="L969" s="1"/>
      <c r="M969" s="679"/>
      <c r="N969" s="1"/>
      <c r="O969" s="1"/>
      <c r="P969" s="1"/>
    </row>
    <row r="970" spans="2:16" s="484" customFormat="1" ht="12" customHeight="1">
      <c r="B970" s="2"/>
      <c r="C970" s="1"/>
      <c r="D970" s="1"/>
      <c r="E970" s="1"/>
      <c r="F970" s="1"/>
      <c r="G970" s="1"/>
      <c r="H970" s="2"/>
      <c r="I970" s="2"/>
      <c r="J970" s="475"/>
      <c r="K970" s="475"/>
      <c r="L970" s="1"/>
      <c r="M970" s="679"/>
      <c r="N970" s="1"/>
      <c r="O970" s="1"/>
      <c r="P970" s="1"/>
    </row>
    <row r="971" spans="2:16" s="484" customFormat="1" ht="12" customHeight="1">
      <c r="B971" s="2"/>
      <c r="C971" s="1"/>
      <c r="D971" s="1"/>
      <c r="E971" s="1"/>
      <c r="F971" s="1"/>
      <c r="G971" s="1"/>
      <c r="H971" s="2"/>
      <c r="I971" s="2"/>
      <c r="J971" s="475"/>
      <c r="K971" s="475"/>
      <c r="L971" s="1"/>
      <c r="M971" s="679"/>
      <c r="N971" s="1"/>
      <c r="O971" s="1"/>
      <c r="P971" s="1"/>
    </row>
    <row r="972" spans="2:16" s="484" customFormat="1" ht="12" customHeight="1">
      <c r="B972" s="2"/>
      <c r="C972" s="1"/>
      <c r="D972" s="1"/>
      <c r="E972" s="1"/>
      <c r="F972" s="1"/>
      <c r="G972" s="1"/>
      <c r="H972" s="2"/>
      <c r="I972" s="2"/>
      <c r="J972" s="475"/>
      <c r="K972" s="475"/>
      <c r="L972" s="1"/>
      <c r="M972" s="679"/>
      <c r="N972" s="1"/>
      <c r="O972" s="1"/>
      <c r="P972" s="1"/>
    </row>
    <row r="973" spans="2:16" s="484" customFormat="1" ht="12" customHeight="1">
      <c r="B973" s="2"/>
      <c r="C973" s="1"/>
      <c r="D973" s="1"/>
      <c r="E973" s="1"/>
      <c r="F973" s="1"/>
      <c r="G973" s="1"/>
      <c r="H973" s="2"/>
      <c r="I973" s="2"/>
      <c r="J973" s="475"/>
      <c r="K973" s="475"/>
      <c r="L973" s="1"/>
      <c r="M973" s="679"/>
      <c r="N973" s="1"/>
      <c r="O973" s="1"/>
      <c r="P973" s="1"/>
    </row>
    <row r="974" spans="2:16" s="484" customFormat="1" ht="12" customHeight="1">
      <c r="B974" s="2"/>
      <c r="C974" s="1"/>
      <c r="D974" s="1"/>
      <c r="E974" s="1"/>
      <c r="F974" s="1"/>
      <c r="G974" s="1"/>
      <c r="H974" s="2"/>
      <c r="I974" s="2"/>
      <c r="J974" s="475"/>
      <c r="K974" s="475"/>
      <c r="L974" s="1"/>
      <c r="M974" s="679"/>
      <c r="N974" s="1"/>
      <c r="O974" s="1"/>
      <c r="P974" s="1"/>
    </row>
    <row r="975" spans="2:16" s="484" customFormat="1" ht="12" customHeight="1">
      <c r="B975" s="2"/>
      <c r="C975" s="1"/>
      <c r="D975" s="1"/>
      <c r="E975" s="1"/>
      <c r="F975" s="1"/>
      <c r="G975" s="1"/>
      <c r="H975" s="2"/>
      <c r="I975" s="2"/>
      <c r="J975" s="475"/>
      <c r="K975" s="475"/>
      <c r="L975" s="1"/>
      <c r="M975" s="679"/>
      <c r="N975" s="1"/>
      <c r="O975" s="1"/>
      <c r="P975" s="1"/>
    </row>
    <row r="976" spans="2:16" s="484" customFormat="1" ht="12" customHeight="1">
      <c r="B976" s="2"/>
      <c r="C976" s="1"/>
      <c r="D976" s="1"/>
      <c r="E976" s="1"/>
      <c r="F976" s="1"/>
      <c r="G976" s="1"/>
      <c r="H976" s="2"/>
      <c r="I976" s="2"/>
      <c r="J976" s="475"/>
      <c r="K976" s="475"/>
      <c r="L976" s="1"/>
      <c r="M976" s="679"/>
      <c r="N976" s="1"/>
      <c r="O976" s="1"/>
      <c r="P976" s="1"/>
    </row>
    <row r="977" spans="2:16" s="484" customFormat="1" ht="12" customHeight="1">
      <c r="B977" s="2"/>
      <c r="C977" s="1"/>
      <c r="D977" s="1"/>
      <c r="E977" s="1"/>
      <c r="F977" s="1"/>
      <c r="G977" s="1"/>
      <c r="H977" s="2"/>
      <c r="I977" s="2"/>
      <c r="J977" s="475"/>
      <c r="K977" s="475"/>
      <c r="L977" s="1"/>
      <c r="M977" s="679"/>
      <c r="N977" s="1"/>
      <c r="O977" s="1"/>
      <c r="P977" s="1"/>
    </row>
    <row r="978" spans="2:16" s="484" customFormat="1" ht="12" customHeight="1">
      <c r="B978" s="2"/>
      <c r="C978" s="1"/>
      <c r="D978" s="1"/>
      <c r="E978" s="1"/>
      <c r="F978" s="1"/>
      <c r="G978" s="1"/>
      <c r="H978" s="2"/>
      <c r="I978" s="2"/>
      <c r="J978" s="475"/>
      <c r="K978" s="475"/>
      <c r="L978" s="1"/>
      <c r="M978" s="679"/>
      <c r="N978" s="1"/>
      <c r="O978" s="1"/>
      <c r="P978" s="1"/>
    </row>
    <row r="979" spans="2:16" s="484" customFormat="1" ht="12" customHeight="1">
      <c r="B979" s="2"/>
      <c r="C979" s="1"/>
      <c r="D979" s="1"/>
      <c r="E979" s="1"/>
      <c r="F979" s="1"/>
      <c r="G979" s="1"/>
      <c r="H979" s="2"/>
      <c r="I979" s="2"/>
      <c r="J979" s="475"/>
      <c r="K979" s="475"/>
      <c r="L979" s="1"/>
      <c r="M979" s="679"/>
      <c r="N979" s="1"/>
      <c r="O979" s="1"/>
      <c r="P979" s="1"/>
    </row>
    <row r="980" spans="2:16" s="484" customFormat="1" ht="12" customHeight="1">
      <c r="B980" s="2"/>
      <c r="C980" s="1"/>
      <c r="D980" s="1"/>
      <c r="E980" s="1"/>
      <c r="F980" s="1"/>
      <c r="G980" s="1"/>
      <c r="H980" s="2"/>
      <c r="I980" s="2"/>
      <c r="J980" s="475"/>
      <c r="K980" s="475"/>
      <c r="L980" s="1"/>
      <c r="M980" s="679"/>
      <c r="N980" s="1"/>
      <c r="O980" s="1"/>
      <c r="P980" s="1"/>
    </row>
    <row r="981" spans="2:16" s="484" customFormat="1" ht="12" customHeight="1">
      <c r="B981" s="2"/>
      <c r="C981" s="1"/>
      <c r="D981" s="1"/>
      <c r="E981" s="1"/>
      <c r="F981" s="1"/>
      <c r="G981" s="1"/>
      <c r="H981" s="2"/>
      <c r="I981" s="2"/>
      <c r="J981" s="475"/>
      <c r="K981" s="475"/>
      <c r="L981" s="1"/>
      <c r="M981" s="679"/>
      <c r="N981" s="1"/>
      <c r="O981" s="1"/>
      <c r="P981" s="1"/>
    </row>
    <row r="982" spans="2:16" s="484" customFormat="1" ht="12" customHeight="1">
      <c r="B982" s="2"/>
      <c r="C982" s="1"/>
      <c r="D982" s="1"/>
      <c r="E982" s="1"/>
      <c r="F982" s="1"/>
      <c r="G982" s="1"/>
      <c r="H982" s="2"/>
      <c r="I982" s="2"/>
      <c r="J982" s="475"/>
      <c r="K982" s="475"/>
      <c r="L982" s="1"/>
      <c r="M982" s="679"/>
      <c r="N982" s="1"/>
      <c r="O982" s="1"/>
      <c r="P982" s="1"/>
    </row>
    <row r="983" spans="2:16" s="484" customFormat="1" ht="12" customHeight="1">
      <c r="B983" s="2"/>
      <c r="C983" s="1"/>
      <c r="D983" s="1"/>
      <c r="E983" s="1"/>
      <c r="F983" s="1"/>
      <c r="G983" s="1"/>
      <c r="H983" s="2"/>
      <c r="I983" s="2"/>
      <c r="J983" s="475"/>
      <c r="K983" s="475"/>
      <c r="L983" s="1"/>
      <c r="M983" s="679"/>
      <c r="N983" s="1"/>
      <c r="O983" s="1"/>
      <c r="P983" s="1"/>
    </row>
    <row r="984" spans="2:16" s="484" customFormat="1" ht="12" customHeight="1">
      <c r="B984" s="2"/>
      <c r="C984" s="1"/>
      <c r="D984" s="1"/>
      <c r="E984" s="1"/>
      <c r="F984" s="1"/>
      <c r="G984" s="1"/>
      <c r="H984" s="2"/>
      <c r="I984" s="2"/>
      <c r="J984" s="475"/>
      <c r="K984" s="475"/>
      <c r="L984" s="1"/>
      <c r="M984" s="679"/>
      <c r="N984" s="1"/>
      <c r="O984" s="1"/>
      <c r="P984" s="1"/>
    </row>
    <row r="985" spans="2:16" s="484" customFormat="1" ht="12" customHeight="1">
      <c r="B985" s="2"/>
      <c r="C985" s="1"/>
      <c r="D985" s="1"/>
      <c r="E985" s="1"/>
      <c r="F985" s="1"/>
      <c r="G985" s="1"/>
      <c r="H985" s="2"/>
      <c r="I985" s="2"/>
      <c r="J985" s="475"/>
      <c r="K985" s="475"/>
      <c r="L985" s="1"/>
      <c r="M985" s="679"/>
      <c r="N985" s="1"/>
      <c r="O985" s="1"/>
      <c r="P985" s="1"/>
    </row>
    <row r="986" spans="2:16" s="484" customFormat="1" ht="12" customHeight="1">
      <c r="B986" s="2"/>
      <c r="C986" s="1"/>
      <c r="D986" s="1"/>
      <c r="E986" s="1"/>
      <c r="F986" s="1"/>
      <c r="G986" s="1"/>
      <c r="H986" s="2"/>
      <c r="I986" s="2"/>
      <c r="J986" s="475"/>
      <c r="K986" s="475"/>
      <c r="L986" s="1"/>
      <c r="M986" s="679"/>
      <c r="N986" s="1"/>
      <c r="O986" s="1"/>
      <c r="P986" s="1"/>
    </row>
    <row r="987" spans="2:16" s="484" customFormat="1" ht="12" customHeight="1">
      <c r="B987" s="2"/>
      <c r="C987" s="1"/>
      <c r="D987" s="1"/>
      <c r="E987" s="1"/>
      <c r="F987" s="1"/>
      <c r="G987" s="1"/>
      <c r="H987" s="2"/>
      <c r="I987" s="2"/>
      <c r="J987" s="475"/>
      <c r="K987" s="475"/>
      <c r="L987" s="1"/>
      <c r="M987" s="679"/>
      <c r="N987" s="1"/>
      <c r="O987" s="1"/>
      <c r="P987" s="1"/>
    </row>
    <row r="988" spans="2:16" s="484" customFormat="1" ht="12" customHeight="1">
      <c r="B988" s="2"/>
      <c r="C988" s="1"/>
      <c r="D988" s="1"/>
      <c r="E988" s="1"/>
      <c r="F988" s="1"/>
      <c r="G988" s="1"/>
      <c r="H988" s="2"/>
      <c r="I988" s="2"/>
      <c r="J988" s="475"/>
      <c r="K988" s="475"/>
      <c r="L988" s="1"/>
      <c r="M988" s="679"/>
      <c r="N988" s="1"/>
      <c r="O988" s="1"/>
      <c r="P988" s="1"/>
    </row>
    <row r="989" spans="2:16" s="484" customFormat="1" ht="12" customHeight="1">
      <c r="B989" s="2"/>
      <c r="C989" s="1"/>
      <c r="D989" s="1"/>
      <c r="E989" s="1"/>
      <c r="F989" s="1"/>
      <c r="G989" s="1"/>
      <c r="H989" s="2"/>
      <c r="I989" s="2"/>
      <c r="J989" s="475"/>
      <c r="K989" s="475"/>
      <c r="L989" s="1"/>
      <c r="M989" s="679"/>
      <c r="N989" s="1"/>
      <c r="O989" s="1"/>
      <c r="P989" s="1"/>
    </row>
    <row r="990" spans="2:16" s="484" customFormat="1" ht="12" customHeight="1">
      <c r="B990" s="2"/>
      <c r="C990" s="1"/>
      <c r="D990" s="1"/>
      <c r="E990" s="1"/>
      <c r="F990" s="1"/>
      <c r="G990" s="1"/>
      <c r="H990" s="2"/>
      <c r="I990" s="2"/>
      <c r="J990" s="475"/>
      <c r="K990" s="475"/>
      <c r="L990" s="1"/>
      <c r="M990" s="679"/>
      <c r="N990" s="1"/>
      <c r="O990" s="1"/>
      <c r="P990" s="1"/>
    </row>
    <row r="991" spans="2:16" s="484" customFormat="1" ht="12" customHeight="1">
      <c r="B991" s="2"/>
      <c r="C991" s="1"/>
      <c r="D991" s="1"/>
      <c r="E991" s="1"/>
      <c r="F991" s="1"/>
      <c r="G991" s="1"/>
      <c r="H991" s="2"/>
      <c r="I991" s="2"/>
      <c r="J991" s="475"/>
      <c r="K991" s="475"/>
      <c r="L991" s="1"/>
      <c r="M991" s="679"/>
      <c r="N991" s="1"/>
      <c r="O991" s="1"/>
      <c r="P991" s="1"/>
    </row>
    <row r="992" spans="2:16" s="484" customFormat="1" ht="12" customHeight="1">
      <c r="B992" s="2"/>
      <c r="C992" s="1"/>
      <c r="D992" s="1"/>
      <c r="E992" s="1"/>
      <c r="F992" s="1"/>
      <c r="G992" s="1"/>
      <c r="H992" s="2"/>
      <c r="I992" s="2"/>
      <c r="J992" s="475"/>
      <c r="K992" s="475"/>
      <c r="L992" s="1"/>
      <c r="M992" s="679"/>
      <c r="N992" s="1"/>
      <c r="O992" s="1"/>
      <c r="P992" s="1"/>
    </row>
    <row r="993" spans="2:16" s="484" customFormat="1" ht="12" customHeight="1">
      <c r="B993" s="2"/>
      <c r="C993" s="1"/>
      <c r="D993" s="1"/>
      <c r="E993" s="1"/>
      <c r="F993" s="1"/>
      <c r="G993" s="1"/>
      <c r="H993" s="2"/>
      <c r="I993" s="2"/>
      <c r="J993" s="475"/>
      <c r="K993" s="475"/>
      <c r="L993" s="1"/>
      <c r="M993" s="679"/>
      <c r="N993" s="1"/>
      <c r="O993" s="1"/>
      <c r="P993" s="1"/>
    </row>
    <row r="994" spans="2:16" s="484" customFormat="1" ht="12" customHeight="1">
      <c r="B994" s="2"/>
      <c r="C994" s="1"/>
      <c r="D994" s="1"/>
      <c r="E994" s="1"/>
      <c r="F994" s="1"/>
      <c r="G994" s="1"/>
      <c r="H994" s="2"/>
      <c r="I994" s="2"/>
      <c r="J994" s="475"/>
      <c r="K994" s="475"/>
      <c r="L994" s="1"/>
      <c r="M994" s="679"/>
      <c r="N994" s="1"/>
      <c r="O994" s="1"/>
      <c r="P994" s="1"/>
    </row>
    <row r="995" spans="2:16" s="484" customFormat="1" ht="12" customHeight="1">
      <c r="B995" s="2"/>
      <c r="C995" s="1"/>
      <c r="D995" s="1"/>
      <c r="E995" s="1"/>
      <c r="F995" s="1"/>
      <c r="G995" s="1"/>
      <c r="H995" s="2"/>
      <c r="I995" s="2"/>
      <c r="J995" s="475"/>
      <c r="K995" s="475"/>
      <c r="L995" s="1"/>
      <c r="M995" s="679"/>
      <c r="N995" s="1"/>
      <c r="O995" s="1"/>
      <c r="P995" s="1"/>
    </row>
    <row r="996" spans="2:16" s="484" customFormat="1" ht="12" customHeight="1">
      <c r="B996" s="2"/>
      <c r="C996" s="1"/>
      <c r="D996" s="1"/>
      <c r="E996" s="1"/>
      <c r="F996" s="1"/>
      <c r="G996" s="1"/>
      <c r="H996" s="2"/>
      <c r="I996" s="2"/>
      <c r="J996" s="475"/>
      <c r="K996" s="475"/>
      <c r="L996" s="1"/>
      <c r="M996" s="679"/>
      <c r="N996" s="1"/>
      <c r="O996" s="1"/>
      <c r="P996" s="1"/>
    </row>
    <row r="997" spans="2:16" s="484" customFormat="1" ht="12" customHeight="1">
      <c r="B997" s="2"/>
      <c r="C997" s="1"/>
      <c r="D997" s="1"/>
      <c r="E997" s="1"/>
      <c r="F997" s="1"/>
      <c r="G997" s="1"/>
      <c r="H997" s="2"/>
      <c r="I997" s="2"/>
      <c r="J997" s="475"/>
      <c r="K997" s="475"/>
      <c r="L997" s="1"/>
      <c r="M997" s="679"/>
      <c r="N997" s="1"/>
      <c r="O997" s="1"/>
      <c r="P997" s="1"/>
    </row>
    <row r="998" spans="2:16" s="484" customFormat="1" ht="12" customHeight="1">
      <c r="B998" s="2"/>
      <c r="C998" s="1"/>
      <c r="D998" s="1"/>
      <c r="E998" s="1"/>
      <c r="F998" s="1"/>
      <c r="G998" s="1"/>
      <c r="H998" s="2"/>
      <c r="I998" s="2"/>
      <c r="J998" s="475"/>
      <c r="K998" s="475"/>
      <c r="L998" s="1"/>
      <c r="M998" s="679"/>
      <c r="N998" s="1"/>
      <c r="O998" s="1"/>
      <c r="P998" s="1"/>
    </row>
    <row r="999" spans="2:16" s="484" customFormat="1" ht="12" customHeight="1">
      <c r="B999" s="2"/>
      <c r="C999" s="1"/>
      <c r="D999" s="1"/>
      <c r="E999" s="1"/>
      <c r="F999" s="1"/>
      <c r="G999" s="1"/>
      <c r="H999" s="2"/>
      <c r="I999" s="2"/>
      <c r="J999" s="475"/>
      <c r="K999" s="475"/>
      <c r="L999" s="1"/>
      <c r="M999" s="679"/>
      <c r="N999" s="1"/>
      <c r="O999" s="1"/>
      <c r="P999" s="1"/>
    </row>
    <row r="1000" spans="2:16" s="484" customFormat="1" ht="12" customHeight="1">
      <c r="B1000" s="2"/>
      <c r="C1000" s="1"/>
      <c r="D1000" s="1"/>
      <c r="E1000" s="1"/>
      <c r="F1000" s="1"/>
      <c r="G1000" s="1"/>
      <c r="H1000" s="2"/>
      <c r="I1000" s="2"/>
      <c r="J1000" s="475"/>
      <c r="K1000" s="475"/>
      <c r="L1000" s="1"/>
      <c r="M1000" s="679"/>
      <c r="N1000" s="1"/>
      <c r="O1000" s="1"/>
      <c r="P1000" s="1"/>
    </row>
    <row r="1001" spans="2:16" s="484" customFormat="1" ht="12" customHeight="1">
      <c r="B1001" s="2"/>
      <c r="C1001" s="1"/>
      <c r="D1001" s="1"/>
      <c r="E1001" s="1"/>
      <c r="F1001" s="1"/>
      <c r="G1001" s="1"/>
      <c r="H1001" s="2"/>
      <c r="I1001" s="2"/>
      <c r="J1001" s="475"/>
      <c r="K1001" s="475"/>
      <c r="L1001" s="1"/>
      <c r="M1001" s="679"/>
      <c r="N1001" s="1"/>
      <c r="O1001" s="1"/>
      <c r="P1001" s="1"/>
    </row>
    <row r="1002" spans="2:16" s="484" customFormat="1" ht="12" customHeight="1">
      <c r="B1002" s="2"/>
      <c r="C1002" s="1"/>
      <c r="D1002" s="1"/>
      <c r="E1002" s="1"/>
      <c r="F1002" s="1"/>
      <c r="G1002" s="1"/>
      <c r="H1002" s="2"/>
      <c r="I1002" s="2"/>
      <c r="J1002" s="475"/>
      <c r="K1002" s="475"/>
      <c r="L1002" s="1"/>
      <c r="M1002" s="679"/>
      <c r="N1002" s="1"/>
      <c r="O1002" s="1"/>
      <c r="P1002" s="1"/>
    </row>
    <row r="1003" spans="2:16" s="484" customFormat="1" ht="12" customHeight="1">
      <c r="B1003" s="2"/>
      <c r="C1003" s="1"/>
      <c r="D1003" s="1"/>
      <c r="E1003" s="1"/>
      <c r="F1003" s="1"/>
      <c r="G1003" s="1"/>
      <c r="H1003" s="2"/>
      <c r="I1003" s="2"/>
      <c r="J1003" s="475"/>
      <c r="K1003" s="475"/>
      <c r="L1003" s="1"/>
      <c r="M1003" s="679"/>
      <c r="N1003" s="1"/>
      <c r="O1003" s="1"/>
      <c r="P1003" s="1"/>
    </row>
    <row r="1004" spans="2:16" s="484" customFormat="1" ht="12" customHeight="1">
      <c r="B1004" s="2"/>
      <c r="C1004" s="1"/>
      <c r="D1004" s="1"/>
      <c r="E1004" s="1"/>
      <c r="F1004" s="1"/>
      <c r="G1004" s="1"/>
      <c r="H1004" s="2"/>
      <c r="I1004" s="2"/>
      <c r="J1004" s="475"/>
      <c r="K1004" s="475"/>
      <c r="L1004" s="1"/>
      <c r="M1004" s="679"/>
      <c r="N1004" s="1"/>
      <c r="O1004" s="1"/>
      <c r="P1004" s="1"/>
    </row>
    <row r="1005" spans="2:16" s="484" customFormat="1" ht="12" customHeight="1">
      <c r="B1005" s="2"/>
      <c r="C1005" s="1"/>
      <c r="D1005" s="1"/>
      <c r="E1005" s="1"/>
      <c r="F1005" s="1"/>
      <c r="G1005" s="1"/>
      <c r="H1005" s="2"/>
      <c r="I1005" s="2"/>
      <c r="J1005" s="475"/>
      <c r="K1005" s="475"/>
      <c r="L1005" s="1"/>
      <c r="M1005" s="679"/>
      <c r="N1005" s="1"/>
      <c r="O1005" s="1"/>
      <c r="P1005" s="1"/>
    </row>
    <row r="1006" spans="2:16" s="484" customFormat="1" ht="12" customHeight="1">
      <c r="B1006" s="2"/>
      <c r="C1006" s="1"/>
      <c r="D1006" s="1"/>
      <c r="E1006" s="1"/>
      <c r="F1006" s="1"/>
      <c r="G1006" s="1"/>
      <c r="H1006" s="2"/>
      <c r="I1006" s="2"/>
      <c r="J1006" s="475"/>
      <c r="K1006" s="475"/>
      <c r="L1006" s="1"/>
      <c r="M1006" s="679"/>
      <c r="N1006" s="1"/>
      <c r="O1006" s="1"/>
      <c r="P1006" s="1"/>
    </row>
    <row r="1007" spans="2:16" s="484" customFormat="1" ht="12" customHeight="1">
      <c r="B1007" s="2"/>
      <c r="C1007" s="1"/>
      <c r="D1007" s="1"/>
      <c r="E1007" s="1"/>
      <c r="F1007" s="1"/>
      <c r="G1007" s="1"/>
      <c r="H1007" s="2"/>
      <c r="I1007" s="2"/>
      <c r="J1007" s="475"/>
      <c r="K1007" s="475"/>
      <c r="L1007" s="1"/>
      <c r="M1007" s="679"/>
      <c r="N1007" s="1"/>
      <c r="O1007" s="1"/>
      <c r="P1007" s="1"/>
    </row>
    <row r="1008" spans="2:16" s="484" customFormat="1" ht="12" customHeight="1">
      <c r="B1008" s="2"/>
      <c r="C1008" s="1"/>
      <c r="D1008" s="1"/>
      <c r="E1008" s="1"/>
      <c r="F1008" s="1"/>
      <c r="G1008" s="1"/>
      <c r="H1008" s="2"/>
      <c r="I1008" s="2"/>
      <c r="J1008" s="475"/>
      <c r="K1008" s="475"/>
      <c r="L1008" s="1"/>
      <c r="M1008" s="679"/>
      <c r="N1008" s="1"/>
      <c r="O1008" s="1"/>
      <c r="P1008" s="1"/>
    </row>
    <row r="1009" spans="2:16" s="484" customFormat="1" ht="12" customHeight="1">
      <c r="B1009" s="2"/>
      <c r="C1009" s="1"/>
      <c r="D1009" s="1"/>
      <c r="E1009" s="1"/>
      <c r="F1009" s="1"/>
      <c r="G1009" s="1"/>
      <c r="H1009" s="2"/>
      <c r="I1009" s="2"/>
      <c r="J1009" s="475"/>
      <c r="K1009" s="475"/>
      <c r="L1009" s="1"/>
      <c r="M1009" s="679"/>
      <c r="N1009" s="1"/>
      <c r="O1009" s="1"/>
      <c r="P1009" s="1"/>
    </row>
    <row r="1010" spans="2:16" s="484" customFormat="1" ht="12" customHeight="1">
      <c r="B1010" s="2"/>
      <c r="C1010" s="1"/>
      <c r="D1010" s="1"/>
      <c r="E1010" s="1"/>
      <c r="F1010" s="1"/>
      <c r="G1010" s="1"/>
      <c r="H1010" s="2"/>
      <c r="I1010" s="2"/>
      <c r="J1010" s="475"/>
      <c r="K1010" s="475"/>
      <c r="L1010" s="1"/>
      <c r="M1010" s="679"/>
      <c r="N1010" s="1"/>
      <c r="O1010" s="1"/>
      <c r="P1010" s="1"/>
    </row>
    <row r="1011" spans="2:16" s="484" customFormat="1" ht="12" customHeight="1">
      <c r="B1011" s="2"/>
      <c r="C1011" s="1"/>
      <c r="D1011" s="1"/>
      <c r="E1011" s="1"/>
      <c r="F1011" s="1"/>
      <c r="G1011" s="1"/>
      <c r="H1011" s="2"/>
      <c r="I1011" s="2"/>
      <c r="J1011" s="475"/>
      <c r="K1011" s="475"/>
      <c r="L1011" s="1"/>
      <c r="M1011" s="679"/>
      <c r="N1011" s="1"/>
      <c r="O1011" s="1"/>
      <c r="P1011" s="1"/>
    </row>
    <row r="1012" spans="2:16" s="484" customFormat="1" ht="12" customHeight="1">
      <c r="B1012" s="2"/>
      <c r="C1012" s="1"/>
      <c r="D1012" s="1"/>
      <c r="E1012" s="1"/>
      <c r="F1012" s="1"/>
      <c r="G1012" s="1"/>
      <c r="H1012" s="2"/>
      <c r="I1012" s="2"/>
      <c r="J1012" s="475"/>
      <c r="K1012" s="475"/>
      <c r="L1012" s="1"/>
      <c r="M1012" s="679"/>
      <c r="N1012" s="1"/>
      <c r="O1012" s="1"/>
      <c r="P1012" s="1"/>
    </row>
    <row r="1013" spans="2:16" s="484" customFormat="1" ht="12" customHeight="1">
      <c r="B1013" s="2"/>
      <c r="C1013" s="1"/>
      <c r="D1013" s="1"/>
      <c r="E1013" s="1"/>
      <c r="F1013" s="1"/>
      <c r="G1013" s="1"/>
      <c r="H1013" s="2"/>
      <c r="I1013" s="2"/>
      <c r="J1013" s="475"/>
      <c r="K1013" s="475"/>
      <c r="L1013" s="1"/>
      <c r="M1013" s="679"/>
      <c r="N1013" s="1"/>
      <c r="O1013" s="1"/>
      <c r="P1013" s="1"/>
    </row>
    <row r="1014" spans="2:16" s="484" customFormat="1" ht="12" customHeight="1">
      <c r="B1014" s="2"/>
      <c r="C1014" s="1"/>
      <c r="D1014" s="1"/>
      <c r="E1014" s="1"/>
      <c r="F1014" s="1"/>
      <c r="G1014" s="1"/>
      <c r="H1014" s="2"/>
      <c r="I1014" s="2"/>
      <c r="J1014" s="475"/>
      <c r="K1014" s="475"/>
      <c r="L1014" s="1"/>
      <c r="M1014" s="679"/>
      <c r="N1014" s="1"/>
      <c r="O1014" s="1"/>
      <c r="P1014" s="1"/>
    </row>
    <row r="1015" spans="2:16" s="484" customFormat="1" ht="12" customHeight="1">
      <c r="B1015" s="2"/>
      <c r="C1015" s="1"/>
      <c r="D1015" s="1"/>
      <c r="E1015" s="1"/>
      <c r="F1015" s="1"/>
      <c r="G1015" s="1"/>
      <c r="H1015" s="2"/>
      <c r="I1015" s="2"/>
      <c r="J1015" s="475"/>
      <c r="K1015" s="475"/>
      <c r="L1015" s="1"/>
      <c r="M1015" s="679"/>
      <c r="N1015" s="1"/>
      <c r="O1015" s="1"/>
      <c r="P1015" s="1"/>
    </row>
    <row r="1016" spans="2:16" s="484" customFormat="1" ht="12" customHeight="1">
      <c r="B1016" s="2"/>
      <c r="C1016" s="1"/>
      <c r="D1016" s="1"/>
      <c r="E1016" s="1"/>
      <c r="F1016" s="1"/>
      <c r="G1016" s="1"/>
      <c r="H1016" s="2"/>
      <c r="I1016" s="2"/>
      <c r="J1016" s="475"/>
      <c r="K1016" s="475"/>
      <c r="L1016" s="1"/>
      <c r="M1016" s="679"/>
      <c r="N1016" s="1"/>
      <c r="O1016" s="1"/>
      <c r="P1016" s="1"/>
    </row>
    <row r="1017" spans="2:16" s="484" customFormat="1" ht="12" customHeight="1">
      <c r="B1017" s="2"/>
      <c r="C1017" s="1"/>
      <c r="D1017" s="1"/>
      <c r="E1017" s="1"/>
      <c r="F1017" s="1"/>
      <c r="G1017" s="1"/>
      <c r="H1017" s="2"/>
      <c r="I1017" s="2"/>
      <c r="J1017" s="475"/>
      <c r="K1017" s="475"/>
      <c r="L1017" s="1"/>
      <c r="M1017" s="679"/>
      <c r="N1017" s="1"/>
      <c r="O1017" s="1"/>
      <c r="P1017" s="1"/>
    </row>
    <row r="1018" spans="2:16" s="484" customFormat="1" ht="12" customHeight="1">
      <c r="B1018" s="2"/>
      <c r="C1018" s="1"/>
      <c r="D1018" s="1"/>
      <c r="E1018" s="1"/>
      <c r="F1018" s="1"/>
      <c r="G1018" s="1"/>
      <c r="H1018" s="2"/>
      <c r="I1018" s="2"/>
      <c r="J1018" s="475"/>
      <c r="K1018" s="475"/>
      <c r="L1018" s="1"/>
      <c r="M1018" s="679"/>
      <c r="N1018" s="1"/>
      <c r="O1018" s="1"/>
      <c r="P1018" s="1"/>
    </row>
    <row r="1019" spans="2:16" s="484" customFormat="1" ht="12" customHeight="1">
      <c r="B1019" s="2"/>
      <c r="C1019" s="1"/>
      <c r="D1019" s="1"/>
      <c r="E1019" s="1"/>
      <c r="F1019" s="1"/>
      <c r="G1019" s="1"/>
      <c r="H1019" s="2"/>
      <c r="I1019" s="2"/>
      <c r="J1019" s="475"/>
      <c r="K1019" s="475"/>
      <c r="L1019" s="1"/>
      <c r="M1019" s="679"/>
      <c r="N1019" s="1"/>
      <c r="O1019" s="1"/>
      <c r="P1019" s="1"/>
    </row>
    <row r="1020" spans="2:16" s="484" customFormat="1" ht="12" customHeight="1">
      <c r="B1020" s="2"/>
      <c r="C1020" s="1"/>
      <c r="D1020" s="1"/>
      <c r="E1020" s="1"/>
      <c r="F1020" s="1"/>
      <c r="G1020" s="1"/>
      <c r="H1020" s="2"/>
      <c r="I1020" s="2"/>
      <c r="J1020" s="475"/>
      <c r="K1020" s="475"/>
      <c r="L1020" s="1"/>
      <c r="M1020" s="679"/>
      <c r="N1020" s="1"/>
      <c r="O1020" s="1"/>
      <c r="P1020" s="1"/>
    </row>
    <row r="1021" spans="2:16" s="484" customFormat="1" ht="12" customHeight="1">
      <c r="B1021" s="2"/>
      <c r="C1021" s="1"/>
      <c r="D1021" s="1"/>
      <c r="E1021" s="1"/>
      <c r="F1021" s="1"/>
      <c r="G1021" s="1"/>
      <c r="H1021" s="2"/>
      <c r="I1021" s="2"/>
      <c r="J1021" s="475"/>
      <c r="K1021" s="475"/>
      <c r="L1021" s="1"/>
      <c r="M1021" s="679"/>
      <c r="N1021" s="1"/>
      <c r="O1021" s="1"/>
      <c r="P1021" s="1"/>
    </row>
    <row r="1022" spans="2:16" s="484" customFormat="1" ht="12" customHeight="1">
      <c r="B1022" s="2"/>
      <c r="C1022" s="1"/>
      <c r="D1022" s="1"/>
      <c r="E1022" s="1"/>
      <c r="F1022" s="1"/>
      <c r="G1022" s="1"/>
      <c r="H1022" s="2"/>
      <c r="I1022" s="2"/>
      <c r="J1022" s="475"/>
      <c r="K1022" s="475"/>
      <c r="L1022" s="1"/>
      <c r="M1022" s="679"/>
      <c r="N1022" s="1"/>
      <c r="O1022" s="1"/>
      <c r="P1022" s="1"/>
    </row>
    <row r="1023" spans="2:16" s="484" customFormat="1" ht="12" customHeight="1">
      <c r="B1023" s="2"/>
      <c r="C1023" s="1"/>
      <c r="D1023" s="1"/>
      <c r="E1023" s="1"/>
      <c r="F1023" s="1"/>
      <c r="G1023" s="1"/>
      <c r="H1023" s="2"/>
      <c r="I1023" s="2"/>
      <c r="J1023" s="475"/>
      <c r="K1023" s="475"/>
      <c r="L1023" s="1"/>
      <c r="M1023" s="679"/>
      <c r="N1023" s="1"/>
      <c r="O1023" s="1"/>
      <c r="P1023" s="1"/>
    </row>
    <row r="1024" spans="2:16" s="484" customFormat="1" ht="12" customHeight="1">
      <c r="B1024" s="2"/>
      <c r="C1024" s="1"/>
      <c r="D1024" s="1"/>
      <c r="E1024" s="1"/>
      <c r="F1024" s="1"/>
      <c r="G1024" s="1"/>
      <c r="H1024" s="2"/>
      <c r="I1024" s="2"/>
      <c r="J1024" s="475"/>
      <c r="K1024" s="475"/>
      <c r="L1024" s="1"/>
      <c r="M1024" s="679"/>
      <c r="N1024" s="1"/>
      <c r="O1024" s="1"/>
      <c r="P1024" s="1"/>
    </row>
    <row r="1025" spans="2:16" s="484" customFormat="1" ht="12" customHeight="1">
      <c r="B1025" s="2"/>
      <c r="C1025" s="1"/>
      <c r="D1025" s="1"/>
      <c r="E1025" s="1"/>
      <c r="F1025" s="1"/>
      <c r="G1025" s="1"/>
      <c r="H1025" s="2"/>
      <c r="I1025" s="2"/>
      <c r="J1025" s="475"/>
      <c r="K1025" s="475"/>
      <c r="L1025" s="1"/>
      <c r="M1025" s="679"/>
      <c r="N1025" s="1"/>
      <c r="O1025" s="1"/>
      <c r="P1025" s="1"/>
    </row>
    <row r="1026" spans="2:16" s="484" customFormat="1" ht="12" customHeight="1">
      <c r="B1026" s="2"/>
      <c r="C1026" s="1"/>
      <c r="D1026" s="1"/>
      <c r="E1026" s="1"/>
      <c r="F1026" s="1"/>
      <c r="G1026" s="1"/>
      <c r="H1026" s="2"/>
      <c r="I1026" s="2"/>
      <c r="J1026" s="475"/>
      <c r="K1026" s="475"/>
      <c r="L1026" s="1"/>
      <c r="M1026" s="679"/>
      <c r="N1026" s="1"/>
      <c r="O1026" s="1"/>
      <c r="P1026" s="1"/>
    </row>
    <row r="1027" spans="2:16" s="484" customFormat="1" ht="12" customHeight="1">
      <c r="B1027" s="2"/>
      <c r="C1027" s="1"/>
      <c r="D1027" s="1"/>
      <c r="E1027" s="1"/>
      <c r="F1027" s="1"/>
      <c r="G1027" s="1"/>
      <c r="H1027" s="2"/>
      <c r="I1027" s="2"/>
      <c r="J1027" s="475"/>
      <c r="K1027" s="475"/>
      <c r="L1027" s="1"/>
      <c r="M1027" s="679"/>
      <c r="N1027" s="1"/>
      <c r="O1027" s="1"/>
      <c r="P1027" s="1"/>
    </row>
    <row r="1028" spans="2:16" s="484" customFormat="1" ht="12" customHeight="1">
      <c r="B1028" s="2"/>
      <c r="C1028" s="1"/>
      <c r="D1028" s="1"/>
      <c r="E1028" s="1"/>
      <c r="F1028" s="1"/>
      <c r="G1028" s="1"/>
      <c r="H1028" s="2"/>
      <c r="I1028" s="2"/>
      <c r="J1028" s="475"/>
      <c r="K1028" s="475"/>
      <c r="L1028" s="1"/>
      <c r="M1028" s="679"/>
      <c r="N1028" s="1"/>
      <c r="O1028" s="1"/>
      <c r="P1028" s="1"/>
    </row>
    <row r="1029" spans="2:16" s="484" customFormat="1" ht="12" customHeight="1">
      <c r="B1029" s="2"/>
      <c r="C1029" s="1"/>
      <c r="D1029" s="1"/>
      <c r="E1029" s="1"/>
      <c r="F1029" s="1"/>
      <c r="G1029" s="1"/>
      <c r="H1029" s="2"/>
      <c r="I1029" s="2"/>
      <c r="J1029" s="475"/>
      <c r="K1029" s="475"/>
      <c r="L1029" s="1"/>
      <c r="M1029" s="679"/>
      <c r="N1029" s="1"/>
      <c r="O1029" s="1"/>
      <c r="P1029" s="1"/>
    </row>
    <row r="1030" spans="2:16" s="484" customFormat="1" ht="12" customHeight="1">
      <c r="B1030" s="2"/>
      <c r="C1030" s="1"/>
      <c r="D1030" s="1"/>
      <c r="E1030" s="1"/>
      <c r="F1030" s="1"/>
      <c r="G1030" s="1"/>
      <c r="H1030" s="2"/>
      <c r="I1030" s="2"/>
      <c r="J1030" s="475"/>
      <c r="K1030" s="475"/>
      <c r="L1030" s="1"/>
      <c r="M1030" s="679"/>
      <c r="N1030" s="1"/>
      <c r="O1030" s="1"/>
      <c r="P1030" s="1"/>
    </row>
    <row r="1031" spans="2:16" s="484" customFormat="1" ht="12" customHeight="1">
      <c r="B1031" s="2"/>
      <c r="C1031" s="1"/>
      <c r="D1031" s="1"/>
      <c r="E1031" s="1"/>
      <c r="F1031" s="1"/>
      <c r="G1031" s="1"/>
      <c r="H1031" s="2"/>
      <c r="I1031" s="2"/>
      <c r="J1031" s="475"/>
      <c r="K1031" s="475"/>
      <c r="L1031" s="1"/>
      <c r="M1031" s="679"/>
      <c r="N1031" s="1"/>
      <c r="O1031" s="1"/>
      <c r="P1031" s="1"/>
    </row>
    <row r="1032" spans="2:16" s="484" customFormat="1" ht="12" customHeight="1">
      <c r="B1032" s="2"/>
      <c r="C1032" s="1"/>
      <c r="D1032" s="1"/>
      <c r="E1032" s="1"/>
      <c r="F1032" s="1"/>
      <c r="G1032" s="1"/>
      <c r="H1032" s="2"/>
      <c r="I1032" s="2"/>
      <c r="J1032" s="475"/>
      <c r="K1032" s="475"/>
      <c r="L1032" s="1"/>
      <c r="M1032" s="679"/>
      <c r="N1032" s="1"/>
      <c r="O1032" s="1"/>
      <c r="P1032" s="1"/>
    </row>
    <row r="1033" spans="2:16" s="484" customFormat="1" ht="12" customHeight="1">
      <c r="B1033" s="2"/>
      <c r="C1033" s="1"/>
      <c r="D1033" s="1"/>
      <c r="E1033" s="1"/>
      <c r="F1033" s="1"/>
      <c r="G1033" s="1"/>
      <c r="H1033" s="2"/>
      <c r="I1033" s="2"/>
      <c r="J1033" s="475"/>
      <c r="K1033" s="475"/>
      <c r="L1033" s="1"/>
      <c r="M1033" s="679"/>
      <c r="N1033" s="1"/>
      <c r="O1033" s="1"/>
      <c r="P1033" s="1"/>
    </row>
    <row r="1034" spans="2:16" s="484" customFormat="1" ht="12" customHeight="1">
      <c r="B1034" s="2"/>
      <c r="C1034" s="1"/>
      <c r="D1034" s="1"/>
      <c r="E1034" s="1"/>
      <c r="F1034" s="1"/>
      <c r="G1034" s="1"/>
      <c r="H1034" s="2"/>
      <c r="I1034" s="2"/>
      <c r="J1034" s="475"/>
      <c r="K1034" s="475"/>
      <c r="L1034" s="1"/>
      <c r="M1034" s="679"/>
      <c r="N1034" s="1"/>
      <c r="O1034" s="1"/>
      <c r="P1034" s="1"/>
    </row>
    <row r="1035" spans="2:16" s="484" customFormat="1" ht="12" customHeight="1">
      <c r="B1035" s="2"/>
      <c r="C1035" s="1"/>
      <c r="D1035" s="1"/>
      <c r="E1035" s="1"/>
      <c r="F1035" s="1"/>
      <c r="G1035" s="1"/>
      <c r="H1035" s="2"/>
      <c r="I1035" s="2"/>
      <c r="J1035" s="475"/>
      <c r="K1035" s="475"/>
      <c r="L1035" s="1"/>
      <c r="M1035" s="679"/>
      <c r="N1035" s="1"/>
      <c r="O1035" s="1"/>
      <c r="P1035" s="1"/>
    </row>
    <row r="1036" spans="2:16" s="484" customFormat="1" ht="12" customHeight="1">
      <c r="B1036" s="2"/>
      <c r="C1036" s="1"/>
      <c r="D1036" s="1"/>
      <c r="E1036" s="1"/>
      <c r="F1036" s="1"/>
      <c r="G1036" s="1"/>
      <c r="H1036" s="2"/>
      <c r="I1036" s="2"/>
      <c r="J1036" s="475"/>
      <c r="K1036" s="475"/>
      <c r="L1036" s="1"/>
      <c r="M1036" s="679"/>
      <c r="N1036" s="1"/>
      <c r="O1036" s="1"/>
      <c r="P1036" s="1"/>
    </row>
    <row r="1037" spans="2:16" s="484" customFormat="1" ht="12" customHeight="1">
      <c r="B1037" s="2"/>
      <c r="C1037" s="1"/>
      <c r="D1037" s="1"/>
      <c r="E1037" s="1"/>
      <c r="F1037" s="1"/>
      <c r="G1037" s="1"/>
      <c r="H1037" s="2"/>
      <c r="I1037" s="2"/>
      <c r="J1037" s="475"/>
      <c r="K1037" s="475"/>
      <c r="L1037" s="1"/>
      <c r="M1037" s="679"/>
      <c r="N1037" s="1"/>
      <c r="O1037" s="1"/>
      <c r="P1037" s="1"/>
    </row>
    <row r="1038" spans="2:16" s="484" customFormat="1" ht="12" customHeight="1">
      <c r="B1038" s="2"/>
      <c r="C1038" s="1"/>
      <c r="D1038" s="1"/>
      <c r="E1038" s="1"/>
      <c r="F1038" s="1"/>
      <c r="G1038" s="1"/>
      <c r="H1038" s="2"/>
      <c r="I1038" s="2"/>
      <c r="J1038" s="475"/>
      <c r="K1038" s="475"/>
      <c r="L1038" s="1"/>
      <c r="M1038" s="679"/>
      <c r="N1038" s="1"/>
      <c r="O1038" s="1"/>
      <c r="P1038" s="1"/>
    </row>
    <row r="1039" spans="2:16" s="484" customFormat="1" ht="12" customHeight="1">
      <c r="B1039" s="2"/>
      <c r="C1039" s="1"/>
      <c r="D1039" s="1"/>
      <c r="E1039" s="1"/>
      <c r="F1039" s="1"/>
      <c r="G1039" s="1"/>
      <c r="H1039" s="2"/>
      <c r="I1039" s="2"/>
      <c r="J1039" s="475"/>
      <c r="K1039" s="475"/>
      <c r="L1039" s="1"/>
      <c r="M1039" s="679"/>
      <c r="N1039" s="1"/>
      <c r="O1039" s="1"/>
      <c r="P1039" s="1"/>
    </row>
    <row r="1040" spans="2:16" s="484" customFormat="1" ht="12" customHeight="1">
      <c r="B1040" s="2"/>
      <c r="C1040" s="1"/>
      <c r="D1040" s="1"/>
      <c r="E1040" s="1"/>
      <c r="F1040" s="1"/>
      <c r="G1040" s="1"/>
      <c r="H1040" s="2"/>
      <c r="I1040" s="2"/>
      <c r="J1040" s="475"/>
      <c r="K1040" s="475"/>
      <c r="L1040" s="1"/>
      <c r="M1040" s="679"/>
      <c r="N1040" s="1"/>
      <c r="O1040" s="1"/>
      <c r="P1040" s="1"/>
    </row>
    <row r="1041" spans="2:16" s="484" customFormat="1" ht="12" customHeight="1">
      <c r="B1041" s="2"/>
      <c r="C1041" s="1"/>
      <c r="D1041" s="1"/>
      <c r="E1041" s="1"/>
      <c r="F1041" s="1"/>
      <c r="G1041" s="1"/>
      <c r="H1041" s="2"/>
      <c r="I1041" s="2"/>
      <c r="J1041" s="475"/>
      <c r="K1041" s="475"/>
      <c r="L1041" s="1"/>
      <c r="M1041" s="679"/>
      <c r="N1041" s="1"/>
      <c r="O1041" s="1"/>
      <c r="P1041" s="1"/>
    </row>
    <row r="1042" spans="2:16" s="484" customFormat="1" ht="12" customHeight="1">
      <c r="B1042" s="2"/>
      <c r="C1042" s="1"/>
      <c r="D1042" s="1"/>
      <c r="E1042" s="1"/>
      <c r="F1042" s="1"/>
      <c r="G1042" s="1"/>
      <c r="H1042" s="2"/>
      <c r="I1042" s="2"/>
      <c r="J1042" s="475"/>
      <c r="K1042" s="475"/>
      <c r="L1042" s="1"/>
      <c r="M1042" s="679"/>
      <c r="N1042" s="1"/>
      <c r="O1042" s="1"/>
      <c r="P1042" s="1"/>
    </row>
    <row r="1043" spans="2:16" s="484" customFormat="1" ht="12" customHeight="1">
      <c r="B1043" s="2"/>
      <c r="C1043" s="1"/>
      <c r="D1043" s="1"/>
      <c r="E1043" s="1"/>
      <c r="F1043" s="1"/>
      <c r="G1043" s="1"/>
      <c r="H1043" s="2"/>
      <c r="I1043" s="2"/>
      <c r="J1043" s="475"/>
      <c r="K1043" s="475"/>
      <c r="L1043" s="1"/>
      <c r="M1043" s="679"/>
      <c r="N1043" s="1"/>
      <c r="O1043" s="1"/>
      <c r="P1043" s="1"/>
    </row>
    <row r="1044" spans="2:16" s="484" customFormat="1" ht="12" customHeight="1">
      <c r="B1044" s="2"/>
      <c r="C1044" s="1"/>
      <c r="D1044" s="1"/>
      <c r="E1044" s="1"/>
      <c r="F1044" s="1"/>
      <c r="G1044" s="1"/>
      <c r="H1044" s="2"/>
      <c r="I1044" s="2"/>
      <c r="J1044" s="475"/>
      <c r="K1044" s="475"/>
      <c r="L1044" s="1"/>
      <c r="M1044" s="679"/>
      <c r="N1044" s="1"/>
      <c r="O1044" s="1"/>
      <c r="P1044" s="1"/>
    </row>
    <row r="1045" spans="2:16" s="484" customFormat="1" ht="12" customHeight="1">
      <c r="B1045" s="2"/>
      <c r="C1045" s="1"/>
      <c r="D1045" s="1"/>
      <c r="E1045" s="1"/>
      <c r="F1045" s="1"/>
      <c r="G1045" s="1"/>
      <c r="H1045" s="2"/>
      <c r="I1045" s="2"/>
      <c r="J1045" s="475"/>
      <c r="K1045" s="475"/>
      <c r="L1045" s="1"/>
      <c r="M1045" s="679"/>
      <c r="N1045" s="1"/>
      <c r="O1045" s="1"/>
      <c r="P1045" s="1"/>
    </row>
    <row r="1046" spans="2:16" s="484" customFormat="1" ht="12" customHeight="1">
      <c r="B1046" s="2"/>
      <c r="C1046" s="1"/>
      <c r="D1046" s="1"/>
      <c r="E1046" s="1"/>
      <c r="F1046" s="1"/>
      <c r="G1046" s="1"/>
      <c r="H1046" s="2"/>
      <c r="I1046" s="2"/>
      <c r="J1046" s="475"/>
      <c r="K1046" s="475"/>
      <c r="L1046" s="1"/>
      <c r="M1046" s="679"/>
      <c r="N1046" s="1"/>
      <c r="O1046" s="1"/>
      <c r="P1046" s="1"/>
    </row>
    <row r="1047" spans="2:16" s="484" customFormat="1" ht="12" customHeight="1">
      <c r="B1047" s="2"/>
      <c r="C1047" s="1"/>
      <c r="D1047" s="1"/>
      <c r="E1047" s="1"/>
      <c r="F1047" s="1"/>
      <c r="G1047" s="1"/>
      <c r="H1047" s="2"/>
      <c r="I1047" s="2"/>
      <c r="J1047" s="475"/>
      <c r="K1047" s="475"/>
      <c r="L1047" s="1"/>
      <c r="M1047" s="679"/>
      <c r="N1047" s="1"/>
      <c r="O1047" s="1"/>
      <c r="P1047" s="1"/>
    </row>
    <row r="1048" spans="2:16" s="484" customFormat="1" ht="12" customHeight="1">
      <c r="B1048" s="2"/>
      <c r="C1048" s="1"/>
      <c r="D1048" s="1"/>
      <c r="E1048" s="1"/>
      <c r="F1048" s="1"/>
      <c r="G1048" s="1"/>
      <c r="H1048" s="2"/>
      <c r="I1048" s="2"/>
      <c r="J1048" s="475"/>
      <c r="K1048" s="475"/>
      <c r="L1048" s="1"/>
      <c r="M1048" s="679"/>
      <c r="N1048" s="1"/>
      <c r="O1048" s="1"/>
      <c r="P1048" s="1"/>
    </row>
    <row r="1049" spans="2:16" s="484" customFormat="1" ht="12" customHeight="1">
      <c r="B1049" s="2"/>
      <c r="C1049" s="1"/>
      <c r="D1049" s="1"/>
      <c r="E1049" s="1"/>
      <c r="F1049" s="1"/>
      <c r="G1049" s="1"/>
      <c r="H1049" s="2"/>
      <c r="I1049" s="2"/>
      <c r="J1049" s="475"/>
      <c r="K1049" s="475"/>
      <c r="L1049" s="1"/>
      <c r="M1049" s="679"/>
      <c r="N1049" s="1"/>
      <c r="O1049" s="1"/>
      <c r="P1049" s="1"/>
    </row>
    <row r="1050" spans="2:16" s="484" customFormat="1" ht="12" customHeight="1">
      <c r="B1050" s="2"/>
      <c r="C1050" s="1"/>
      <c r="D1050" s="1"/>
      <c r="E1050" s="1"/>
      <c r="F1050" s="1"/>
      <c r="G1050" s="1"/>
      <c r="H1050" s="2"/>
      <c r="I1050" s="2"/>
      <c r="J1050" s="475"/>
      <c r="K1050" s="475"/>
      <c r="L1050" s="1"/>
      <c r="M1050" s="679"/>
      <c r="N1050" s="1"/>
      <c r="O1050" s="1"/>
      <c r="P1050" s="1"/>
    </row>
    <row r="1051" spans="2:16" s="484" customFormat="1" ht="12" customHeight="1">
      <c r="B1051" s="2"/>
      <c r="C1051" s="1"/>
      <c r="D1051" s="1"/>
      <c r="E1051" s="1"/>
      <c r="F1051" s="1"/>
      <c r="G1051" s="1"/>
      <c r="H1051" s="2"/>
      <c r="I1051" s="2"/>
      <c r="J1051" s="475"/>
      <c r="K1051" s="475"/>
      <c r="L1051" s="1"/>
      <c r="M1051" s="679"/>
      <c r="N1051" s="1"/>
      <c r="O1051" s="1"/>
      <c r="P1051" s="1"/>
    </row>
    <row r="1052" spans="2:16" s="484" customFormat="1" ht="12" customHeight="1">
      <c r="B1052" s="2"/>
      <c r="C1052" s="1"/>
      <c r="D1052" s="1"/>
      <c r="E1052" s="1"/>
      <c r="F1052" s="1"/>
      <c r="G1052" s="1"/>
      <c r="H1052" s="2"/>
      <c r="I1052" s="2"/>
      <c r="J1052" s="475"/>
      <c r="K1052" s="475"/>
      <c r="L1052" s="1"/>
      <c r="M1052" s="679"/>
      <c r="N1052" s="1"/>
      <c r="O1052" s="1"/>
      <c r="P1052" s="1"/>
    </row>
    <row r="1053" spans="2:16" s="484" customFormat="1" ht="12" customHeight="1">
      <c r="B1053" s="2"/>
      <c r="C1053" s="1"/>
      <c r="D1053" s="1"/>
      <c r="E1053" s="1"/>
      <c r="F1053" s="1"/>
      <c r="G1053" s="1"/>
      <c r="H1053" s="2"/>
      <c r="I1053" s="2"/>
      <c r="J1053" s="475"/>
      <c r="K1053" s="475"/>
      <c r="L1053" s="1"/>
      <c r="M1053" s="679"/>
      <c r="N1053" s="1"/>
      <c r="O1053" s="1"/>
      <c r="P1053" s="1"/>
    </row>
    <row r="1054" spans="2:16" s="484" customFormat="1" ht="12" customHeight="1">
      <c r="B1054" s="2"/>
      <c r="C1054" s="1"/>
      <c r="D1054" s="1"/>
      <c r="E1054" s="1"/>
      <c r="F1054" s="1"/>
      <c r="G1054" s="1"/>
      <c r="H1054" s="2"/>
      <c r="I1054" s="2"/>
      <c r="J1054" s="475"/>
      <c r="K1054" s="475"/>
      <c r="L1054" s="1"/>
      <c r="M1054" s="679"/>
      <c r="N1054" s="1"/>
      <c r="O1054" s="1"/>
      <c r="P1054" s="1"/>
    </row>
    <row r="1055" spans="2:16" s="484" customFormat="1" ht="12" customHeight="1">
      <c r="B1055" s="2"/>
      <c r="C1055" s="1"/>
      <c r="D1055" s="1"/>
      <c r="E1055" s="1"/>
      <c r="F1055" s="1"/>
      <c r="G1055" s="1"/>
      <c r="H1055" s="2"/>
      <c r="I1055" s="2"/>
      <c r="J1055" s="475"/>
      <c r="K1055" s="475"/>
      <c r="L1055" s="1"/>
      <c r="M1055" s="679"/>
      <c r="N1055" s="1"/>
      <c r="O1055" s="1"/>
      <c r="P1055" s="1"/>
    </row>
    <row r="1056" spans="2:16" s="484" customFormat="1" ht="12" customHeight="1">
      <c r="B1056" s="2"/>
      <c r="C1056" s="1"/>
      <c r="D1056" s="1"/>
      <c r="E1056" s="1"/>
      <c r="F1056" s="1"/>
      <c r="G1056" s="1"/>
      <c r="H1056" s="2"/>
      <c r="I1056" s="2"/>
      <c r="J1056" s="475"/>
      <c r="K1056" s="475"/>
      <c r="L1056" s="1"/>
      <c r="M1056" s="679"/>
      <c r="N1056" s="1"/>
      <c r="O1056" s="1"/>
      <c r="P1056" s="1"/>
    </row>
    <row r="1057" spans="2:16" s="484" customFormat="1" ht="12" customHeight="1">
      <c r="B1057" s="2"/>
      <c r="C1057" s="1"/>
      <c r="D1057" s="1"/>
      <c r="E1057" s="1"/>
      <c r="F1057" s="1"/>
      <c r="G1057" s="1"/>
      <c r="H1057" s="2"/>
      <c r="I1057" s="2"/>
      <c r="J1057" s="475"/>
      <c r="K1057" s="475"/>
      <c r="L1057" s="1"/>
      <c r="M1057" s="679"/>
      <c r="N1057" s="1"/>
      <c r="O1057" s="1"/>
      <c r="P1057" s="1"/>
    </row>
    <row r="1058" spans="2:16" s="484" customFormat="1" ht="12" customHeight="1">
      <c r="B1058" s="2"/>
      <c r="C1058" s="1"/>
      <c r="D1058" s="1"/>
      <c r="E1058" s="1"/>
      <c r="F1058" s="1"/>
      <c r="G1058" s="1"/>
      <c r="H1058" s="2"/>
      <c r="I1058" s="2"/>
      <c r="J1058" s="475"/>
      <c r="K1058" s="475"/>
      <c r="L1058" s="1"/>
      <c r="M1058" s="679"/>
      <c r="N1058" s="1"/>
      <c r="O1058" s="1"/>
      <c r="P1058" s="1"/>
    </row>
  </sheetData>
  <mergeCells count="13">
    <mergeCell ref="A1:A2"/>
    <mergeCell ref="B1:B2"/>
    <mergeCell ref="C1:G2"/>
    <mergeCell ref="H1:H2"/>
    <mergeCell ref="I1:I2"/>
    <mergeCell ref="C114:D114"/>
    <mergeCell ref="C103:D103"/>
    <mergeCell ref="C57:D57"/>
    <mergeCell ref="C16:D16"/>
    <mergeCell ref="K1:K2"/>
    <mergeCell ref="C36:D36"/>
    <mergeCell ref="J1:J2"/>
    <mergeCell ref="C17: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&amp;L&amp;9Part C2: Pricing Data
Section C2.2: Bill of Quantities
&amp;R&amp;G</oddHeader>
    <oddFooter>&amp;C&amp;9&amp;G
C2.2-&amp;P</oddFooter>
  </headerFooter>
  <rowBreaks count="1" manualBreakCount="1">
    <brk id="78" max="10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D6B5-DE2F-474F-A6FA-0CF32DB4D476}">
  <dimension ref="A1:G1013"/>
  <sheetViews>
    <sheetView view="pageLayout" zoomScaleNormal="115" zoomScaleSheetLayoutView="100" workbookViewId="0">
      <selection activeCell="I5" sqref="I5"/>
    </sheetView>
  </sheetViews>
  <sheetFormatPr defaultColWidth="8.88671875" defaultRowHeight="13.2"/>
  <cols>
    <col min="1" max="1" width="6.88671875" customWidth="1"/>
    <col min="2" max="2" width="11.21875" customWidth="1"/>
    <col min="3" max="3" width="57.77734375" customWidth="1"/>
    <col min="4" max="4" width="9.109375" customWidth="1"/>
    <col min="5" max="5" width="9.77734375" customWidth="1"/>
    <col min="7" max="7" width="10.33203125" bestFit="1" customWidth="1"/>
    <col min="9" max="9" width="37.5546875" customWidth="1"/>
    <col min="10" max="10" width="8.5546875" customWidth="1"/>
    <col min="11" max="11" width="8.33203125" customWidth="1"/>
    <col min="12" max="12" width="13.5546875" customWidth="1"/>
    <col min="13" max="13" width="14.88671875" customWidth="1"/>
  </cols>
  <sheetData>
    <row r="1" spans="1:7" s="1" customFormat="1" ht="14.4" customHeight="1">
      <c r="A1" s="182"/>
      <c r="B1" s="182"/>
      <c r="C1" s="182"/>
      <c r="D1" s="187"/>
      <c r="E1" s="187"/>
    </row>
    <row r="2" spans="1:7" s="1" customFormat="1" ht="14.4" customHeight="1">
      <c r="A2" s="182"/>
      <c r="B2" s="182"/>
      <c r="C2" s="182"/>
      <c r="D2" s="187"/>
      <c r="E2" s="187"/>
    </row>
    <row r="3" spans="1:7" ht="14.4" customHeight="1">
      <c r="A3" s="668"/>
      <c r="B3" s="104"/>
      <c r="C3" s="104"/>
      <c r="D3" s="669"/>
      <c r="E3" s="669"/>
    </row>
    <row r="4" spans="1:7" ht="14.4" customHeight="1">
      <c r="A4" s="827" t="s">
        <v>922</v>
      </c>
      <c r="B4" s="827"/>
      <c r="C4" s="827"/>
      <c r="D4" s="827"/>
      <c r="E4" s="827"/>
    </row>
    <row r="5" spans="1:7" ht="14.4" customHeight="1">
      <c r="A5" s="867"/>
      <c r="B5" s="867"/>
      <c r="C5" s="867"/>
      <c r="D5" s="867"/>
      <c r="E5" s="671"/>
    </row>
    <row r="6" spans="1:7" ht="14.4" customHeight="1">
      <c r="A6" s="826" t="s">
        <v>1044</v>
      </c>
      <c r="B6" s="826"/>
      <c r="C6" s="826"/>
      <c r="D6" s="826"/>
      <c r="E6" s="826"/>
    </row>
    <row r="7" spans="1:7" ht="14.4" customHeight="1">
      <c r="A7" s="867"/>
      <c r="B7" s="867"/>
      <c r="C7" s="867"/>
      <c r="D7" s="867"/>
      <c r="E7" s="671"/>
    </row>
    <row r="8" spans="1:7" ht="31.2" customHeight="1">
      <c r="A8" s="828" t="s">
        <v>923</v>
      </c>
      <c r="B8" s="828"/>
      <c r="C8" s="828"/>
      <c r="D8" s="828"/>
      <c r="E8" s="828"/>
    </row>
    <row r="9" spans="1:7" ht="14.4" customHeight="1">
      <c r="A9" s="667"/>
      <c r="B9" s="667"/>
      <c r="C9" s="667"/>
      <c r="D9" s="667"/>
      <c r="E9" s="667"/>
    </row>
    <row r="10" spans="1:7" ht="14.4" customHeight="1">
      <c r="A10" s="829" t="s">
        <v>924</v>
      </c>
      <c r="B10" s="829"/>
      <c r="C10" s="829"/>
      <c r="D10" s="829"/>
      <c r="E10" s="829"/>
    </row>
    <row r="11" spans="1:7" ht="14.4" customHeight="1" thickBot="1">
      <c r="A11" s="104"/>
      <c r="B11" s="104"/>
      <c r="C11" s="104"/>
      <c r="D11" s="104"/>
      <c r="E11" s="104"/>
    </row>
    <row r="12" spans="1:7" ht="14.4" customHeight="1" thickBot="1">
      <c r="A12" s="670" t="s">
        <v>313</v>
      </c>
      <c r="B12" s="851" t="s">
        <v>2</v>
      </c>
      <c r="C12" s="852"/>
      <c r="D12" s="839" t="s">
        <v>314</v>
      </c>
      <c r="E12" s="840"/>
    </row>
    <row r="13" spans="1:7" ht="14.4" customHeight="1">
      <c r="A13" s="180"/>
      <c r="B13" s="860" t="s">
        <v>716</v>
      </c>
      <c r="C13" s="861"/>
      <c r="D13" s="841"/>
      <c r="E13" s="842"/>
    </row>
    <row r="14" spans="1:7" ht="14.4" customHeight="1">
      <c r="A14" s="185">
        <v>1</v>
      </c>
      <c r="B14" s="856" t="s">
        <v>315</v>
      </c>
      <c r="C14" s="857"/>
      <c r="D14" s="843"/>
      <c r="E14" s="844"/>
      <c r="F14" s="174"/>
      <c r="G14" s="190" t="e">
        <f>D14/(SUM(D18:D25))</f>
        <v>#DIV/0!</v>
      </c>
    </row>
    <row r="15" spans="1:7" ht="14.4" customHeight="1">
      <c r="A15" s="186">
        <v>2</v>
      </c>
      <c r="B15" s="858" t="s">
        <v>316</v>
      </c>
      <c r="C15" s="859"/>
      <c r="D15" s="845"/>
      <c r="E15" s="846"/>
      <c r="G15" s="190"/>
    </row>
    <row r="16" spans="1:7" ht="14.4" customHeight="1">
      <c r="A16" s="186">
        <v>3</v>
      </c>
      <c r="B16" s="858" t="s">
        <v>317</v>
      </c>
      <c r="C16" s="859"/>
      <c r="D16" s="845"/>
      <c r="E16" s="846"/>
    </row>
    <row r="17" spans="1:5" ht="14.4" customHeight="1">
      <c r="A17" s="180"/>
      <c r="B17" s="862" t="s">
        <v>717</v>
      </c>
      <c r="C17" s="863"/>
      <c r="D17" s="847"/>
      <c r="E17" s="848"/>
    </row>
    <row r="18" spans="1:5" ht="14.4" customHeight="1">
      <c r="A18" s="185">
        <v>4</v>
      </c>
      <c r="B18" s="856" t="str">
        <f>'4. BPT'!$C$4</f>
        <v>NEW BREAK PRESSURE TANK (BPT) AND ADJOINING VALVE CHAMBER</v>
      </c>
      <c r="C18" s="857"/>
      <c r="D18" s="843"/>
      <c r="E18" s="844"/>
    </row>
    <row r="19" spans="1:5" ht="14.4" customHeight="1">
      <c r="A19" s="186">
        <v>5</v>
      </c>
      <c r="B19" s="858" t="str">
        <f>'5. Valve Chambers'!$C$4</f>
        <v>VALVE / PIPE CHAMBERS</v>
      </c>
      <c r="C19" s="859"/>
      <c r="D19" s="845"/>
      <c r="E19" s="846"/>
    </row>
    <row r="20" spans="1:5" ht="14.4" customHeight="1">
      <c r="A20" s="185">
        <v>6</v>
      </c>
      <c r="B20" s="858" t="s">
        <v>821</v>
      </c>
      <c r="C20" s="859"/>
      <c r="D20" s="845"/>
      <c r="E20" s="846"/>
    </row>
    <row r="21" spans="1:5" ht="14.4" customHeight="1">
      <c r="A21" s="186">
        <v>7</v>
      </c>
      <c r="B21" s="858" t="str">
        <f>'7. Medium Pipes'!$C$4</f>
        <v>MEDIUM PRESSURE PIPELINES</v>
      </c>
      <c r="C21" s="859"/>
      <c r="D21" s="845"/>
      <c r="E21" s="846"/>
    </row>
    <row r="22" spans="1:5" ht="14.4" customHeight="1">
      <c r="A22" s="185">
        <v>8</v>
      </c>
      <c r="B22" s="858" t="str">
        <f>'8. Earthworks '!$C$6</f>
        <v>ACCESS ROAD, TEMPORARY DIVERSION AND CROSSING WORKS</v>
      </c>
      <c r="C22" s="859"/>
      <c r="D22" s="845"/>
      <c r="E22" s="846"/>
    </row>
    <row r="23" spans="1:5" ht="14.4" customHeight="1">
      <c r="A23" s="180"/>
      <c r="B23" s="862" t="s">
        <v>718</v>
      </c>
      <c r="C23" s="863"/>
      <c r="D23" s="847"/>
      <c r="E23" s="848"/>
    </row>
    <row r="24" spans="1:5" ht="14.4" customHeight="1">
      <c r="A24" s="185">
        <v>9</v>
      </c>
      <c r="B24" s="856" t="s">
        <v>750</v>
      </c>
      <c r="C24" s="857"/>
      <c r="D24" s="843"/>
      <c r="E24" s="844"/>
    </row>
    <row r="25" spans="1:5" ht="14.4" customHeight="1" thickBot="1">
      <c r="A25" s="185">
        <v>10</v>
      </c>
      <c r="B25" s="868" t="s">
        <v>757</v>
      </c>
      <c r="C25" s="869"/>
      <c r="D25" s="849"/>
      <c r="E25" s="850"/>
    </row>
    <row r="26" spans="1:5" ht="14.4" customHeight="1" thickBot="1">
      <c r="A26" s="853" t="s">
        <v>632</v>
      </c>
      <c r="B26" s="854"/>
      <c r="C26" s="855"/>
      <c r="D26" s="830"/>
      <c r="E26" s="831"/>
    </row>
    <row r="27" spans="1:5" ht="14.4" customHeight="1" thickBot="1">
      <c r="A27" s="189"/>
      <c r="B27" s="189"/>
      <c r="C27" s="189"/>
      <c r="D27" s="194"/>
      <c r="E27" s="194"/>
    </row>
    <row r="28" spans="1:5" ht="25.05" customHeight="1" thickBot="1">
      <c r="A28" s="864" t="s">
        <v>319</v>
      </c>
      <c r="B28" s="865"/>
      <c r="C28" s="866"/>
      <c r="D28" s="832"/>
      <c r="E28" s="833"/>
    </row>
    <row r="29" spans="1:5" ht="25.05" customHeight="1" thickBot="1">
      <c r="A29" s="853" t="s">
        <v>632</v>
      </c>
      <c r="B29" s="854"/>
      <c r="C29" s="855"/>
      <c r="D29" s="830"/>
      <c r="E29" s="831"/>
    </row>
    <row r="30" spans="1:5" ht="25.05" customHeight="1" thickBot="1">
      <c r="A30" s="864" t="s">
        <v>842</v>
      </c>
      <c r="B30" s="865"/>
      <c r="C30" s="866"/>
      <c r="D30" s="832"/>
      <c r="E30" s="833"/>
    </row>
    <row r="31" spans="1:5" ht="25.05" customHeight="1" thickBot="1">
      <c r="A31" s="853" t="s">
        <v>632</v>
      </c>
      <c r="B31" s="854"/>
      <c r="C31" s="855"/>
      <c r="D31" s="830"/>
      <c r="E31" s="831"/>
    </row>
    <row r="32" spans="1:5" ht="25.05" customHeight="1" thickBot="1">
      <c r="A32" s="864" t="s">
        <v>952</v>
      </c>
      <c r="B32" s="865"/>
      <c r="C32" s="866"/>
      <c r="D32" s="832"/>
      <c r="E32" s="833"/>
    </row>
    <row r="33" spans="1:6" ht="25.05" customHeight="1" thickBot="1">
      <c r="A33" s="853" t="s">
        <v>1040</v>
      </c>
      <c r="B33" s="854"/>
      <c r="C33" s="855"/>
      <c r="D33" s="830"/>
      <c r="E33" s="831"/>
    </row>
    <row r="34" spans="1:6" ht="25.05" customHeight="1" thickBot="1">
      <c r="A34" s="864" t="s">
        <v>321</v>
      </c>
      <c r="B34" s="865"/>
      <c r="C34" s="866"/>
      <c r="D34" s="832"/>
      <c r="E34" s="833"/>
      <c r="F34" s="174"/>
    </row>
    <row r="35" spans="1:6" ht="25.05" customHeight="1" thickBot="1">
      <c r="A35" s="836" t="s">
        <v>1039</v>
      </c>
      <c r="B35" s="837"/>
      <c r="C35" s="838"/>
      <c r="D35" s="834"/>
      <c r="E35" s="835"/>
      <c r="F35" s="174"/>
    </row>
    <row r="36" spans="1:6" ht="12" customHeight="1">
      <c r="A36" s="104"/>
      <c r="B36" s="104"/>
      <c r="C36" s="104"/>
      <c r="D36" s="104"/>
      <c r="E36" s="104"/>
      <c r="F36" s="174"/>
    </row>
    <row r="37" spans="1:6" ht="12" customHeight="1">
      <c r="A37" s="712"/>
      <c r="B37" s="713"/>
      <c r="C37" s="713"/>
      <c r="D37" s="713"/>
      <c r="E37" s="713"/>
      <c r="F37" s="713"/>
    </row>
    <row r="38" spans="1:6" ht="12" customHeight="1">
      <c r="A38" s="714" t="s">
        <v>1027</v>
      </c>
      <c r="C38" s="713"/>
      <c r="D38" s="713"/>
      <c r="E38" s="713"/>
      <c r="F38" s="713"/>
    </row>
    <row r="39" spans="1:6" ht="19.95" customHeight="1">
      <c r="A39" s="712" t="s">
        <v>1028</v>
      </c>
      <c r="C39" s="715"/>
      <c r="D39" s="713"/>
      <c r="E39" s="713"/>
      <c r="F39" s="713"/>
    </row>
    <row r="40" spans="1:6" ht="19.95" customHeight="1">
      <c r="A40" s="712" t="s">
        <v>1038</v>
      </c>
      <c r="C40" s="713"/>
      <c r="D40" s="713"/>
      <c r="E40" s="713"/>
      <c r="F40" s="713"/>
    </row>
    <row r="41" spans="1:6" ht="19.95" customHeight="1">
      <c r="A41" s="712" t="s">
        <v>1029</v>
      </c>
      <c r="C41" s="715"/>
      <c r="D41" s="713"/>
      <c r="E41" s="713"/>
      <c r="F41" s="713"/>
    </row>
    <row r="42" spans="1:6" ht="19.95" customHeight="1">
      <c r="A42" s="712" t="s">
        <v>1030</v>
      </c>
      <c r="C42" s="716"/>
      <c r="D42" s="713"/>
      <c r="E42" s="713"/>
      <c r="F42" s="713"/>
    </row>
    <row r="43" spans="1:6" ht="19.95" customHeight="1">
      <c r="A43" s="712" t="s">
        <v>1031</v>
      </c>
      <c r="C43" s="716"/>
      <c r="D43" s="713"/>
      <c r="E43" s="713"/>
      <c r="F43" s="713"/>
    </row>
    <row r="44" spans="1:6" ht="19.95" customHeight="1">
      <c r="A44" s="712" t="s">
        <v>1032</v>
      </c>
      <c r="C44" s="713" t="s">
        <v>1033</v>
      </c>
      <c r="D44" s="713"/>
      <c r="E44" s="713"/>
      <c r="F44" s="713"/>
    </row>
    <row r="45" spans="1:6" ht="19.95" customHeight="1">
      <c r="A45" s="712"/>
      <c r="C45" s="713"/>
      <c r="D45" s="713"/>
      <c r="E45" s="713"/>
      <c r="F45" s="713"/>
    </row>
    <row r="46" spans="1:6" ht="19.95" customHeight="1">
      <c r="A46" s="714" t="s">
        <v>1034</v>
      </c>
      <c r="C46" s="713"/>
      <c r="D46" s="713"/>
      <c r="E46" s="713"/>
      <c r="F46" s="713"/>
    </row>
    <row r="47" spans="1:6" ht="19.95" customHeight="1">
      <c r="A47" s="712" t="s">
        <v>1035</v>
      </c>
      <c r="C47" s="715"/>
      <c r="D47" s="713"/>
      <c r="E47" s="713"/>
      <c r="F47" s="713"/>
    </row>
    <row r="48" spans="1:6" ht="19.95" customHeight="1">
      <c r="A48" s="712" t="s">
        <v>1036</v>
      </c>
      <c r="C48" s="716"/>
      <c r="D48" s="713"/>
      <c r="E48" s="713"/>
      <c r="F48" s="713"/>
    </row>
    <row r="49" spans="1:6" ht="19.95" customHeight="1">
      <c r="A49" s="712" t="s">
        <v>1037</v>
      </c>
      <c r="C49" s="716"/>
      <c r="D49" s="713"/>
      <c r="E49" s="713"/>
      <c r="F49" s="713"/>
    </row>
    <row r="50" spans="1:6" ht="12" customHeight="1">
      <c r="A50" s="712"/>
      <c r="C50" s="713"/>
      <c r="D50" s="713"/>
      <c r="E50" s="713"/>
      <c r="F50" s="713"/>
    </row>
    <row r="51" spans="1:6" ht="12" customHeight="1">
      <c r="A51" s="712"/>
      <c r="B51" s="713"/>
      <c r="C51" s="713"/>
      <c r="D51" s="713"/>
      <c r="E51" s="713"/>
      <c r="F51" s="713"/>
    </row>
    <row r="52" spans="1:6" ht="12" customHeight="1">
      <c r="A52" s="104"/>
      <c r="B52" s="104"/>
      <c r="C52" s="104"/>
      <c r="D52" s="104"/>
      <c r="E52" s="104"/>
    </row>
    <row r="53" spans="1:6" ht="12" customHeight="1">
      <c r="A53" s="104"/>
      <c r="B53" s="104"/>
      <c r="C53" s="104"/>
      <c r="D53" s="104"/>
      <c r="E53" s="104"/>
    </row>
    <row r="54" spans="1:6" ht="12" customHeight="1">
      <c r="A54" s="104"/>
      <c r="B54" s="104"/>
      <c r="C54" s="104"/>
      <c r="D54" s="188"/>
      <c r="E54" s="188"/>
    </row>
    <row r="55" spans="1:6" ht="12" customHeight="1">
      <c r="A55" s="104"/>
      <c r="B55" s="104"/>
      <c r="C55" s="104"/>
      <c r="D55" s="188"/>
      <c r="E55" s="188"/>
    </row>
    <row r="56" spans="1:6" ht="12" customHeight="1"/>
    <row r="57" spans="1:6" ht="12" customHeight="1"/>
    <row r="58" spans="1:6" ht="12" customHeight="1"/>
    <row r="59" spans="1:6" ht="12" customHeight="1">
      <c r="A59" s="104"/>
      <c r="B59" s="104"/>
      <c r="C59" s="104"/>
      <c r="D59" s="104"/>
      <c r="E59" s="104"/>
    </row>
    <row r="60" spans="1:6" ht="12" customHeight="1"/>
    <row r="61" spans="1:6" ht="12" customHeight="1"/>
    <row r="62" spans="1:6" ht="12" customHeight="1"/>
    <row r="63" spans="1:6" ht="12" customHeight="1"/>
    <row r="64" spans="1: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</sheetData>
  <mergeCells count="52">
    <mergeCell ref="B17:C17"/>
    <mergeCell ref="A33:C33"/>
    <mergeCell ref="A34:C34"/>
    <mergeCell ref="A5:D5"/>
    <mergeCell ref="A7:D7"/>
    <mergeCell ref="A28:C28"/>
    <mergeCell ref="A29:C29"/>
    <mergeCell ref="A30:C30"/>
    <mergeCell ref="A31:C31"/>
    <mergeCell ref="A32:C32"/>
    <mergeCell ref="B23:C23"/>
    <mergeCell ref="B24:C24"/>
    <mergeCell ref="B25:C25"/>
    <mergeCell ref="A35:C35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34:E34"/>
    <mergeCell ref="D35:E35"/>
    <mergeCell ref="D28:E28"/>
    <mergeCell ref="D29:E29"/>
    <mergeCell ref="D30:E30"/>
    <mergeCell ref="D31:E31"/>
    <mergeCell ref="D32:E32"/>
    <mergeCell ref="A6:E6"/>
    <mergeCell ref="A4:E4"/>
    <mergeCell ref="A8:E8"/>
    <mergeCell ref="A10:E10"/>
    <mergeCell ref="D33:E33"/>
    <mergeCell ref="B12:C12"/>
    <mergeCell ref="A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&amp;L&amp;9Part C2: Pricing Data
Section C2.2: Bill of Quantities
&amp;R&amp;G</oddHeader>
    <oddFooter>&amp;C&amp;9&amp;G
C2.2-&amp;P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519A-C23B-4770-9801-A71A9252B641}">
  <sheetPr>
    <tabColor rgb="FFFF0000"/>
  </sheetPr>
  <dimension ref="A1:E1014"/>
  <sheetViews>
    <sheetView view="pageLayout" zoomScaleNormal="115" workbookViewId="0">
      <selection activeCell="C7" sqref="C7:G7"/>
    </sheetView>
  </sheetViews>
  <sheetFormatPr defaultColWidth="8.88671875" defaultRowHeight="13.2"/>
  <cols>
    <col min="1" max="1" width="6.88671875" customWidth="1"/>
    <col min="2" max="2" width="8.21875" customWidth="1"/>
    <col min="3" max="3" width="16.44140625" bestFit="1" customWidth="1"/>
    <col min="5" max="5" width="10.33203125" bestFit="1" customWidth="1"/>
    <col min="7" max="7" width="37.5546875" customWidth="1"/>
    <col min="8" max="8" width="8.5546875" customWidth="1"/>
    <col min="9" max="9" width="8.33203125" customWidth="1"/>
    <col min="10" max="10" width="13.5546875" customWidth="1"/>
    <col min="11" max="11" width="14.88671875" customWidth="1"/>
  </cols>
  <sheetData>
    <row r="1" spans="1:5" s="1" customFormat="1" ht="12" customHeight="1">
      <c r="A1" s="182"/>
      <c r="B1" s="603"/>
      <c r="C1" s="604"/>
    </row>
    <row r="2" spans="1:5" s="1" customFormat="1" ht="12" customHeight="1">
      <c r="A2" s="870" t="s">
        <v>847</v>
      </c>
      <c r="B2" s="871"/>
      <c r="C2" s="871"/>
    </row>
    <row r="3" spans="1:5" ht="12" customHeight="1">
      <c r="A3" s="500"/>
      <c r="B3" s="488"/>
      <c r="C3" s="488"/>
    </row>
    <row r="4" spans="1:5" ht="12" customHeight="1">
      <c r="A4" s="872" t="s">
        <v>312</v>
      </c>
      <c r="B4" s="872"/>
      <c r="C4" s="872"/>
    </row>
    <row r="5" spans="1:5" ht="12" customHeight="1">
      <c r="A5" s="873"/>
      <c r="B5" s="873"/>
      <c r="C5" s="873"/>
    </row>
    <row r="6" spans="1:5" ht="12" customHeight="1">
      <c r="A6" s="874" t="s">
        <v>855</v>
      </c>
      <c r="B6" s="874"/>
      <c r="C6" s="874"/>
    </row>
    <row r="7" spans="1:5" ht="12" customHeight="1" thickBot="1">
      <c r="A7" s="104"/>
      <c r="B7" s="104"/>
      <c r="C7" s="104"/>
    </row>
    <row r="8" spans="1:5" ht="12" customHeight="1">
      <c r="A8" s="508" t="s">
        <v>313</v>
      </c>
      <c r="B8" s="512" t="s">
        <v>2</v>
      </c>
      <c r="C8" s="509" t="s">
        <v>314</v>
      </c>
    </row>
    <row r="9" spans="1:5" ht="12" customHeight="1">
      <c r="A9" s="510"/>
      <c r="B9" s="507" t="s">
        <v>716</v>
      </c>
      <c r="C9" s="511"/>
    </row>
    <row r="10" spans="1:5" ht="12" customHeight="1">
      <c r="A10" s="185">
        <v>1</v>
      </c>
      <c r="B10" s="513" t="s">
        <v>315</v>
      </c>
      <c r="C10" s="191">
        <f>MROUND(('1. P&amp;G'!$K$153),1000)</f>
        <v>0</v>
      </c>
      <c r="D10" s="174"/>
      <c r="E10" s="190" t="e">
        <f>C10/(SUM(C14:C42))</f>
        <v>#REF!</v>
      </c>
    </row>
    <row r="11" spans="1:5" ht="12" customHeight="1">
      <c r="A11" s="186">
        <v>2</v>
      </c>
      <c r="B11" s="513" t="s">
        <v>316</v>
      </c>
      <c r="C11" s="192">
        <f>MROUND(('2. Prov Sum'!$K$159),1000)</f>
        <v>0</v>
      </c>
      <c r="E11" s="190"/>
    </row>
    <row r="12" spans="1:5" ht="12" customHeight="1">
      <c r="A12" s="186">
        <v>3</v>
      </c>
      <c r="B12" s="513" t="s">
        <v>317</v>
      </c>
      <c r="C12" s="192">
        <v>0</v>
      </c>
    </row>
    <row r="13" spans="1:5" ht="12" customHeight="1">
      <c r="A13" s="510"/>
      <c r="B13" s="507" t="s">
        <v>848</v>
      </c>
      <c r="C13" s="511"/>
    </row>
    <row r="14" spans="1:5" ht="12" customHeight="1">
      <c r="A14" s="505">
        <v>4</v>
      </c>
      <c r="B14" s="514" t="str">
        <f>'4. BPT'!$C$4</f>
        <v>NEW BREAK PRESSURE TANK (BPT) AND ADJOINING VALVE CHAMBER</v>
      </c>
      <c r="C14" s="506">
        <f>SUM(C15:C18)</f>
        <v>0</v>
      </c>
    </row>
    <row r="15" spans="1:5" ht="12" customHeight="1">
      <c r="A15" s="185">
        <v>4.0999999999999996</v>
      </c>
      <c r="B15" s="515" t="s">
        <v>849</v>
      </c>
      <c r="C15" s="501">
        <f>MROUND((SUM('4. BPT'!K10:K139)),1000)</f>
        <v>0</v>
      </c>
    </row>
    <row r="16" spans="1:5" ht="12" customHeight="1">
      <c r="A16" s="502">
        <v>4.2</v>
      </c>
      <c r="B16" s="515" t="s">
        <v>850</v>
      </c>
      <c r="C16" s="501">
        <f>MROUND(SUM('4. BPT'!K141:K341),1000)</f>
        <v>0</v>
      </c>
    </row>
    <row r="17" spans="1:3" ht="12" customHeight="1">
      <c r="A17" s="502">
        <v>4.3</v>
      </c>
      <c r="B17" s="515" t="s">
        <v>851</v>
      </c>
      <c r="C17" s="501">
        <f>MROUND(SUM('4. BPT'!K345:K424),1000)</f>
        <v>0</v>
      </c>
    </row>
    <row r="18" spans="1:3" ht="12" customHeight="1">
      <c r="A18" s="502">
        <v>4.4000000000000004</v>
      </c>
      <c r="B18" s="515" t="s">
        <v>852</v>
      </c>
      <c r="C18" s="501">
        <f>MROUND(SUM('4. BPT'!K432:K441),1000)</f>
        <v>0</v>
      </c>
    </row>
    <row r="19" spans="1:3" ht="12" customHeight="1">
      <c r="A19" s="503">
        <v>5</v>
      </c>
      <c r="B19" s="514" t="s">
        <v>821</v>
      </c>
      <c r="C19" s="504" t="e">
        <f>SUM(C20:C23)</f>
        <v>#REF!</v>
      </c>
    </row>
    <row r="20" spans="1:3" ht="12" customHeight="1">
      <c r="A20" s="502">
        <v>5.0999999999999996</v>
      </c>
      <c r="B20" s="515" t="s">
        <v>849</v>
      </c>
      <c r="C20" s="501" t="e">
        <f>MROUND(SUM(#REF!),1000)</f>
        <v>#REF!</v>
      </c>
    </row>
    <row r="21" spans="1:3" ht="12" customHeight="1">
      <c r="A21" s="502">
        <v>5.2</v>
      </c>
      <c r="B21" s="515" t="s">
        <v>850</v>
      </c>
      <c r="C21" s="501" t="e">
        <f>MROUND(SUM(#REF!),1000)</f>
        <v>#REF!</v>
      </c>
    </row>
    <row r="22" spans="1:3" ht="12" customHeight="1">
      <c r="A22" s="502">
        <v>5.3</v>
      </c>
      <c r="B22" s="515" t="s">
        <v>853</v>
      </c>
      <c r="C22" s="501" t="e">
        <f>MROUND(SUM(#REF!),1000)</f>
        <v>#REF!</v>
      </c>
    </row>
    <row r="23" spans="1:3" ht="12" customHeight="1">
      <c r="A23" s="502">
        <v>5.4</v>
      </c>
      <c r="B23" s="515" t="s">
        <v>854</v>
      </c>
      <c r="C23" s="501" t="e">
        <f>MROUND(SUM(#REF!),1000)</f>
        <v>#REF!</v>
      </c>
    </row>
    <row r="24" spans="1:3" ht="12" customHeight="1">
      <c r="A24" s="503">
        <v>6</v>
      </c>
      <c r="B24" s="514" t="str">
        <f>'5. Valve Chambers'!$C$4</f>
        <v>VALVE / PIPE CHAMBERS</v>
      </c>
      <c r="C24" s="504">
        <f>SUM(C25:C27)</f>
        <v>0</v>
      </c>
    </row>
    <row r="25" spans="1:3" ht="12" customHeight="1">
      <c r="A25" s="185">
        <v>6.1</v>
      </c>
      <c r="B25" s="515" t="s">
        <v>849</v>
      </c>
      <c r="C25" s="501">
        <f>MROUND(SUM('5. Valve Chambers'!K12:K62),1000)</f>
        <v>0</v>
      </c>
    </row>
    <row r="26" spans="1:3" ht="12" customHeight="1">
      <c r="A26" s="502">
        <v>6.2</v>
      </c>
      <c r="B26" s="515" t="s">
        <v>850</v>
      </c>
      <c r="C26" s="501">
        <f>MROUND(SUM('5. Valve Chambers'!K65:K179),1000)</f>
        <v>0</v>
      </c>
    </row>
    <row r="27" spans="1:3" ht="12" customHeight="1">
      <c r="A27" s="502">
        <v>6.3</v>
      </c>
      <c r="B27" s="515" t="s">
        <v>851</v>
      </c>
      <c r="C27" s="501">
        <f>MROUND(SUM('5. Valve Chambers'!K184:K234),1000)</f>
        <v>0</v>
      </c>
    </row>
    <row r="28" spans="1:3" ht="12" customHeight="1">
      <c r="A28" s="505">
        <v>7</v>
      </c>
      <c r="B28" s="514" t="str">
        <f>'7. Medium Pipes'!$C$4</f>
        <v>MEDIUM PRESSURE PIPELINES</v>
      </c>
      <c r="C28" s="506">
        <f>SUM(C29:C33)</f>
        <v>0</v>
      </c>
    </row>
    <row r="29" spans="1:3" ht="12" customHeight="1">
      <c r="A29" s="502">
        <v>7.1</v>
      </c>
      <c r="B29" s="515" t="s">
        <v>849</v>
      </c>
      <c r="C29" s="501">
        <f>MROUND(SUM('7. Medium Pipes'!K7:K118),1000)</f>
        <v>0</v>
      </c>
    </row>
    <row r="30" spans="1:3" ht="12" customHeight="1">
      <c r="A30" s="502">
        <v>7.2</v>
      </c>
      <c r="B30" s="515" t="s">
        <v>856</v>
      </c>
      <c r="C30" s="501">
        <f>MROUND((SUM('7. Medium Pipes'!K120:K138)+SUM('7. Medium Pipes'!K405:K460)),1000)</f>
        <v>0</v>
      </c>
    </row>
    <row r="31" spans="1:3" ht="12" customHeight="1">
      <c r="A31" s="502">
        <v>7.3</v>
      </c>
      <c r="B31" s="515" t="s">
        <v>857</v>
      </c>
      <c r="C31" s="501">
        <f>MROUND(SUM('7. Medium Pipes'!K139:K322),1000)</f>
        <v>0</v>
      </c>
    </row>
    <row r="32" spans="1:3" ht="12" customHeight="1">
      <c r="A32" s="502">
        <v>7.4</v>
      </c>
      <c r="B32" s="515" t="s">
        <v>852</v>
      </c>
      <c r="C32" s="501">
        <f>MROUND(SUM('7. Medium Pipes'!K327:K345),1000)</f>
        <v>0</v>
      </c>
    </row>
    <row r="33" spans="1:3" ht="12" customHeight="1">
      <c r="A33" s="502">
        <v>7.5</v>
      </c>
      <c r="B33" s="515" t="s">
        <v>865</v>
      </c>
      <c r="C33" s="501">
        <f>MROUND(SUM('7. Medium Pipes'!K349:K394),1000)</f>
        <v>0</v>
      </c>
    </row>
    <row r="34" spans="1:3" ht="12" customHeight="1">
      <c r="A34" s="503">
        <v>8</v>
      </c>
      <c r="B34" s="514" t="str">
        <f>'8. Earthworks '!$C$6</f>
        <v>ACCESS ROAD, TEMPORARY DIVERSION AND CROSSING WORKS</v>
      </c>
      <c r="C34" s="504">
        <f>C35</f>
        <v>0</v>
      </c>
    </row>
    <row r="35" spans="1:3" ht="12" customHeight="1">
      <c r="A35" s="502">
        <v>8.1</v>
      </c>
      <c r="B35" s="515" t="s">
        <v>858</v>
      </c>
      <c r="C35" s="501">
        <f>MROUND(SUM('8. Earthworks '!K3:K154),1000)</f>
        <v>0</v>
      </c>
    </row>
    <row r="36" spans="1:3" ht="12" customHeight="1">
      <c r="A36" s="510"/>
      <c r="B36" s="507" t="s">
        <v>718</v>
      </c>
      <c r="C36" s="511"/>
    </row>
    <row r="37" spans="1:3" ht="12" customHeight="1">
      <c r="A37" s="505">
        <v>9</v>
      </c>
      <c r="B37" s="514" t="s">
        <v>750</v>
      </c>
      <c r="C37" s="506">
        <f>SUM(C38:C41)</f>
        <v>0</v>
      </c>
    </row>
    <row r="38" spans="1:3" ht="12" customHeight="1">
      <c r="A38" s="502">
        <v>9.1</v>
      </c>
      <c r="B38" s="515" t="s">
        <v>866</v>
      </c>
      <c r="C38" s="501">
        <f>MROUND(SUM('9. Joint Sealing'!K8:K16),1000)</f>
        <v>0</v>
      </c>
    </row>
    <row r="39" spans="1:3" ht="12" customHeight="1">
      <c r="A39" s="502">
        <v>9.1999999999999993</v>
      </c>
      <c r="B39" s="515" t="s">
        <v>859</v>
      </c>
      <c r="C39" s="501">
        <f>MROUND(SUM('9. Joint Sealing'!K17:K39),1000)</f>
        <v>0</v>
      </c>
    </row>
    <row r="40" spans="1:3" ht="12" customHeight="1">
      <c r="A40" s="502">
        <v>9.3000000000000007</v>
      </c>
      <c r="B40" s="515" t="s">
        <v>860</v>
      </c>
      <c r="C40" s="501">
        <f>MROUND(SUM('9. Joint Sealing'!K42:K59),1000)</f>
        <v>0</v>
      </c>
    </row>
    <row r="41" spans="1:3" ht="12" customHeight="1">
      <c r="A41" s="502">
        <v>9.4</v>
      </c>
      <c r="B41" s="515" t="s">
        <v>861</v>
      </c>
      <c r="C41" s="501">
        <f>MROUND(SUM('9. Joint Sealing'!K62:K75),1000)</f>
        <v>0</v>
      </c>
    </row>
    <row r="42" spans="1:3" ht="12" customHeight="1">
      <c r="A42" s="505">
        <v>10</v>
      </c>
      <c r="B42" s="514" t="s">
        <v>757</v>
      </c>
      <c r="C42" s="506" t="e">
        <f>SUM(C43:C46)</f>
        <v>#REF!</v>
      </c>
    </row>
    <row r="43" spans="1:3" ht="12" customHeight="1">
      <c r="A43" s="502">
        <v>10.1</v>
      </c>
      <c r="B43" s="515" t="s">
        <v>866</v>
      </c>
      <c r="C43" s="501" t="e">
        <f>MROUND(SUM(#REF!),1000)</f>
        <v>#REF!</v>
      </c>
    </row>
    <row r="44" spans="1:3" ht="12" customHeight="1">
      <c r="A44" s="502">
        <v>10.199999999999999</v>
      </c>
      <c r="B44" s="515" t="s">
        <v>862</v>
      </c>
      <c r="C44" s="501" t="e">
        <f>MROUND(SUM(#REF!),1000)</f>
        <v>#REF!</v>
      </c>
    </row>
    <row r="45" spans="1:3" ht="12" customHeight="1">
      <c r="A45" s="502">
        <v>10.3</v>
      </c>
      <c r="B45" s="515" t="s">
        <v>863</v>
      </c>
      <c r="C45" s="501">
        <v>0</v>
      </c>
    </row>
    <row r="46" spans="1:3" ht="12" customHeight="1" thickBot="1">
      <c r="A46" s="502">
        <v>10.4</v>
      </c>
      <c r="B46" s="516" t="s">
        <v>864</v>
      </c>
      <c r="C46" s="501" t="e">
        <f>MROUND(SUM(#REF!),1000)</f>
        <v>#REF!</v>
      </c>
    </row>
    <row r="47" spans="1:3" ht="12" customHeight="1" thickBot="1">
      <c r="A47" s="853" t="s">
        <v>632</v>
      </c>
      <c r="B47" s="855"/>
      <c r="C47" s="193" t="e">
        <f>C10+C11+C12+C14+C19+C24+C28+C34+C37+C42</f>
        <v>#REF!</v>
      </c>
    </row>
    <row r="48" spans="1:3" ht="12" customHeight="1" thickBot="1">
      <c r="A48" s="189"/>
      <c r="B48" s="189"/>
      <c r="C48" s="194"/>
    </row>
    <row r="49" spans="1:3" ht="12" customHeight="1" thickBot="1">
      <c r="A49" s="864" t="s">
        <v>319</v>
      </c>
      <c r="B49" s="866"/>
      <c r="C49" s="195" t="e">
        <f>MROUND((C47*0.1),1000)</f>
        <v>#REF!</v>
      </c>
    </row>
    <row r="50" spans="1:3" ht="12" customHeight="1" thickBot="1">
      <c r="A50" s="853" t="s">
        <v>318</v>
      </c>
      <c r="B50" s="855"/>
      <c r="C50" s="193" t="e">
        <f>C49+C47</f>
        <v>#REF!</v>
      </c>
    </row>
    <row r="51" spans="1:3" ht="12" customHeight="1" thickBot="1">
      <c r="A51" s="864" t="s">
        <v>842</v>
      </c>
      <c r="B51" s="866"/>
      <c r="C51" s="195" t="e">
        <f>MROUND((C50*0.035),1000)</f>
        <v>#REF!</v>
      </c>
    </row>
    <row r="52" spans="1:3" ht="12" customHeight="1" thickBot="1">
      <c r="A52" s="853" t="s">
        <v>320</v>
      </c>
      <c r="B52" s="855"/>
      <c r="C52" s="193" t="e">
        <f>C50+C51</f>
        <v>#REF!</v>
      </c>
    </row>
    <row r="53" spans="1:3" ht="12" customHeight="1" thickBot="1">
      <c r="A53" s="864" t="s">
        <v>321</v>
      </c>
      <c r="B53" s="866"/>
      <c r="C53" s="195" t="e">
        <f>C52*0.15</f>
        <v>#REF!</v>
      </c>
    </row>
    <row r="54" spans="1:3" ht="12" customHeight="1" thickBot="1">
      <c r="A54" s="836" t="s">
        <v>322</v>
      </c>
      <c r="B54" s="838"/>
      <c r="C54" s="445" t="e">
        <f>MROUND((C52+C53),1000)</f>
        <v>#REF!</v>
      </c>
    </row>
    <row r="55" spans="1:3" ht="12" customHeight="1">
      <c r="A55" s="104"/>
      <c r="B55" s="104"/>
      <c r="C55" s="104"/>
    </row>
    <row r="56" spans="1:3" ht="12" customHeight="1">
      <c r="A56" s="184"/>
      <c r="B56" s="104"/>
      <c r="C56" s="104"/>
    </row>
    <row r="57" spans="1:3" ht="12" customHeight="1">
      <c r="A57" s="104"/>
      <c r="B57" s="183"/>
      <c r="C57" s="104"/>
    </row>
    <row r="58" spans="1:3" ht="12" customHeight="1">
      <c r="A58" s="104"/>
      <c r="B58" s="183"/>
      <c r="C58" s="104"/>
    </row>
    <row r="59" spans="1:3" ht="12" customHeight="1">
      <c r="A59" s="104"/>
      <c r="B59" s="183"/>
      <c r="C59" s="104"/>
    </row>
    <row r="60" spans="1:3" ht="12" customHeight="1">
      <c r="A60" s="104"/>
      <c r="B60" s="183"/>
      <c r="C60" s="104"/>
    </row>
    <row r="61" spans="1:3" ht="12" customHeight="1">
      <c r="A61" s="104"/>
      <c r="B61" s="183"/>
      <c r="C61" s="104"/>
    </row>
    <row r="62" spans="1:3" ht="12" customHeight="1">
      <c r="A62" s="104"/>
      <c r="B62" s="183"/>
      <c r="C62" s="104"/>
    </row>
    <row r="63" spans="1:3" ht="12" customHeight="1">
      <c r="A63" s="104"/>
      <c r="B63" s="183"/>
      <c r="C63" s="104"/>
    </row>
    <row r="64" spans="1:3" ht="12" customHeight="1">
      <c r="A64" s="184"/>
      <c r="B64" s="183"/>
      <c r="C64" s="104"/>
    </row>
    <row r="65" spans="1:3" ht="12" customHeight="1">
      <c r="A65" s="104"/>
      <c r="B65" s="183"/>
      <c r="C65" s="104"/>
    </row>
    <row r="66" spans="1:3" ht="12" customHeight="1">
      <c r="A66" s="104"/>
      <c r="B66" s="183"/>
      <c r="C66" s="104"/>
    </row>
    <row r="67" spans="1:3" ht="12" customHeight="1">
      <c r="A67" s="104"/>
      <c r="B67" s="183"/>
      <c r="C67" s="104"/>
    </row>
    <row r="68" spans="1:3" ht="12" customHeight="1">
      <c r="A68" s="104"/>
      <c r="B68" s="104"/>
      <c r="C68" s="104"/>
    </row>
    <row r="69" spans="1:3" ht="12" customHeight="1">
      <c r="A69" s="104"/>
      <c r="B69" s="104"/>
      <c r="C69" s="104"/>
    </row>
    <row r="70" spans="1:3" ht="12" customHeight="1">
      <c r="A70" s="104"/>
      <c r="B70" s="104"/>
      <c r="C70" s="104"/>
    </row>
    <row r="71" spans="1:3" ht="12" customHeight="1">
      <c r="A71" s="104"/>
      <c r="B71" s="104"/>
      <c r="C71" s="104"/>
    </row>
    <row r="72" spans="1:3" ht="12" customHeight="1">
      <c r="A72" s="104"/>
      <c r="B72" s="104"/>
      <c r="C72" s="104"/>
    </row>
    <row r="73" spans="1:3" ht="12" customHeight="1">
      <c r="A73" s="104"/>
      <c r="B73" s="104"/>
      <c r="C73" s="188"/>
    </row>
    <row r="74" spans="1:3" ht="12" customHeight="1">
      <c r="A74" s="104"/>
      <c r="B74" s="104"/>
      <c r="C74" s="188"/>
    </row>
    <row r="75" spans="1:3" ht="12" customHeight="1"/>
    <row r="76" spans="1:3" ht="12" customHeight="1"/>
    <row r="77" spans="1:3" ht="12" customHeight="1"/>
    <row r="78" spans="1:3" ht="12" customHeight="1">
      <c r="A78" s="104"/>
      <c r="B78" s="104"/>
      <c r="C78" s="104"/>
    </row>
    <row r="79" spans="1:3" ht="12" customHeight="1"/>
    <row r="80" spans="1:3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</sheetData>
  <mergeCells count="11">
    <mergeCell ref="A2:C2"/>
    <mergeCell ref="A4:C4"/>
    <mergeCell ref="A5:C5"/>
    <mergeCell ref="A6:C6"/>
    <mergeCell ref="A54:B54"/>
    <mergeCell ref="A47:B47"/>
    <mergeCell ref="A49:B49"/>
    <mergeCell ref="A50:B50"/>
    <mergeCell ref="A51:B51"/>
    <mergeCell ref="A52:B52"/>
    <mergeCell ref="A53:B5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&amp;LPart C2: Pricing Data, Section C2.2: Bill of Quantities
Schedule No. 1 - Preliminary &amp; General
</oddHeader>
    <oddFooter>&amp;C&amp;G
C2.2-&amp;P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2825-E44E-4A3A-9516-5F2185584140}">
  <sheetPr>
    <tabColor rgb="FFFF0000"/>
  </sheetPr>
  <dimension ref="A1:E1014"/>
  <sheetViews>
    <sheetView showWhiteSpace="0" view="pageLayout" topLeftCell="A7" zoomScaleNormal="115" workbookViewId="0">
      <selection activeCell="C7" sqref="C7:G7"/>
    </sheetView>
  </sheetViews>
  <sheetFormatPr defaultColWidth="8.88671875" defaultRowHeight="13.2"/>
  <cols>
    <col min="1" max="1" width="6.88671875" customWidth="1"/>
    <col min="2" max="2" width="8.21875" customWidth="1"/>
    <col min="3" max="3" width="16.44140625" bestFit="1" customWidth="1"/>
    <col min="5" max="5" width="10.33203125" bestFit="1" customWidth="1"/>
    <col min="7" max="7" width="37.5546875" customWidth="1"/>
    <col min="8" max="8" width="8.5546875" customWidth="1"/>
    <col min="9" max="9" width="8.33203125" customWidth="1"/>
    <col min="10" max="10" width="13.5546875" customWidth="1"/>
    <col min="11" max="11" width="14.88671875" customWidth="1"/>
  </cols>
  <sheetData>
    <row r="1" spans="1:5" s="1" customFormat="1" ht="12" customHeight="1">
      <c r="A1" s="182"/>
      <c r="B1" s="603"/>
      <c r="C1" s="604"/>
    </row>
    <row r="2" spans="1:5" s="1" customFormat="1" ht="12" customHeight="1">
      <c r="A2" s="870" t="s">
        <v>847</v>
      </c>
      <c r="B2" s="871"/>
      <c r="C2" s="871"/>
    </row>
    <row r="3" spans="1:5" ht="12" customHeight="1">
      <c r="A3" s="500"/>
      <c r="B3" s="488"/>
      <c r="C3" s="488"/>
    </row>
    <row r="4" spans="1:5" ht="12" customHeight="1">
      <c r="A4" s="872" t="s">
        <v>312</v>
      </c>
      <c r="B4" s="872"/>
      <c r="C4" s="872"/>
    </row>
    <row r="5" spans="1:5" ht="12" customHeight="1">
      <c r="A5" s="873"/>
      <c r="B5" s="873"/>
      <c r="C5" s="873"/>
    </row>
    <row r="6" spans="1:5" ht="12" customHeight="1">
      <c r="A6" s="874" t="s">
        <v>855</v>
      </c>
      <c r="B6" s="874"/>
      <c r="C6" s="874"/>
    </row>
    <row r="7" spans="1:5" ht="12" customHeight="1" thickBot="1">
      <c r="A7" s="104"/>
      <c r="B7" s="104"/>
      <c r="C7" s="104"/>
    </row>
    <row r="8" spans="1:5" ht="12" customHeight="1">
      <c r="A8" s="508" t="s">
        <v>313</v>
      </c>
      <c r="B8" s="512" t="s">
        <v>2</v>
      </c>
      <c r="C8" s="509" t="s">
        <v>314</v>
      </c>
    </row>
    <row r="9" spans="1:5" ht="12" customHeight="1">
      <c r="A9" s="510"/>
      <c r="B9" s="507" t="s">
        <v>716</v>
      </c>
      <c r="C9" s="511"/>
    </row>
    <row r="10" spans="1:5" ht="12" customHeight="1">
      <c r="A10" s="185">
        <v>1</v>
      </c>
      <c r="B10" s="513" t="s">
        <v>315</v>
      </c>
      <c r="C10" s="191">
        <f>MROUND(('1. P&amp;G'!$K$153),1000)</f>
        <v>0</v>
      </c>
      <c r="D10" s="174"/>
      <c r="E10" s="190" t="e">
        <f>C10/(SUM(C11:C12)+C14+#REF!+#REF!+C24+C27+C32)</f>
        <v>#REF!</v>
      </c>
    </row>
    <row r="11" spans="1:5" ht="12" customHeight="1">
      <c r="A11" s="186">
        <v>2</v>
      </c>
      <c r="B11" s="513" t="s">
        <v>316</v>
      </c>
      <c r="C11" s="192">
        <f>MROUND(('2. Prov Sum'!$K$159),1000)</f>
        <v>0</v>
      </c>
      <c r="E11" s="190"/>
    </row>
    <row r="12" spans="1:5" ht="12" customHeight="1">
      <c r="A12" s="186">
        <v>3</v>
      </c>
      <c r="B12" s="513" t="s">
        <v>317</v>
      </c>
      <c r="C12" s="192">
        <v>100000</v>
      </c>
    </row>
    <row r="13" spans="1:5" ht="12" customHeight="1">
      <c r="A13" s="510"/>
      <c r="B13" s="507" t="s">
        <v>848</v>
      </c>
      <c r="C13" s="511"/>
    </row>
    <row r="14" spans="1:5" ht="12" customHeight="1">
      <c r="A14" s="505">
        <v>4</v>
      </c>
      <c r="B14" s="514" t="str">
        <f>'4. BPT'!$C$4</f>
        <v>NEW BREAK PRESSURE TANK (BPT) AND ADJOINING VALVE CHAMBER</v>
      </c>
      <c r="C14" s="506">
        <f>SUM(C15:C18)</f>
        <v>0</v>
      </c>
    </row>
    <row r="15" spans="1:5" ht="12" customHeight="1">
      <c r="A15" s="185">
        <v>4.0999999999999996</v>
      </c>
      <c r="B15" s="515" t="s">
        <v>849</v>
      </c>
      <c r="C15" s="501">
        <f>MROUND((SUM('4. BPT'!K10:K139)),1000)</f>
        <v>0</v>
      </c>
    </row>
    <row r="16" spans="1:5" ht="12" customHeight="1">
      <c r="A16" s="502">
        <v>4.2</v>
      </c>
      <c r="B16" s="515" t="s">
        <v>850</v>
      </c>
      <c r="C16" s="501">
        <f>MROUND(SUM('4. BPT'!K141:K341),1000)</f>
        <v>0</v>
      </c>
    </row>
    <row r="17" spans="1:3" ht="12" customHeight="1">
      <c r="A17" s="502">
        <v>4.3</v>
      </c>
      <c r="B17" s="515" t="s">
        <v>851</v>
      </c>
      <c r="C17" s="501">
        <f>MROUND(SUM('4. BPT'!K345:K424),1000)</f>
        <v>0</v>
      </c>
    </row>
    <row r="18" spans="1:3" ht="12" customHeight="1">
      <c r="A18" s="502">
        <v>4.4000000000000004</v>
      </c>
      <c r="B18" s="515" t="s">
        <v>852</v>
      </c>
      <c r="C18" s="501">
        <f>MROUND(SUM('4. BPT'!K432:K441),1000)</f>
        <v>0</v>
      </c>
    </row>
    <row r="19" spans="1:3" ht="12" customHeight="1">
      <c r="A19" s="503">
        <v>5</v>
      </c>
      <c r="B19" s="514" t="str">
        <f>'5. Valve Chambers'!$C$4</f>
        <v>VALVE / PIPE CHAMBERS</v>
      </c>
      <c r="C19" s="504">
        <f>SUM(C20:C22)</f>
        <v>0</v>
      </c>
    </row>
    <row r="20" spans="1:3" ht="12" customHeight="1">
      <c r="A20" s="185">
        <v>5.0999999999999996</v>
      </c>
      <c r="B20" s="515" t="s">
        <v>849</v>
      </c>
      <c r="C20" s="501">
        <f>MROUND(SUM('5. Valve Chambers'!K12:K62),1000)</f>
        <v>0</v>
      </c>
    </row>
    <row r="21" spans="1:3" ht="12" customHeight="1">
      <c r="A21" s="502">
        <v>5.2</v>
      </c>
      <c r="B21" s="515" t="s">
        <v>850</v>
      </c>
      <c r="C21" s="501">
        <f>MROUND(SUM('5. Valve Chambers'!K65:K179),1000)</f>
        <v>0</v>
      </c>
    </row>
    <row r="22" spans="1:3" ht="12" customHeight="1">
      <c r="A22" s="502">
        <v>5.3</v>
      </c>
      <c r="B22" s="515" t="s">
        <v>851</v>
      </c>
      <c r="C22" s="501">
        <f>MROUND(SUM('5. Valve Chambers'!K184:K234),1000)</f>
        <v>0</v>
      </c>
    </row>
    <row r="23" spans="1:3" ht="12" customHeight="1">
      <c r="A23" s="505">
        <v>6</v>
      </c>
      <c r="B23" s="514" t="str">
        <f>'7. Medium Pipes'!$C$4</f>
        <v>MEDIUM PRESSURE PIPELINES</v>
      </c>
      <c r="C23" s="506">
        <f>SUM(C24:C28)</f>
        <v>0</v>
      </c>
    </row>
    <row r="24" spans="1:3" ht="12" customHeight="1">
      <c r="A24" s="502">
        <v>6.1</v>
      </c>
      <c r="B24" s="515" t="s">
        <v>849</v>
      </c>
      <c r="C24" s="501">
        <f>MROUND(SUM('7. Medium Pipes'!K7:K118),1000)</f>
        <v>0</v>
      </c>
    </row>
    <row r="25" spans="1:3" ht="12" customHeight="1">
      <c r="A25" s="502">
        <v>6.2</v>
      </c>
      <c r="B25" s="515" t="s">
        <v>856</v>
      </c>
      <c r="C25" s="501">
        <f>MROUND((SUM('7. Medium Pipes'!K120:K138)+SUM('7. Medium Pipes'!K405:K460)),1000)</f>
        <v>0</v>
      </c>
    </row>
    <row r="26" spans="1:3" ht="12" customHeight="1">
      <c r="A26" s="502">
        <v>6.3</v>
      </c>
      <c r="B26" s="515" t="s">
        <v>857</v>
      </c>
      <c r="C26" s="501">
        <f>MROUND(SUM('7. Medium Pipes'!K139:K322),1000)</f>
        <v>0</v>
      </c>
    </row>
    <row r="27" spans="1:3" ht="12" customHeight="1">
      <c r="A27" s="502">
        <v>6.4</v>
      </c>
      <c r="B27" s="515" t="s">
        <v>852</v>
      </c>
      <c r="C27" s="501">
        <f>MROUND(SUM('7. Medium Pipes'!K327:K345),1000)</f>
        <v>0</v>
      </c>
    </row>
    <row r="28" spans="1:3" ht="12" customHeight="1">
      <c r="A28" s="502">
        <v>6.5</v>
      </c>
      <c r="B28" s="515" t="s">
        <v>865</v>
      </c>
      <c r="C28" s="501">
        <f>MROUND(SUM('7. Medium Pipes'!K349:K394),1000)</f>
        <v>0</v>
      </c>
    </row>
    <row r="29" spans="1:3" ht="12" customHeight="1">
      <c r="A29" s="503">
        <v>7</v>
      </c>
      <c r="B29" s="514" t="str">
        <f>'8. Earthworks '!$C$6</f>
        <v>ACCESS ROAD, TEMPORARY DIVERSION AND CROSSING WORKS</v>
      </c>
      <c r="C29" s="504">
        <f>C30</f>
        <v>0</v>
      </c>
    </row>
    <row r="30" spans="1:3" ht="12" customHeight="1">
      <c r="A30" s="502">
        <v>7.1</v>
      </c>
      <c r="B30" s="515" t="s">
        <v>858</v>
      </c>
      <c r="C30" s="501">
        <f>MROUND(SUM('8. Earthworks '!K3:K154),1000)</f>
        <v>0</v>
      </c>
    </row>
    <row r="31" spans="1:3" ht="12" customHeight="1">
      <c r="A31" s="510"/>
      <c r="B31" s="507" t="s">
        <v>718</v>
      </c>
      <c r="C31" s="511"/>
    </row>
    <row r="32" spans="1:3" ht="12" customHeight="1">
      <c r="A32" s="505">
        <v>8</v>
      </c>
      <c r="B32" s="514" t="s">
        <v>750</v>
      </c>
      <c r="C32" s="506">
        <f>SUM(C33:C36)</f>
        <v>0</v>
      </c>
    </row>
    <row r="33" spans="1:3" ht="12" customHeight="1">
      <c r="A33" s="502">
        <v>8.1</v>
      </c>
      <c r="B33" s="515" t="s">
        <v>866</v>
      </c>
      <c r="C33" s="501">
        <f>MROUND(SUM('9. Joint Sealing'!K8:K16),1000)</f>
        <v>0</v>
      </c>
    </row>
    <row r="34" spans="1:3" ht="12" customHeight="1">
      <c r="A34" s="502">
        <v>8.1999999999999993</v>
      </c>
      <c r="B34" s="515" t="s">
        <v>859</v>
      </c>
      <c r="C34" s="501">
        <f>MROUND(SUM('9. Joint Sealing'!K17:K39),1000)</f>
        <v>0</v>
      </c>
    </row>
    <row r="35" spans="1:3" ht="12" customHeight="1">
      <c r="A35" s="502">
        <v>8.3000000000000007</v>
      </c>
      <c r="B35" s="515" t="s">
        <v>860</v>
      </c>
      <c r="C35" s="501">
        <f>MROUND(SUM('9. Joint Sealing'!K42:K59),1000)</f>
        <v>0</v>
      </c>
    </row>
    <row r="36" spans="1:3" ht="12" customHeight="1">
      <c r="A36" s="502">
        <v>8.4</v>
      </c>
      <c r="B36" s="515" t="s">
        <v>861</v>
      </c>
      <c r="C36" s="501">
        <f>MROUND(SUM('9. Joint Sealing'!K62:K75),1000)</f>
        <v>0</v>
      </c>
    </row>
    <row r="37" spans="1:3" ht="12" customHeight="1">
      <c r="A37" s="505">
        <v>9</v>
      </c>
      <c r="B37" s="514" t="s">
        <v>757</v>
      </c>
      <c r="C37" s="506" t="e">
        <f>SUM(C38:C41)</f>
        <v>#REF!</v>
      </c>
    </row>
    <row r="38" spans="1:3" ht="12" customHeight="1">
      <c r="A38" s="502">
        <v>9.1</v>
      </c>
      <c r="B38" s="515" t="s">
        <v>866</v>
      </c>
      <c r="C38" s="501" t="e">
        <f>MROUND(SUM(#REF!),1000)</f>
        <v>#REF!</v>
      </c>
    </row>
    <row r="39" spans="1:3" ht="12" customHeight="1">
      <c r="A39" s="502">
        <v>9.1999999999999993</v>
      </c>
      <c r="B39" s="515" t="s">
        <v>862</v>
      </c>
      <c r="C39" s="501" t="e">
        <f>MROUND(SUM(#REF!),1000)</f>
        <v>#REF!</v>
      </c>
    </row>
    <row r="40" spans="1:3" ht="12" customHeight="1">
      <c r="A40" s="502">
        <v>9.3000000000000007</v>
      </c>
      <c r="B40" s="515" t="s">
        <v>863</v>
      </c>
      <c r="C40" s="501" t="e">
        <f>MROUND(SUM(#REF!),1000)</f>
        <v>#REF!</v>
      </c>
    </row>
    <row r="41" spans="1:3" ht="12" customHeight="1" thickBot="1">
      <c r="A41" s="502">
        <v>9.4</v>
      </c>
      <c r="B41" s="516" t="s">
        <v>864</v>
      </c>
      <c r="C41" s="501" t="e">
        <f>MROUND(SUM(#REF!),1000)</f>
        <v>#REF!</v>
      </c>
    </row>
    <row r="42" spans="1:3" ht="12" customHeight="1" thickBot="1">
      <c r="A42" s="853" t="s">
        <v>632</v>
      </c>
      <c r="B42" s="855"/>
      <c r="C42" s="193" t="e">
        <f>C10+C11+C12+C14+C19+C23+C29+C32+C37</f>
        <v>#REF!</v>
      </c>
    </row>
    <row r="43" spans="1:3" ht="12" customHeight="1" thickBot="1">
      <c r="A43" s="189"/>
      <c r="B43" s="189"/>
      <c r="C43" s="194"/>
    </row>
    <row r="44" spans="1:3" ht="12" customHeight="1" thickBot="1">
      <c r="A44" s="864" t="s">
        <v>319</v>
      </c>
      <c r="B44" s="866"/>
      <c r="C44" s="195" t="e">
        <f>MROUND((C42*0.1),1000)</f>
        <v>#REF!</v>
      </c>
    </row>
    <row r="45" spans="1:3" ht="12" customHeight="1" thickBot="1">
      <c r="A45" s="853" t="s">
        <v>318</v>
      </c>
      <c r="B45" s="855"/>
      <c r="C45" s="193" t="e">
        <f>C44+C42</f>
        <v>#REF!</v>
      </c>
    </row>
    <row r="46" spans="1:3" ht="12" customHeight="1" thickBot="1">
      <c r="A46" s="864" t="s">
        <v>842</v>
      </c>
      <c r="B46" s="866"/>
      <c r="C46" s="195" t="e">
        <f>MROUND((C45*0.035),1000)</f>
        <v>#REF!</v>
      </c>
    </row>
    <row r="47" spans="1:3" ht="12" customHeight="1" thickBot="1">
      <c r="A47" s="853" t="s">
        <v>320</v>
      </c>
      <c r="B47" s="855"/>
      <c r="C47" s="193" t="e">
        <f>C45+C46</f>
        <v>#REF!</v>
      </c>
    </row>
    <row r="48" spans="1:3" ht="12" customHeight="1" thickBot="1">
      <c r="A48" s="864" t="s">
        <v>321</v>
      </c>
      <c r="B48" s="866"/>
      <c r="C48" s="195" t="e">
        <f>C47*0.15</f>
        <v>#REF!</v>
      </c>
    </row>
    <row r="49" spans="1:3" ht="12" customHeight="1" thickBot="1">
      <c r="A49" s="836" t="s">
        <v>322</v>
      </c>
      <c r="B49" s="838"/>
      <c r="C49" s="445" t="e">
        <f>MROUND((C47+C48),1000)</f>
        <v>#REF!</v>
      </c>
    </row>
    <row r="50" spans="1:3" ht="12" customHeight="1">
      <c r="A50" s="104"/>
      <c r="B50" s="183"/>
      <c r="C50" s="104"/>
    </row>
    <row r="51" spans="1:3" ht="12" customHeight="1">
      <c r="A51" s="104"/>
      <c r="B51" s="183"/>
      <c r="C51" s="104"/>
    </row>
    <row r="52" spans="1:3" ht="12" customHeight="1">
      <c r="A52" s="104"/>
      <c r="B52" s="183"/>
      <c r="C52" s="104"/>
    </row>
    <row r="53" spans="1:3" ht="12" customHeight="1">
      <c r="A53" s="104"/>
      <c r="B53" s="183"/>
      <c r="C53" s="104"/>
    </row>
    <row r="54" spans="1:3" ht="12" customHeight="1">
      <c r="A54" s="184"/>
      <c r="B54" s="183"/>
      <c r="C54" s="104"/>
    </row>
    <row r="55" spans="1:3" ht="12" customHeight="1">
      <c r="A55" s="104"/>
      <c r="B55" s="183"/>
      <c r="C55" s="104"/>
    </row>
    <row r="56" spans="1:3" ht="12" customHeight="1">
      <c r="A56" s="104"/>
      <c r="B56" s="183"/>
      <c r="C56" s="104"/>
    </row>
    <row r="57" spans="1:3" ht="12" customHeight="1">
      <c r="A57" s="104"/>
      <c r="B57" s="183"/>
      <c r="C57" s="104"/>
    </row>
    <row r="58" spans="1:3" ht="12" customHeight="1">
      <c r="A58" s="104"/>
      <c r="B58" s="104"/>
      <c r="C58" s="104"/>
    </row>
    <row r="59" spans="1:3" ht="12" customHeight="1">
      <c r="A59" s="104"/>
      <c r="B59" s="104"/>
      <c r="C59" s="104"/>
    </row>
    <row r="60" spans="1:3" ht="12" customHeight="1">
      <c r="A60" s="104"/>
      <c r="B60" s="104"/>
      <c r="C60" s="104"/>
    </row>
    <row r="61" spans="1:3" ht="12" customHeight="1">
      <c r="A61" s="104"/>
      <c r="B61" s="104"/>
      <c r="C61" s="104"/>
    </row>
    <row r="62" spans="1:3" ht="12" customHeight="1">
      <c r="A62" s="104"/>
      <c r="B62" s="104"/>
      <c r="C62" s="104"/>
    </row>
    <row r="63" spans="1:3" ht="12" customHeight="1">
      <c r="A63" s="104"/>
      <c r="B63" s="104"/>
      <c r="C63" s="188"/>
    </row>
    <row r="64" spans="1:3" ht="12" customHeight="1">
      <c r="A64" s="104"/>
      <c r="B64" s="104"/>
      <c r="C64" s="188"/>
    </row>
    <row r="65" spans="1:3" ht="12" customHeight="1"/>
    <row r="66" spans="1:3" ht="12" customHeight="1"/>
    <row r="67" spans="1:3" ht="12" customHeight="1"/>
    <row r="68" spans="1:3" ht="12" customHeight="1">
      <c r="A68" s="104"/>
      <c r="B68" s="104"/>
      <c r="C68" s="104"/>
    </row>
    <row r="69" spans="1:3" ht="12" customHeight="1"/>
    <row r="70" spans="1:3" ht="12" customHeight="1"/>
    <row r="71" spans="1:3" ht="12" customHeight="1"/>
    <row r="72" spans="1:3" ht="12" customHeight="1"/>
    <row r="73" spans="1:3" ht="12" customHeight="1"/>
    <row r="74" spans="1:3" ht="12" customHeight="1"/>
    <row r="75" spans="1:3" ht="12" customHeight="1"/>
    <row r="76" spans="1:3" ht="12" customHeight="1"/>
    <row r="77" spans="1:3" ht="12" customHeight="1"/>
    <row r="78" spans="1:3" ht="12" customHeight="1"/>
    <row r="79" spans="1:3" ht="12" customHeight="1"/>
    <row r="80" spans="1:3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</sheetData>
  <mergeCells count="11">
    <mergeCell ref="A49:B49"/>
    <mergeCell ref="A45:B45"/>
    <mergeCell ref="A46:B46"/>
    <mergeCell ref="A47:B47"/>
    <mergeCell ref="A48:B48"/>
    <mergeCell ref="A44:B44"/>
    <mergeCell ref="A2:C2"/>
    <mergeCell ref="A4:C4"/>
    <mergeCell ref="A5:C5"/>
    <mergeCell ref="A6:C6"/>
    <mergeCell ref="A42:B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&amp;LPart C2: Pricing Data, Section C2.2: Bill of Quantities
Schedule No. 1 - Preliminary &amp; General
</oddHeader>
    <oddFooter>&amp;C&amp;G
C2.2-&amp;P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3D89-99D8-469E-87F0-F80C3A752F94}">
  <dimension ref="A1:XFC1004"/>
  <sheetViews>
    <sheetView view="pageLayout" zoomScale="85" zoomScaleNormal="100" zoomScaleSheetLayoutView="115" zoomScalePageLayoutView="85" workbookViewId="0">
      <selection activeCell="A3" sqref="A3:K3"/>
    </sheetView>
  </sheetViews>
  <sheetFormatPr defaultColWidth="9.109375" defaultRowHeight="11.4"/>
  <cols>
    <col min="1" max="1" width="6.77734375" style="252" customWidth="1"/>
    <col min="2" max="2" width="8" style="254" customWidth="1"/>
    <col min="3" max="6" width="3.6640625" style="252" customWidth="1"/>
    <col min="7" max="7" width="36.88671875" style="252" customWidth="1"/>
    <col min="8" max="8" width="8.33203125" style="254" customWidth="1"/>
    <col min="9" max="9" width="8.109375" style="252" customWidth="1"/>
    <col min="10" max="10" width="13.21875" style="619" customWidth="1"/>
    <col min="11" max="11" width="14.5546875" style="253" customWidth="1"/>
    <col min="12" max="12" width="13.6640625" style="679" customWidth="1"/>
    <col min="13" max="13" width="26.88671875" style="306" customWidth="1"/>
    <col min="14" max="14" width="12.44140625" style="252" bestFit="1" customWidth="1"/>
    <col min="15" max="15" width="9.109375" style="252"/>
    <col min="16" max="16" width="24.6640625" style="252" customWidth="1"/>
    <col min="17" max="17" width="11.5546875" style="252" customWidth="1"/>
    <col min="18" max="16384" width="9.109375" style="252"/>
  </cols>
  <sheetData>
    <row r="1" spans="1:14" s="254" customFormat="1" ht="12" customHeight="1">
      <c r="A1" s="743" t="s">
        <v>0</v>
      </c>
      <c r="B1" s="743" t="s">
        <v>846</v>
      </c>
      <c r="C1" s="745" t="s">
        <v>2</v>
      </c>
      <c r="D1" s="746"/>
      <c r="E1" s="746"/>
      <c r="F1" s="746"/>
      <c r="G1" s="747"/>
      <c r="H1" s="743" t="s">
        <v>3</v>
      </c>
      <c r="I1" s="751" t="s">
        <v>4</v>
      </c>
      <c r="J1" s="762" t="s">
        <v>5</v>
      </c>
      <c r="K1" s="753" t="s">
        <v>6</v>
      </c>
      <c r="L1" s="764"/>
      <c r="M1" s="765"/>
    </row>
    <row r="2" spans="1:14" s="254" customFormat="1" ht="12" customHeight="1">
      <c r="A2" s="744"/>
      <c r="B2" s="744"/>
      <c r="C2" s="748"/>
      <c r="D2" s="749"/>
      <c r="E2" s="749"/>
      <c r="F2" s="749"/>
      <c r="G2" s="750"/>
      <c r="H2" s="744"/>
      <c r="I2" s="752"/>
      <c r="J2" s="763"/>
      <c r="K2" s="753"/>
      <c r="L2" s="764"/>
      <c r="M2" s="765"/>
    </row>
    <row r="3" spans="1:14" s="255" customFormat="1" ht="12" customHeight="1">
      <c r="A3" s="588">
        <v>2</v>
      </c>
      <c r="B3" s="602" t="s">
        <v>8</v>
      </c>
      <c r="C3" s="264" t="s">
        <v>954</v>
      </c>
      <c r="D3" s="252"/>
      <c r="E3" s="252"/>
      <c r="F3" s="587">
        <v>2</v>
      </c>
      <c r="G3" s="259"/>
      <c r="H3" s="260"/>
      <c r="I3" s="261"/>
      <c r="J3" s="613"/>
      <c r="K3" s="307"/>
      <c r="L3" s="679">
        <v>1</v>
      </c>
      <c r="M3" s="279"/>
    </row>
    <row r="4" spans="1:14" ht="12" customHeight="1">
      <c r="A4" s="256"/>
      <c r="B4" s="495" t="s">
        <v>473</v>
      </c>
      <c r="C4" s="264" t="s">
        <v>448</v>
      </c>
      <c r="G4" s="259"/>
      <c r="H4" s="260"/>
      <c r="I4" s="261"/>
      <c r="J4" s="613"/>
      <c r="K4" s="307"/>
      <c r="L4" s="678">
        <v>2</v>
      </c>
      <c r="M4" s="308"/>
    </row>
    <row r="5" spans="1:14" ht="12" customHeight="1">
      <c r="A5" s="256"/>
      <c r="B5" s="257"/>
      <c r="C5" s="258"/>
      <c r="G5" s="259"/>
      <c r="H5" s="260"/>
      <c r="I5" s="261"/>
      <c r="J5" s="613"/>
      <c r="K5" s="307"/>
      <c r="L5" s="679">
        <v>3</v>
      </c>
      <c r="M5" s="308"/>
    </row>
    <row r="6" spans="1:14" ht="12" customHeight="1">
      <c r="A6" s="43" t="str">
        <f>IF(ISBLANK(H6),"",($F$3&amp;"."&amp;+(COUNTA(H$3:H6))))</f>
        <v/>
      </c>
      <c r="B6" s="266"/>
      <c r="C6" s="756" t="s">
        <v>449</v>
      </c>
      <c r="D6" s="757"/>
      <c r="E6" s="757"/>
      <c r="F6" s="757"/>
      <c r="G6" s="758"/>
      <c r="H6" s="260"/>
      <c r="I6" s="261"/>
      <c r="J6" s="613"/>
      <c r="K6" s="307"/>
      <c r="L6" s="678">
        <v>4</v>
      </c>
      <c r="M6" s="308"/>
    </row>
    <row r="7" spans="1:14" ht="12" customHeight="1">
      <c r="A7" s="43" t="str">
        <f>IF(ISBLANK(H7),"",($F$3&amp;"."&amp;+(COUNTA(H$3:H7))))</f>
        <v/>
      </c>
      <c r="B7" s="276"/>
      <c r="C7" s="309"/>
      <c r="D7" s="13"/>
      <c r="E7" s="11"/>
      <c r="F7" s="281"/>
      <c r="G7" s="281"/>
      <c r="H7" s="260"/>
      <c r="I7" s="273"/>
      <c r="J7" s="612"/>
      <c r="K7" s="311"/>
      <c r="L7" s="679">
        <v>5</v>
      </c>
      <c r="M7" s="308"/>
    </row>
    <row r="8" spans="1:14" ht="12" customHeight="1">
      <c r="A8" s="43" t="str">
        <f>IF(ISBLANK(H8),"",($F$3&amp;"."&amp;+(COUNTA(H$3:H8))))</f>
        <v/>
      </c>
      <c r="B8" s="276"/>
      <c r="C8" s="611" t="s">
        <v>450</v>
      </c>
      <c r="D8" s="13"/>
      <c r="E8" s="11"/>
      <c r="F8" s="281"/>
      <c r="G8" s="281"/>
      <c r="H8" s="260"/>
      <c r="I8" s="273"/>
      <c r="J8" s="612"/>
      <c r="K8" s="311"/>
      <c r="L8" s="678">
        <v>6</v>
      </c>
      <c r="M8" s="313"/>
      <c r="N8" s="316"/>
    </row>
    <row r="9" spans="1:14" ht="12" customHeight="1">
      <c r="A9" s="43" t="str">
        <f>IF(ISBLANK(H9),"",($F$3&amp;"."&amp;+(COUNTA(H$3:H9))))</f>
        <v/>
      </c>
      <c r="B9" s="276"/>
      <c r="C9" s="309"/>
      <c r="D9" s="13"/>
      <c r="E9" s="11"/>
      <c r="F9" s="281"/>
      <c r="G9" s="281"/>
      <c r="H9" s="260"/>
      <c r="I9" s="273"/>
      <c r="J9" s="612"/>
      <c r="K9" s="311"/>
      <c r="L9" s="679">
        <v>7</v>
      </c>
      <c r="M9" s="313"/>
      <c r="N9" s="316"/>
    </row>
    <row r="10" spans="1:14" ht="12" customHeight="1">
      <c r="A10" s="43" t="str">
        <f>IF(ISBLANK(H10),"",($F$3&amp;"."&amp;+(COUNTA(H$3:H10))))</f>
        <v/>
      </c>
      <c r="B10" s="276"/>
      <c r="C10" s="309" t="s">
        <v>468</v>
      </c>
      <c r="D10" s="13"/>
      <c r="E10" s="11"/>
      <c r="F10" s="281"/>
      <c r="G10" s="281"/>
      <c r="H10" s="260"/>
      <c r="I10" s="273"/>
      <c r="J10" s="612"/>
      <c r="K10" s="311"/>
      <c r="L10" s="678">
        <v>8</v>
      </c>
      <c r="M10" s="313"/>
      <c r="N10" s="316"/>
    </row>
    <row r="11" spans="1:14" ht="12" customHeight="1">
      <c r="A11" s="43" t="str">
        <f>IF(ISBLANK(H11),"",($F$3&amp;"."&amp;+(COUNTA(H$3:H11))))</f>
        <v/>
      </c>
      <c r="B11" s="276"/>
      <c r="C11" s="280"/>
      <c r="D11" s="13"/>
      <c r="E11" s="11"/>
      <c r="F11" s="281"/>
      <c r="G11" s="281"/>
      <c r="H11" s="260"/>
      <c r="I11" s="273"/>
      <c r="J11" s="612"/>
      <c r="K11" s="311"/>
      <c r="L11" s="679">
        <v>9</v>
      </c>
      <c r="M11" s="313"/>
      <c r="N11" s="316"/>
    </row>
    <row r="12" spans="1:14" ht="12" customHeight="1">
      <c r="A12" s="43" t="str">
        <f>IF(ISBLANK(H12),"",($F$3&amp;"."&amp;+(COUNTA(H$3:H12))))</f>
        <v/>
      </c>
      <c r="B12" s="276"/>
      <c r="C12" s="309" t="s">
        <v>772</v>
      </c>
      <c r="D12" s="13"/>
      <c r="E12" s="11"/>
      <c r="F12" s="281"/>
      <c r="G12" s="281"/>
      <c r="H12" s="260"/>
      <c r="I12" s="273"/>
      <c r="J12" s="612"/>
      <c r="K12" s="311"/>
      <c r="L12" s="678">
        <v>10</v>
      </c>
      <c r="M12" s="313"/>
      <c r="N12" s="316"/>
    </row>
    <row r="13" spans="1:14" ht="12" customHeight="1">
      <c r="A13" s="43" t="str">
        <f>IF(ISBLANK(H13),"",($F$3&amp;"."&amp;+(COUNTA(H$3:H13))))</f>
        <v/>
      </c>
      <c r="B13" s="276"/>
      <c r="C13" s="280"/>
      <c r="D13" s="13"/>
      <c r="E13" s="11"/>
      <c r="F13" s="281"/>
      <c r="G13" s="281"/>
      <c r="H13" s="260"/>
      <c r="I13" s="273"/>
      <c r="J13" s="612"/>
      <c r="K13" s="311"/>
      <c r="L13" s="679">
        <v>11</v>
      </c>
      <c r="M13" s="313"/>
      <c r="N13" s="316"/>
    </row>
    <row r="14" spans="1:14" ht="12" customHeight="1">
      <c r="A14" s="43" t="str">
        <f>IF(ISBLANK(H14),"",($F$3&amp;"."&amp;+(COUNTA(H$3:H14))))</f>
        <v/>
      </c>
      <c r="B14" s="276">
        <v>8.5</v>
      </c>
      <c r="C14" s="280" t="s">
        <v>12</v>
      </c>
      <c r="D14" s="13" t="s">
        <v>772</v>
      </c>
      <c r="E14" s="11"/>
      <c r="F14" s="281"/>
      <c r="G14" s="281"/>
      <c r="H14" s="260"/>
      <c r="I14" s="273"/>
      <c r="J14" s="612"/>
      <c r="K14" s="311"/>
      <c r="L14" s="678">
        <v>12</v>
      </c>
      <c r="M14" s="313"/>
      <c r="N14" s="316"/>
    </row>
    <row r="15" spans="1:14" ht="12" customHeight="1">
      <c r="A15" s="43" t="str">
        <f>IF(ISBLANK(H15),"",($F$3&amp;"."&amp;+(COUNTA(H$3:H15))))</f>
        <v/>
      </c>
      <c r="B15" s="276"/>
      <c r="C15" s="280"/>
      <c r="D15" s="13"/>
      <c r="E15" s="11"/>
      <c r="F15" s="281"/>
      <c r="G15" s="281"/>
      <c r="H15" s="260"/>
      <c r="I15" s="273"/>
      <c r="J15" s="612"/>
      <c r="K15" s="311"/>
      <c r="L15" s="679">
        <v>13</v>
      </c>
      <c r="M15" s="313"/>
      <c r="N15" s="316"/>
    </row>
    <row r="16" spans="1:14" ht="12" customHeight="1">
      <c r="A16" s="43" t="str">
        <f>IF(ISBLANK(H16),"",($F$3&amp;"."&amp;+(COUNTA(H$3:H16))))</f>
        <v/>
      </c>
      <c r="B16" s="276"/>
      <c r="C16" s="280"/>
      <c r="D16" s="13" t="s">
        <v>11</v>
      </c>
      <c r="E16" s="11" t="s">
        <v>770</v>
      </c>
      <c r="F16" s="281"/>
      <c r="G16" s="281"/>
      <c r="H16" s="260"/>
      <c r="I16" s="273"/>
      <c r="J16" s="612"/>
      <c r="K16" s="311"/>
      <c r="L16" s="678">
        <v>14</v>
      </c>
      <c r="M16" s="313"/>
      <c r="N16" s="316"/>
    </row>
    <row r="17" spans="1:14" ht="12" customHeight="1">
      <c r="A17" s="43" t="str">
        <f>IF(ISBLANK(H17),"",($F$3&amp;"."&amp;+(COUNTA(H$3:H17))))</f>
        <v>2.1</v>
      </c>
      <c r="B17" s="276"/>
      <c r="C17" s="280"/>
      <c r="D17" s="13"/>
      <c r="E17" s="11" t="s">
        <v>771</v>
      </c>
      <c r="F17" s="281"/>
      <c r="G17" s="281"/>
      <c r="H17" s="260" t="s">
        <v>451</v>
      </c>
      <c r="I17" s="273">
        <v>1</v>
      </c>
      <c r="J17" s="612">
        <v>120000</v>
      </c>
      <c r="K17" s="311">
        <f>$I17*J17</f>
        <v>120000</v>
      </c>
      <c r="L17" s="679">
        <v>15</v>
      </c>
      <c r="M17" s="313"/>
      <c r="N17" s="316"/>
    </row>
    <row r="18" spans="1:14" ht="12" customHeight="1">
      <c r="A18" s="43"/>
      <c r="B18" s="276"/>
      <c r="C18" s="280"/>
      <c r="D18" s="13"/>
      <c r="E18" s="11"/>
      <c r="F18" s="281"/>
      <c r="G18" s="281"/>
      <c r="H18" s="260"/>
      <c r="I18" s="273"/>
      <c r="J18" s="612"/>
      <c r="K18" s="311"/>
      <c r="L18" s="678">
        <v>16</v>
      </c>
      <c r="M18" s="313">
        <v>10000</v>
      </c>
      <c r="N18" s="316">
        <f>L18*M18</f>
        <v>160000</v>
      </c>
    </row>
    <row r="19" spans="1:14" ht="12" customHeight="1">
      <c r="A19" s="43" t="str">
        <f>IF(ISBLANK(H19),"",($F$3&amp;"."&amp;+(COUNTA(H$3:H19))))</f>
        <v>2.2</v>
      </c>
      <c r="B19" s="276"/>
      <c r="C19" s="280"/>
      <c r="D19" s="13" t="s">
        <v>17</v>
      </c>
      <c r="E19" s="11" t="s">
        <v>469</v>
      </c>
      <c r="F19" s="281"/>
      <c r="G19" s="281"/>
      <c r="H19" s="260" t="s">
        <v>453</v>
      </c>
      <c r="I19" s="273"/>
      <c r="J19" s="612"/>
      <c r="K19" s="311"/>
      <c r="L19" s="679">
        <v>17</v>
      </c>
      <c r="M19" s="313"/>
      <c r="N19" s="316"/>
    </row>
    <row r="20" spans="1:14" ht="12" customHeight="1">
      <c r="A20" s="43" t="str">
        <f>IF(ISBLANK(H20),"",($F$3&amp;"."&amp;+(COUNTA(H$3:H20))))</f>
        <v/>
      </c>
      <c r="B20" s="276"/>
      <c r="C20" s="280"/>
      <c r="D20" s="13"/>
      <c r="E20" s="11"/>
      <c r="F20" s="281"/>
      <c r="G20" s="281"/>
      <c r="H20" s="260"/>
      <c r="I20" s="273"/>
      <c r="J20" s="612"/>
      <c r="K20" s="311"/>
      <c r="L20" s="678">
        <v>18</v>
      </c>
      <c r="M20" s="313"/>
      <c r="N20" s="316"/>
    </row>
    <row r="21" spans="1:14" ht="12" customHeight="1">
      <c r="A21" s="43" t="str">
        <f>IF(ISBLANK(H21),"",($F$3&amp;"."&amp;+(COUNTA(H$3:H21))))</f>
        <v>2.3</v>
      </c>
      <c r="B21" s="276"/>
      <c r="C21" s="280"/>
      <c r="D21" s="13" t="s">
        <v>81</v>
      </c>
      <c r="E21" s="11" t="s">
        <v>773</v>
      </c>
      <c r="F21" s="281"/>
      <c r="G21" s="281"/>
      <c r="H21" s="260" t="s">
        <v>451</v>
      </c>
      <c r="I21" s="273">
        <v>1</v>
      </c>
      <c r="J21" s="612">
        <v>100000</v>
      </c>
      <c r="K21" s="311">
        <f>$I21*J21</f>
        <v>100000</v>
      </c>
      <c r="L21" s="679">
        <v>19</v>
      </c>
      <c r="M21" s="313"/>
      <c r="N21" s="316"/>
    </row>
    <row r="22" spans="1:14" ht="12" customHeight="1">
      <c r="A22" s="43"/>
      <c r="B22" s="276"/>
      <c r="C22" s="280"/>
      <c r="D22" s="13"/>
      <c r="E22" s="11"/>
      <c r="F22" s="281"/>
      <c r="G22" s="281"/>
      <c r="H22" s="260"/>
      <c r="I22" s="273"/>
      <c r="J22" s="612"/>
      <c r="K22" s="311"/>
      <c r="L22" s="678">
        <v>20</v>
      </c>
      <c r="M22" s="313"/>
      <c r="N22" s="316"/>
    </row>
    <row r="23" spans="1:14" ht="12" customHeight="1">
      <c r="A23" s="43" t="str">
        <f>IF(ISBLANK(H23),"",($F$3&amp;"."&amp;+(COUNTA(H$3:H23))))</f>
        <v>2.4</v>
      </c>
      <c r="B23" s="276"/>
      <c r="C23" s="280"/>
      <c r="D23" s="13" t="s">
        <v>92</v>
      </c>
      <c r="E23" s="11" t="s">
        <v>452</v>
      </c>
      <c r="F23" s="281"/>
      <c r="G23" s="281"/>
      <c r="H23" s="260" t="s">
        <v>453</v>
      </c>
      <c r="I23" s="273"/>
      <c r="J23" s="612"/>
      <c r="K23" s="311"/>
      <c r="L23" s="679">
        <v>21</v>
      </c>
      <c r="M23" s="313"/>
      <c r="N23" s="316"/>
    </row>
    <row r="24" spans="1:14" ht="12" customHeight="1">
      <c r="A24" s="43" t="str">
        <f>IF(ISBLANK(H24),"",($F$3&amp;"."&amp;+(COUNTA(H$3:H24))))</f>
        <v/>
      </c>
      <c r="B24" s="276"/>
      <c r="C24" s="280"/>
      <c r="D24" s="13"/>
      <c r="E24" s="11"/>
      <c r="F24" s="281"/>
      <c r="G24" s="281"/>
      <c r="H24" s="260"/>
      <c r="I24" s="273"/>
      <c r="J24" s="612"/>
      <c r="K24" s="311"/>
      <c r="L24" s="678">
        <v>22</v>
      </c>
      <c r="M24" s="313"/>
      <c r="N24" s="316"/>
    </row>
    <row r="25" spans="1:14" ht="12" customHeight="1">
      <c r="A25" s="43" t="str">
        <f>IF(ISBLANK(H25),"",($F$3&amp;"."&amp;+(COUNTA(H$3:H25))))</f>
        <v>2.5</v>
      </c>
      <c r="B25" s="276"/>
      <c r="C25" s="280"/>
      <c r="D25" s="13" t="s">
        <v>411</v>
      </c>
      <c r="E25" s="11" t="s">
        <v>774</v>
      </c>
      <c r="F25" s="281"/>
      <c r="G25" s="281"/>
      <c r="H25" s="260" t="s">
        <v>451</v>
      </c>
      <c r="I25" s="273">
        <v>1</v>
      </c>
      <c r="J25" s="612">
        <v>100000</v>
      </c>
      <c r="K25" s="311">
        <f>$I25*J25</f>
        <v>100000</v>
      </c>
      <c r="L25" s="679">
        <v>23</v>
      </c>
      <c r="M25" s="313"/>
      <c r="N25" s="316"/>
    </row>
    <row r="26" spans="1:14" ht="12" customHeight="1">
      <c r="A26" s="43"/>
      <c r="B26" s="276"/>
      <c r="C26" s="280"/>
      <c r="D26" s="13"/>
      <c r="E26" s="11"/>
      <c r="F26" s="281"/>
      <c r="G26" s="281"/>
      <c r="H26" s="260"/>
      <c r="I26" s="273"/>
      <c r="J26" s="612"/>
      <c r="K26" s="311"/>
      <c r="L26" s="678">
        <v>24</v>
      </c>
      <c r="M26" s="313"/>
      <c r="N26" s="316"/>
    </row>
    <row r="27" spans="1:14" ht="12" customHeight="1">
      <c r="A27" s="43" t="str">
        <f>IF(ISBLANK(H27),"",($F$3&amp;"."&amp;+(COUNTA(H$3:H27))))</f>
        <v>2.6</v>
      </c>
      <c r="B27" s="276"/>
      <c r="C27" s="280"/>
      <c r="D27" s="13" t="s">
        <v>413</v>
      </c>
      <c r="E27" s="11" t="s">
        <v>452</v>
      </c>
      <c r="F27" s="281"/>
      <c r="G27" s="281"/>
      <c r="H27" s="260" t="s">
        <v>453</v>
      </c>
      <c r="I27" s="273"/>
      <c r="J27" s="612"/>
      <c r="K27" s="311"/>
      <c r="L27" s="679">
        <v>25</v>
      </c>
      <c r="M27" s="313"/>
      <c r="N27" s="316"/>
    </row>
    <row r="28" spans="1:14" ht="12" customHeight="1">
      <c r="A28" s="43" t="str">
        <f>IF(ISBLANK(H28),"",($F$3&amp;"."&amp;+(COUNTA(H$3:H28))))</f>
        <v/>
      </c>
      <c r="B28" s="276"/>
      <c r="C28" s="280"/>
      <c r="D28" s="13"/>
      <c r="E28" s="11"/>
      <c r="F28" s="281"/>
      <c r="G28" s="281"/>
      <c r="H28" s="260"/>
      <c r="I28" s="273"/>
      <c r="J28" s="612"/>
      <c r="K28" s="311"/>
      <c r="L28" s="678">
        <v>26</v>
      </c>
      <c r="M28" s="313"/>
      <c r="N28" s="316"/>
    </row>
    <row r="29" spans="1:14" ht="12" customHeight="1">
      <c r="A29" s="43" t="str">
        <f>IF(ISBLANK(H29),"",($F$3&amp;"."&amp;+(COUNTA(H$3:H29))))</f>
        <v/>
      </c>
      <c r="B29" s="276"/>
      <c r="C29" s="309" t="s">
        <v>454</v>
      </c>
      <c r="D29" s="13"/>
      <c r="E29" s="11"/>
      <c r="F29" s="281"/>
      <c r="G29" s="281"/>
      <c r="H29" s="260"/>
      <c r="I29" s="273"/>
      <c r="J29" s="612"/>
      <c r="K29" s="311"/>
      <c r="L29" s="679">
        <v>27</v>
      </c>
      <c r="M29" s="313"/>
      <c r="N29" s="316"/>
    </row>
    <row r="30" spans="1:14" ht="12" customHeight="1">
      <c r="A30" s="43" t="str">
        <f>IF(ISBLANK(H30),"",($F$3&amp;"."&amp;+(COUNTA(H$3:H30))))</f>
        <v/>
      </c>
      <c r="B30" s="276"/>
      <c r="C30" s="280"/>
      <c r="D30" s="13"/>
      <c r="E30" s="11"/>
      <c r="F30" s="281"/>
      <c r="G30" s="281"/>
      <c r="H30" s="260"/>
      <c r="I30" s="273"/>
      <c r="J30" s="612"/>
      <c r="K30" s="311"/>
      <c r="L30" s="678">
        <v>28</v>
      </c>
      <c r="M30" s="313"/>
      <c r="N30" s="316"/>
    </row>
    <row r="31" spans="1:14" ht="12" customHeight="1">
      <c r="A31" s="43" t="str">
        <f>IF(ISBLANK(H31),"",($F$3&amp;"."&amp;+(COUNTA(H$3:H31))))</f>
        <v/>
      </c>
      <c r="B31" s="276">
        <v>8.5</v>
      </c>
      <c r="C31" s="280" t="s">
        <v>15</v>
      </c>
      <c r="D31" s="13" t="s">
        <v>454</v>
      </c>
      <c r="E31" s="11"/>
      <c r="F31" s="281"/>
      <c r="G31" s="281"/>
      <c r="H31" s="260"/>
      <c r="I31" s="273"/>
      <c r="J31" s="612"/>
      <c r="K31" s="311"/>
      <c r="L31" s="679">
        <v>29</v>
      </c>
      <c r="M31" s="313"/>
      <c r="N31" s="316"/>
    </row>
    <row r="32" spans="1:14" ht="12" customHeight="1">
      <c r="A32" s="43" t="str">
        <f>IF(ISBLANK(H32),"",($F$3&amp;"."&amp;+(COUNTA(H$3:H32))))</f>
        <v/>
      </c>
      <c r="B32" s="276"/>
      <c r="C32" s="280"/>
      <c r="D32" s="13"/>
      <c r="E32" s="11"/>
      <c r="F32" s="281"/>
      <c r="G32" s="281"/>
      <c r="H32" s="260"/>
      <c r="I32" s="273"/>
      <c r="J32" s="612"/>
      <c r="K32" s="311"/>
      <c r="L32" s="678">
        <v>30</v>
      </c>
      <c r="M32" s="313"/>
      <c r="N32" s="316"/>
    </row>
    <row r="33" spans="1:17" ht="12" customHeight="1">
      <c r="A33" s="43" t="str">
        <f>IF(ISBLANK(H33),"",($F$3&amp;"."&amp;+(COUNTA(H$3:H33))))</f>
        <v>2.7</v>
      </c>
      <c r="B33" s="276"/>
      <c r="C33" s="280"/>
      <c r="D33" s="680" t="s">
        <v>11</v>
      </c>
      <c r="E33" s="11" t="s">
        <v>455</v>
      </c>
      <c r="F33" s="281"/>
      <c r="G33" s="281"/>
      <c r="H33" s="260" t="s">
        <v>451</v>
      </c>
      <c r="I33" s="273">
        <v>1</v>
      </c>
      <c r="J33" s="612">
        <v>12000</v>
      </c>
      <c r="K33" s="311">
        <f>$I33*J33</f>
        <v>12000</v>
      </c>
      <c r="L33" s="679">
        <v>31</v>
      </c>
      <c r="M33" s="313"/>
      <c r="N33" s="316"/>
    </row>
    <row r="34" spans="1:17" ht="12" customHeight="1">
      <c r="A34" s="43"/>
      <c r="B34" s="276"/>
      <c r="C34" s="280"/>
      <c r="D34" s="680"/>
      <c r="E34" s="11"/>
      <c r="F34" s="281"/>
      <c r="G34" s="281"/>
      <c r="H34" s="260"/>
      <c r="I34" s="273"/>
      <c r="J34" s="612"/>
      <c r="K34" s="311"/>
      <c r="L34" s="678">
        <v>32</v>
      </c>
      <c r="M34" s="313"/>
      <c r="N34" s="316"/>
    </row>
    <row r="35" spans="1:17" ht="12" customHeight="1">
      <c r="A35" s="43" t="str">
        <f>IF(ISBLANK(H35),"",($F$3&amp;"."&amp;+(COUNTA(H$3:H35))))</f>
        <v>2.8</v>
      </c>
      <c r="B35" s="276"/>
      <c r="C35" s="280"/>
      <c r="D35" s="680" t="s">
        <v>17</v>
      </c>
      <c r="E35" s="11" t="s">
        <v>452</v>
      </c>
      <c r="F35" s="281"/>
      <c r="G35" s="281"/>
      <c r="H35" s="260" t="s">
        <v>453</v>
      </c>
      <c r="I35" s="273"/>
      <c r="J35" s="612"/>
      <c r="K35" s="311"/>
      <c r="L35" s="679">
        <v>33</v>
      </c>
      <c r="M35" s="313"/>
      <c r="N35" s="316"/>
    </row>
    <row r="36" spans="1:17" ht="12" customHeight="1">
      <c r="A36" s="43" t="str">
        <f>IF(ISBLANK(H36),"",($F$3&amp;"."&amp;+(COUNTA(H$3:H36))))</f>
        <v/>
      </c>
      <c r="B36" s="276"/>
      <c r="C36" s="280"/>
      <c r="D36" s="680"/>
      <c r="E36" s="11"/>
      <c r="F36" s="281"/>
      <c r="G36" s="281"/>
      <c r="H36" s="260"/>
      <c r="I36" s="273"/>
      <c r="J36" s="612"/>
      <c r="K36" s="311"/>
      <c r="L36" s="678">
        <v>34</v>
      </c>
      <c r="M36" s="313"/>
      <c r="N36" s="316"/>
    </row>
    <row r="37" spans="1:17" ht="12" customHeight="1">
      <c r="A37" s="43" t="str">
        <f>IF(ISBLANK(H37),"",($F$3&amp;"."&amp;+(COUNTA(H$3:H37))))</f>
        <v>2.9</v>
      </c>
      <c r="B37" s="276"/>
      <c r="C37" s="280"/>
      <c r="D37" s="680" t="s">
        <v>81</v>
      </c>
      <c r="E37" s="11" t="s">
        <v>456</v>
      </c>
      <c r="F37" s="281"/>
      <c r="G37" s="281"/>
      <c r="H37" s="260" t="s">
        <v>451</v>
      </c>
      <c r="I37" s="273">
        <v>1</v>
      </c>
      <c r="J37" s="612">
        <v>250000</v>
      </c>
      <c r="K37" s="311">
        <f>$I37*J37</f>
        <v>250000</v>
      </c>
      <c r="L37" s="679">
        <v>35</v>
      </c>
      <c r="M37" s="313"/>
      <c r="N37" s="316"/>
    </row>
    <row r="38" spans="1:17" ht="12" customHeight="1">
      <c r="A38" s="43"/>
      <c r="B38" s="276"/>
      <c r="C38" s="280"/>
      <c r="D38" s="680"/>
      <c r="E38" s="11"/>
      <c r="F38" s="281"/>
      <c r="G38" s="281"/>
      <c r="H38" s="260"/>
      <c r="I38" s="273"/>
      <c r="J38" s="612"/>
      <c r="K38" s="311"/>
      <c r="L38" s="678">
        <v>36</v>
      </c>
      <c r="M38" s="313"/>
      <c r="N38" s="316"/>
    </row>
    <row r="39" spans="1:17" ht="12" customHeight="1">
      <c r="A39" s="43" t="str">
        <f>IF(ISBLANK(H39),"",($F$3&amp;"."&amp;+(COUNTA(H$3:H39))))</f>
        <v>2.10</v>
      </c>
      <c r="B39" s="276"/>
      <c r="C39" s="280"/>
      <c r="D39" s="680" t="s">
        <v>92</v>
      </c>
      <c r="E39" s="11" t="s">
        <v>452</v>
      </c>
      <c r="F39" s="281"/>
      <c r="G39" s="281"/>
      <c r="H39" s="260" t="s">
        <v>453</v>
      </c>
      <c r="I39" s="273"/>
      <c r="J39" s="612"/>
      <c r="K39" s="311"/>
      <c r="L39" s="679">
        <v>37</v>
      </c>
      <c r="M39" s="313"/>
      <c r="N39" s="316"/>
    </row>
    <row r="40" spans="1:17" ht="12" customHeight="1">
      <c r="A40" s="43" t="str">
        <f>IF(ISBLANK(H40),"",($F$3&amp;"."&amp;+(COUNTA(H$3:H40))))</f>
        <v/>
      </c>
      <c r="B40" s="276"/>
      <c r="C40" s="280"/>
      <c r="D40" s="680"/>
      <c r="E40" s="11"/>
      <c r="F40" s="281"/>
      <c r="G40" s="281"/>
      <c r="H40" s="260"/>
      <c r="I40" s="273"/>
      <c r="J40" s="612"/>
      <c r="K40" s="311"/>
      <c r="L40" s="678">
        <v>38</v>
      </c>
      <c r="M40" s="313"/>
      <c r="N40" s="316"/>
    </row>
    <row r="41" spans="1:17" ht="12" customHeight="1">
      <c r="A41" s="43" t="str">
        <f>IF(ISBLANK(H41),"",($F$3&amp;"."&amp;+(COUNTA(H$3:H41))))</f>
        <v>2.11</v>
      </c>
      <c r="B41" s="276"/>
      <c r="C41" s="280"/>
      <c r="D41" s="680" t="s">
        <v>411</v>
      </c>
      <c r="E41" s="11" t="s">
        <v>457</v>
      </c>
      <c r="F41" s="281"/>
      <c r="G41" s="281"/>
      <c r="H41" s="310" t="s">
        <v>451</v>
      </c>
      <c r="I41" s="273">
        <v>1</v>
      </c>
      <c r="J41" s="612">
        <v>32000</v>
      </c>
      <c r="K41" s="311">
        <f>$I41*J41</f>
        <v>32000</v>
      </c>
      <c r="L41" s="679">
        <v>39</v>
      </c>
      <c r="M41" s="279"/>
      <c r="N41" s="316"/>
    </row>
    <row r="42" spans="1:17" ht="12" customHeight="1">
      <c r="A42" s="43"/>
      <c r="B42" s="276"/>
      <c r="C42" s="280"/>
      <c r="D42" s="680"/>
      <c r="E42" s="11"/>
      <c r="F42" s="281"/>
      <c r="G42" s="281"/>
      <c r="H42" s="310"/>
      <c r="I42" s="273"/>
      <c r="J42" s="612"/>
      <c r="K42" s="311"/>
      <c r="L42" s="678">
        <v>40</v>
      </c>
      <c r="M42" s="279"/>
      <c r="N42" s="317"/>
      <c r="Q42" s="298"/>
    </row>
    <row r="43" spans="1:17" ht="12" customHeight="1">
      <c r="A43" s="43" t="str">
        <f>IF(ISBLANK(H43),"",($F$3&amp;"."&amp;+(COUNTA(H$3:H43))))</f>
        <v>2.12</v>
      </c>
      <c r="B43" s="276"/>
      <c r="C43" s="280"/>
      <c r="D43" s="680" t="s">
        <v>413</v>
      </c>
      <c r="E43" s="11" t="s">
        <v>452</v>
      </c>
      <c r="F43" s="281"/>
      <c r="G43" s="281"/>
      <c r="H43" s="260" t="s">
        <v>453</v>
      </c>
      <c r="I43" s="273"/>
      <c r="J43" s="612"/>
      <c r="K43" s="311"/>
      <c r="L43" s="679">
        <v>41</v>
      </c>
      <c r="M43" s="279"/>
      <c r="N43" s="316"/>
    </row>
    <row r="44" spans="1:17" ht="12" customHeight="1">
      <c r="A44" s="43" t="str">
        <f>IF(ISBLANK(H44),"",($F$3&amp;"."&amp;+(COUNTA(H$3:H44))))</f>
        <v/>
      </c>
      <c r="B44" s="276"/>
      <c r="C44" s="280"/>
      <c r="D44" s="680"/>
      <c r="E44" s="11"/>
      <c r="F44" s="281"/>
      <c r="G44" s="281"/>
      <c r="H44" s="260"/>
      <c r="I44" s="273"/>
      <c r="J44" s="612"/>
      <c r="K44" s="311"/>
      <c r="L44" s="678">
        <v>42</v>
      </c>
      <c r="M44" s="279"/>
      <c r="N44" s="316"/>
      <c r="Q44" s="316"/>
    </row>
    <row r="45" spans="1:17" ht="12" customHeight="1">
      <c r="A45" s="43" t="str">
        <f>IF(ISBLANK(H45),"",($F$3&amp;"."&amp;+(COUNTA(H$3:H45))))</f>
        <v>2.13</v>
      </c>
      <c r="B45" s="270"/>
      <c r="C45" s="280"/>
      <c r="D45" s="680" t="s">
        <v>414</v>
      </c>
      <c r="E45" s="11" t="s">
        <v>458</v>
      </c>
      <c r="F45" s="281"/>
      <c r="G45" s="281"/>
      <c r="H45" s="310" t="s">
        <v>451</v>
      </c>
      <c r="I45" s="273">
        <v>1</v>
      </c>
      <c r="J45" s="612">
        <v>15000</v>
      </c>
      <c r="K45" s="311">
        <f>$I45*J45</f>
        <v>15000</v>
      </c>
      <c r="L45" s="679">
        <v>43</v>
      </c>
      <c r="M45" s="279"/>
    </row>
    <row r="46" spans="1:17" ht="12" customHeight="1">
      <c r="A46" s="43"/>
      <c r="B46" s="270"/>
      <c r="C46" s="280"/>
      <c r="D46" s="680"/>
      <c r="E46" s="11"/>
      <c r="F46" s="281"/>
      <c r="G46" s="281"/>
      <c r="H46" s="310"/>
      <c r="I46" s="286"/>
      <c r="J46" s="612"/>
      <c r="K46" s="311"/>
      <c r="L46" s="678">
        <v>44</v>
      </c>
      <c r="M46" s="279"/>
    </row>
    <row r="47" spans="1:17" ht="12" customHeight="1">
      <c r="A47" s="43" t="str">
        <f>IF(ISBLANK(H47),"",($F$3&amp;"."&amp;+(COUNTA(H$3:H47))))</f>
        <v>2.14</v>
      </c>
      <c r="B47" s="270"/>
      <c r="C47" s="280"/>
      <c r="D47" s="680" t="s">
        <v>415</v>
      </c>
      <c r="E47" s="11" t="s">
        <v>452</v>
      </c>
      <c r="F47" s="281"/>
      <c r="G47" s="281"/>
      <c r="H47" s="260" t="s">
        <v>453</v>
      </c>
      <c r="I47" s="273"/>
      <c r="J47" s="612"/>
      <c r="K47" s="311"/>
      <c r="L47" s="679">
        <v>45</v>
      </c>
      <c r="M47" s="279"/>
    </row>
    <row r="48" spans="1:17" ht="12" customHeight="1">
      <c r="A48" s="43" t="str">
        <f>IF(ISBLANK(H48),"",($F$3&amp;"."&amp;+(COUNTA(H$3:H48))))</f>
        <v/>
      </c>
      <c r="B48" s="270"/>
      <c r="C48" s="280"/>
      <c r="D48" s="13"/>
      <c r="E48" s="11"/>
      <c r="F48" s="281"/>
      <c r="G48" s="281"/>
      <c r="H48" s="260"/>
      <c r="I48" s="273"/>
      <c r="J48" s="612"/>
      <c r="K48" s="307"/>
      <c r="L48" s="678">
        <v>46</v>
      </c>
      <c r="M48" s="313"/>
    </row>
    <row r="49" spans="1:13" ht="12" customHeight="1">
      <c r="A49" s="43" t="str">
        <f>IF(ISBLANK(H49),"",($F$3&amp;"."&amp;+(COUNTA(H$3:H49))))</f>
        <v/>
      </c>
      <c r="B49" s="270"/>
      <c r="C49" s="309" t="s">
        <v>459</v>
      </c>
      <c r="D49" s="11"/>
      <c r="E49" s="11"/>
      <c r="F49" s="271"/>
      <c r="G49" s="272"/>
      <c r="H49" s="260"/>
      <c r="I49" s="273"/>
      <c r="J49" s="613"/>
      <c r="K49" s="311"/>
      <c r="L49" s="679">
        <v>47</v>
      </c>
      <c r="M49" s="279"/>
    </row>
    <row r="50" spans="1:13" ht="12" customHeight="1">
      <c r="A50" s="43" t="str">
        <f>IF(ISBLANK(H50),"",($F$3&amp;"."&amp;+(COUNTA(H$3:H50))))</f>
        <v/>
      </c>
      <c r="B50" s="270"/>
      <c r="C50" s="280"/>
      <c r="D50" s="13"/>
      <c r="E50" s="11"/>
      <c r="F50" s="281"/>
      <c r="G50" s="281"/>
      <c r="H50" s="260"/>
      <c r="I50" s="278"/>
      <c r="J50" s="612"/>
      <c r="K50" s="307"/>
      <c r="L50" s="678">
        <v>48</v>
      </c>
      <c r="M50" s="279"/>
    </row>
    <row r="51" spans="1:13" ht="12" customHeight="1">
      <c r="A51" s="43" t="str">
        <f>IF(ISBLANK(H51),"",($F$3&amp;"."&amp;+(COUNTA(H$3:H51))))</f>
        <v/>
      </c>
      <c r="B51" s="270"/>
      <c r="C51" s="282" t="s">
        <v>16</v>
      </c>
      <c r="D51" s="283" t="s">
        <v>460</v>
      </c>
      <c r="E51" s="11"/>
      <c r="F51" s="281"/>
      <c r="G51" s="281"/>
      <c r="H51" s="260"/>
      <c r="I51" s="273"/>
      <c r="J51" s="613"/>
      <c r="K51" s="311"/>
      <c r="L51" s="679">
        <v>49</v>
      </c>
      <c r="M51" s="279"/>
    </row>
    <row r="52" spans="1:13" ht="12" customHeight="1">
      <c r="A52" s="43" t="str">
        <f>IF(ISBLANK(H52),"",($F$3&amp;"."&amp;+(COUNTA(H$3:H52))))</f>
        <v/>
      </c>
      <c r="B52" s="270"/>
      <c r="C52" s="280"/>
      <c r="D52" s="13"/>
      <c r="E52" s="11"/>
      <c r="F52" s="281"/>
      <c r="G52" s="281"/>
      <c r="H52" s="260"/>
      <c r="I52" s="278"/>
      <c r="J52" s="612"/>
      <c r="K52" s="307"/>
      <c r="L52" s="678">
        <v>50</v>
      </c>
      <c r="M52" s="279"/>
    </row>
    <row r="53" spans="1:13" ht="12" customHeight="1">
      <c r="A53" s="43" t="str">
        <f>IF(ISBLANK(H53),"",($F$3&amp;"."&amp;+(COUNTA(H$3:H53))))</f>
        <v>2.15</v>
      </c>
      <c r="B53" s="276"/>
      <c r="C53" s="16"/>
      <c r="D53" s="13" t="s">
        <v>11</v>
      </c>
      <c r="E53" s="314" t="s">
        <v>461</v>
      </c>
      <c r="F53" s="281"/>
      <c r="G53" s="281"/>
      <c r="H53" s="310" t="s">
        <v>451</v>
      </c>
      <c r="I53" s="273">
        <v>1</v>
      </c>
      <c r="J53" s="612">
        <v>15000</v>
      </c>
      <c r="K53" s="311">
        <f>$I53*J53</f>
        <v>15000</v>
      </c>
      <c r="L53" s="679">
        <v>51</v>
      </c>
      <c r="M53" s="279"/>
    </row>
    <row r="54" spans="1:13" ht="12" customHeight="1">
      <c r="A54" s="43"/>
      <c r="B54" s="276"/>
      <c r="C54" s="16"/>
      <c r="D54" s="13"/>
      <c r="E54" s="314"/>
      <c r="F54" s="281"/>
      <c r="G54" s="281"/>
      <c r="H54" s="310"/>
      <c r="I54" s="273"/>
      <c r="J54" s="612"/>
      <c r="K54" s="311"/>
      <c r="L54" s="678">
        <v>52</v>
      </c>
      <c r="M54" s="279"/>
    </row>
    <row r="55" spans="1:13" ht="12" customHeight="1">
      <c r="A55" s="43" t="str">
        <f>IF(ISBLANK(H55),"",($F$3&amp;"."&amp;+(COUNTA(H$3:H55))))</f>
        <v>2.16</v>
      </c>
      <c r="B55" s="276"/>
      <c r="C55" s="16"/>
      <c r="D55" s="13" t="s">
        <v>17</v>
      </c>
      <c r="E55" s="11" t="s">
        <v>452</v>
      </c>
      <c r="F55" s="281"/>
      <c r="G55" s="281"/>
      <c r="H55" s="260" t="s">
        <v>453</v>
      </c>
      <c r="I55" s="273"/>
      <c r="J55" s="612"/>
      <c r="K55" s="311"/>
      <c r="L55" s="679">
        <v>53</v>
      </c>
      <c r="M55" s="279"/>
    </row>
    <row r="56" spans="1:13" ht="12" customHeight="1">
      <c r="A56" s="43" t="str">
        <f>IF(ISBLANK(H56),"",($F$3&amp;"."&amp;+(COUNTA(H$3:H56))))</f>
        <v/>
      </c>
      <c r="B56" s="270"/>
      <c r="C56" s="287"/>
      <c r="D56" s="13"/>
      <c r="E56" s="11"/>
      <c r="F56" s="281"/>
      <c r="G56" s="281"/>
      <c r="H56" s="260"/>
      <c r="I56" s="273"/>
      <c r="J56" s="613"/>
      <c r="K56" s="311"/>
      <c r="L56" s="678">
        <v>54</v>
      </c>
      <c r="M56" s="313"/>
    </row>
    <row r="57" spans="1:13" ht="12" customHeight="1">
      <c r="A57" s="43" t="str">
        <f>IF(ISBLANK(H57),"",($F$3&amp;"."&amp;+(COUNTA(H$3:H57))))</f>
        <v>2.17</v>
      </c>
      <c r="B57" s="270"/>
      <c r="C57" s="30"/>
      <c r="D57" s="13" t="s">
        <v>81</v>
      </c>
      <c r="E57" s="314" t="s">
        <v>462</v>
      </c>
      <c r="F57" s="281"/>
      <c r="G57" s="281"/>
      <c r="H57" s="310" t="s">
        <v>451</v>
      </c>
      <c r="I57" s="273">
        <v>1</v>
      </c>
      <c r="J57" s="612">
        <v>50000</v>
      </c>
      <c r="K57" s="311">
        <f>$I57*J57</f>
        <v>50000</v>
      </c>
      <c r="L57" s="679">
        <v>55</v>
      </c>
      <c r="M57" s="279"/>
    </row>
    <row r="58" spans="1:13" ht="12" customHeight="1">
      <c r="A58" s="43"/>
      <c r="B58" s="270"/>
      <c r="C58" s="30"/>
      <c r="D58" s="13"/>
      <c r="E58" s="314"/>
      <c r="F58" s="281"/>
      <c r="G58" s="281"/>
      <c r="H58" s="310"/>
      <c r="I58" s="273"/>
      <c r="J58" s="612"/>
      <c r="K58" s="311"/>
      <c r="L58" s="678">
        <v>56</v>
      </c>
      <c r="M58" s="279"/>
    </row>
    <row r="59" spans="1:13" ht="12" customHeight="1">
      <c r="A59" s="43" t="str">
        <f>IF(ISBLANK(H59),"",($F$3&amp;"."&amp;+(COUNTA(H$3:H59))))</f>
        <v>2.18</v>
      </c>
      <c r="B59" s="288"/>
      <c r="C59" s="289"/>
      <c r="D59" s="13" t="s">
        <v>92</v>
      </c>
      <c r="E59" s="11" t="s">
        <v>452</v>
      </c>
      <c r="F59" s="281"/>
      <c r="G59" s="281"/>
      <c r="H59" s="260" t="s">
        <v>453</v>
      </c>
      <c r="I59" s="273"/>
      <c r="J59" s="612"/>
      <c r="K59" s="311"/>
      <c r="L59" s="679">
        <v>57</v>
      </c>
      <c r="M59" s="279"/>
    </row>
    <row r="60" spans="1:13" ht="12" customHeight="1">
      <c r="A60" s="43" t="str">
        <f>IF(ISBLANK(H60),"",($F$3&amp;"."&amp;+(COUNTA(H$3:H60))))</f>
        <v/>
      </c>
      <c r="B60" s="270"/>
      <c r="C60" s="13"/>
      <c r="D60" s="11"/>
      <c r="E60" s="11"/>
      <c r="F60" s="281"/>
      <c r="G60" s="281"/>
      <c r="H60" s="260"/>
      <c r="I60" s="278"/>
      <c r="J60" s="612"/>
      <c r="K60" s="311"/>
      <c r="L60" s="678">
        <v>58</v>
      </c>
      <c r="M60" s="318"/>
    </row>
    <row r="61" spans="1:13" ht="12" customHeight="1">
      <c r="A61" s="43" t="str">
        <f>IF(ISBLANK(H61),"",($F$3&amp;"."&amp;+(COUNTA(H$3:H61))))</f>
        <v/>
      </c>
      <c r="B61" s="270"/>
      <c r="C61" s="309" t="s">
        <v>463</v>
      </c>
      <c r="D61" s="11"/>
      <c r="E61" s="11"/>
      <c r="F61" s="281"/>
      <c r="G61" s="281"/>
      <c r="H61" s="260"/>
      <c r="I61" s="278"/>
      <c r="J61" s="612"/>
      <c r="K61" s="307"/>
      <c r="L61" s="679">
        <v>59</v>
      </c>
      <c r="M61" s="279"/>
    </row>
    <row r="62" spans="1:13" ht="12" customHeight="1">
      <c r="A62" s="43" t="str">
        <f>IF(ISBLANK(H62),"",($F$3&amp;"."&amp;+(COUNTA(H$3:H62))))</f>
        <v/>
      </c>
      <c r="B62" s="270"/>
      <c r="C62" s="13"/>
      <c r="D62" s="11"/>
      <c r="E62" s="11"/>
      <c r="F62" s="281"/>
      <c r="G62" s="281"/>
      <c r="H62" s="260"/>
      <c r="I62" s="278"/>
      <c r="J62" s="612"/>
      <c r="K62" s="307"/>
      <c r="L62" s="678">
        <v>60</v>
      </c>
      <c r="M62" s="279"/>
    </row>
    <row r="63" spans="1:13" ht="12" customHeight="1">
      <c r="A63" s="43" t="str">
        <f>IF(ISBLANK(H63),"",($F$3&amp;"."&amp;+(COUNTA(H$3:H63))))</f>
        <v/>
      </c>
      <c r="B63" s="270"/>
      <c r="C63" s="282" t="s">
        <v>23</v>
      </c>
      <c r="D63" s="283" t="s">
        <v>464</v>
      </c>
      <c r="E63" s="11"/>
      <c r="F63" s="281"/>
      <c r="G63" s="281"/>
      <c r="H63" s="260"/>
      <c r="I63" s="278"/>
      <c r="J63" s="612"/>
      <c r="K63" s="307"/>
      <c r="L63" s="679">
        <v>61</v>
      </c>
      <c r="M63" s="279"/>
    </row>
    <row r="64" spans="1:13" ht="12" customHeight="1">
      <c r="A64" s="43" t="str">
        <f>IF(ISBLANK(H64),"",($F$3&amp;"."&amp;+(COUNTA(H$3:H64))))</f>
        <v/>
      </c>
      <c r="B64" s="270"/>
      <c r="C64" s="13"/>
      <c r="D64" s="11"/>
      <c r="E64" s="11"/>
      <c r="F64" s="281"/>
      <c r="G64" s="281"/>
      <c r="H64" s="260"/>
      <c r="I64" s="278"/>
      <c r="J64" s="614"/>
      <c r="K64" s="307"/>
      <c r="L64" s="678">
        <v>62</v>
      </c>
      <c r="M64" s="279"/>
    </row>
    <row r="65" spans="1:16" ht="12" customHeight="1">
      <c r="A65" s="43" t="str">
        <f>IF(ISBLANK(H65),"",($F$3&amp;"."&amp;+(COUNTA(H$3:H65))))</f>
        <v/>
      </c>
      <c r="B65" s="270"/>
      <c r="C65" s="13"/>
      <c r="D65" s="13" t="s">
        <v>11</v>
      </c>
      <c r="E65" s="314" t="s">
        <v>470</v>
      </c>
      <c r="F65" s="281"/>
      <c r="G65" s="281"/>
      <c r="H65" s="310"/>
      <c r="I65" s="521"/>
      <c r="J65" s="614"/>
      <c r="K65" s="311"/>
      <c r="L65" s="679">
        <v>63</v>
      </c>
      <c r="M65" s="279"/>
    </row>
    <row r="66" spans="1:16" ht="12" customHeight="1">
      <c r="A66" s="43" t="str">
        <f>IF(ISBLANK(H66),"",($F$3&amp;"."&amp;+(COUNTA(H$3:H66))))</f>
        <v>2.19</v>
      </c>
      <c r="B66" s="270"/>
      <c r="C66" s="13"/>
      <c r="D66" s="13"/>
      <c r="E66" s="11" t="s">
        <v>471</v>
      </c>
      <c r="F66" s="281"/>
      <c r="G66" s="281"/>
      <c r="H66" s="260" t="s">
        <v>451</v>
      </c>
      <c r="I66" s="521">
        <v>1</v>
      </c>
      <c r="J66" s="614">
        <v>50000</v>
      </c>
      <c r="K66" s="311">
        <f t="shared" ref="K66" si="0">$I66*J66</f>
        <v>50000</v>
      </c>
      <c r="L66" s="678">
        <v>64</v>
      </c>
      <c r="M66" s="279"/>
    </row>
    <row r="67" spans="1:16" ht="12" customHeight="1">
      <c r="A67" s="43"/>
      <c r="B67" s="270"/>
      <c r="C67" s="13"/>
      <c r="D67" s="13"/>
      <c r="E67" s="11"/>
      <c r="F67" s="281"/>
      <c r="G67" s="281"/>
      <c r="H67" s="260"/>
      <c r="I67" s="521"/>
      <c r="J67" s="614"/>
      <c r="K67" s="311"/>
      <c r="L67" s="679">
        <v>65</v>
      </c>
      <c r="M67" s="313"/>
    </row>
    <row r="68" spans="1:16" ht="12" customHeight="1">
      <c r="A68" s="43" t="str">
        <f>IF(ISBLANK(H68),"",($F$3&amp;"."&amp;+(COUNTA(H$3:H68))))</f>
        <v>2.20</v>
      </c>
      <c r="B68" s="276"/>
      <c r="C68" s="16"/>
      <c r="D68" s="13" t="s">
        <v>17</v>
      </c>
      <c r="E68" s="11" t="s">
        <v>452</v>
      </c>
      <c r="F68" s="281"/>
      <c r="G68" s="281"/>
      <c r="H68" s="260" t="s">
        <v>453</v>
      </c>
      <c r="I68" s="521"/>
      <c r="J68" s="614"/>
      <c r="K68" s="311"/>
      <c r="L68" s="678">
        <v>66</v>
      </c>
      <c r="M68" s="313"/>
    </row>
    <row r="69" spans="1:16" ht="12" customHeight="1">
      <c r="A69" s="43" t="str">
        <f>IF(ISBLANK(H69),"",($F$3&amp;"."&amp;+(COUNTA(H$3:H69))))</f>
        <v/>
      </c>
      <c r="B69" s="270"/>
      <c r="C69" s="13"/>
      <c r="D69" s="13"/>
      <c r="E69" s="314"/>
      <c r="F69" s="281"/>
      <c r="G69" s="281"/>
      <c r="H69" s="310"/>
      <c r="I69" s="521"/>
      <c r="J69" s="614"/>
      <c r="K69" s="311"/>
      <c r="L69" s="679">
        <v>67</v>
      </c>
      <c r="M69" s="313"/>
    </row>
    <row r="70" spans="1:16" ht="12" customHeight="1">
      <c r="A70" s="43" t="str">
        <f>IF(ISBLANK(H70),"",($F$3&amp;"."&amp;+(COUNTA(H$3:H70))))</f>
        <v>2.21</v>
      </c>
      <c r="B70" s="270"/>
      <c r="C70" s="13"/>
      <c r="D70" s="13" t="s">
        <v>81</v>
      </c>
      <c r="E70" s="11" t="s">
        <v>472</v>
      </c>
      <c r="F70" s="281"/>
      <c r="G70" s="281"/>
      <c r="H70" s="260" t="s">
        <v>451</v>
      </c>
      <c r="I70" s="521">
        <v>1</v>
      </c>
      <c r="J70" s="614">
        <v>150000</v>
      </c>
      <c r="K70" s="311">
        <f t="shared" ref="K70" si="1">$I70*J70</f>
        <v>150000</v>
      </c>
      <c r="L70" s="678">
        <v>68</v>
      </c>
      <c r="M70" s="279"/>
    </row>
    <row r="71" spans="1:16" ht="12" customHeight="1">
      <c r="A71" s="43"/>
      <c r="B71" s="270"/>
      <c r="C71" s="13"/>
      <c r="D71" s="13"/>
      <c r="E71" s="11"/>
      <c r="F71" s="281"/>
      <c r="G71" s="281"/>
      <c r="H71" s="260"/>
      <c r="I71" s="521"/>
      <c r="J71" s="614"/>
      <c r="K71" s="311"/>
      <c r="L71" s="679">
        <v>69</v>
      </c>
      <c r="M71" s="313"/>
    </row>
    <row r="72" spans="1:16" ht="12" customHeight="1">
      <c r="A72" s="43" t="str">
        <f>IF(ISBLANK(H72),"",($F$3&amp;"."&amp;+(COUNTA(H$3:H72))))</f>
        <v>2.22</v>
      </c>
      <c r="B72" s="288"/>
      <c r="C72" s="289"/>
      <c r="D72" s="13" t="s">
        <v>92</v>
      </c>
      <c r="E72" s="11" t="s">
        <v>452</v>
      </c>
      <c r="F72" s="281"/>
      <c r="G72" s="281"/>
      <c r="H72" s="260" t="s">
        <v>453</v>
      </c>
      <c r="I72" s="521"/>
      <c r="J72" s="614"/>
      <c r="K72" s="311"/>
      <c r="L72" s="678">
        <v>70</v>
      </c>
      <c r="M72" s="313"/>
    </row>
    <row r="73" spans="1:16" ht="12" customHeight="1">
      <c r="A73" s="43"/>
      <c r="B73" s="288"/>
      <c r="C73" s="289"/>
      <c r="D73" s="13"/>
      <c r="E73" s="11"/>
      <c r="F73" s="281"/>
      <c r="G73" s="281"/>
      <c r="H73" s="260"/>
      <c r="I73" s="521"/>
      <c r="J73" s="614"/>
      <c r="K73" s="311"/>
      <c r="L73" s="679">
        <v>71</v>
      </c>
      <c r="M73" s="318"/>
    </row>
    <row r="74" spans="1:16" ht="12" customHeight="1">
      <c r="A74" s="43"/>
      <c r="B74" s="288"/>
      <c r="C74" s="289"/>
      <c r="D74" s="13"/>
      <c r="E74" s="11"/>
      <c r="F74" s="281"/>
      <c r="G74" s="281"/>
      <c r="H74" s="260"/>
      <c r="I74" s="521"/>
      <c r="J74" s="614"/>
      <c r="K74" s="311"/>
      <c r="L74" s="679">
        <v>75</v>
      </c>
      <c r="M74" s="279"/>
    </row>
    <row r="75" spans="1:16" ht="12" customHeight="1">
      <c r="A75" s="43"/>
      <c r="B75" s="288"/>
      <c r="C75" s="289"/>
      <c r="D75" s="13"/>
      <c r="E75" s="11"/>
      <c r="F75" s="281"/>
      <c r="G75" s="281"/>
      <c r="H75" s="260"/>
      <c r="I75" s="521"/>
      <c r="J75" s="614"/>
      <c r="K75" s="311"/>
      <c r="L75" s="678">
        <v>76</v>
      </c>
      <c r="M75" s="315"/>
    </row>
    <row r="76" spans="1:16" ht="12" customHeight="1">
      <c r="A76" s="43"/>
      <c r="B76" s="288"/>
      <c r="C76" s="289"/>
      <c r="D76" s="13"/>
      <c r="E76" s="11"/>
      <c r="F76" s="281"/>
      <c r="G76" s="281"/>
      <c r="H76" s="260"/>
      <c r="I76" s="521"/>
      <c r="J76" s="614"/>
      <c r="K76" s="311"/>
      <c r="L76" s="679">
        <v>77</v>
      </c>
      <c r="M76" s="313"/>
      <c r="N76" s="316"/>
      <c r="P76" s="322"/>
    </row>
    <row r="77" spans="1:16" ht="12" customHeight="1">
      <c r="A77" s="43"/>
      <c r="B77" s="288"/>
      <c r="C77" s="289"/>
      <c r="D77" s="13"/>
      <c r="E77" s="11"/>
      <c r="F77" s="281"/>
      <c r="G77" s="281"/>
      <c r="H77" s="260"/>
      <c r="I77" s="521"/>
      <c r="J77" s="614"/>
      <c r="K77" s="311"/>
      <c r="L77" s="678">
        <v>78</v>
      </c>
      <c r="M77" s="279"/>
      <c r="N77" s="317"/>
    </row>
    <row r="78" spans="1:16" ht="12" customHeight="1">
      <c r="A78" s="43"/>
      <c r="B78" s="288"/>
      <c r="C78" s="289"/>
      <c r="D78" s="13"/>
      <c r="E78" s="11"/>
      <c r="F78" s="281"/>
      <c r="G78" s="281"/>
      <c r="H78" s="260"/>
      <c r="I78" s="521"/>
      <c r="J78" s="614"/>
      <c r="K78" s="311"/>
      <c r="L78" s="679">
        <v>79</v>
      </c>
      <c r="M78" s="279"/>
      <c r="N78" s="316"/>
    </row>
    <row r="79" spans="1:16" ht="12" customHeight="1">
      <c r="A79" s="710"/>
      <c r="B79" s="555"/>
      <c r="C79" s="556"/>
      <c r="D79" s="557"/>
      <c r="E79" s="557"/>
      <c r="F79" s="558"/>
      <c r="G79" s="558"/>
      <c r="H79" s="559"/>
      <c r="I79" s="568"/>
      <c r="J79" s="80" t="s">
        <v>914</v>
      </c>
      <c r="K79" s="569"/>
      <c r="L79" s="678">
        <v>80</v>
      </c>
      <c r="M79" s="279"/>
    </row>
    <row r="80" spans="1:16" ht="12" customHeight="1">
      <c r="A80" s="710"/>
      <c r="B80" s="555"/>
      <c r="C80" s="556"/>
      <c r="D80" s="557"/>
      <c r="E80" s="557"/>
      <c r="F80" s="558"/>
      <c r="G80" s="558"/>
      <c r="H80" s="559"/>
      <c r="I80" s="568"/>
      <c r="J80" s="80" t="s">
        <v>915</v>
      </c>
      <c r="K80" s="569"/>
    </row>
    <row r="81" spans="1:16383" ht="12" customHeight="1">
      <c r="A81" s="43" t="str">
        <f>IF(ISBLANK(H81),"",($F$3&amp;"."&amp;+(COUNTA(H$3:H81))))</f>
        <v/>
      </c>
      <c r="B81" s="270"/>
      <c r="C81" s="291"/>
      <c r="D81" s="15"/>
      <c r="E81" s="11"/>
      <c r="F81" s="281"/>
      <c r="G81" s="281"/>
      <c r="H81" s="260"/>
      <c r="I81" s="261"/>
      <c r="J81" s="615"/>
      <c r="K81" s="307"/>
      <c r="L81" s="679">
        <v>1</v>
      </c>
    </row>
    <row r="82" spans="1:16383" ht="12" customHeight="1">
      <c r="A82" s="43" t="str">
        <f>IF(ISBLANK(H82),"",($F$3&amp;"."&amp;+(COUNTA(H$3:H82))))</f>
        <v/>
      </c>
      <c r="B82" s="270"/>
      <c r="C82" s="756" t="s">
        <v>465</v>
      </c>
      <c r="D82" s="757"/>
      <c r="E82" s="757"/>
      <c r="F82" s="757"/>
      <c r="G82" s="758"/>
      <c r="H82" s="14"/>
      <c r="I82" s="261"/>
      <c r="J82" s="615"/>
      <c r="K82" s="307"/>
      <c r="L82" s="709">
        <v>2</v>
      </c>
    </row>
    <row r="83" spans="1:16383" ht="12" customHeight="1">
      <c r="A83" s="43" t="str">
        <f>IF(ISBLANK(H83),"",($F$3&amp;"."&amp;+(COUNTA(H$3:H83))))</f>
        <v/>
      </c>
      <c r="B83" s="267"/>
      <c r="C83" s="17"/>
      <c r="D83" s="31"/>
      <c r="E83" s="11"/>
      <c r="G83" s="259"/>
      <c r="H83" s="14"/>
      <c r="I83" s="261"/>
      <c r="J83" s="615"/>
      <c r="K83" s="307"/>
      <c r="L83" s="679">
        <v>3</v>
      </c>
      <c r="M83" s="306" t="s">
        <v>917</v>
      </c>
    </row>
    <row r="84" spans="1:16383" ht="12" customHeight="1">
      <c r="A84" s="43" t="str">
        <f>IF(ISBLANK(H84),"",($F$3&amp;"."&amp;+(COUNTA(H$3:H84))))</f>
        <v/>
      </c>
      <c r="B84" s="292">
        <v>8.6</v>
      </c>
      <c r="C84" s="309" t="s">
        <v>466</v>
      </c>
      <c r="D84" s="277"/>
      <c r="E84" s="11"/>
      <c r="G84" s="259"/>
      <c r="H84" s="260"/>
      <c r="I84" s="320"/>
      <c r="J84" s="613"/>
      <c r="K84" s="311"/>
      <c r="L84" s="709">
        <v>4</v>
      </c>
      <c r="M84" s="585">
        <v>625000</v>
      </c>
      <c r="N84" s="586">
        <f>M84*3</f>
        <v>1875000</v>
      </c>
    </row>
    <row r="85" spans="1:16383" ht="12" customHeight="1">
      <c r="A85" s="43" t="str">
        <f>IF(ISBLANK(H85),"",($F$3&amp;"."&amp;+(COUNTA(H$3:H85))))</f>
        <v/>
      </c>
      <c r="B85" s="292"/>
      <c r="C85" s="280"/>
      <c r="D85" s="280"/>
      <c r="E85" s="11"/>
      <c r="G85" s="259"/>
      <c r="H85" s="14"/>
      <c r="I85" s="261"/>
      <c r="J85" s="615"/>
      <c r="K85" s="307"/>
      <c r="L85" s="679">
        <v>5</v>
      </c>
      <c r="M85" s="585"/>
      <c r="N85" s="586"/>
    </row>
    <row r="86" spans="1:16383" ht="12" customHeight="1">
      <c r="A86" s="43" t="str">
        <f>IF(ISBLANK(H86),"",($F$3&amp;"."&amp;+(COUNTA(H$3:H86))))</f>
        <v/>
      </c>
      <c r="B86" s="292"/>
      <c r="C86" s="282"/>
      <c r="D86" s="283" t="s">
        <v>466</v>
      </c>
      <c r="G86" s="259"/>
      <c r="H86" s="296"/>
      <c r="I86" s="321"/>
      <c r="J86" s="616"/>
      <c r="K86" s="319"/>
      <c r="L86" s="709">
        <v>6</v>
      </c>
    </row>
    <row r="87" spans="1:16383" ht="12" customHeight="1">
      <c r="A87" s="43" t="str">
        <f>IF(ISBLANK(H87),"",($F$3&amp;"."&amp;+(COUNTA(H$3:H87))))</f>
        <v/>
      </c>
      <c r="B87" s="292"/>
      <c r="C87" s="16"/>
      <c r="D87" s="11"/>
      <c r="E87" s="11"/>
      <c r="G87" s="259"/>
      <c r="H87" s="14"/>
      <c r="I87" s="261"/>
      <c r="J87" s="615"/>
      <c r="K87" s="307"/>
      <c r="L87" s="679">
        <v>7</v>
      </c>
    </row>
    <row r="88" spans="1:16383" ht="12" customHeight="1">
      <c r="A88" s="43" t="str">
        <f>IF(ISBLANK(H88),"",($F$3&amp;"."&amp;+(COUNTA(H$3:H88))))</f>
        <v>2.23</v>
      </c>
      <c r="B88" s="292"/>
      <c r="C88" s="31" t="s">
        <v>12</v>
      </c>
      <c r="D88" s="13" t="s">
        <v>11</v>
      </c>
      <c r="E88" s="314" t="s">
        <v>467</v>
      </c>
      <c r="F88" s="281"/>
      <c r="G88" s="281"/>
      <c r="H88" s="260" t="s">
        <v>451</v>
      </c>
      <c r="I88" s="273">
        <v>1</v>
      </c>
      <c r="J88" s="612">
        <v>50000</v>
      </c>
      <c r="K88" s="311">
        <f>J88*I88</f>
        <v>50000</v>
      </c>
      <c r="L88" s="709">
        <v>8</v>
      </c>
    </row>
    <row r="89" spans="1:16383" ht="12" customHeight="1">
      <c r="A89" s="43"/>
      <c r="B89" s="292"/>
      <c r="C89" s="31"/>
      <c r="D89" s="13"/>
      <c r="E89" s="314"/>
      <c r="F89" s="281"/>
      <c r="G89" s="281"/>
      <c r="H89" s="620"/>
      <c r="I89" s="273"/>
      <c r="J89" s="612"/>
      <c r="K89" s="311"/>
      <c r="L89" s="679">
        <v>9</v>
      </c>
    </row>
    <row r="90" spans="1:16383" ht="12" customHeight="1">
      <c r="A90" s="43" t="str">
        <f>IF(ISBLANK(H90),"",($F$3&amp;"."&amp;+(COUNTA(H$3:H90))))</f>
        <v>2.24</v>
      </c>
      <c r="B90" s="292"/>
      <c r="C90" s="15"/>
      <c r="D90" s="13" t="s">
        <v>17</v>
      </c>
      <c r="E90" s="11" t="s">
        <v>919</v>
      </c>
      <c r="F90" s="281"/>
      <c r="G90" s="281"/>
      <c r="H90" s="323" t="s">
        <v>453</v>
      </c>
      <c r="I90" s="273"/>
      <c r="J90" s="612"/>
      <c r="K90" s="311"/>
      <c r="L90" s="709">
        <v>10</v>
      </c>
      <c r="M90" s="486"/>
      <c r="N90" s="486"/>
      <c r="O90" s="486"/>
      <c r="P90" s="487" t="s">
        <v>758</v>
      </c>
      <c r="Q90" s="24">
        <v>21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761"/>
      <c r="IJ90" s="761"/>
      <c r="IK90" s="761"/>
      <c r="IL90" s="761"/>
      <c r="IM90" s="761"/>
      <c r="IN90" s="761"/>
      <c r="IO90" s="1"/>
      <c r="IP90" s="761"/>
      <c r="IQ90" s="76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761"/>
      <c r="SF90" s="761"/>
      <c r="SG90" s="761"/>
      <c r="SH90" s="761"/>
      <c r="SI90" s="761"/>
      <c r="SJ90" s="761"/>
      <c r="SK90" s="1"/>
      <c r="SL90" s="761"/>
      <c r="SM90" s="76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761"/>
      <c r="ACB90" s="761"/>
      <c r="ACC90" s="761"/>
      <c r="ACD90" s="761"/>
      <c r="ACE90" s="761"/>
      <c r="ACF90" s="761"/>
      <c r="ACG90" s="1"/>
      <c r="ACH90" s="761"/>
      <c r="ACI90" s="76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761"/>
      <c r="ALX90" s="761"/>
      <c r="ALY90" s="761"/>
      <c r="ALZ90" s="761"/>
      <c r="AMA90" s="761"/>
      <c r="AMB90" s="761"/>
      <c r="AMC90" s="1"/>
      <c r="AMD90" s="761"/>
      <c r="AME90" s="76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761"/>
      <c r="AVT90" s="761"/>
      <c r="AVU90" s="761"/>
      <c r="AVV90" s="761"/>
      <c r="AVW90" s="761"/>
      <c r="AVX90" s="761"/>
      <c r="AVY90" s="1"/>
      <c r="AVZ90" s="761"/>
      <c r="AWA90" s="76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761"/>
      <c r="BFP90" s="761"/>
      <c r="BFQ90" s="761"/>
      <c r="BFR90" s="761"/>
      <c r="BFS90" s="761"/>
      <c r="BFT90" s="761"/>
      <c r="BFU90" s="1"/>
      <c r="BFV90" s="761"/>
      <c r="BFW90" s="76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761"/>
      <c r="BPL90" s="761"/>
      <c r="BPM90" s="761"/>
      <c r="BPN90" s="761"/>
      <c r="BPO90" s="761"/>
      <c r="BPP90" s="761"/>
      <c r="BPQ90" s="1"/>
      <c r="BPR90" s="761"/>
      <c r="BPS90" s="76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761"/>
      <c r="BZH90" s="761"/>
      <c r="BZI90" s="761"/>
      <c r="BZJ90" s="761"/>
      <c r="BZK90" s="761"/>
      <c r="BZL90" s="761"/>
      <c r="BZM90" s="1"/>
      <c r="BZN90" s="761"/>
      <c r="BZO90" s="76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761"/>
      <c r="CJD90" s="761"/>
      <c r="CJE90" s="761"/>
      <c r="CJF90" s="761"/>
      <c r="CJG90" s="761"/>
      <c r="CJH90" s="761"/>
      <c r="CJI90" s="1"/>
      <c r="CJJ90" s="761"/>
      <c r="CJK90" s="76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761"/>
      <c r="CSZ90" s="761"/>
      <c r="CTA90" s="761"/>
      <c r="CTB90" s="761"/>
      <c r="CTC90" s="761"/>
      <c r="CTD90" s="761"/>
      <c r="CTE90" s="1"/>
      <c r="CTF90" s="761"/>
      <c r="CTG90" s="76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761"/>
      <c r="DCV90" s="761"/>
      <c r="DCW90" s="761"/>
      <c r="DCX90" s="761"/>
      <c r="DCY90" s="761"/>
      <c r="DCZ90" s="761"/>
      <c r="DDA90" s="1"/>
      <c r="DDB90" s="761"/>
      <c r="DDC90" s="76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761"/>
      <c r="DMR90" s="761"/>
      <c r="DMS90" s="761"/>
      <c r="DMT90" s="761"/>
      <c r="DMU90" s="761"/>
      <c r="DMV90" s="761"/>
      <c r="DMW90" s="1"/>
      <c r="DMX90" s="761"/>
      <c r="DMY90" s="76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761"/>
      <c r="DWN90" s="761"/>
      <c r="DWO90" s="761"/>
      <c r="DWP90" s="761"/>
      <c r="DWQ90" s="761"/>
      <c r="DWR90" s="761"/>
      <c r="DWS90" s="1"/>
      <c r="DWT90" s="761"/>
      <c r="DWU90" s="76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761"/>
      <c r="EGJ90" s="761"/>
      <c r="EGK90" s="761"/>
      <c r="EGL90" s="761"/>
      <c r="EGM90" s="761"/>
      <c r="EGN90" s="761"/>
      <c r="EGO90" s="1"/>
      <c r="EGP90" s="761"/>
      <c r="EGQ90" s="76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761"/>
      <c r="EQF90" s="761"/>
      <c r="EQG90" s="761"/>
      <c r="EQH90" s="761"/>
      <c r="EQI90" s="761"/>
      <c r="EQJ90" s="761"/>
      <c r="EQK90" s="1"/>
      <c r="EQL90" s="761"/>
      <c r="EQM90" s="76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761"/>
      <c r="FAB90" s="761"/>
      <c r="FAC90" s="761"/>
      <c r="FAD90" s="761"/>
      <c r="FAE90" s="761"/>
      <c r="FAF90" s="761"/>
      <c r="FAG90" s="1"/>
      <c r="FAH90" s="761"/>
      <c r="FAI90" s="76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761"/>
      <c r="FJX90" s="761"/>
      <c r="FJY90" s="761"/>
      <c r="FJZ90" s="761"/>
      <c r="FKA90" s="761"/>
      <c r="FKB90" s="761"/>
      <c r="FKC90" s="1"/>
      <c r="FKD90" s="761"/>
      <c r="FKE90" s="76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761"/>
      <c r="FTT90" s="761"/>
      <c r="FTU90" s="761"/>
      <c r="FTV90" s="761"/>
      <c r="FTW90" s="761"/>
      <c r="FTX90" s="761"/>
      <c r="FTY90" s="1"/>
      <c r="FTZ90" s="761"/>
      <c r="FUA90" s="76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761"/>
      <c r="GDP90" s="761"/>
      <c r="GDQ90" s="761"/>
      <c r="GDR90" s="761"/>
      <c r="GDS90" s="761"/>
      <c r="GDT90" s="761"/>
      <c r="GDU90" s="1"/>
      <c r="GDV90" s="761"/>
      <c r="GDW90" s="76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761"/>
      <c r="GNL90" s="761"/>
      <c r="GNM90" s="761"/>
      <c r="GNN90" s="761"/>
      <c r="GNO90" s="761"/>
      <c r="GNP90" s="761"/>
      <c r="GNQ90" s="1"/>
      <c r="GNR90" s="761"/>
      <c r="GNS90" s="76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761"/>
      <c r="GXH90" s="761"/>
      <c r="GXI90" s="761"/>
      <c r="GXJ90" s="761"/>
      <c r="GXK90" s="761"/>
      <c r="GXL90" s="761"/>
      <c r="GXM90" s="1"/>
      <c r="GXN90" s="761"/>
      <c r="GXO90" s="76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761"/>
      <c r="HHD90" s="761"/>
      <c r="HHE90" s="761"/>
      <c r="HHF90" s="761"/>
      <c r="HHG90" s="761"/>
      <c r="HHH90" s="761"/>
      <c r="HHI90" s="1"/>
      <c r="HHJ90" s="761"/>
      <c r="HHK90" s="76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761"/>
      <c r="HQZ90" s="761"/>
      <c r="HRA90" s="761"/>
      <c r="HRB90" s="761"/>
      <c r="HRC90" s="761"/>
      <c r="HRD90" s="761"/>
      <c r="HRE90" s="1"/>
      <c r="HRF90" s="761"/>
      <c r="HRG90" s="76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761"/>
      <c r="IAV90" s="761"/>
      <c r="IAW90" s="761"/>
      <c r="IAX90" s="761"/>
      <c r="IAY90" s="761"/>
      <c r="IAZ90" s="761"/>
      <c r="IBA90" s="1"/>
      <c r="IBB90" s="761"/>
      <c r="IBC90" s="76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761"/>
      <c r="IKR90" s="761"/>
      <c r="IKS90" s="761"/>
      <c r="IKT90" s="761"/>
      <c r="IKU90" s="761"/>
      <c r="IKV90" s="761"/>
      <c r="IKW90" s="1"/>
      <c r="IKX90" s="761"/>
      <c r="IKY90" s="76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761"/>
      <c r="IUN90" s="761"/>
      <c r="IUO90" s="761"/>
      <c r="IUP90" s="761"/>
      <c r="IUQ90" s="761"/>
      <c r="IUR90" s="761"/>
      <c r="IUS90" s="1"/>
      <c r="IUT90" s="761"/>
      <c r="IUU90" s="76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761"/>
      <c r="JEJ90" s="761"/>
      <c r="JEK90" s="761"/>
      <c r="JEL90" s="761"/>
      <c r="JEM90" s="761"/>
      <c r="JEN90" s="761"/>
      <c r="JEO90" s="1"/>
      <c r="JEP90" s="761"/>
      <c r="JEQ90" s="76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761"/>
      <c r="JOF90" s="761"/>
      <c r="JOG90" s="761"/>
      <c r="JOH90" s="761"/>
      <c r="JOI90" s="761"/>
      <c r="JOJ90" s="761"/>
      <c r="JOK90" s="1"/>
      <c r="JOL90" s="761"/>
      <c r="JOM90" s="76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761"/>
      <c r="JYB90" s="761"/>
      <c r="JYC90" s="761"/>
      <c r="JYD90" s="761"/>
      <c r="JYE90" s="761"/>
      <c r="JYF90" s="761"/>
      <c r="JYG90" s="1"/>
      <c r="JYH90" s="761"/>
      <c r="JYI90" s="76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761"/>
      <c r="KHX90" s="761"/>
      <c r="KHY90" s="761"/>
      <c r="KHZ90" s="761"/>
      <c r="KIA90" s="761"/>
      <c r="KIB90" s="761"/>
      <c r="KIC90" s="1"/>
      <c r="KID90" s="761"/>
      <c r="KIE90" s="76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761"/>
      <c r="KRT90" s="761"/>
      <c r="KRU90" s="761"/>
      <c r="KRV90" s="761"/>
      <c r="KRW90" s="761"/>
      <c r="KRX90" s="761"/>
      <c r="KRY90" s="1"/>
      <c r="KRZ90" s="761"/>
      <c r="KSA90" s="76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761"/>
      <c r="LBP90" s="761"/>
      <c r="LBQ90" s="761"/>
      <c r="LBR90" s="761"/>
      <c r="LBS90" s="761"/>
      <c r="LBT90" s="761"/>
      <c r="LBU90" s="1"/>
      <c r="LBV90" s="761"/>
      <c r="LBW90" s="76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761"/>
      <c r="LLL90" s="761"/>
      <c r="LLM90" s="761"/>
      <c r="LLN90" s="761"/>
      <c r="LLO90" s="761"/>
      <c r="LLP90" s="761"/>
      <c r="LLQ90" s="1"/>
      <c r="LLR90" s="761"/>
      <c r="LLS90" s="76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761"/>
      <c r="LVH90" s="761"/>
      <c r="LVI90" s="761"/>
      <c r="LVJ90" s="761"/>
      <c r="LVK90" s="761"/>
      <c r="LVL90" s="761"/>
      <c r="LVM90" s="1"/>
      <c r="LVN90" s="761"/>
      <c r="LVO90" s="76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761"/>
      <c r="MFD90" s="761"/>
      <c r="MFE90" s="761"/>
      <c r="MFF90" s="761"/>
      <c r="MFG90" s="761"/>
      <c r="MFH90" s="761"/>
      <c r="MFI90" s="1"/>
      <c r="MFJ90" s="761"/>
      <c r="MFK90" s="76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761"/>
      <c r="MOZ90" s="761"/>
      <c r="MPA90" s="761"/>
      <c r="MPB90" s="761"/>
      <c r="MPC90" s="761"/>
      <c r="MPD90" s="761"/>
      <c r="MPE90" s="1"/>
      <c r="MPF90" s="761"/>
      <c r="MPG90" s="76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761"/>
      <c r="MYV90" s="761"/>
      <c r="MYW90" s="761"/>
      <c r="MYX90" s="761"/>
      <c r="MYY90" s="761"/>
      <c r="MYZ90" s="761"/>
      <c r="MZA90" s="1"/>
      <c r="MZB90" s="761"/>
      <c r="MZC90" s="76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761"/>
      <c r="NIR90" s="761"/>
      <c r="NIS90" s="761"/>
      <c r="NIT90" s="761"/>
      <c r="NIU90" s="761"/>
      <c r="NIV90" s="761"/>
      <c r="NIW90" s="1"/>
      <c r="NIX90" s="761"/>
      <c r="NIY90" s="76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761"/>
      <c r="NSN90" s="761"/>
      <c r="NSO90" s="761"/>
      <c r="NSP90" s="761"/>
      <c r="NSQ90" s="761"/>
      <c r="NSR90" s="761"/>
      <c r="NSS90" s="1"/>
      <c r="NST90" s="761"/>
      <c r="NSU90" s="76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761"/>
      <c r="OCJ90" s="761"/>
      <c r="OCK90" s="761"/>
      <c r="OCL90" s="761"/>
      <c r="OCM90" s="761"/>
      <c r="OCN90" s="761"/>
      <c r="OCO90" s="1"/>
      <c r="OCP90" s="761"/>
      <c r="OCQ90" s="761"/>
      <c r="OCR90" s="1"/>
      <c r="OCS90" s="1"/>
      <c r="OCT90" s="1"/>
      <c r="OCU90" s="1"/>
      <c r="OCV90" s="1"/>
      <c r="OCW90" s="1"/>
      <c r="OCX90" s="1"/>
      <c r="OCY90" s="1"/>
      <c r="OCZ90" s="1"/>
      <c r="ODA90" s="1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1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1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1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1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1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1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1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1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1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1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1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1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1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1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1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1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1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1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1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1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1"/>
      <c r="OLY90" s="1"/>
      <c r="OLZ90" s="1"/>
      <c r="OMA90" s="1"/>
      <c r="OMB90" s="1"/>
      <c r="OMC90" s="1"/>
      <c r="OMD90" s="1"/>
      <c r="OME90" s="761"/>
      <c r="OMF90" s="761"/>
      <c r="OMG90" s="761"/>
      <c r="OMH90" s="761"/>
      <c r="OMI90" s="761"/>
      <c r="OMJ90" s="761"/>
      <c r="OMK90" s="1"/>
      <c r="OML90" s="761"/>
      <c r="OMM90" s="761"/>
      <c r="OMN90" s="1"/>
      <c r="OMO90" s="1"/>
      <c r="OMP90" s="1"/>
      <c r="OMQ90" s="1"/>
      <c r="OMR90" s="1"/>
      <c r="OMS90" s="1"/>
      <c r="OMT90" s="1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1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1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1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1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1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1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1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1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1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1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1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1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1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1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1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1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1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1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1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1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1"/>
      <c r="OVR90" s="1"/>
      <c r="OVS90" s="1"/>
      <c r="OVT90" s="1"/>
      <c r="OVU90" s="1"/>
      <c r="OVV90" s="1"/>
      <c r="OVW90" s="1"/>
      <c r="OVX90" s="1"/>
      <c r="OVY90" s="1"/>
      <c r="OVZ90" s="1"/>
      <c r="OWA90" s="761"/>
      <c r="OWB90" s="761"/>
      <c r="OWC90" s="761"/>
      <c r="OWD90" s="761"/>
      <c r="OWE90" s="761"/>
      <c r="OWF90" s="761"/>
      <c r="OWG90" s="1"/>
      <c r="OWH90" s="761"/>
      <c r="OWI90" s="761"/>
      <c r="OWJ90" s="1"/>
      <c r="OWK90" s="1"/>
      <c r="OWL90" s="1"/>
      <c r="OWM90" s="1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1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1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1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1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1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1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1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1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1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1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1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1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1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1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1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1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1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1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1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1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1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1"/>
      <c r="PFV90" s="1"/>
      <c r="PFW90" s="761"/>
      <c r="PFX90" s="761"/>
      <c r="PFY90" s="761"/>
      <c r="PFZ90" s="761"/>
      <c r="PGA90" s="761"/>
      <c r="PGB90" s="761"/>
      <c r="PGC90" s="1"/>
      <c r="PGD90" s="761"/>
      <c r="PGE90" s="761"/>
      <c r="PGF90" s="1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1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1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1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1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1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1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1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1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1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1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1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1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1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1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1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1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1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1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1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1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1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1"/>
      <c r="PPO90" s="1"/>
      <c r="PPP90" s="1"/>
      <c r="PPQ90" s="1"/>
      <c r="PPR90" s="1"/>
      <c r="PPS90" s="761"/>
      <c r="PPT90" s="761"/>
      <c r="PPU90" s="761"/>
      <c r="PPV90" s="761"/>
      <c r="PPW90" s="761"/>
      <c r="PPX90" s="761"/>
      <c r="PPY90" s="1"/>
      <c r="PPZ90" s="761"/>
      <c r="PQA90" s="761"/>
      <c r="PQB90" s="1"/>
      <c r="PQC90" s="1"/>
      <c r="PQD90" s="1"/>
      <c r="PQE90" s="1"/>
      <c r="PQF90" s="1"/>
      <c r="PQG90" s="1"/>
      <c r="PQH90" s="1"/>
      <c r="PQI90" s="1"/>
      <c r="PQJ90" s="1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1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1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1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1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1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1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1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1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1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1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1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1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1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1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1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1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1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1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1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1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1"/>
      <c r="PZH90" s="1"/>
      <c r="PZI90" s="1"/>
      <c r="PZJ90" s="1"/>
      <c r="PZK90" s="1"/>
      <c r="PZL90" s="1"/>
      <c r="PZM90" s="1"/>
      <c r="PZN90" s="1"/>
      <c r="PZO90" s="761"/>
      <c r="PZP90" s="761"/>
      <c r="PZQ90" s="761"/>
      <c r="PZR90" s="761"/>
      <c r="PZS90" s="761"/>
      <c r="PZT90" s="761"/>
      <c r="PZU90" s="1"/>
      <c r="PZV90" s="761"/>
      <c r="PZW90" s="761"/>
      <c r="PZX90" s="1"/>
      <c r="PZY90" s="1"/>
      <c r="PZZ90" s="1"/>
      <c r="QAA90" s="1"/>
      <c r="QAB90" s="1"/>
      <c r="QAC90" s="1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1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1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1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1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1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1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1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1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1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1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1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1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1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1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1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1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1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1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1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1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1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761"/>
      <c r="QJL90" s="761"/>
      <c r="QJM90" s="761"/>
      <c r="QJN90" s="761"/>
      <c r="QJO90" s="761"/>
      <c r="QJP90" s="761"/>
      <c r="QJQ90" s="1"/>
      <c r="QJR90" s="761"/>
      <c r="QJS90" s="761"/>
      <c r="QJT90" s="1"/>
      <c r="QJU90" s="1"/>
      <c r="QJV90" s="1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1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1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1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1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1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1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1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1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1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1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1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1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1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1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1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1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1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1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1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1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1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1"/>
      <c r="QTE90" s="1"/>
      <c r="QTF90" s="1"/>
      <c r="QTG90" s="761"/>
      <c r="QTH90" s="761"/>
      <c r="QTI90" s="761"/>
      <c r="QTJ90" s="761"/>
      <c r="QTK90" s="761"/>
      <c r="QTL90" s="761"/>
      <c r="QTM90" s="1"/>
      <c r="QTN90" s="761"/>
      <c r="QTO90" s="761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1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1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1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1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1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1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1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1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1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1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1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1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1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1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1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1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1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1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1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1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1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1"/>
      <c r="RCX90" s="1"/>
      <c r="RCY90" s="1"/>
      <c r="RCZ90" s="1"/>
      <c r="RDA90" s="1"/>
      <c r="RDB90" s="1"/>
      <c r="RDC90" s="761"/>
      <c r="RDD90" s="761"/>
      <c r="RDE90" s="761"/>
      <c r="RDF90" s="761"/>
      <c r="RDG90" s="761"/>
      <c r="RDH90" s="761"/>
      <c r="RDI90" s="1"/>
      <c r="RDJ90" s="761"/>
      <c r="RDK90" s="761"/>
      <c r="RDL90" s="1"/>
      <c r="RDM90" s="1"/>
      <c r="RDN90" s="1"/>
      <c r="RDO90" s="1"/>
      <c r="RDP90" s="1"/>
      <c r="RDQ90" s="1"/>
      <c r="RDR90" s="1"/>
      <c r="RDS90" s="1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1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1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1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1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1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1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1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1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1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1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1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1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1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1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1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1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1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1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1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1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1"/>
      <c r="RMQ90" s="1"/>
      <c r="RMR90" s="1"/>
      <c r="RMS90" s="1"/>
      <c r="RMT90" s="1"/>
      <c r="RMU90" s="1"/>
      <c r="RMV90" s="1"/>
      <c r="RMW90" s="1"/>
      <c r="RMX90" s="1"/>
      <c r="RMY90" s="761"/>
      <c r="RMZ90" s="761"/>
      <c r="RNA90" s="761"/>
      <c r="RNB90" s="761"/>
      <c r="RNC90" s="761"/>
      <c r="RND90" s="761"/>
      <c r="RNE90" s="1"/>
      <c r="RNF90" s="761"/>
      <c r="RNG90" s="761"/>
      <c r="RNH90" s="1"/>
      <c r="RNI90" s="1"/>
      <c r="RNJ90" s="1"/>
      <c r="RNK90" s="1"/>
      <c r="RNL90" s="1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1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1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1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1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1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1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1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1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1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1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1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1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1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1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1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1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1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1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1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1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1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1"/>
      <c r="RWU90" s="761"/>
      <c r="RWV90" s="761"/>
      <c r="RWW90" s="761"/>
      <c r="RWX90" s="761"/>
      <c r="RWY90" s="761"/>
      <c r="RWZ90" s="761"/>
      <c r="RXA90" s="1"/>
      <c r="RXB90" s="761"/>
      <c r="RXC90" s="761"/>
      <c r="RXD90" s="1"/>
      <c r="RXE90" s="1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1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1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1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1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1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1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1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1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1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1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1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1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1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1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1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1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1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1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1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1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1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1"/>
      <c r="SGN90" s="1"/>
      <c r="SGO90" s="1"/>
      <c r="SGP90" s="1"/>
      <c r="SGQ90" s="761"/>
      <c r="SGR90" s="761"/>
      <c r="SGS90" s="761"/>
      <c r="SGT90" s="761"/>
      <c r="SGU90" s="761"/>
      <c r="SGV90" s="761"/>
      <c r="SGW90" s="1"/>
      <c r="SGX90" s="761"/>
      <c r="SGY90" s="761"/>
      <c r="SGZ90" s="1"/>
      <c r="SHA90" s="1"/>
      <c r="SHB90" s="1"/>
      <c r="SHC90" s="1"/>
      <c r="SHD90" s="1"/>
      <c r="SHE90" s="1"/>
      <c r="SHF90" s="1"/>
      <c r="SHG90" s="1"/>
      <c r="SHH90" s="1"/>
      <c r="SHI90" s="1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1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1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1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1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1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1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1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1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1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1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1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1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1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1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1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1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1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1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1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1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1"/>
      <c r="SQG90" s="1"/>
      <c r="SQH90" s="1"/>
      <c r="SQI90" s="1"/>
      <c r="SQJ90" s="1"/>
      <c r="SQK90" s="1"/>
      <c r="SQL90" s="1"/>
      <c r="SQM90" s="761"/>
      <c r="SQN90" s="761"/>
      <c r="SQO90" s="761"/>
      <c r="SQP90" s="761"/>
      <c r="SQQ90" s="761"/>
      <c r="SQR90" s="761"/>
      <c r="SQS90" s="1"/>
      <c r="SQT90" s="761"/>
      <c r="SQU90" s="761"/>
      <c r="SQV90" s="1"/>
      <c r="SQW90" s="1"/>
      <c r="SQX90" s="1"/>
      <c r="SQY90" s="1"/>
      <c r="SQZ90" s="1"/>
      <c r="SRA90" s="1"/>
      <c r="SRB90" s="1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1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1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1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1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1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1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1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1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1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1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1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1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1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1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1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1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1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1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1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1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1"/>
      <c r="SZZ90" s="1"/>
      <c r="TAA90" s="1"/>
      <c r="TAB90" s="1"/>
      <c r="TAC90" s="1"/>
      <c r="TAD90" s="1"/>
      <c r="TAE90" s="1"/>
      <c r="TAF90" s="1"/>
      <c r="TAG90" s="1"/>
      <c r="TAH90" s="1"/>
      <c r="TAI90" s="761"/>
      <c r="TAJ90" s="761"/>
      <c r="TAK90" s="761"/>
      <c r="TAL90" s="761"/>
      <c r="TAM90" s="761"/>
      <c r="TAN90" s="761"/>
      <c r="TAO90" s="1"/>
      <c r="TAP90" s="761"/>
      <c r="TAQ90" s="761"/>
      <c r="TAR90" s="1"/>
      <c r="TAS90" s="1"/>
      <c r="TAT90" s="1"/>
      <c r="TAU90" s="1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1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1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1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1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1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1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1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1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1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1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1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1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1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1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1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1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1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1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1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1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1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1"/>
      <c r="TKD90" s="1"/>
      <c r="TKE90" s="761"/>
      <c r="TKF90" s="761"/>
      <c r="TKG90" s="761"/>
      <c r="TKH90" s="761"/>
      <c r="TKI90" s="761"/>
      <c r="TKJ90" s="761"/>
      <c r="TKK90" s="1"/>
      <c r="TKL90" s="761"/>
      <c r="TKM90" s="761"/>
      <c r="TKN90" s="1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1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1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1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1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1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1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1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1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1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1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1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1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1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1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1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1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1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1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1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1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1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1"/>
      <c r="TTW90" s="1"/>
      <c r="TTX90" s="1"/>
      <c r="TTY90" s="1"/>
      <c r="TTZ90" s="1"/>
      <c r="TUA90" s="761"/>
      <c r="TUB90" s="761"/>
      <c r="TUC90" s="761"/>
      <c r="TUD90" s="761"/>
      <c r="TUE90" s="761"/>
      <c r="TUF90" s="761"/>
      <c r="TUG90" s="1"/>
      <c r="TUH90" s="761"/>
      <c r="TUI90" s="761"/>
      <c r="TUJ90" s="1"/>
      <c r="TUK90" s="1"/>
      <c r="TUL90" s="1"/>
      <c r="TUM90" s="1"/>
      <c r="TUN90" s="1"/>
      <c r="TUO90" s="1"/>
      <c r="TUP90" s="1"/>
      <c r="TUQ90" s="1"/>
      <c r="TUR90" s="1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1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1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1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1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1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1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1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1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1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1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1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1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1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1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1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1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1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1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1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1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1"/>
      <c r="UDP90" s="1"/>
      <c r="UDQ90" s="1"/>
      <c r="UDR90" s="1"/>
      <c r="UDS90" s="1"/>
      <c r="UDT90" s="1"/>
      <c r="UDU90" s="1"/>
      <c r="UDV90" s="1"/>
      <c r="UDW90" s="761"/>
      <c r="UDX90" s="761"/>
      <c r="UDY90" s="761"/>
      <c r="UDZ90" s="761"/>
      <c r="UEA90" s="761"/>
      <c r="UEB90" s="761"/>
      <c r="UEC90" s="1"/>
      <c r="UED90" s="761"/>
      <c r="UEE90" s="761"/>
      <c r="UEF90" s="1"/>
      <c r="UEG90" s="1"/>
      <c r="UEH90" s="1"/>
      <c r="UEI90" s="1"/>
      <c r="UEJ90" s="1"/>
      <c r="UEK90" s="1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1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1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1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1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1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1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1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1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1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1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1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1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1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1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1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1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1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1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1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1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1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761"/>
      <c r="UNT90" s="761"/>
      <c r="UNU90" s="761"/>
      <c r="UNV90" s="761"/>
      <c r="UNW90" s="761"/>
      <c r="UNX90" s="761"/>
      <c r="UNY90" s="1"/>
      <c r="UNZ90" s="761"/>
      <c r="UOA90" s="761"/>
      <c r="UOB90" s="1"/>
      <c r="UOC90" s="1"/>
      <c r="UOD90" s="1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1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1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1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1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1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1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1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1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1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1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1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1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1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1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1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1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1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1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1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1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1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1"/>
      <c r="UXM90" s="1"/>
      <c r="UXN90" s="1"/>
      <c r="UXO90" s="761"/>
      <c r="UXP90" s="761"/>
      <c r="UXQ90" s="761"/>
      <c r="UXR90" s="761"/>
      <c r="UXS90" s="761"/>
      <c r="UXT90" s="761"/>
      <c r="UXU90" s="1"/>
      <c r="UXV90" s="761"/>
      <c r="UXW90" s="761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1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1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1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1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1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1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1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1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1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1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1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1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1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1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1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1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1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1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1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1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1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1"/>
      <c r="VHF90" s="1"/>
      <c r="VHG90" s="1"/>
      <c r="VHH90" s="1"/>
      <c r="VHI90" s="1"/>
      <c r="VHJ90" s="1"/>
      <c r="VHK90" s="761"/>
      <c r="VHL90" s="761"/>
      <c r="VHM90" s="761"/>
      <c r="VHN90" s="761"/>
      <c r="VHO90" s="761"/>
      <c r="VHP90" s="761"/>
      <c r="VHQ90" s="1"/>
      <c r="VHR90" s="761"/>
      <c r="VHS90" s="761"/>
      <c r="VHT90" s="1"/>
      <c r="VHU90" s="1"/>
      <c r="VHV90" s="1"/>
      <c r="VHW90" s="1"/>
      <c r="VHX90" s="1"/>
      <c r="VHY90" s="1"/>
      <c r="VHZ90" s="1"/>
      <c r="VIA90" s="1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1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1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1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1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1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1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1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1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1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1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1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1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1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1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1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1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1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1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1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1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1"/>
      <c r="VQY90" s="1"/>
      <c r="VQZ90" s="1"/>
      <c r="VRA90" s="1"/>
      <c r="VRB90" s="1"/>
      <c r="VRC90" s="1"/>
      <c r="VRD90" s="1"/>
      <c r="VRE90" s="1"/>
      <c r="VRF90" s="1"/>
      <c r="VRG90" s="761"/>
      <c r="VRH90" s="761"/>
      <c r="VRI90" s="761"/>
      <c r="VRJ90" s="761"/>
      <c r="VRK90" s="761"/>
      <c r="VRL90" s="761"/>
      <c r="VRM90" s="1"/>
      <c r="VRN90" s="761"/>
      <c r="VRO90" s="761"/>
      <c r="VRP90" s="1"/>
      <c r="VRQ90" s="1"/>
      <c r="VRR90" s="1"/>
      <c r="VRS90" s="1"/>
      <c r="VRT90" s="1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1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1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1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1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1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1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1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1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1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1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1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1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1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1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1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1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1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1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1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1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1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1"/>
      <c r="WBC90" s="761"/>
      <c r="WBD90" s="761"/>
      <c r="WBE90" s="761"/>
      <c r="WBF90" s="761"/>
      <c r="WBG90" s="761"/>
      <c r="WBH90" s="761"/>
      <c r="WBI90" s="1"/>
      <c r="WBJ90" s="761"/>
      <c r="WBK90" s="761"/>
      <c r="WBL90" s="1"/>
      <c r="WBM90" s="1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1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1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1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1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1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1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1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1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1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1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1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1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1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1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1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1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1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1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1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1"/>
      <c r="WKV90" s="1"/>
      <c r="WKW90" s="1"/>
      <c r="WKX90" s="1"/>
      <c r="WKY90" s="761"/>
      <c r="WKZ90" s="761"/>
      <c r="WLA90" s="761"/>
      <c r="WLB90" s="761"/>
      <c r="WLC90" s="761"/>
      <c r="WLD90" s="761"/>
      <c r="WLE90" s="1"/>
      <c r="WLF90" s="761"/>
      <c r="WLG90" s="761"/>
      <c r="WLH90" s="1"/>
      <c r="WLI90" s="1"/>
      <c r="WLJ90" s="1"/>
      <c r="WLK90" s="1"/>
      <c r="WLL90" s="1"/>
      <c r="WLM90" s="1"/>
      <c r="WLN90" s="1"/>
      <c r="WLO90" s="1"/>
      <c r="WLP90" s="1"/>
      <c r="WLQ90" s="1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1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1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1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1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1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1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1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1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1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1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1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1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1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1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1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1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1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1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1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1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1"/>
      <c r="WUO90" s="1"/>
      <c r="WUP90" s="1"/>
      <c r="WUQ90" s="1"/>
      <c r="WUR90" s="1"/>
      <c r="WUS90" s="1"/>
      <c r="WUT90" s="1"/>
      <c r="WUU90" s="761"/>
      <c r="WUV90" s="761"/>
      <c r="WUW90" s="761"/>
      <c r="WUX90" s="761"/>
      <c r="WUY90" s="761"/>
      <c r="WUZ90" s="761"/>
      <c r="WVA90" s="1"/>
      <c r="WVB90" s="761"/>
      <c r="WVC90" s="761"/>
      <c r="WVD90" s="1"/>
      <c r="WVE90" s="1"/>
      <c r="WVF90" s="1"/>
      <c r="WVG90" s="1"/>
      <c r="WVH90" s="1"/>
      <c r="WVI90" s="1"/>
      <c r="WVJ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1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1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1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1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1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1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1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1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1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1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1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1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1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1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1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  <c r="XFC90" s="1"/>
    </row>
    <row r="91" spans="1:16383" ht="12" customHeight="1">
      <c r="A91" s="43" t="str">
        <f>IF(ISBLANK(H91),"",($F$3&amp;"."&amp;+(COUNTA(H$3:H91))))</f>
        <v/>
      </c>
      <c r="B91" s="297"/>
      <c r="C91" s="12"/>
      <c r="E91" s="11"/>
      <c r="G91" s="259"/>
      <c r="H91" s="323"/>
      <c r="I91" s="273"/>
      <c r="J91" s="617"/>
      <c r="K91" s="494"/>
      <c r="L91" s="679">
        <v>11</v>
      </c>
      <c r="M91" s="4"/>
      <c r="N91" s="487" t="s">
        <v>758</v>
      </c>
      <c r="O91" s="4"/>
      <c r="P91" s="487" t="s">
        <v>758</v>
      </c>
      <c r="Q91" s="24">
        <v>22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761"/>
      <c r="IJ91" s="761"/>
      <c r="IK91" s="761"/>
      <c r="IL91" s="761"/>
      <c r="IM91" s="761"/>
      <c r="IN91" s="761"/>
      <c r="IO91" s="1"/>
      <c r="IP91" s="761"/>
      <c r="IQ91" s="76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761"/>
      <c r="SF91" s="761"/>
      <c r="SG91" s="761"/>
      <c r="SH91" s="761"/>
      <c r="SI91" s="761"/>
      <c r="SJ91" s="761"/>
      <c r="SK91" s="1"/>
      <c r="SL91" s="761"/>
      <c r="SM91" s="76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761"/>
      <c r="ACB91" s="761"/>
      <c r="ACC91" s="761"/>
      <c r="ACD91" s="761"/>
      <c r="ACE91" s="761"/>
      <c r="ACF91" s="761"/>
      <c r="ACG91" s="1"/>
      <c r="ACH91" s="761"/>
      <c r="ACI91" s="76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761"/>
      <c r="ALX91" s="761"/>
      <c r="ALY91" s="761"/>
      <c r="ALZ91" s="761"/>
      <c r="AMA91" s="761"/>
      <c r="AMB91" s="761"/>
      <c r="AMC91" s="1"/>
      <c r="AMD91" s="761"/>
      <c r="AME91" s="76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761"/>
      <c r="AVT91" s="761"/>
      <c r="AVU91" s="761"/>
      <c r="AVV91" s="761"/>
      <c r="AVW91" s="761"/>
      <c r="AVX91" s="761"/>
      <c r="AVY91" s="1"/>
      <c r="AVZ91" s="761"/>
      <c r="AWA91" s="76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761"/>
      <c r="BFP91" s="761"/>
      <c r="BFQ91" s="761"/>
      <c r="BFR91" s="761"/>
      <c r="BFS91" s="761"/>
      <c r="BFT91" s="761"/>
      <c r="BFU91" s="1"/>
      <c r="BFV91" s="761"/>
      <c r="BFW91" s="76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761"/>
      <c r="BPL91" s="761"/>
      <c r="BPM91" s="761"/>
      <c r="BPN91" s="761"/>
      <c r="BPO91" s="761"/>
      <c r="BPP91" s="761"/>
      <c r="BPQ91" s="1"/>
      <c r="BPR91" s="761"/>
      <c r="BPS91" s="76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761"/>
      <c r="BZH91" s="761"/>
      <c r="BZI91" s="761"/>
      <c r="BZJ91" s="761"/>
      <c r="BZK91" s="761"/>
      <c r="BZL91" s="761"/>
      <c r="BZM91" s="1"/>
      <c r="BZN91" s="761"/>
      <c r="BZO91" s="76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761"/>
      <c r="CJD91" s="761"/>
      <c r="CJE91" s="761"/>
      <c r="CJF91" s="761"/>
      <c r="CJG91" s="761"/>
      <c r="CJH91" s="761"/>
      <c r="CJI91" s="1"/>
      <c r="CJJ91" s="761"/>
      <c r="CJK91" s="76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761"/>
      <c r="CSZ91" s="761"/>
      <c r="CTA91" s="761"/>
      <c r="CTB91" s="761"/>
      <c r="CTC91" s="761"/>
      <c r="CTD91" s="761"/>
      <c r="CTE91" s="1"/>
      <c r="CTF91" s="761"/>
      <c r="CTG91" s="76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761"/>
      <c r="DCV91" s="761"/>
      <c r="DCW91" s="761"/>
      <c r="DCX91" s="761"/>
      <c r="DCY91" s="761"/>
      <c r="DCZ91" s="761"/>
      <c r="DDA91" s="1"/>
      <c r="DDB91" s="761"/>
      <c r="DDC91" s="76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761"/>
      <c r="DMR91" s="761"/>
      <c r="DMS91" s="761"/>
      <c r="DMT91" s="761"/>
      <c r="DMU91" s="761"/>
      <c r="DMV91" s="761"/>
      <c r="DMW91" s="1"/>
      <c r="DMX91" s="761"/>
      <c r="DMY91" s="76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761"/>
      <c r="DWN91" s="761"/>
      <c r="DWO91" s="761"/>
      <c r="DWP91" s="761"/>
      <c r="DWQ91" s="761"/>
      <c r="DWR91" s="761"/>
      <c r="DWS91" s="1"/>
      <c r="DWT91" s="761"/>
      <c r="DWU91" s="76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761"/>
      <c r="EGJ91" s="761"/>
      <c r="EGK91" s="761"/>
      <c r="EGL91" s="761"/>
      <c r="EGM91" s="761"/>
      <c r="EGN91" s="761"/>
      <c r="EGO91" s="1"/>
      <c r="EGP91" s="761"/>
      <c r="EGQ91" s="76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761"/>
      <c r="EQF91" s="761"/>
      <c r="EQG91" s="761"/>
      <c r="EQH91" s="761"/>
      <c r="EQI91" s="761"/>
      <c r="EQJ91" s="761"/>
      <c r="EQK91" s="1"/>
      <c r="EQL91" s="761"/>
      <c r="EQM91" s="76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761"/>
      <c r="FAB91" s="761"/>
      <c r="FAC91" s="761"/>
      <c r="FAD91" s="761"/>
      <c r="FAE91" s="761"/>
      <c r="FAF91" s="761"/>
      <c r="FAG91" s="1"/>
      <c r="FAH91" s="761"/>
      <c r="FAI91" s="76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761"/>
      <c r="FJX91" s="761"/>
      <c r="FJY91" s="761"/>
      <c r="FJZ91" s="761"/>
      <c r="FKA91" s="761"/>
      <c r="FKB91" s="761"/>
      <c r="FKC91" s="1"/>
      <c r="FKD91" s="761"/>
      <c r="FKE91" s="76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761"/>
      <c r="FTT91" s="761"/>
      <c r="FTU91" s="761"/>
      <c r="FTV91" s="761"/>
      <c r="FTW91" s="761"/>
      <c r="FTX91" s="761"/>
      <c r="FTY91" s="1"/>
      <c r="FTZ91" s="761"/>
      <c r="FUA91" s="76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761"/>
      <c r="GDP91" s="761"/>
      <c r="GDQ91" s="761"/>
      <c r="GDR91" s="761"/>
      <c r="GDS91" s="761"/>
      <c r="GDT91" s="761"/>
      <c r="GDU91" s="1"/>
      <c r="GDV91" s="761"/>
      <c r="GDW91" s="76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761"/>
      <c r="GNL91" s="761"/>
      <c r="GNM91" s="761"/>
      <c r="GNN91" s="761"/>
      <c r="GNO91" s="761"/>
      <c r="GNP91" s="761"/>
      <c r="GNQ91" s="1"/>
      <c r="GNR91" s="761"/>
      <c r="GNS91" s="76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761"/>
      <c r="GXH91" s="761"/>
      <c r="GXI91" s="761"/>
      <c r="GXJ91" s="761"/>
      <c r="GXK91" s="761"/>
      <c r="GXL91" s="761"/>
      <c r="GXM91" s="1"/>
      <c r="GXN91" s="761"/>
      <c r="GXO91" s="76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761"/>
      <c r="HHD91" s="761"/>
      <c r="HHE91" s="761"/>
      <c r="HHF91" s="761"/>
      <c r="HHG91" s="761"/>
      <c r="HHH91" s="761"/>
      <c r="HHI91" s="1"/>
      <c r="HHJ91" s="761"/>
      <c r="HHK91" s="76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761"/>
      <c r="HQZ91" s="761"/>
      <c r="HRA91" s="761"/>
      <c r="HRB91" s="761"/>
      <c r="HRC91" s="761"/>
      <c r="HRD91" s="761"/>
      <c r="HRE91" s="1"/>
      <c r="HRF91" s="761"/>
      <c r="HRG91" s="76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761"/>
      <c r="IAV91" s="761"/>
      <c r="IAW91" s="761"/>
      <c r="IAX91" s="761"/>
      <c r="IAY91" s="761"/>
      <c r="IAZ91" s="761"/>
      <c r="IBA91" s="1"/>
      <c r="IBB91" s="761"/>
      <c r="IBC91" s="76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761"/>
      <c r="IKR91" s="761"/>
      <c r="IKS91" s="761"/>
      <c r="IKT91" s="761"/>
      <c r="IKU91" s="761"/>
      <c r="IKV91" s="761"/>
      <c r="IKW91" s="1"/>
      <c r="IKX91" s="761"/>
      <c r="IKY91" s="76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761"/>
      <c r="IUN91" s="761"/>
      <c r="IUO91" s="761"/>
      <c r="IUP91" s="761"/>
      <c r="IUQ91" s="761"/>
      <c r="IUR91" s="761"/>
      <c r="IUS91" s="1"/>
      <c r="IUT91" s="761"/>
      <c r="IUU91" s="76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761"/>
      <c r="JEJ91" s="761"/>
      <c r="JEK91" s="761"/>
      <c r="JEL91" s="761"/>
      <c r="JEM91" s="761"/>
      <c r="JEN91" s="761"/>
      <c r="JEO91" s="1"/>
      <c r="JEP91" s="761"/>
      <c r="JEQ91" s="76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761"/>
      <c r="JOF91" s="761"/>
      <c r="JOG91" s="761"/>
      <c r="JOH91" s="761"/>
      <c r="JOI91" s="761"/>
      <c r="JOJ91" s="761"/>
      <c r="JOK91" s="1"/>
      <c r="JOL91" s="761"/>
      <c r="JOM91" s="76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761"/>
      <c r="JYB91" s="761"/>
      <c r="JYC91" s="761"/>
      <c r="JYD91" s="761"/>
      <c r="JYE91" s="761"/>
      <c r="JYF91" s="761"/>
      <c r="JYG91" s="1"/>
      <c r="JYH91" s="761"/>
      <c r="JYI91" s="76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761"/>
      <c r="KHX91" s="761"/>
      <c r="KHY91" s="761"/>
      <c r="KHZ91" s="761"/>
      <c r="KIA91" s="761"/>
      <c r="KIB91" s="761"/>
      <c r="KIC91" s="1"/>
      <c r="KID91" s="761"/>
      <c r="KIE91" s="76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761"/>
      <c r="KRT91" s="761"/>
      <c r="KRU91" s="761"/>
      <c r="KRV91" s="761"/>
      <c r="KRW91" s="761"/>
      <c r="KRX91" s="761"/>
      <c r="KRY91" s="1"/>
      <c r="KRZ91" s="761"/>
      <c r="KSA91" s="76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761"/>
      <c r="LBP91" s="761"/>
      <c r="LBQ91" s="761"/>
      <c r="LBR91" s="761"/>
      <c r="LBS91" s="761"/>
      <c r="LBT91" s="761"/>
      <c r="LBU91" s="1"/>
      <c r="LBV91" s="761"/>
      <c r="LBW91" s="76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761"/>
      <c r="LLL91" s="761"/>
      <c r="LLM91" s="761"/>
      <c r="LLN91" s="761"/>
      <c r="LLO91" s="761"/>
      <c r="LLP91" s="761"/>
      <c r="LLQ91" s="1"/>
      <c r="LLR91" s="761"/>
      <c r="LLS91" s="76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761"/>
      <c r="LVH91" s="761"/>
      <c r="LVI91" s="761"/>
      <c r="LVJ91" s="761"/>
      <c r="LVK91" s="761"/>
      <c r="LVL91" s="761"/>
      <c r="LVM91" s="1"/>
      <c r="LVN91" s="761"/>
      <c r="LVO91" s="76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761"/>
      <c r="MFD91" s="761"/>
      <c r="MFE91" s="761"/>
      <c r="MFF91" s="761"/>
      <c r="MFG91" s="761"/>
      <c r="MFH91" s="761"/>
      <c r="MFI91" s="1"/>
      <c r="MFJ91" s="761"/>
      <c r="MFK91" s="76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761"/>
      <c r="MOZ91" s="761"/>
      <c r="MPA91" s="761"/>
      <c r="MPB91" s="761"/>
      <c r="MPC91" s="761"/>
      <c r="MPD91" s="761"/>
      <c r="MPE91" s="1"/>
      <c r="MPF91" s="761"/>
      <c r="MPG91" s="76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761"/>
      <c r="MYV91" s="761"/>
      <c r="MYW91" s="761"/>
      <c r="MYX91" s="761"/>
      <c r="MYY91" s="761"/>
      <c r="MYZ91" s="761"/>
      <c r="MZA91" s="1"/>
      <c r="MZB91" s="761"/>
      <c r="MZC91" s="76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761"/>
      <c r="NIR91" s="761"/>
      <c r="NIS91" s="761"/>
      <c r="NIT91" s="761"/>
      <c r="NIU91" s="761"/>
      <c r="NIV91" s="761"/>
      <c r="NIW91" s="1"/>
      <c r="NIX91" s="761"/>
      <c r="NIY91" s="76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761"/>
      <c r="NSN91" s="761"/>
      <c r="NSO91" s="761"/>
      <c r="NSP91" s="761"/>
      <c r="NSQ91" s="761"/>
      <c r="NSR91" s="761"/>
      <c r="NSS91" s="1"/>
      <c r="NST91" s="761"/>
      <c r="NSU91" s="76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761"/>
      <c r="OCJ91" s="761"/>
      <c r="OCK91" s="761"/>
      <c r="OCL91" s="761"/>
      <c r="OCM91" s="761"/>
      <c r="OCN91" s="761"/>
      <c r="OCO91" s="1"/>
      <c r="OCP91" s="761"/>
      <c r="OCQ91" s="76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761"/>
      <c r="OMF91" s="761"/>
      <c r="OMG91" s="761"/>
      <c r="OMH91" s="761"/>
      <c r="OMI91" s="761"/>
      <c r="OMJ91" s="761"/>
      <c r="OMK91" s="1"/>
      <c r="OML91" s="761"/>
      <c r="OMM91" s="76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761"/>
      <c r="OWB91" s="761"/>
      <c r="OWC91" s="761"/>
      <c r="OWD91" s="761"/>
      <c r="OWE91" s="761"/>
      <c r="OWF91" s="761"/>
      <c r="OWG91" s="1"/>
      <c r="OWH91" s="761"/>
      <c r="OWI91" s="76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761"/>
      <c r="PFX91" s="761"/>
      <c r="PFY91" s="761"/>
      <c r="PFZ91" s="761"/>
      <c r="PGA91" s="761"/>
      <c r="PGB91" s="761"/>
      <c r="PGC91" s="1"/>
      <c r="PGD91" s="761"/>
      <c r="PGE91" s="76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761"/>
      <c r="PPT91" s="761"/>
      <c r="PPU91" s="761"/>
      <c r="PPV91" s="761"/>
      <c r="PPW91" s="761"/>
      <c r="PPX91" s="761"/>
      <c r="PPY91" s="1"/>
      <c r="PPZ91" s="761"/>
      <c r="PQA91" s="76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761"/>
      <c r="PZP91" s="761"/>
      <c r="PZQ91" s="761"/>
      <c r="PZR91" s="761"/>
      <c r="PZS91" s="761"/>
      <c r="PZT91" s="761"/>
      <c r="PZU91" s="1"/>
      <c r="PZV91" s="761"/>
      <c r="PZW91" s="76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761"/>
      <c r="QJL91" s="761"/>
      <c r="QJM91" s="761"/>
      <c r="QJN91" s="761"/>
      <c r="QJO91" s="761"/>
      <c r="QJP91" s="761"/>
      <c r="QJQ91" s="1"/>
      <c r="QJR91" s="761"/>
      <c r="QJS91" s="76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761"/>
      <c r="QTH91" s="761"/>
      <c r="QTI91" s="761"/>
      <c r="QTJ91" s="761"/>
      <c r="QTK91" s="761"/>
      <c r="QTL91" s="761"/>
      <c r="QTM91" s="1"/>
      <c r="QTN91" s="761"/>
      <c r="QTO91" s="76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761"/>
      <c r="RDD91" s="761"/>
      <c r="RDE91" s="761"/>
      <c r="RDF91" s="761"/>
      <c r="RDG91" s="761"/>
      <c r="RDH91" s="761"/>
      <c r="RDI91" s="1"/>
      <c r="RDJ91" s="761"/>
      <c r="RDK91" s="76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761"/>
      <c r="RMZ91" s="761"/>
      <c r="RNA91" s="761"/>
      <c r="RNB91" s="761"/>
      <c r="RNC91" s="761"/>
      <c r="RND91" s="761"/>
      <c r="RNE91" s="1"/>
      <c r="RNF91" s="761"/>
      <c r="RNG91" s="76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761"/>
      <c r="RWV91" s="761"/>
      <c r="RWW91" s="761"/>
      <c r="RWX91" s="761"/>
      <c r="RWY91" s="761"/>
      <c r="RWZ91" s="761"/>
      <c r="RXA91" s="1"/>
      <c r="RXB91" s="761"/>
      <c r="RXC91" s="76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761"/>
      <c r="SGR91" s="761"/>
      <c r="SGS91" s="761"/>
      <c r="SGT91" s="761"/>
      <c r="SGU91" s="761"/>
      <c r="SGV91" s="761"/>
      <c r="SGW91" s="1"/>
      <c r="SGX91" s="761"/>
      <c r="SGY91" s="76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761"/>
      <c r="SQN91" s="761"/>
      <c r="SQO91" s="761"/>
      <c r="SQP91" s="761"/>
      <c r="SQQ91" s="761"/>
      <c r="SQR91" s="761"/>
      <c r="SQS91" s="1"/>
      <c r="SQT91" s="761"/>
      <c r="SQU91" s="76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761"/>
      <c r="TAJ91" s="761"/>
      <c r="TAK91" s="761"/>
      <c r="TAL91" s="761"/>
      <c r="TAM91" s="761"/>
      <c r="TAN91" s="761"/>
      <c r="TAO91" s="1"/>
      <c r="TAP91" s="761"/>
      <c r="TAQ91" s="76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761"/>
      <c r="TKF91" s="761"/>
      <c r="TKG91" s="761"/>
      <c r="TKH91" s="761"/>
      <c r="TKI91" s="761"/>
      <c r="TKJ91" s="761"/>
      <c r="TKK91" s="1"/>
      <c r="TKL91" s="761"/>
      <c r="TKM91" s="76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761"/>
      <c r="TUB91" s="761"/>
      <c r="TUC91" s="761"/>
      <c r="TUD91" s="761"/>
      <c r="TUE91" s="761"/>
      <c r="TUF91" s="761"/>
      <c r="TUG91" s="1"/>
      <c r="TUH91" s="761"/>
      <c r="TUI91" s="76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761"/>
      <c r="UDX91" s="761"/>
      <c r="UDY91" s="761"/>
      <c r="UDZ91" s="761"/>
      <c r="UEA91" s="761"/>
      <c r="UEB91" s="761"/>
      <c r="UEC91" s="1"/>
      <c r="UED91" s="761"/>
      <c r="UEE91" s="76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761"/>
      <c r="UNT91" s="761"/>
      <c r="UNU91" s="761"/>
      <c r="UNV91" s="761"/>
      <c r="UNW91" s="761"/>
      <c r="UNX91" s="761"/>
      <c r="UNY91" s="1"/>
      <c r="UNZ91" s="761"/>
      <c r="UOA91" s="76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761"/>
      <c r="UXP91" s="761"/>
      <c r="UXQ91" s="761"/>
      <c r="UXR91" s="761"/>
      <c r="UXS91" s="761"/>
      <c r="UXT91" s="761"/>
      <c r="UXU91" s="1"/>
      <c r="UXV91" s="761"/>
      <c r="UXW91" s="76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761"/>
      <c r="VHL91" s="761"/>
      <c r="VHM91" s="761"/>
      <c r="VHN91" s="761"/>
      <c r="VHO91" s="761"/>
      <c r="VHP91" s="761"/>
      <c r="VHQ91" s="1"/>
      <c r="VHR91" s="761"/>
      <c r="VHS91" s="76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761"/>
      <c r="VRH91" s="761"/>
      <c r="VRI91" s="761"/>
      <c r="VRJ91" s="761"/>
      <c r="VRK91" s="761"/>
      <c r="VRL91" s="761"/>
      <c r="VRM91" s="1"/>
      <c r="VRN91" s="761"/>
      <c r="VRO91" s="76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761"/>
      <c r="WBD91" s="761"/>
      <c r="WBE91" s="761"/>
      <c r="WBF91" s="761"/>
      <c r="WBG91" s="761"/>
      <c r="WBH91" s="761"/>
      <c r="WBI91" s="1"/>
      <c r="WBJ91" s="761"/>
      <c r="WBK91" s="76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1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1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1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1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1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1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1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1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1"/>
      <c r="WKV91" s="1"/>
      <c r="WKW91" s="1"/>
      <c r="WKX91" s="1"/>
      <c r="WKY91" s="761"/>
      <c r="WKZ91" s="761"/>
      <c r="WLA91" s="761"/>
      <c r="WLB91" s="761"/>
      <c r="WLC91" s="761"/>
      <c r="WLD91" s="761"/>
      <c r="WLE91" s="1"/>
      <c r="WLF91" s="761"/>
      <c r="WLG91" s="761"/>
      <c r="WLH91" s="1"/>
      <c r="WLI91" s="1"/>
      <c r="WLJ91" s="1"/>
      <c r="WLK91" s="1"/>
      <c r="WLL91" s="1"/>
      <c r="WLM91" s="1"/>
      <c r="WLN91" s="1"/>
      <c r="WLO91" s="1"/>
      <c r="WLP91" s="1"/>
      <c r="WLQ91" s="1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1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1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1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1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1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1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1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1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1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1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1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1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1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1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1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1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1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1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1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1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1"/>
      <c r="WUO91" s="1"/>
      <c r="WUP91" s="1"/>
      <c r="WUQ91" s="1"/>
      <c r="WUR91" s="1"/>
      <c r="WUS91" s="1"/>
      <c r="WUT91" s="1"/>
      <c r="WUU91" s="761"/>
      <c r="WUV91" s="761"/>
      <c r="WUW91" s="761"/>
      <c r="WUX91" s="761"/>
      <c r="WUY91" s="761"/>
      <c r="WUZ91" s="761"/>
      <c r="WVA91" s="1"/>
      <c r="WVB91" s="761"/>
      <c r="WVC91" s="761"/>
      <c r="WVD91" s="1"/>
      <c r="WVE91" s="1"/>
      <c r="WVF91" s="1"/>
      <c r="WVG91" s="1"/>
      <c r="WVH91" s="1"/>
      <c r="WVI91" s="1"/>
      <c r="WVJ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1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1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1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1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1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1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1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1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1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1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1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1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1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1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1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  <c r="XFC91" s="1"/>
    </row>
    <row r="92" spans="1:16383" ht="12" customHeight="1">
      <c r="A92" s="43" t="str">
        <f>IF(ISBLANK(H92),"",($F$3&amp;"."&amp;+(COUNTA(H$3:H92))))</f>
        <v>2.25</v>
      </c>
      <c r="B92" s="292"/>
      <c r="C92" s="31" t="s">
        <v>15</v>
      </c>
      <c r="D92" s="13" t="s">
        <v>11</v>
      </c>
      <c r="E92" s="314" t="s">
        <v>1043</v>
      </c>
      <c r="F92" s="281"/>
      <c r="G92" s="281"/>
      <c r="H92" s="260" t="s">
        <v>451</v>
      </c>
      <c r="I92" s="273">
        <v>1</v>
      </c>
      <c r="J92" s="612">
        <v>2000000</v>
      </c>
      <c r="K92" s="311">
        <f>J92*I92</f>
        <v>2000000</v>
      </c>
      <c r="L92" s="709">
        <v>12</v>
      </c>
      <c r="M92" s="306">
        <v>36142.14</v>
      </c>
      <c r="N92" s="252" t="s">
        <v>758</v>
      </c>
      <c r="O92" s="252">
        <v>1</v>
      </c>
      <c r="P92" s="252">
        <v>36142.14</v>
      </c>
      <c r="Q92" s="252">
        <v>23</v>
      </c>
      <c r="V92" s="252" t="s">
        <v>761</v>
      </c>
    </row>
    <row r="93" spans="1:16383" ht="12" customHeight="1">
      <c r="A93" s="43"/>
      <c r="B93" s="292"/>
      <c r="C93" s="31"/>
      <c r="D93" s="13"/>
      <c r="E93" s="314"/>
      <c r="F93" s="281"/>
      <c r="G93" s="281"/>
      <c r="H93" s="620"/>
      <c r="I93" s="273"/>
      <c r="J93" s="612"/>
      <c r="K93" s="311"/>
      <c r="L93" s="679">
        <v>13</v>
      </c>
      <c r="N93" s="252" t="s">
        <v>758</v>
      </c>
      <c r="P93" s="252" t="s">
        <v>758</v>
      </c>
      <c r="Q93" s="252">
        <v>24</v>
      </c>
      <c r="W93" s="252">
        <v>0.65149999999999997</v>
      </c>
    </row>
    <row r="94" spans="1:16383" ht="12" customHeight="1">
      <c r="A94" s="43" t="str">
        <f>IF(ISBLANK(H94),"",($F$3&amp;"."&amp;+(COUNTA(H$3:H94))))</f>
        <v>2.26</v>
      </c>
      <c r="B94" s="292"/>
      <c r="C94" s="15"/>
      <c r="D94" s="13" t="s">
        <v>17</v>
      </c>
      <c r="E94" s="11" t="s">
        <v>920</v>
      </c>
      <c r="F94" s="281"/>
      <c r="G94" s="281"/>
      <c r="H94" s="323" t="s">
        <v>453</v>
      </c>
      <c r="I94" s="273"/>
      <c r="J94" s="612"/>
      <c r="K94" s="311"/>
      <c r="L94" s="709">
        <v>14</v>
      </c>
      <c r="M94" s="306">
        <v>18781.73</v>
      </c>
      <c r="N94" s="252" t="s">
        <v>758</v>
      </c>
      <c r="O94" s="252">
        <v>1</v>
      </c>
      <c r="P94" s="252">
        <v>18781.73</v>
      </c>
      <c r="Q94" s="252">
        <v>25</v>
      </c>
      <c r="V94" s="252" t="s">
        <v>764</v>
      </c>
      <c r="W94" s="252">
        <v>97725</v>
      </c>
    </row>
    <row r="95" spans="1:16383" ht="12" customHeight="1">
      <c r="A95" s="43"/>
      <c r="B95" s="292"/>
      <c r="C95" s="15"/>
      <c r="D95" s="13"/>
      <c r="E95" s="11"/>
      <c r="F95" s="281"/>
      <c r="G95" s="281"/>
      <c r="H95" s="323"/>
      <c r="I95" s="273"/>
      <c r="J95" s="612"/>
      <c r="K95" s="311"/>
      <c r="L95" s="679">
        <v>15</v>
      </c>
      <c r="N95" s="252" t="s">
        <v>758</v>
      </c>
      <c r="P95" s="252" t="s">
        <v>758</v>
      </c>
      <c r="Q95" s="252">
        <v>26</v>
      </c>
      <c r="V95" s="252" t="s">
        <v>765</v>
      </c>
      <c r="W95" s="252">
        <v>4560</v>
      </c>
    </row>
    <row r="96" spans="1:16383" ht="12" customHeight="1">
      <c r="A96" s="43" t="str">
        <f>IF(ISBLANK(H96),"",($F$3&amp;"."&amp;+(COUNTA(H$3:H96))))</f>
        <v>2.27</v>
      </c>
      <c r="B96" s="292"/>
      <c r="C96" s="15"/>
      <c r="D96" s="13" t="s">
        <v>81</v>
      </c>
      <c r="E96" s="11" t="s">
        <v>918</v>
      </c>
      <c r="F96" s="281"/>
      <c r="G96" s="281"/>
      <c r="H96" s="323" t="s">
        <v>142</v>
      </c>
      <c r="I96" s="273">
        <v>1</v>
      </c>
      <c r="J96" s="612"/>
      <c r="K96" s="311"/>
      <c r="L96" s="709">
        <v>16</v>
      </c>
      <c r="M96" s="306">
        <v>17766.5</v>
      </c>
      <c r="N96" s="252" t="s">
        <v>758</v>
      </c>
      <c r="O96" s="252">
        <v>1</v>
      </c>
      <c r="P96" s="252">
        <v>17766.5</v>
      </c>
      <c r="Q96" s="252">
        <v>27</v>
      </c>
      <c r="V96" s="252" t="s">
        <v>768</v>
      </c>
      <c r="W96" s="252">
        <v>1915</v>
      </c>
    </row>
    <row r="97" spans="1:16383" ht="12" customHeight="1">
      <c r="A97" s="43" t="str">
        <f>IF(ISBLANK(H97),"",($F$3&amp;"."&amp;+(COUNTA(H$3:H97))))</f>
        <v/>
      </c>
      <c r="B97" s="297"/>
      <c r="C97" s="12"/>
      <c r="E97" s="11"/>
      <c r="G97" s="259"/>
      <c r="H97" s="296"/>
      <c r="I97" s="278"/>
      <c r="J97" s="617"/>
      <c r="K97" s="494"/>
      <c r="L97" s="679">
        <v>17</v>
      </c>
      <c r="M97" s="4"/>
      <c r="N97" s="487" t="s">
        <v>758</v>
      </c>
      <c r="O97" s="4"/>
      <c r="P97" s="487" t="s">
        <v>758</v>
      </c>
      <c r="Q97" s="24">
        <v>28</v>
      </c>
      <c r="R97" s="1"/>
      <c r="S97" s="1"/>
      <c r="T97" s="1"/>
      <c r="U97" s="1"/>
      <c r="V97" s="1" t="s">
        <v>769</v>
      </c>
      <c r="W97" s="481">
        <v>13995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761"/>
      <c r="IJ97" s="761"/>
      <c r="IK97" s="761"/>
      <c r="IL97" s="761"/>
      <c r="IM97" s="761"/>
      <c r="IN97" s="761"/>
      <c r="IO97" s="1"/>
      <c r="IP97" s="761"/>
      <c r="IQ97" s="76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761"/>
      <c r="SF97" s="761"/>
      <c r="SG97" s="761"/>
      <c r="SH97" s="761"/>
      <c r="SI97" s="761"/>
      <c r="SJ97" s="761"/>
      <c r="SK97" s="1"/>
      <c r="SL97" s="761"/>
      <c r="SM97" s="76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761"/>
      <c r="ACB97" s="761"/>
      <c r="ACC97" s="761"/>
      <c r="ACD97" s="761"/>
      <c r="ACE97" s="761"/>
      <c r="ACF97" s="761"/>
      <c r="ACG97" s="1"/>
      <c r="ACH97" s="761"/>
      <c r="ACI97" s="76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761"/>
      <c r="ALX97" s="761"/>
      <c r="ALY97" s="761"/>
      <c r="ALZ97" s="761"/>
      <c r="AMA97" s="761"/>
      <c r="AMB97" s="761"/>
      <c r="AMC97" s="1"/>
      <c r="AMD97" s="761"/>
      <c r="AME97" s="76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761"/>
      <c r="AVT97" s="761"/>
      <c r="AVU97" s="761"/>
      <c r="AVV97" s="761"/>
      <c r="AVW97" s="761"/>
      <c r="AVX97" s="761"/>
      <c r="AVY97" s="1"/>
      <c r="AVZ97" s="761"/>
      <c r="AWA97" s="76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761"/>
      <c r="BFP97" s="761"/>
      <c r="BFQ97" s="761"/>
      <c r="BFR97" s="761"/>
      <c r="BFS97" s="761"/>
      <c r="BFT97" s="761"/>
      <c r="BFU97" s="1"/>
      <c r="BFV97" s="761"/>
      <c r="BFW97" s="76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761"/>
      <c r="BPL97" s="761"/>
      <c r="BPM97" s="761"/>
      <c r="BPN97" s="761"/>
      <c r="BPO97" s="761"/>
      <c r="BPP97" s="761"/>
      <c r="BPQ97" s="1"/>
      <c r="BPR97" s="761"/>
      <c r="BPS97" s="76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761"/>
      <c r="BZH97" s="761"/>
      <c r="BZI97" s="761"/>
      <c r="BZJ97" s="761"/>
      <c r="BZK97" s="761"/>
      <c r="BZL97" s="761"/>
      <c r="BZM97" s="1"/>
      <c r="BZN97" s="761"/>
      <c r="BZO97" s="76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761"/>
      <c r="CJD97" s="761"/>
      <c r="CJE97" s="761"/>
      <c r="CJF97" s="761"/>
      <c r="CJG97" s="761"/>
      <c r="CJH97" s="761"/>
      <c r="CJI97" s="1"/>
      <c r="CJJ97" s="761"/>
      <c r="CJK97" s="76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761"/>
      <c r="CSZ97" s="761"/>
      <c r="CTA97" s="761"/>
      <c r="CTB97" s="761"/>
      <c r="CTC97" s="761"/>
      <c r="CTD97" s="761"/>
      <c r="CTE97" s="1"/>
      <c r="CTF97" s="761"/>
      <c r="CTG97" s="761"/>
      <c r="CTH97" s="1"/>
      <c r="CTI97" s="1"/>
      <c r="CTJ97" s="1"/>
      <c r="CTK97" s="1"/>
      <c r="CTL97" s="1"/>
      <c r="CTM97" s="1"/>
      <c r="CTN97" s="1"/>
      <c r="CTO97" s="1"/>
      <c r="CTP97" s="1"/>
      <c r="CTQ97" s="1"/>
      <c r="CTR97" s="1"/>
      <c r="CTS97" s="1"/>
      <c r="CTT97" s="1"/>
      <c r="CTU97" s="1"/>
      <c r="CTV97" s="1"/>
      <c r="CTW97" s="1"/>
      <c r="CTX97" s="1"/>
      <c r="CTY97" s="1"/>
      <c r="CTZ97" s="1"/>
      <c r="CUA97" s="1"/>
      <c r="CUB97" s="1"/>
      <c r="CUC97" s="1"/>
      <c r="CUD97" s="1"/>
      <c r="CUE97" s="1"/>
      <c r="CUF97" s="1"/>
      <c r="CUG97" s="1"/>
      <c r="CUH97" s="1"/>
      <c r="CUI97" s="1"/>
      <c r="CUJ97" s="1"/>
      <c r="CUK97" s="1"/>
      <c r="CUL97" s="1"/>
      <c r="CUM97" s="1"/>
      <c r="CUN97" s="1"/>
      <c r="CUO97" s="1"/>
      <c r="CUP97" s="1"/>
      <c r="CUQ97" s="1"/>
      <c r="CUR97" s="1"/>
      <c r="CUS97" s="1"/>
      <c r="CUT97" s="1"/>
      <c r="CUU97" s="1"/>
      <c r="CUV97" s="1"/>
      <c r="CUW97" s="1"/>
      <c r="CUX97" s="1"/>
      <c r="CUY97" s="1"/>
      <c r="CUZ97" s="1"/>
      <c r="CVA97" s="1"/>
      <c r="CVB97" s="1"/>
      <c r="CVC97" s="1"/>
      <c r="CVD97" s="1"/>
      <c r="CVE97" s="1"/>
      <c r="CVF97" s="1"/>
      <c r="CVG97" s="1"/>
      <c r="CVH97" s="1"/>
      <c r="CVI97" s="1"/>
      <c r="CVJ97" s="1"/>
      <c r="CVK97" s="1"/>
      <c r="CVL97" s="1"/>
      <c r="CVM97" s="1"/>
      <c r="CVN97" s="1"/>
      <c r="CVO97" s="1"/>
      <c r="CVP97" s="1"/>
      <c r="CVQ97" s="1"/>
      <c r="CVR97" s="1"/>
      <c r="CVS97" s="1"/>
      <c r="CVT97" s="1"/>
      <c r="CVU97" s="1"/>
      <c r="CVV97" s="1"/>
      <c r="CVW97" s="1"/>
      <c r="CVX97" s="1"/>
      <c r="CVY97" s="1"/>
      <c r="CVZ97" s="1"/>
      <c r="CWA97" s="1"/>
      <c r="CWB97" s="1"/>
      <c r="CWC97" s="1"/>
      <c r="CWD97" s="1"/>
      <c r="CWE97" s="1"/>
      <c r="CWF97" s="1"/>
      <c r="CWG97" s="1"/>
      <c r="CWH97" s="1"/>
      <c r="CWI97" s="1"/>
      <c r="CWJ97" s="1"/>
      <c r="CWK97" s="1"/>
      <c r="CWL97" s="1"/>
      <c r="CWM97" s="1"/>
      <c r="CWN97" s="1"/>
      <c r="CWO97" s="1"/>
      <c r="CWP97" s="1"/>
      <c r="CWQ97" s="1"/>
      <c r="CWR97" s="1"/>
      <c r="CWS97" s="1"/>
      <c r="CWT97" s="1"/>
      <c r="CWU97" s="1"/>
      <c r="CWV97" s="1"/>
      <c r="CWW97" s="1"/>
      <c r="CWX97" s="1"/>
      <c r="CWY97" s="1"/>
      <c r="CWZ97" s="1"/>
      <c r="CXA97" s="1"/>
      <c r="CXB97" s="1"/>
      <c r="CXC97" s="1"/>
      <c r="CXD97" s="1"/>
      <c r="CXE97" s="1"/>
      <c r="CXF97" s="1"/>
      <c r="CXG97" s="1"/>
      <c r="CXH97" s="1"/>
      <c r="CXI97" s="1"/>
      <c r="CXJ97" s="1"/>
      <c r="CXK97" s="1"/>
      <c r="CXL97" s="1"/>
      <c r="CXM97" s="1"/>
      <c r="CXN97" s="1"/>
      <c r="CXO97" s="1"/>
      <c r="CXP97" s="1"/>
      <c r="CXQ97" s="1"/>
      <c r="CXR97" s="1"/>
      <c r="CXS97" s="1"/>
      <c r="CXT97" s="1"/>
      <c r="CXU97" s="1"/>
      <c r="CXV97" s="1"/>
      <c r="CXW97" s="1"/>
      <c r="CXX97" s="1"/>
      <c r="CXY97" s="1"/>
      <c r="CXZ97" s="1"/>
      <c r="CYA97" s="1"/>
      <c r="CYB97" s="1"/>
      <c r="CYC97" s="1"/>
      <c r="CYD97" s="1"/>
      <c r="CYE97" s="1"/>
      <c r="CYF97" s="1"/>
      <c r="CYG97" s="1"/>
      <c r="CYH97" s="1"/>
      <c r="CYI97" s="1"/>
      <c r="CYJ97" s="1"/>
      <c r="CYK97" s="1"/>
      <c r="CYL97" s="1"/>
      <c r="CYM97" s="1"/>
      <c r="CYN97" s="1"/>
      <c r="CYO97" s="1"/>
      <c r="CYP97" s="1"/>
      <c r="CYQ97" s="1"/>
      <c r="CYR97" s="1"/>
      <c r="CYS97" s="1"/>
      <c r="CYT97" s="1"/>
      <c r="CYU97" s="1"/>
      <c r="CYV97" s="1"/>
      <c r="CYW97" s="1"/>
      <c r="CYX97" s="1"/>
      <c r="CYY97" s="1"/>
      <c r="CYZ97" s="1"/>
      <c r="CZA97" s="1"/>
      <c r="CZB97" s="1"/>
      <c r="CZC97" s="1"/>
      <c r="CZD97" s="1"/>
      <c r="CZE97" s="1"/>
      <c r="CZF97" s="1"/>
      <c r="CZG97" s="1"/>
      <c r="CZH97" s="1"/>
      <c r="CZI97" s="1"/>
      <c r="CZJ97" s="1"/>
      <c r="CZK97" s="1"/>
      <c r="CZL97" s="1"/>
      <c r="CZM97" s="1"/>
      <c r="CZN97" s="1"/>
      <c r="CZO97" s="1"/>
      <c r="CZP97" s="1"/>
      <c r="CZQ97" s="1"/>
      <c r="CZR97" s="1"/>
      <c r="CZS97" s="1"/>
      <c r="CZT97" s="1"/>
      <c r="CZU97" s="1"/>
      <c r="CZV97" s="1"/>
      <c r="CZW97" s="1"/>
      <c r="CZX97" s="1"/>
      <c r="CZY97" s="1"/>
      <c r="CZZ97" s="1"/>
      <c r="DAA97" s="1"/>
      <c r="DAB97" s="1"/>
      <c r="DAC97" s="1"/>
      <c r="DAD97" s="1"/>
      <c r="DAE97" s="1"/>
      <c r="DAF97" s="1"/>
      <c r="DAG97" s="1"/>
      <c r="DAH97" s="1"/>
      <c r="DAI97" s="1"/>
      <c r="DAJ97" s="1"/>
      <c r="DAK97" s="1"/>
      <c r="DAL97" s="1"/>
      <c r="DAM97" s="1"/>
      <c r="DAN97" s="1"/>
      <c r="DAO97" s="1"/>
      <c r="DAP97" s="1"/>
      <c r="DAQ97" s="1"/>
      <c r="DAR97" s="1"/>
      <c r="DAS97" s="1"/>
      <c r="DAT97" s="1"/>
      <c r="DAU97" s="1"/>
      <c r="DAV97" s="1"/>
      <c r="DAW97" s="1"/>
      <c r="DAX97" s="1"/>
      <c r="DAY97" s="1"/>
      <c r="DAZ97" s="1"/>
      <c r="DBA97" s="1"/>
      <c r="DBB97" s="1"/>
      <c r="DBC97" s="1"/>
      <c r="DBD97" s="1"/>
      <c r="DBE97" s="1"/>
      <c r="DBF97" s="1"/>
      <c r="DBG97" s="1"/>
      <c r="DBH97" s="1"/>
      <c r="DBI97" s="1"/>
      <c r="DBJ97" s="1"/>
      <c r="DBK97" s="1"/>
      <c r="DBL97" s="1"/>
      <c r="DBM97" s="1"/>
      <c r="DBN97" s="1"/>
      <c r="DBO97" s="1"/>
      <c r="DBP97" s="1"/>
      <c r="DBQ97" s="1"/>
      <c r="DBR97" s="1"/>
      <c r="DBS97" s="1"/>
      <c r="DBT97" s="1"/>
      <c r="DBU97" s="1"/>
      <c r="DBV97" s="1"/>
      <c r="DBW97" s="1"/>
      <c r="DBX97" s="1"/>
      <c r="DBY97" s="1"/>
      <c r="DBZ97" s="1"/>
      <c r="DCA97" s="1"/>
      <c r="DCB97" s="1"/>
      <c r="DCC97" s="1"/>
      <c r="DCD97" s="1"/>
      <c r="DCE97" s="1"/>
      <c r="DCF97" s="1"/>
      <c r="DCG97" s="1"/>
      <c r="DCH97" s="1"/>
      <c r="DCI97" s="1"/>
      <c r="DCJ97" s="1"/>
      <c r="DCK97" s="1"/>
      <c r="DCL97" s="1"/>
      <c r="DCM97" s="1"/>
      <c r="DCN97" s="1"/>
      <c r="DCO97" s="1"/>
      <c r="DCP97" s="1"/>
      <c r="DCQ97" s="1"/>
      <c r="DCR97" s="1"/>
      <c r="DCS97" s="1"/>
      <c r="DCT97" s="1"/>
      <c r="DCU97" s="761"/>
      <c r="DCV97" s="761"/>
      <c r="DCW97" s="761"/>
      <c r="DCX97" s="761"/>
      <c r="DCY97" s="761"/>
      <c r="DCZ97" s="761"/>
      <c r="DDA97" s="1"/>
      <c r="DDB97" s="761"/>
      <c r="DDC97" s="761"/>
      <c r="DDD97" s="1"/>
      <c r="DDE97" s="1"/>
      <c r="DDF97" s="1"/>
      <c r="DDG97" s="1"/>
      <c r="DDH97" s="1"/>
      <c r="DDI97" s="1"/>
      <c r="DDJ97" s="1"/>
      <c r="DDK97" s="1"/>
      <c r="DDL97" s="1"/>
      <c r="DDM97" s="1"/>
      <c r="DDN97" s="1"/>
      <c r="DDO97" s="1"/>
      <c r="DDP97" s="1"/>
      <c r="DDQ97" s="1"/>
      <c r="DDR97" s="1"/>
      <c r="DDS97" s="1"/>
      <c r="DDT97" s="1"/>
      <c r="DDU97" s="1"/>
      <c r="DDV97" s="1"/>
      <c r="DDW97" s="1"/>
      <c r="DDX97" s="1"/>
      <c r="DDY97" s="1"/>
      <c r="DDZ97" s="1"/>
      <c r="DEA97" s="1"/>
      <c r="DEB97" s="1"/>
      <c r="DEC97" s="1"/>
      <c r="DED97" s="1"/>
      <c r="DEE97" s="1"/>
      <c r="DEF97" s="1"/>
      <c r="DEG97" s="1"/>
      <c r="DEH97" s="1"/>
      <c r="DEI97" s="1"/>
      <c r="DEJ97" s="1"/>
      <c r="DEK97" s="1"/>
      <c r="DEL97" s="1"/>
      <c r="DEM97" s="1"/>
      <c r="DEN97" s="1"/>
      <c r="DEO97" s="1"/>
      <c r="DEP97" s="1"/>
      <c r="DEQ97" s="1"/>
      <c r="DER97" s="1"/>
      <c r="DES97" s="1"/>
      <c r="DET97" s="1"/>
      <c r="DEU97" s="1"/>
      <c r="DEV97" s="1"/>
      <c r="DEW97" s="1"/>
      <c r="DEX97" s="1"/>
      <c r="DEY97" s="1"/>
      <c r="DEZ97" s="1"/>
      <c r="DFA97" s="1"/>
      <c r="DFB97" s="1"/>
      <c r="DFC97" s="1"/>
      <c r="DFD97" s="1"/>
      <c r="DFE97" s="1"/>
      <c r="DFF97" s="1"/>
      <c r="DFG97" s="1"/>
      <c r="DFH97" s="1"/>
      <c r="DFI97" s="1"/>
      <c r="DFJ97" s="1"/>
      <c r="DFK97" s="1"/>
      <c r="DFL97" s="1"/>
      <c r="DFM97" s="1"/>
      <c r="DFN97" s="1"/>
      <c r="DFO97" s="1"/>
      <c r="DFP97" s="1"/>
      <c r="DFQ97" s="1"/>
      <c r="DFR97" s="1"/>
      <c r="DFS97" s="1"/>
      <c r="DFT97" s="1"/>
      <c r="DFU97" s="1"/>
      <c r="DFV97" s="1"/>
      <c r="DFW97" s="1"/>
      <c r="DFX97" s="1"/>
      <c r="DFY97" s="1"/>
      <c r="DFZ97" s="1"/>
      <c r="DGA97" s="1"/>
      <c r="DGB97" s="1"/>
      <c r="DGC97" s="1"/>
      <c r="DGD97" s="1"/>
      <c r="DGE97" s="1"/>
      <c r="DGF97" s="1"/>
      <c r="DGG97" s="1"/>
      <c r="DGH97" s="1"/>
      <c r="DGI97" s="1"/>
      <c r="DGJ97" s="1"/>
      <c r="DGK97" s="1"/>
      <c r="DGL97" s="1"/>
      <c r="DGM97" s="1"/>
      <c r="DGN97" s="1"/>
      <c r="DGO97" s="1"/>
      <c r="DGP97" s="1"/>
      <c r="DGQ97" s="1"/>
      <c r="DGR97" s="1"/>
      <c r="DGS97" s="1"/>
      <c r="DGT97" s="1"/>
      <c r="DGU97" s="1"/>
      <c r="DGV97" s="1"/>
      <c r="DGW97" s="1"/>
      <c r="DGX97" s="1"/>
      <c r="DGY97" s="1"/>
      <c r="DGZ97" s="1"/>
      <c r="DHA97" s="1"/>
      <c r="DHB97" s="1"/>
      <c r="DHC97" s="1"/>
      <c r="DHD97" s="1"/>
      <c r="DHE97" s="1"/>
      <c r="DHF97" s="1"/>
      <c r="DHG97" s="1"/>
      <c r="DHH97" s="1"/>
      <c r="DHI97" s="1"/>
      <c r="DHJ97" s="1"/>
      <c r="DHK97" s="1"/>
      <c r="DHL97" s="1"/>
      <c r="DHM97" s="1"/>
      <c r="DHN97" s="1"/>
      <c r="DHO97" s="1"/>
      <c r="DHP97" s="1"/>
      <c r="DHQ97" s="1"/>
      <c r="DHR97" s="1"/>
      <c r="DHS97" s="1"/>
      <c r="DHT97" s="1"/>
      <c r="DHU97" s="1"/>
      <c r="DHV97" s="1"/>
      <c r="DHW97" s="1"/>
      <c r="DHX97" s="1"/>
      <c r="DHY97" s="1"/>
      <c r="DHZ97" s="1"/>
      <c r="DIA97" s="1"/>
      <c r="DIB97" s="1"/>
      <c r="DIC97" s="1"/>
      <c r="DID97" s="1"/>
      <c r="DIE97" s="1"/>
      <c r="DIF97" s="1"/>
      <c r="DIG97" s="1"/>
      <c r="DIH97" s="1"/>
      <c r="DII97" s="1"/>
      <c r="DIJ97" s="1"/>
      <c r="DIK97" s="1"/>
      <c r="DIL97" s="1"/>
      <c r="DIM97" s="1"/>
      <c r="DIN97" s="1"/>
      <c r="DIO97" s="1"/>
      <c r="DIP97" s="1"/>
      <c r="DIQ97" s="1"/>
      <c r="DIR97" s="1"/>
      <c r="DIS97" s="1"/>
      <c r="DIT97" s="1"/>
      <c r="DIU97" s="1"/>
      <c r="DIV97" s="1"/>
      <c r="DIW97" s="1"/>
      <c r="DIX97" s="1"/>
      <c r="DIY97" s="1"/>
      <c r="DIZ97" s="1"/>
      <c r="DJA97" s="1"/>
      <c r="DJB97" s="1"/>
      <c r="DJC97" s="1"/>
      <c r="DJD97" s="1"/>
      <c r="DJE97" s="1"/>
      <c r="DJF97" s="1"/>
      <c r="DJG97" s="1"/>
      <c r="DJH97" s="1"/>
      <c r="DJI97" s="1"/>
      <c r="DJJ97" s="1"/>
      <c r="DJK97" s="1"/>
      <c r="DJL97" s="1"/>
      <c r="DJM97" s="1"/>
      <c r="DJN97" s="1"/>
      <c r="DJO97" s="1"/>
      <c r="DJP97" s="1"/>
      <c r="DJQ97" s="1"/>
      <c r="DJR97" s="1"/>
      <c r="DJS97" s="1"/>
      <c r="DJT97" s="1"/>
      <c r="DJU97" s="1"/>
      <c r="DJV97" s="1"/>
      <c r="DJW97" s="1"/>
      <c r="DJX97" s="1"/>
      <c r="DJY97" s="1"/>
      <c r="DJZ97" s="1"/>
      <c r="DKA97" s="1"/>
      <c r="DKB97" s="1"/>
      <c r="DKC97" s="1"/>
      <c r="DKD97" s="1"/>
      <c r="DKE97" s="1"/>
      <c r="DKF97" s="1"/>
      <c r="DKG97" s="1"/>
      <c r="DKH97" s="1"/>
      <c r="DKI97" s="1"/>
      <c r="DKJ97" s="1"/>
      <c r="DKK97" s="1"/>
      <c r="DKL97" s="1"/>
      <c r="DKM97" s="1"/>
      <c r="DKN97" s="1"/>
      <c r="DKO97" s="1"/>
      <c r="DKP97" s="1"/>
      <c r="DKQ97" s="1"/>
      <c r="DKR97" s="1"/>
      <c r="DKS97" s="1"/>
      <c r="DKT97" s="1"/>
      <c r="DKU97" s="1"/>
      <c r="DKV97" s="1"/>
      <c r="DKW97" s="1"/>
      <c r="DKX97" s="1"/>
      <c r="DKY97" s="1"/>
      <c r="DKZ97" s="1"/>
      <c r="DLA97" s="1"/>
      <c r="DLB97" s="1"/>
      <c r="DLC97" s="1"/>
      <c r="DLD97" s="1"/>
      <c r="DLE97" s="1"/>
      <c r="DLF97" s="1"/>
      <c r="DLG97" s="1"/>
      <c r="DLH97" s="1"/>
      <c r="DLI97" s="1"/>
      <c r="DLJ97" s="1"/>
      <c r="DLK97" s="1"/>
      <c r="DLL97" s="1"/>
      <c r="DLM97" s="1"/>
      <c r="DLN97" s="1"/>
      <c r="DLO97" s="1"/>
      <c r="DLP97" s="1"/>
      <c r="DLQ97" s="1"/>
      <c r="DLR97" s="1"/>
      <c r="DLS97" s="1"/>
      <c r="DLT97" s="1"/>
      <c r="DLU97" s="1"/>
      <c r="DLV97" s="1"/>
      <c r="DLW97" s="1"/>
      <c r="DLX97" s="1"/>
      <c r="DLY97" s="1"/>
      <c r="DLZ97" s="1"/>
      <c r="DMA97" s="1"/>
      <c r="DMB97" s="1"/>
      <c r="DMC97" s="1"/>
      <c r="DMD97" s="1"/>
      <c r="DME97" s="1"/>
      <c r="DMF97" s="1"/>
      <c r="DMG97" s="1"/>
      <c r="DMH97" s="1"/>
      <c r="DMI97" s="1"/>
      <c r="DMJ97" s="1"/>
      <c r="DMK97" s="1"/>
      <c r="DML97" s="1"/>
      <c r="DMM97" s="1"/>
      <c r="DMN97" s="1"/>
      <c r="DMO97" s="1"/>
      <c r="DMP97" s="1"/>
      <c r="DMQ97" s="761"/>
      <c r="DMR97" s="761"/>
      <c r="DMS97" s="761"/>
      <c r="DMT97" s="761"/>
      <c r="DMU97" s="761"/>
      <c r="DMV97" s="761"/>
      <c r="DMW97" s="1"/>
      <c r="DMX97" s="761"/>
      <c r="DMY97" s="761"/>
      <c r="DMZ97" s="1"/>
      <c r="DNA97" s="1"/>
      <c r="DNB97" s="1"/>
      <c r="DNC97" s="1"/>
      <c r="DND97" s="1"/>
      <c r="DNE97" s="1"/>
      <c r="DNF97" s="1"/>
      <c r="DNG97" s="1"/>
      <c r="DNH97" s="1"/>
      <c r="DNI97" s="1"/>
      <c r="DNJ97" s="1"/>
      <c r="DNK97" s="1"/>
      <c r="DNL97" s="1"/>
      <c r="DNM97" s="1"/>
      <c r="DNN97" s="1"/>
      <c r="DNO97" s="1"/>
      <c r="DNP97" s="1"/>
      <c r="DNQ97" s="1"/>
      <c r="DNR97" s="1"/>
      <c r="DNS97" s="1"/>
      <c r="DNT97" s="1"/>
      <c r="DNU97" s="1"/>
      <c r="DNV97" s="1"/>
      <c r="DNW97" s="1"/>
      <c r="DNX97" s="1"/>
      <c r="DNY97" s="1"/>
      <c r="DNZ97" s="1"/>
      <c r="DOA97" s="1"/>
      <c r="DOB97" s="1"/>
      <c r="DOC97" s="1"/>
      <c r="DOD97" s="1"/>
      <c r="DOE97" s="1"/>
      <c r="DOF97" s="1"/>
      <c r="DOG97" s="1"/>
      <c r="DOH97" s="1"/>
      <c r="DOI97" s="1"/>
      <c r="DOJ97" s="1"/>
      <c r="DOK97" s="1"/>
      <c r="DOL97" s="1"/>
      <c r="DOM97" s="1"/>
      <c r="DON97" s="1"/>
      <c r="DOO97" s="1"/>
      <c r="DOP97" s="1"/>
      <c r="DOQ97" s="1"/>
      <c r="DOR97" s="1"/>
      <c r="DOS97" s="1"/>
      <c r="DOT97" s="1"/>
      <c r="DOU97" s="1"/>
      <c r="DOV97" s="1"/>
      <c r="DOW97" s="1"/>
      <c r="DOX97" s="1"/>
      <c r="DOY97" s="1"/>
      <c r="DOZ97" s="1"/>
      <c r="DPA97" s="1"/>
      <c r="DPB97" s="1"/>
      <c r="DPC97" s="1"/>
      <c r="DPD97" s="1"/>
      <c r="DPE97" s="1"/>
      <c r="DPF97" s="1"/>
      <c r="DPG97" s="1"/>
      <c r="DPH97" s="1"/>
      <c r="DPI97" s="1"/>
      <c r="DPJ97" s="1"/>
      <c r="DPK97" s="1"/>
      <c r="DPL97" s="1"/>
      <c r="DPM97" s="1"/>
      <c r="DPN97" s="1"/>
      <c r="DPO97" s="1"/>
      <c r="DPP97" s="1"/>
      <c r="DPQ97" s="1"/>
      <c r="DPR97" s="1"/>
      <c r="DPS97" s="1"/>
      <c r="DPT97" s="1"/>
      <c r="DPU97" s="1"/>
      <c r="DPV97" s="1"/>
      <c r="DPW97" s="1"/>
      <c r="DPX97" s="1"/>
      <c r="DPY97" s="1"/>
      <c r="DPZ97" s="1"/>
      <c r="DQA97" s="1"/>
      <c r="DQB97" s="1"/>
      <c r="DQC97" s="1"/>
      <c r="DQD97" s="1"/>
      <c r="DQE97" s="1"/>
      <c r="DQF97" s="1"/>
      <c r="DQG97" s="1"/>
      <c r="DQH97" s="1"/>
      <c r="DQI97" s="1"/>
      <c r="DQJ97" s="1"/>
      <c r="DQK97" s="1"/>
      <c r="DQL97" s="1"/>
      <c r="DQM97" s="1"/>
      <c r="DQN97" s="1"/>
      <c r="DQO97" s="1"/>
      <c r="DQP97" s="1"/>
      <c r="DQQ97" s="1"/>
      <c r="DQR97" s="1"/>
      <c r="DQS97" s="1"/>
      <c r="DQT97" s="1"/>
      <c r="DQU97" s="1"/>
      <c r="DQV97" s="1"/>
      <c r="DQW97" s="1"/>
      <c r="DQX97" s="1"/>
      <c r="DQY97" s="1"/>
      <c r="DQZ97" s="1"/>
      <c r="DRA97" s="1"/>
      <c r="DRB97" s="1"/>
      <c r="DRC97" s="1"/>
      <c r="DRD97" s="1"/>
      <c r="DRE97" s="1"/>
      <c r="DRF97" s="1"/>
      <c r="DRG97" s="1"/>
      <c r="DRH97" s="1"/>
      <c r="DRI97" s="1"/>
      <c r="DRJ97" s="1"/>
      <c r="DRK97" s="1"/>
      <c r="DRL97" s="1"/>
      <c r="DRM97" s="1"/>
      <c r="DRN97" s="1"/>
      <c r="DRO97" s="1"/>
      <c r="DRP97" s="1"/>
      <c r="DRQ97" s="1"/>
      <c r="DRR97" s="1"/>
      <c r="DRS97" s="1"/>
      <c r="DRT97" s="1"/>
      <c r="DRU97" s="1"/>
      <c r="DRV97" s="1"/>
      <c r="DRW97" s="1"/>
      <c r="DRX97" s="1"/>
      <c r="DRY97" s="1"/>
      <c r="DRZ97" s="1"/>
      <c r="DSA97" s="1"/>
      <c r="DSB97" s="1"/>
      <c r="DSC97" s="1"/>
      <c r="DSD97" s="1"/>
      <c r="DSE97" s="1"/>
      <c r="DSF97" s="1"/>
      <c r="DSG97" s="1"/>
      <c r="DSH97" s="1"/>
      <c r="DSI97" s="1"/>
      <c r="DSJ97" s="1"/>
      <c r="DSK97" s="1"/>
      <c r="DSL97" s="1"/>
      <c r="DSM97" s="1"/>
      <c r="DSN97" s="1"/>
      <c r="DSO97" s="1"/>
      <c r="DSP97" s="1"/>
      <c r="DSQ97" s="1"/>
      <c r="DSR97" s="1"/>
      <c r="DSS97" s="1"/>
      <c r="DST97" s="1"/>
      <c r="DSU97" s="1"/>
      <c r="DSV97" s="1"/>
      <c r="DSW97" s="1"/>
      <c r="DSX97" s="1"/>
      <c r="DSY97" s="1"/>
      <c r="DSZ97" s="1"/>
      <c r="DTA97" s="1"/>
      <c r="DTB97" s="1"/>
      <c r="DTC97" s="1"/>
      <c r="DTD97" s="1"/>
      <c r="DTE97" s="1"/>
      <c r="DTF97" s="1"/>
      <c r="DTG97" s="1"/>
      <c r="DTH97" s="1"/>
      <c r="DTI97" s="1"/>
      <c r="DTJ97" s="1"/>
      <c r="DTK97" s="1"/>
      <c r="DTL97" s="1"/>
      <c r="DTM97" s="1"/>
      <c r="DTN97" s="1"/>
      <c r="DTO97" s="1"/>
      <c r="DTP97" s="1"/>
      <c r="DTQ97" s="1"/>
      <c r="DTR97" s="1"/>
      <c r="DTS97" s="1"/>
      <c r="DTT97" s="1"/>
      <c r="DTU97" s="1"/>
      <c r="DTV97" s="1"/>
      <c r="DTW97" s="1"/>
      <c r="DTX97" s="1"/>
      <c r="DTY97" s="1"/>
      <c r="DTZ97" s="1"/>
      <c r="DUA97" s="1"/>
      <c r="DUB97" s="1"/>
      <c r="DUC97" s="1"/>
      <c r="DUD97" s="1"/>
      <c r="DUE97" s="1"/>
      <c r="DUF97" s="1"/>
      <c r="DUG97" s="1"/>
      <c r="DUH97" s="1"/>
      <c r="DUI97" s="1"/>
      <c r="DUJ97" s="1"/>
      <c r="DUK97" s="1"/>
      <c r="DUL97" s="1"/>
      <c r="DUM97" s="1"/>
      <c r="DUN97" s="1"/>
      <c r="DUO97" s="1"/>
      <c r="DUP97" s="1"/>
      <c r="DUQ97" s="1"/>
      <c r="DUR97" s="1"/>
      <c r="DUS97" s="1"/>
      <c r="DUT97" s="1"/>
      <c r="DUU97" s="1"/>
      <c r="DUV97" s="1"/>
      <c r="DUW97" s="1"/>
      <c r="DUX97" s="1"/>
      <c r="DUY97" s="1"/>
      <c r="DUZ97" s="1"/>
      <c r="DVA97" s="1"/>
      <c r="DVB97" s="1"/>
      <c r="DVC97" s="1"/>
      <c r="DVD97" s="1"/>
      <c r="DVE97" s="1"/>
      <c r="DVF97" s="1"/>
      <c r="DVG97" s="1"/>
      <c r="DVH97" s="1"/>
      <c r="DVI97" s="1"/>
      <c r="DVJ97" s="1"/>
      <c r="DVK97" s="1"/>
      <c r="DVL97" s="1"/>
      <c r="DVM97" s="1"/>
      <c r="DVN97" s="1"/>
      <c r="DVO97" s="1"/>
      <c r="DVP97" s="1"/>
      <c r="DVQ97" s="1"/>
      <c r="DVR97" s="1"/>
      <c r="DVS97" s="1"/>
      <c r="DVT97" s="1"/>
      <c r="DVU97" s="1"/>
      <c r="DVV97" s="1"/>
      <c r="DVW97" s="1"/>
      <c r="DVX97" s="1"/>
      <c r="DVY97" s="1"/>
      <c r="DVZ97" s="1"/>
      <c r="DWA97" s="1"/>
      <c r="DWB97" s="1"/>
      <c r="DWC97" s="1"/>
      <c r="DWD97" s="1"/>
      <c r="DWE97" s="1"/>
      <c r="DWF97" s="1"/>
      <c r="DWG97" s="1"/>
      <c r="DWH97" s="1"/>
      <c r="DWI97" s="1"/>
      <c r="DWJ97" s="1"/>
      <c r="DWK97" s="1"/>
      <c r="DWL97" s="1"/>
      <c r="DWM97" s="761"/>
      <c r="DWN97" s="761"/>
      <c r="DWO97" s="761"/>
      <c r="DWP97" s="761"/>
      <c r="DWQ97" s="761"/>
      <c r="DWR97" s="761"/>
      <c r="DWS97" s="1"/>
      <c r="DWT97" s="761"/>
      <c r="DWU97" s="761"/>
      <c r="DWV97" s="1"/>
      <c r="DWW97" s="1"/>
      <c r="DWX97" s="1"/>
      <c r="DWY97" s="1"/>
      <c r="DWZ97" s="1"/>
      <c r="DXA97" s="1"/>
      <c r="DXB97" s="1"/>
      <c r="DXC97" s="1"/>
      <c r="DXD97" s="1"/>
      <c r="DXE97" s="1"/>
      <c r="DXF97" s="1"/>
      <c r="DXG97" s="1"/>
      <c r="DXH97" s="1"/>
      <c r="DXI97" s="1"/>
      <c r="DXJ97" s="1"/>
      <c r="DXK97" s="1"/>
      <c r="DXL97" s="1"/>
      <c r="DXM97" s="1"/>
      <c r="DXN97" s="1"/>
      <c r="DXO97" s="1"/>
      <c r="DXP97" s="1"/>
      <c r="DXQ97" s="1"/>
      <c r="DXR97" s="1"/>
      <c r="DXS97" s="1"/>
      <c r="DXT97" s="1"/>
      <c r="DXU97" s="1"/>
      <c r="DXV97" s="1"/>
      <c r="DXW97" s="1"/>
      <c r="DXX97" s="1"/>
      <c r="DXY97" s="1"/>
      <c r="DXZ97" s="1"/>
      <c r="DYA97" s="1"/>
      <c r="DYB97" s="1"/>
      <c r="DYC97" s="1"/>
      <c r="DYD97" s="1"/>
      <c r="DYE97" s="1"/>
      <c r="DYF97" s="1"/>
      <c r="DYG97" s="1"/>
      <c r="DYH97" s="1"/>
      <c r="DYI97" s="1"/>
      <c r="DYJ97" s="1"/>
      <c r="DYK97" s="1"/>
      <c r="DYL97" s="1"/>
      <c r="DYM97" s="1"/>
      <c r="DYN97" s="1"/>
      <c r="DYO97" s="1"/>
      <c r="DYP97" s="1"/>
      <c r="DYQ97" s="1"/>
      <c r="DYR97" s="1"/>
      <c r="DYS97" s="1"/>
      <c r="DYT97" s="1"/>
      <c r="DYU97" s="1"/>
      <c r="DYV97" s="1"/>
      <c r="DYW97" s="1"/>
      <c r="DYX97" s="1"/>
      <c r="DYY97" s="1"/>
      <c r="DYZ97" s="1"/>
      <c r="DZA97" s="1"/>
      <c r="DZB97" s="1"/>
      <c r="DZC97" s="1"/>
      <c r="DZD97" s="1"/>
      <c r="DZE97" s="1"/>
      <c r="DZF97" s="1"/>
      <c r="DZG97" s="1"/>
      <c r="DZH97" s="1"/>
      <c r="DZI97" s="1"/>
      <c r="DZJ97" s="1"/>
      <c r="DZK97" s="1"/>
      <c r="DZL97" s="1"/>
      <c r="DZM97" s="1"/>
      <c r="DZN97" s="1"/>
      <c r="DZO97" s="1"/>
      <c r="DZP97" s="1"/>
      <c r="DZQ97" s="1"/>
      <c r="DZR97" s="1"/>
      <c r="DZS97" s="1"/>
      <c r="DZT97" s="1"/>
      <c r="DZU97" s="1"/>
      <c r="DZV97" s="1"/>
      <c r="DZW97" s="1"/>
      <c r="DZX97" s="1"/>
      <c r="DZY97" s="1"/>
      <c r="DZZ97" s="1"/>
      <c r="EAA97" s="1"/>
      <c r="EAB97" s="1"/>
      <c r="EAC97" s="1"/>
      <c r="EAD97" s="1"/>
      <c r="EAE97" s="1"/>
      <c r="EAF97" s="1"/>
      <c r="EAG97" s="1"/>
      <c r="EAH97" s="1"/>
      <c r="EAI97" s="1"/>
      <c r="EAJ97" s="1"/>
      <c r="EAK97" s="1"/>
      <c r="EAL97" s="1"/>
      <c r="EAM97" s="1"/>
      <c r="EAN97" s="1"/>
      <c r="EAO97" s="1"/>
      <c r="EAP97" s="1"/>
      <c r="EAQ97" s="1"/>
      <c r="EAR97" s="1"/>
      <c r="EAS97" s="1"/>
      <c r="EAT97" s="1"/>
      <c r="EAU97" s="1"/>
      <c r="EAV97" s="1"/>
      <c r="EAW97" s="1"/>
      <c r="EAX97" s="1"/>
      <c r="EAY97" s="1"/>
      <c r="EAZ97" s="1"/>
      <c r="EBA97" s="1"/>
      <c r="EBB97" s="1"/>
      <c r="EBC97" s="1"/>
      <c r="EBD97" s="1"/>
      <c r="EBE97" s="1"/>
      <c r="EBF97" s="1"/>
      <c r="EBG97" s="1"/>
      <c r="EBH97" s="1"/>
      <c r="EBI97" s="1"/>
      <c r="EBJ97" s="1"/>
      <c r="EBK97" s="1"/>
      <c r="EBL97" s="1"/>
      <c r="EBM97" s="1"/>
      <c r="EBN97" s="1"/>
      <c r="EBO97" s="1"/>
      <c r="EBP97" s="1"/>
      <c r="EBQ97" s="1"/>
      <c r="EBR97" s="1"/>
      <c r="EBS97" s="1"/>
      <c r="EBT97" s="1"/>
      <c r="EBU97" s="1"/>
      <c r="EBV97" s="1"/>
      <c r="EBW97" s="1"/>
      <c r="EBX97" s="1"/>
      <c r="EBY97" s="1"/>
      <c r="EBZ97" s="1"/>
      <c r="ECA97" s="1"/>
      <c r="ECB97" s="1"/>
      <c r="ECC97" s="1"/>
      <c r="ECD97" s="1"/>
      <c r="ECE97" s="1"/>
      <c r="ECF97" s="1"/>
      <c r="ECG97" s="1"/>
      <c r="ECH97" s="1"/>
      <c r="ECI97" s="1"/>
      <c r="ECJ97" s="1"/>
      <c r="ECK97" s="1"/>
      <c r="ECL97" s="1"/>
      <c r="ECM97" s="1"/>
      <c r="ECN97" s="1"/>
      <c r="ECO97" s="1"/>
      <c r="ECP97" s="1"/>
      <c r="ECQ97" s="1"/>
      <c r="ECR97" s="1"/>
      <c r="ECS97" s="1"/>
      <c r="ECT97" s="1"/>
      <c r="ECU97" s="1"/>
      <c r="ECV97" s="1"/>
      <c r="ECW97" s="1"/>
      <c r="ECX97" s="1"/>
      <c r="ECY97" s="1"/>
      <c r="ECZ97" s="1"/>
      <c r="EDA97" s="1"/>
      <c r="EDB97" s="1"/>
      <c r="EDC97" s="1"/>
      <c r="EDD97" s="1"/>
      <c r="EDE97" s="1"/>
      <c r="EDF97" s="1"/>
      <c r="EDG97" s="1"/>
      <c r="EDH97" s="1"/>
      <c r="EDI97" s="1"/>
      <c r="EDJ97" s="1"/>
      <c r="EDK97" s="1"/>
      <c r="EDL97" s="1"/>
      <c r="EDM97" s="1"/>
      <c r="EDN97" s="1"/>
      <c r="EDO97" s="1"/>
      <c r="EDP97" s="1"/>
      <c r="EDQ97" s="1"/>
      <c r="EDR97" s="1"/>
      <c r="EDS97" s="1"/>
      <c r="EDT97" s="1"/>
      <c r="EDU97" s="1"/>
      <c r="EDV97" s="1"/>
      <c r="EDW97" s="1"/>
      <c r="EDX97" s="1"/>
      <c r="EDY97" s="1"/>
      <c r="EDZ97" s="1"/>
      <c r="EEA97" s="1"/>
      <c r="EEB97" s="1"/>
      <c r="EEC97" s="1"/>
      <c r="EED97" s="1"/>
      <c r="EEE97" s="1"/>
      <c r="EEF97" s="1"/>
      <c r="EEG97" s="1"/>
      <c r="EEH97" s="1"/>
      <c r="EEI97" s="1"/>
      <c r="EEJ97" s="1"/>
      <c r="EEK97" s="1"/>
      <c r="EEL97" s="1"/>
      <c r="EEM97" s="1"/>
      <c r="EEN97" s="1"/>
      <c r="EEO97" s="1"/>
      <c r="EEP97" s="1"/>
      <c r="EEQ97" s="1"/>
      <c r="EER97" s="1"/>
      <c r="EES97" s="1"/>
      <c r="EET97" s="1"/>
      <c r="EEU97" s="1"/>
      <c r="EEV97" s="1"/>
      <c r="EEW97" s="1"/>
      <c r="EEX97" s="1"/>
      <c r="EEY97" s="1"/>
      <c r="EEZ97" s="1"/>
      <c r="EFA97" s="1"/>
      <c r="EFB97" s="1"/>
      <c r="EFC97" s="1"/>
      <c r="EFD97" s="1"/>
      <c r="EFE97" s="1"/>
      <c r="EFF97" s="1"/>
      <c r="EFG97" s="1"/>
      <c r="EFH97" s="1"/>
      <c r="EFI97" s="1"/>
      <c r="EFJ97" s="1"/>
      <c r="EFK97" s="1"/>
      <c r="EFL97" s="1"/>
      <c r="EFM97" s="1"/>
      <c r="EFN97" s="1"/>
      <c r="EFO97" s="1"/>
      <c r="EFP97" s="1"/>
      <c r="EFQ97" s="1"/>
      <c r="EFR97" s="1"/>
      <c r="EFS97" s="1"/>
      <c r="EFT97" s="1"/>
      <c r="EFU97" s="1"/>
      <c r="EFV97" s="1"/>
      <c r="EFW97" s="1"/>
      <c r="EFX97" s="1"/>
      <c r="EFY97" s="1"/>
      <c r="EFZ97" s="1"/>
      <c r="EGA97" s="1"/>
      <c r="EGB97" s="1"/>
      <c r="EGC97" s="1"/>
      <c r="EGD97" s="1"/>
      <c r="EGE97" s="1"/>
      <c r="EGF97" s="1"/>
      <c r="EGG97" s="1"/>
      <c r="EGH97" s="1"/>
      <c r="EGI97" s="761"/>
      <c r="EGJ97" s="761"/>
      <c r="EGK97" s="761"/>
      <c r="EGL97" s="761"/>
      <c r="EGM97" s="761"/>
      <c r="EGN97" s="761"/>
      <c r="EGO97" s="1"/>
      <c r="EGP97" s="761"/>
      <c r="EGQ97" s="761"/>
      <c r="EGR97" s="1"/>
      <c r="EGS97" s="1"/>
      <c r="EGT97" s="1"/>
      <c r="EGU97" s="1"/>
      <c r="EGV97" s="1"/>
      <c r="EGW97" s="1"/>
      <c r="EGX97" s="1"/>
      <c r="EGY97" s="1"/>
      <c r="EGZ97" s="1"/>
      <c r="EHA97" s="1"/>
      <c r="EHB97" s="1"/>
      <c r="EHC97" s="1"/>
      <c r="EHD97" s="1"/>
      <c r="EHE97" s="1"/>
      <c r="EHF97" s="1"/>
      <c r="EHG97" s="1"/>
      <c r="EHH97" s="1"/>
      <c r="EHI97" s="1"/>
      <c r="EHJ97" s="1"/>
      <c r="EHK97" s="1"/>
      <c r="EHL97" s="1"/>
      <c r="EHM97" s="1"/>
      <c r="EHN97" s="1"/>
      <c r="EHO97" s="1"/>
      <c r="EHP97" s="1"/>
      <c r="EHQ97" s="1"/>
      <c r="EHR97" s="1"/>
      <c r="EHS97" s="1"/>
      <c r="EHT97" s="1"/>
      <c r="EHU97" s="1"/>
      <c r="EHV97" s="1"/>
      <c r="EHW97" s="1"/>
      <c r="EHX97" s="1"/>
      <c r="EHY97" s="1"/>
      <c r="EHZ97" s="1"/>
      <c r="EIA97" s="1"/>
      <c r="EIB97" s="1"/>
      <c r="EIC97" s="1"/>
      <c r="EID97" s="1"/>
      <c r="EIE97" s="1"/>
      <c r="EIF97" s="1"/>
      <c r="EIG97" s="1"/>
      <c r="EIH97" s="1"/>
      <c r="EII97" s="1"/>
      <c r="EIJ97" s="1"/>
      <c r="EIK97" s="1"/>
      <c r="EIL97" s="1"/>
      <c r="EIM97" s="1"/>
      <c r="EIN97" s="1"/>
      <c r="EIO97" s="1"/>
      <c r="EIP97" s="1"/>
      <c r="EIQ97" s="1"/>
      <c r="EIR97" s="1"/>
      <c r="EIS97" s="1"/>
      <c r="EIT97" s="1"/>
      <c r="EIU97" s="1"/>
      <c r="EIV97" s="1"/>
      <c r="EIW97" s="1"/>
      <c r="EIX97" s="1"/>
      <c r="EIY97" s="1"/>
      <c r="EIZ97" s="1"/>
      <c r="EJA97" s="1"/>
      <c r="EJB97" s="1"/>
      <c r="EJC97" s="1"/>
      <c r="EJD97" s="1"/>
      <c r="EJE97" s="1"/>
      <c r="EJF97" s="1"/>
      <c r="EJG97" s="1"/>
      <c r="EJH97" s="1"/>
      <c r="EJI97" s="1"/>
      <c r="EJJ97" s="1"/>
      <c r="EJK97" s="1"/>
      <c r="EJL97" s="1"/>
      <c r="EJM97" s="1"/>
      <c r="EJN97" s="1"/>
      <c r="EJO97" s="1"/>
      <c r="EJP97" s="1"/>
      <c r="EJQ97" s="1"/>
      <c r="EJR97" s="1"/>
      <c r="EJS97" s="1"/>
      <c r="EJT97" s="1"/>
      <c r="EJU97" s="1"/>
      <c r="EJV97" s="1"/>
      <c r="EJW97" s="1"/>
      <c r="EJX97" s="1"/>
      <c r="EJY97" s="1"/>
      <c r="EJZ97" s="1"/>
      <c r="EKA97" s="1"/>
      <c r="EKB97" s="1"/>
      <c r="EKC97" s="1"/>
      <c r="EKD97" s="1"/>
      <c r="EKE97" s="1"/>
      <c r="EKF97" s="1"/>
      <c r="EKG97" s="1"/>
      <c r="EKH97" s="1"/>
      <c r="EKI97" s="1"/>
      <c r="EKJ97" s="1"/>
      <c r="EKK97" s="1"/>
      <c r="EKL97" s="1"/>
      <c r="EKM97" s="1"/>
      <c r="EKN97" s="1"/>
      <c r="EKO97" s="1"/>
      <c r="EKP97" s="1"/>
      <c r="EKQ97" s="1"/>
      <c r="EKR97" s="1"/>
      <c r="EKS97" s="1"/>
      <c r="EKT97" s="1"/>
      <c r="EKU97" s="1"/>
      <c r="EKV97" s="1"/>
      <c r="EKW97" s="1"/>
      <c r="EKX97" s="1"/>
      <c r="EKY97" s="1"/>
      <c r="EKZ97" s="1"/>
      <c r="ELA97" s="1"/>
      <c r="ELB97" s="1"/>
      <c r="ELC97" s="1"/>
      <c r="ELD97" s="1"/>
      <c r="ELE97" s="1"/>
      <c r="ELF97" s="1"/>
      <c r="ELG97" s="1"/>
      <c r="ELH97" s="1"/>
      <c r="ELI97" s="1"/>
      <c r="ELJ97" s="1"/>
      <c r="ELK97" s="1"/>
      <c r="ELL97" s="1"/>
      <c r="ELM97" s="1"/>
      <c r="ELN97" s="1"/>
      <c r="ELO97" s="1"/>
      <c r="ELP97" s="1"/>
      <c r="ELQ97" s="1"/>
      <c r="ELR97" s="1"/>
      <c r="ELS97" s="1"/>
      <c r="ELT97" s="1"/>
      <c r="ELU97" s="1"/>
      <c r="ELV97" s="1"/>
      <c r="ELW97" s="1"/>
      <c r="ELX97" s="1"/>
      <c r="ELY97" s="1"/>
      <c r="ELZ97" s="1"/>
      <c r="EMA97" s="1"/>
      <c r="EMB97" s="1"/>
      <c r="EMC97" s="1"/>
      <c r="EMD97" s="1"/>
      <c r="EME97" s="1"/>
      <c r="EMF97" s="1"/>
      <c r="EMG97" s="1"/>
      <c r="EMH97" s="1"/>
      <c r="EMI97" s="1"/>
      <c r="EMJ97" s="1"/>
      <c r="EMK97" s="1"/>
      <c r="EML97" s="1"/>
      <c r="EMM97" s="1"/>
      <c r="EMN97" s="1"/>
      <c r="EMO97" s="1"/>
      <c r="EMP97" s="1"/>
      <c r="EMQ97" s="1"/>
      <c r="EMR97" s="1"/>
      <c r="EMS97" s="1"/>
      <c r="EMT97" s="1"/>
      <c r="EMU97" s="1"/>
      <c r="EMV97" s="1"/>
      <c r="EMW97" s="1"/>
      <c r="EMX97" s="1"/>
      <c r="EMY97" s="1"/>
      <c r="EMZ97" s="1"/>
      <c r="ENA97" s="1"/>
      <c r="ENB97" s="1"/>
      <c r="ENC97" s="1"/>
      <c r="END97" s="1"/>
      <c r="ENE97" s="1"/>
      <c r="ENF97" s="1"/>
      <c r="ENG97" s="1"/>
      <c r="ENH97" s="1"/>
      <c r="ENI97" s="1"/>
      <c r="ENJ97" s="1"/>
      <c r="ENK97" s="1"/>
      <c r="ENL97" s="1"/>
      <c r="ENM97" s="1"/>
      <c r="ENN97" s="1"/>
      <c r="ENO97" s="1"/>
      <c r="ENP97" s="1"/>
      <c r="ENQ97" s="1"/>
      <c r="ENR97" s="1"/>
      <c r="ENS97" s="1"/>
      <c r="ENT97" s="1"/>
      <c r="ENU97" s="1"/>
      <c r="ENV97" s="1"/>
      <c r="ENW97" s="1"/>
      <c r="ENX97" s="1"/>
      <c r="ENY97" s="1"/>
      <c r="ENZ97" s="1"/>
      <c r="EOA97" s="1"/>
      <c r="EOB97" s="1"/>
      <c r="EOC97" s="1"/>
      <c r="EOD97" s="1"/>
      <c r="EOE97" s="1"/>
      <c r="EOF97" s="1"/>
      <c r="EOG97" s="1"/>
      <c r="EOH97" s="1"/>
      <c r="EOI97" s="1"/>
      <c r="EOJ97" s="1"/>
      <c r="EOK97" s="1"/>
      <c r="EOL97" s="1"/>
      <c r="EOM97" s="1"/>
      <c r="EON97" s="1"/>
      <c r="EOO97" s="1"/>
      <c r="EOP97" s="1"/>
      <c r="EOQ97" s="1"/>
      <c r="EOR97" s="1"/>
      <c r="EOS97" s="1"/>
      <c r="EOT97" s="1"/>
      <c r="EOU97" s="1"/>
      <c r="EOV97" s="1"/>
      <c r="EOW97" s="1"/>
      <c r="EOX97" s="1"/>
      <c r="EOY97" s="1"/>
      <c r="EOZ97" s="1"/>
      <c r="EPA97" s="1"/>
      <c r="EPB97" s="1"/>
      <c r="EPC97" s="1"/>
      <c r="EPD97" s="1"/>
      <c r="EPE97" s="1"/>
      <c r="EPF97" s="1"/>
      <c r="EPG97" s="1"/>
      <c r="EPH97" s="1"/>
      <c r="EPI97" s="1"/>
      <c r="EPJ97" s="1"/>
      <c r="EPK97" s="1"/>
      <c r="EPL97" s="1"/>
      <c r="EPM97" s="1"/>
      <c r="EPN97" s="1"/>
      <c r="EPO97" s="1"/>
      <c r="EPP97" s="1"/>
      <c r="EPQ97" s="1"/>
      <c r="EPR97" s="1"/>
      <c r="EPS97" s="1"/>
      <c r="EPT97" s="1"/>
      <c r="EPU97" s="1"/>
      <c r="EPV97" s="1"/>
      <c r="EPW97" s="1"/>
      <c r="EPX97" s="1"/>
      <c r="EPY97" s="1"/>
      <c r="EPZ97" s="1"/>
      <c r="EQA97" s="1"/>
      <c r="EQB97" s="1"/>
      <c r="EQC97" s="1"/>
      <c r="EQD97" s="1"/>
      <c r="EQE97" s="761"/>
      <c r="EQF97" s="761"/>
      <c r="EQG97" s="761"/>
      <c r="EQH97" s="761"/>
      <c r="EQI97" s="761"/>
      <c r="EQJ97" s="761"/>
      <c r="EQK97" s="1"/>
      <c r="EQL97" s="761"/>
      <c r="EQM97" s="761"/>
      <c r="EQN97" s="1"/>
      <c r="EQO97" s="1"/>
      <c r="EQP97" s="1"/>
      <c r="EQQ97" s="1"/>
      <c r="EQR97" s="1"/>
      <c r="EQS97" s="1"/>
      <c r="EQT97" s="1"/>
      <c r="EQU97" s="1"/>
      <c r="EQV97" s="1"/>
      <c r="EQW97" s="1"/>
      <c r="EQX97" s="1"/>
      <c r="EQY97" s="1"/>
      <c r="EQZ97" s="1"/>
      <c r="ERA97" s="1"/>
      <c r="ERB97" s="1"/>
      <c r="ERC97" s="1"/>
      <c r="ERD97" s="1"/>
      <c r="ERE97" s="1"/>
      <c r="ERF97" s="1"/>
      <c r="ERG97" s="1"/>
      <c r="ERH97" s="1"/>
      <c r="ERI97" s="1"/>
      <c r="ERJ97" s="1"/>
      <c r="ERK97" s="1"/>
      <c r="ERL97" s="1"/>
      <c r="ERM97" s="1"/>
      <c r="ERN97" s="1"/>
      <c r="ERO97" s="1"/>
      <c r="ERP97" s="1"/>
      <c r="ERQ97" s="1"/>
      <c r="ERR97" s="1"/>
      <c r="ERS97" s="1"/>
      <c r="ERT97" s="1"/>
      <c r="ERU97" s="1"/>
      <c r="ERV97" s="1"/>
      <c r="ERW97" s="1"/>
      <c r="ERX97" s="1"/>
      <c r="ERY97" s="1"/>
      <c r="ERZ97" s="1"/>
      <c r="ESA97" s="1"/>
      <c r="ESB97" s="1"/>
      <c r="ESC97" s="1"/>
      <c r="ESD97" s="1"/>
      <c r="ESE97" s="1"/>
      <c r="ESF97" s="1"/>
      <c r="ESG97" s="1"/>
      <c r="ESH97" s="1"/>
      <c r="ESI97" s="1"/>
      <c r="ESJ97" s="1"/>
      <c r="ESK97" s="1"/>
      <c r="ESL97" s="1"/>
      <c r="ESM97" s="1"/>
      <c r="ESN97" s="1"/>
      <c r="ESO97" s="1"/>
      <c r="ESP97" s="1"/>
      <c r="ESQ97" s="1"/>
      <c r="ESR97" s="1"/>
      <c r="ESS97" s="1"/>
      <c r="EST97" s="1"/>
      <c r="ESU97" s="1"/>
      <c r="ESV97" s="1"/>
      <c r="ESW97" s="1"/>
      <c r="ESX97" s="1"/>
      <c r="ESY97" s="1"/>
      <c r="ESZ97" s="1"/>
      <c r="ETA97" s="1"/>
      <c r="ETB97" s="1"/>
      <c r="ETC97" s="1"/>
      <c r="ETD97" s="1"/>
      <c r="ETE97" s="1"/>
      <c r="ETF97" s="1"/>
      <c r="ETG97" s="1"/>
      <c r="ETH97" s="1"/>
      <c r="ETI97" s="1"/>
      <c r="ETJ97" s="1"/>
      <c r="ETK97" s="1"/>
      <c r="ETL97" s="1"/>
      <c r="ETM97" s="1"/>
      <c r="ETN97" s="1"/>
      <c r="ETO97" s="1"/>
      <c r="ETP97" s="1"/>
      <c r="ETQ97" s="1"/>
      <c r="ETR97" s="1"/>
      <c r="ETS97" s="1"/>
      <c r="ETT97" s="1"/>
      <c r="ETU97" s="1"/>
      <c r="ETV97" s="1"/>
      <c r="ETW97" s="1"/>
      <c r="ETX97" s="1"/>
      <c r="ETY97" s="1"/>
      <c r="ETZ97" s="1"/>
      <c r="EUA97" s="1"/>
      <c r="EUB97" s="1"/>
      <c r="EUC97" s="1"/>
      <c r="EUD97" s="1"/>
      <c r="EUE97" s="1"/>
      <c r="EUF97" s="1"/>
      <c r="EUG97" s="1"/>
      <c r="EUH97" s="1"/>
      <c r="EUI97" s="1"/>
      <c r="EUJ97" s="1"/>
      <c r="EUK97" s="1"/>
      <c r="EUL97" s="1"/>
      <c r="EUM97" s="1"/>
      <c r="EUN97" s="1"/>
      <c r="EUO97" s="1"/>
      <c r="EUP97" s="1"/>
      <c r="EUQ97" s="1"/>
      <c r="EUR97" s="1"/>
      <c r="EUS97" s="1"/>
      <c r="EUT97" s="1"/>
      <c r="EUU97" s="1"/>
      <c r="EUV97" s="1"/>
      <c r="EUW97" s="1"/>
      <c r="EUX97" s="1"/>
      <c r="EUY97" s="1"/>
      <c r="EUZ97" s="1"/>
      <c r="EVA97" s="1"/>
      <c r="EVB97" s="1"/>
      <c r="EVC97" s="1"/>
      <c r="EVD97" s="1"/>
      <c r="EVE97" s="1"/>
      <c r="EVF97" s="1"/>
      <c r="EVG97" s="1"/>
      <c r="EVH97" s="1"/>
      <c r="EVI97" s="1"/>
      <c r="EVJ97" s="1"/>
      <c r="EVK97" s="1"/>
      <c r="EVL97" s="1"/>
      <c r="EVM97" s="1"/>
      <c r="EVN97" s="1"/>
      <c r="EVO97" s="1"/>
      <c r="EVP97" s="1"/>
      <c r="EVQ97" s="1"/>
      <c r="EVR97" s="1"/>
      <c r="EVS97" s="1"/>
      <c r="EVT97" s="1"/>
      <c r="EVU97" s="1"/>
      <c r="EVV97" s="1"/>
      <c r="EVW97" s="1"/>
      <c r="EVX97" s="1"/>
      <c r="EVY97" s="1"/>
      <c r="EVZ97" s="1"/>
      <c r="EWA97" s="1"/>
      <c r="EWB97" s="1"/>
      <c r="EWC97" s="1"/>
      <c r="EWD97" s="1"/>
      <c r="EWE97" s="1"/>
      <c r="EWF97" s="1"/>
      <c r="EWG97" s="1"/>
      <c r="EWH97" s="1"/>
      <c r="EWI97" s="1"/>
      <c r="EWJ97" s="1"/>
      <c r="EWK97" s="1"/>
      <c r="EWL97" s="1"/>
      <c r="EWM97" s="1"/>
      <c r="EWN97" s="1"/>
      <c r="EWO97" s="1"/>
      <c r="EWP97" s="1"/>
      <c r="EWQ97" s="1"/>
      <c r="EWR97" s="1"/>
      <c r="EWS97" s="1"/>
      <c r="EWT97" s="1"/>
      <c r="EWU97" s="1"/>
      <c r="EWV97" s="1"/>
      <c r="EWW97" s="1"/>
      <c r="EWX97" s="1"/>
      <c r="EWY97" s="1"/>
      <c r="EWZ97" s="1"/>
      <c r="EXA97" s="1"/>
      <c r="EXB97" s="1"/>
      <c r="EXC97" s="1"/>
      <c r="EXD97" s="1"/>
      <c r="EXE97" s="1"/>
      <c r="EXF97" s="1"/>
      <c r="EXG97" s="1"/>
      <c r="EXH97" s="1"/>
      <c r="EXI97" s="1"/>
      <c r="EXJ97" s="1"/>
      <c r="EXK97" s="1"/>
      <c r="EXL97" s="1"/>
      <c r="EXM97" s="1"/>
      <c r="EXN97" s="1"/>
      <c r="EXO97" s="1"/>
      <c r="EXP97" s="1"/>
      <c r="EXQ97" s="1"/>
      <c r="EXR97" s="1"/>
      <c r="EXS97" s="1"/>
      <c r="EXT97" s="1"/>
      <c r="EXU97" s="1"/>
      <c r="EXV97" s="1"/>
      <c r="EXW97" s="1"/>
      <c r="EXX97" s="1"/>
      <c r="EXY97" s="1"/>
      <c r="EXZ97" s="1"/>
      <c r="EYA97" s="1"/>
      <c r="EYB97" s="1"/>
      <c r="EYC97" s="1"/>
      <c r="EYD97" s="1"/>
      <c r="EYE97" s="1"/>
      <c r="EYF97" s="1"/>
      <c r="EYG97" s="1"/>
      <c r="EYH97" s="1"/>
      <c r="EYI97" s="1"/>
      <c r="EYJ97" s="1"/>
      <c r="EYK97" s="1"/>
      <c r="EYL97" s="1"/>
      <c r="EYM97" s="1"/>
      <c r="EYN97" s="1"/>
      <c r="EYO97" s="1"/>
      <c r="EYP97" s="1"/>
      <c r="EYQ97" s="1"/>
      <c r="EYR97" s="1"/>
      <c r="EYS97" s="1"/>
      <c r="EYT97" s="1"/>
      <c r="EYU97" s="1"/>
      <c r="EYV97" s="1"/>
      <c r="EYW97" s="1"/>
      <c r="EYX97" s="1"/>
      <c r="EYY97" s="1"/>
      <c r="EYZ97" s="1"/>
      <c r="EZA97" s="1"/>
      <c r="EZB97" s="1"/>
      <c r="EZC97" s="1"/>
      <c r="EZD97" s="1"/>
      <c r="EZE97" s="1"/>
      <c r="EZF97" s="1"/>
      <c r="EZG97" s="1"/>
      <c r="EZH97" s="1"/>
      <c r="EZI97" s="1"/>
      <c r="EZJ97" s="1"/>
      <c r="EZK97" s="1"/>
      <c r="EZL97" s="1"/>
      <c r="EZM97" s="1"/>
      <c r="EZN97" s="1"/>
      <c r="EZO97" s="1"/>
      <c r="EZP97" s="1"/>
      <c r="EZQ97" s="1"/>
      <c r="EZR97" s="1"/>
      <c r="EZS97" s="1"/>
      <c r="EZT97" s="1"/>
      <c r="EZU97" s="1"/>
      <c r="EZV97" s="1"/>
      <c r="EZW97" s="1"/>
      <c r="EZX97" s="1"/>
      <c r="EZY97" s="1"/>
      <c r="EZZ97" s="1"/>
      <c r="FAA97" s="761"/>
      <c r="FAB97" s="761"/>
      <c r="FAC97" s="761"/>
      <c r="FAD97" s="761"/>
      <c r="FAE97" s="761"/>
      <c r="FAF97" s="761"/>
      <c r="FAG97" s="1"/>
      <c r="FAH97" s="761"/>
      <c r="FAI97" s="761"/>
      <c r="FAJ97" s="1"/>
      <c r="FAK97" s="1"/>
      <c r="FAL97" s="1"/>
      <c r="FAM97" s="1"/>
      <c r="FAN97" s="1"/>
      <c r="FAO97" s="1"/>
      <c r="FAP97" s="1"/>
      <c r="FAQ97" s="1"/>
      <c r="FAR97" s="1"/>
      <c r="FAS97" s="1"/>
      <c r="FAT97" s="1"/>
      <c r="FAU97" s="1"/>
      <c r="FAV97" s="1"/>
      <c r="FAW97" s="1"/>
      <c r="FAX97" s="1"/>
      <c r="FAY97" s="1"/>
      <c r="FAZ97" s="1"/>
      <c r="FBA97" s="1"/>
      <c r="FBB97" s="1"/>
      <c r="FBC97" s="1"/>
      <c r="FBD97" s="1"/>
      <c r="FBE97" s="1"/>
      <c r="FBF97" s="1"/>
      <c r="FBG97" s="1"/>
      <c r="FBH97" s="1"/>
      <c r="FBI97" s="1"/>
      <c r="FBJ97" s="1"/>
      <c r="FBK97" s="1"/>
      <c r="FBL97" s="1"/>
      <c r="FBM97" s="1"/>
      <c r="FBN97" s="1"/>
      <c r="FBO97" s="1"/>
      <c r="FBP97" s="1"/>
      <c r="FBQ97" s="1"/>
      <c r="FBR97" s="1"/>
      <c r="FBS97" s="1"/>
      <c r="FBT97" s="1"/>
      <c r="FBU97" s="1"/>
      <c r="FBV97" s="1"/>
      <c r="FBW97" s="1"/>
      <c r="FBX97" s="1"/>
      <c r="FBY97" s="1"/>
      <c r="FBZ97" s="1"/>
      <c r="FCA97" s="1"/>
      <c r="FCB97" s="1"/>
      <c r="FCC97" s="1"/>
      <c r="FCD97" s="1"/>
      <c r="FCE97" s="1"/>
      <c r="FCF97" s="1"/>
      <c r="FCG97" s="1"/>
      <c r="FCH97" s="1"/>
      <c r="FCI97" s="1"/>
      <c r="FCJ97" s="1"/>
      <c r="FCK97" s="1"/>
      <c r="FCL97" s="1"/>
      <c r="FCM97" s="1"/>
      <c r="FCN97" s="1"/>
      <c r="FCO97" s="1"/>
      <c r="FCP97" s="1"/>
      <c r="FCQ97" s="1"/>
      <c r="FCR97" s="1"/>
      <c r="FCS97" s="1"/>
      <c r="FCT97" s="1"/>
      <c r="FCU97" s="1"/>
      <c r="FCV97" s="1"/>
      <c r="FCW97" s="1"/>
      <c r="FCX97" s="1"/>
      <c r="FCY97" s="1"/>
      <c r="FCZ97" s="1"/>
      <c r="FDA97" s="1"/>
      <c r="FDB97" s="1"/>
      <c r="FDC97" s="1"/>
      <c r="FDD97" s="1"/>
      <c r="FDE97" s="1"/>
      <c r="FDF97" s="1"/>
      <c r="FDG97" s="1"/>
      <c r="FDH97" s="1"/>
      <c r="FDI97" s="1"/>
      <c r="FDJ97" s="1"/>
      <c r="FDK97" s="1"/>
      <c r="FDL97" s="1"/>
      <c r="FDM97" s="1"/>
      <c r="FDN97" s="1"/>
      <c r="FDO97" s="1"/>
      <c r="FDP97" s="1"/>
      <c r="FDQ97" s="1"/>
      <c r="FDR97" s="1"/>
      <c r="FDS97" s="1"/>
      <c r="FDT97" s="1"/>
      <c r="FDU97" s="1"/>
      <c r="FDV97" s="1"/>
      <c r="FDW97" s="1"/>
      <c r="FDX97" s="1"/>
      <c r="FDY97" s="1"/>
      <c r="FDZ97" s="1"/>
      <c r="FEA97" s="1"/>
      <c r="FEB97" s="1"/>
      <c r="FEC97" s="1"/>
      <c r="FED97" s="1"/>
      <c r="FEE97" s="1"/>
      <c r="FEF97" s="1"/>
      <c r="FEG97" s="1"/>
      <c r="FEH97" s="1"/>
      <c r="FEI97" s="1"/>
      <c r="FEJ97" s="1"/>
      <c r="FEK97" s="1"/>
      <c r="FEL97" s="1"/>
      <c r="FEM97" s="1"/>
      <c r="FEN97" s="1"/>
      <c r="FEO97" s="1"/>
      <c r="FEP97" s="1"/>
      <c r="FEQ97" s="1"/>
      <c r="FER97" s="1"/>
      <c r="FES97" s="1"/>
      <c r="FET97" s="1"/>
      <c r="FEU97" s="1"/>
      <c r="FEV97" s="1"/>
      <c r="FEW97" s="1"/>
      <c r="FEX97" s="1"/>
      <c r="FEY97" s="1"/>
      <c r="FEZ97" s="1"/>
      <c r="FFA97" s="1"/>
      <c r="FFB97" s="1"/>
      <c r="FFC97" s="1"/>
      <c r="FFD97" s="1"/>
      <c r="FFE97" s="1"/>
      <c r="FFF97" s="1"/>
      <c r="FFG97" s="1"/>
      <c r="FFH97" s="1"/>
      <c r="FFI97" s="1"/>
      <c r="FFJ97" s="1"/>
      <c r="FFK97" s="1"/>
      <c r="FFL97" s="1"/>
      <c r="FFM97" s="1"/>
      <c r="FFN97" s="1"/>
      <c r="FFO97" s="1"/>
      <c r="FFP97" s="1"/>
      <c r="FFQ97" s="1"/>
      <c r="FFR97" s="1"/>
      <c r="FFS97" s="1"/>
      <c r="FFT97" s="1"/>
      <c r="FFU97" s="1"/>
      <c r="FFV97" s="1"/>
      <c r="FFW97" s="1"/>
      <c r="FFX97" s="1"/>
      <c r="FFY97" s="1"/>
      <c r="FFZ97" s="1"/>
      <c r="FGA97" s="1"/>
      <c r="FGB97" s="1"/>
      <c r="FGC97" s="1"/>
      <c r="FGD97" s="1"/>
      <c r="FGE97" s="1"/>
      <c r="FGF97" s="1"/>
      <c r="FGG97" s="1"/>
      <c r="FGH97" s="1"/>
      <c r="FGI97" s="1"/>
      <c r="FGJ97" s="1"/>
      <c r="FGK97" s="1"/>
      <c r="FGL97" s="1"/>
      <c r="FGM97" s="1"/>
      <c r="FGN97" s="1"/>
      <c r="FGO97" s="1"/>
      <c r="FGP97" s="1"/>
      <c r="FGQ97" s="1"/>
      <c r="FGR97" s="1"/>
      <c r="FGS97" s="1"/>
      <c r="FGT97" s="1"/>
      <c r="FGU97" s="1"/>
      <c r="FGV97" s="1"/>
      <c r="FGW97" s="1"/>
      <c r="FGX97" s="1"/>
      <c r="FGY97" s="1"/>
      <c r="FGZ97" s="1"/>
      <c r="FHA97" s="1"/>
      <c r="FHB97" s="1"/>
      <c r="FHC97" s="1"/>
      <c r="FHD97" s="1"/>
      <c r="FHE97" s="1"/>
      <c r="FHF97" s="1"/>
      <c r="FHG97" s="1"/>
      <c r="FHH97" s="1"/>
      <c r="FHI97" s="1"/>
      <c r="FHJ97" s="1"/>
      <c r="FHK97" s="1"/>
      <c r="FHL97" s="1"/>
      <c r="FHM97" s="1"/>
      <c r="FHN97" s="1"/>
      <c r="FHO97" s="1"/>
      <c r="FHP97" s="1"/>
      <c r="FHQ97" s="1"/>
      <c r="FHR97" s="1"/>
      <c r="FHS97" s="1"/>
      <c r="FHT97" s="1"/>
      <c r="FHU97" s="1"/>
      <c r="FHV97" s="1"/>
      <c r="FHW97" s="1"/>
      <c r="FHX97" s="1"/>
      <c r="FHY97" s="1"/>
      <c r="FHZ97" s="1"/>
      <c r="FIA97" s="1"/>
      <c r="FIB97" s="1"/>
      <c r="FIC97" s="1"/>
      <c r="FID97" s="1"/>
      <c r="FIE97" s="1"/>
      <c r="FIF97" s="1"/>
      <c r="FIG97" s="1"/>
      <c r="FIH97" s="1"/>
      <c r="FII97" s="1"/>
      <c r="FIJ97" s="1"/>
      <c r="FIK97" s="1"/>
      <c r="FIL97" s="1"/>
      <c r="FIM97" s="1"/>
      <c r="FIN97" s="1"/>
      <c r="FIO97" s="1"/>
      <c r="FIP97" s="1"/>
      <c r="FIQ97" s="1"/>
      <c r="FIR97" s="1"/>
      <c r="FIS97" s="1"/>
      <c r="FIT97" s="1"/>
      <c r="FIU97" s="1"/>
      <c r="FIV97" s="1"/>
      <c r="FIW97" s="1"/>
      <c r="FIX97" s="1"/>
      <c r="FIY97" s="1"/>
      <c r="FIZ97" s="1"/>
      <c r="FJA97" s="1"/>
      <c r="FJB97" s="1"/>
      <c r="FJC97" s="1"/>
      <c r="FJD97" s="1"/>
      <c r="FJE97" s="1"/>
      <c r="FJF97" s="1"/>
      <c r="FJG97" s="1"/>
      <c r="FJH97" s="1"/>
      <c r="FJI97" s="1"/>
      <c r="FJJ97" s="1"/>
      <c r="FJK97" s="1"/>
      <c r="FJL97" s="1"/>
      <c r="FJM97" s="1"/>
      <c r="FJN97" s="1"/>
      <c r="FJO97" s="1"/>
      <c r="FJP97" s="1"/>
      <c r="FJQ97" s="1"/>
      <c r="FJR97" s="1"/>
      <c r="FJS97" s="1"/>
      <c r="FJT97" s="1"/>
      <c r="FJU97" s="1"/>
      <c r="FJV97" s="1"/>
      <c r="FJW97" s="761"/>
      <c r="FJX97" s="761"/>
      <c r="FJY97" s="761"/>
      <c r="FJZ97" s="761"/>
      <c r="FKA97" s="761"/>
      <c r="FKB97" s="761"/>
      <c r="FKC97" s="1"/>
      <c r="FKD97" s="761"/>
      <c r="FKE97" s="761"/>
      <c r="FKF97" s="1"/>
      <c r="FKG97" s="1"/>
      <c r="FKH97" s="1"/>
      <c r="FKI97" s="1"/>
      <c r="FKJ97" s="1"/>
      <c r="FKK97" s="1"/>
      <c r="FKL97" s="1"/>
      <c r="FKM97" s="1"/>
      <c r="FKN97" s="1"/>
      <c r="FKO97" s="1"/>
      <c r="FKP97" s="1"/>
      <c r="FKQ97" s="1"/>
      <c r="FKR97" s="1"/>
      <c r="FKS97" s="1"/>
      <c r="FKT97" s="1"/>
      <c r="FKU97" s="1"/>
      <c r="FKV97" s="1"/>
      <c r="FKW97" s="1"/>
      <c r="FKX97" s="1"/>
      <c r="FKY97" s="1"/>
      <c r="FKZ97" s="1"/>
      <c r="FLA97" s="1"/>
      <c r="FLB97" s="1"/>
      <c r="FLC97" s="1"/>
      <c r="FLD97" s="1"/>
      <c r="FLE97" s="1"/>
      <c r="FLF97" s="1"/>
      <c r="FLG97" s="1"/>
      <c r="FLH97" s="1"/>
      <c r="FLI97" s="1"/>
      <c r="FLJ97" s="1"/>
      <c r="FLK97" s="1"/>
      <c r="FLL97" s="1"/>
      <c r="FLM97" s="1"/>
      <c r="FLN97" s="1"/>
      <c r="FLO97" s="1"/>
      <c r="FLP97" s="1"/>
      <c r="FLQ97" s="1"/>
      <c r="FLR97" s="1"/>
      <c r="FLS97" s="1"/>
      <c r="FLT97" s="1"/>
      <c r="FLU97" s="1"/>
      <c r="FLV97" s="1"/>
      <c r="FLW97" s="1"/>
      <c r="FLX97" s="1"/>
      <c r="FLY97" s="1"/>
      <c r="FLZ97" s="1"/>
      <c r="FMA97" s="1"/>
      <c r="FMB97" s="1"/>
      <c r="FMC97" s="1"/>
      <c r="FMD97" s="1"/>
      <c r="FME97" s="1"/>
      <c r="FMF97" s="1"/>
      <c r="FMG97" s="1"/>
      <c r="FMH97" s="1"/>
      <c r="FMI97" s="1"/>
      <c r="FMJ97" s="1"/>
      <c r="FMK97" s="1"/>
      <c r="FML97" s="1"/>
      <c r="FMM97" s="1"/>
      <c r="FMN97" s="1"/>
      <c r="FMO97" s="1"/>
      <c r="FMP97" s="1"/>
      <c r="FMQ97" s="1"/>
      <c r="FMR97" s="1"/>
      <c r="FMS97" s="1"/>
      <c r="FMT97" s="1"/>
      <c r="FMU97" s="1"/>
      <c r="FMV97" s="1"/>
      <c r="FMW97" s="1"/>
      <c r="FMX97" s="1"/>
      <c r="FMY97" s="1"/>
      <c r="FMZ97" s="1"/>
      <c r="FNA97" s="1"/>
      <c r="FNB97" s="1"/>
      <c r="FNC97" s="1"/>
      <c r="FND97" s="1"/>
      <c r="FNE97" s="1"/>
      <c r="FNF97" s="1"/>
      <c r="FNG97" s="1"/>
      <c r="FNH97" s="1"/>
      <c r="FNI97" s="1"/>
      <c r="FNJ97" s="1"/>
      <c r="FNK97" s="1"/>
      <c r="FNL97" s="1"/>
      <c r="FNM97" s="1"/>
      <c r="FNN97" s="1"/>
      <c r="FNO97" s="1"/>
      <c r="FNP97" s="1"/>
      <c r="FNQ97" s="1"/>
      <c r="FNR97" s="1"/>
      <c r="FNS97" s="1"/>
      <c r="FNT97" s="1"/>
      <c r="FNU97" s="1"/>
      <c r="FNV97" s="1"/>
      <c r="FNW97" s="1"/>
      <c r="FNX97" s="1"/>
      <c r="FNY97" s="1"/>
      <c r="FNZ97" s="1"/>
      <c r="FOA97" s="1"/>
      <c r="FOB97" s="1"/>
      <c r="FOC97" s="1"/>
      <c r="FOD97" s="1"/>
      <c r="FOE97" s="1"/>
      <c r="FOF97" s="1"/>
      <c r="FOG97" s="1"/>
      <c r="FOH97" s="1"/>
      <c r="FOI97" s="1"/>
      <c r="FOJ97" s="1"/>
      <c r="FOK97" s="1"/>
      <c r="FOL97" s="1"/>
      <c r="FOM97" s="1"/>
      <c r="FON97" s="1"/>
      <c r="FOO97" s="1"/>
      <c r="FOP97" s="1"/>
      <c r="FOQ97" s="1"/>
      <c r="FOR97" s="1"/>
      <c r="FOS97" s="1"/>
      <c r="FOT97" s="1"/>
      <c r="FOU97" s="1"/>
      <c r="FOV97" s="1"/>
      <c r="FOW97" s="1"/>
      <c r="FOX97" s="1"/>
      <c r="FOY97" s="1"/>
      <c r="FOZ97" s="1"/>
      <c r="FPA97" s="1"/>
      <c r="FPB97" s="1"/>
      <c r="FPC97" s="1"/>
      <c r="FPD97" s="1"/>
      <c r="FPE97" s="1"/>
      <c r="FPF97" s="1"/>
      <c r="FPG97" s="1"/>
      <c r="FPH97" s="1"/>
      <c r="FPI97" s="1"/>
      <c r="FPJ97" s="1"/>
      <c r="FPK97" s="1"/>
      <c r="FPL97" s="1"/>
      <c r="FPM97" s="1"/>
      <c r="FPN97" s="1"/>
      <c r="FPO97" s="1"/>
      <c r="FPP97" s="1"/>
      <c r="FPQ97" s="1"/>
      <c r="FPR97" s="1"/>
      <c r="FPS97" s="1"/>
      <c r="FPT97" s="1"/>
      <c r="FPU97" s="1"/>
      <c r="FPV97" s="1"/>
      <c r="FPW97" s="1"/>
      <c r="FPX97" s="1"/>
      <c r="FPY97" s="1"/>
      <c r="FPZ97" s="1"/>
      <c r="FQA97" s="1"/>
      <c r="FQB97" s="1"/>
      <c r="FQC97" s="1"/>
      <c r="FQD97" s="1"/>
      <c r="FQE97" s="1"/>
      <c r="FQF97" s="1"/>
      <c r="FQG97" s="1"/>
      <c r="FQH97" s="1"/>
      <c r="FQI97" s="1"/>
      <c r="FQJ97" s="1"/>
      <c r="FQK97" s="1"/>
      <c r="FQL97" s="1"/>
      <c r="FQM97" s="1"/>
      <c r="FQN97" s="1"/>
      <c r="FQO97" s="1"/>
      <c r="FQP97" s="1"/>
      <c r="FQQ97" s="1"/>
      <c r="FQR97" s="1"/>
      <c r="FQS97" s="1"/>
      <c r="FQT97" s="1"/>
      <c r="FQU97" s="1"/>
      <c r="FQV97" s="1"/>
      <c r="FQW97" s="1"/>
      <c r="FQX97" s="1"/>
      <c r="FQY97" s="1"/>
      <c r="FQZ97" s="1"/>
      <c r="FRA97" s="1"/>
      <c r="FRB97" s="1"/>
      <c r="FRC97" s="1"/>
      <c r="FRD97" s="1"/>
      <c r="FRE97" s="1"/>
      <c r="FRF97" s="1"/>
      <c r="FRG97" s="1"/>
      <c r="FRH97" s="1"/>
      <c r="FRI97" s="1"/>
      <c r="FRJ97" s="1"/>
      <c r="FRK97" s="1"/>
      <c r="FRL97" s="1"/>
      <c r="FRM97" s="1"/>
      <c r="FRN97" s="1"/>
      <c r="FRO97" s="1"/>
      <c r="FRP97" s="1"/>
      <c r="FRQ97" s="1"/>
      <c r="FRR97" s="1"/>
      <c r="FRS97" s="1"/>
      <c r="FRT97" s="1"/>
      <c r="FRU97" s="1"/>
      <c r="FRV97" s="1"/>
      <c r="FRW97" s="1"/>
      <c r="FRX97" s="1"/>
      <c r="FRY97" s="1"/>
      <c r="FRZ97" s="1"/>
      <c r="FSA97" s="1"/>
      <c r="FSB97" s="1"/>
      <c r="FSC97" s="1"/>
      <c r="FSD97" s="1"/>
      <c r="FSE97" s="1"/>
      <c r="FSF97" s="1"/>
      <c r="FSG97" s="1"/>
      <c r="FSH97" s="1"/>
      <c r="FSI97" s="1"/>
      <c r="FSJ97" s="1"/>
      <c r="FSK97" s="1"/>
      <c r="FSL97" s="1"/>
      <c r="FSM97" s="1"/>
      <c r="FSN97" s="1"/>
      <c r="FSO97" s="1"/>
      <c r="FSP97" s="1"/>
      <c r="FSQ97" s="1"/>
      <c r="FSR97" s="1"/>
      <c r="FSS97" s="1"/>
      <c r="FST97" s="1"/>
      <c r="FSU97" s="1"/>
      <c r="FSV97" s="1"/>
      <c r="FSW97" s="1"/>
      <c r="FSX97" s="1"/>
      <c r="FSY97" s="1"/>
      <c r="FSZ97" s="1"/>
      <c r="FTA97" s="1"/>
      <c r="FTB97" s="1"/>
      <c r="FTC97" s="1"/>
      <c r="FTD97" s="1"/>
      <c r="FTE97" s="1"/>
      <c r="FTF97" s="1"/>
      <c r="FTG97" s="1"/>
      <c r="FTH97" s="1"/>
      <c r="FTI97" s="1"/>
      <c r="FTJ97" s="1"/>
      <c r="FTK97" s="1"/>
      <c r="FTL97" s="1"/>
      <c r="FTM97" s="1"/>
      <c r="FTN97" s="1"/>
      <c r="FTO97" s="1"/>
      <c r="FTP97" s="1"/>
      <c r="FTQ97" s="1"/>
      <c r="FTR97" s="1"/>
      <c r="FTS97" s="761"/>
      <c r="FTT97" s="761"/>
      <c r="FTU97" s="761"/>
      <c r="FTV97" s="761"/>
      <c r="FTW97" s="761"/>
      <c r="FTX97" s="761"/>
      <c r="FTY97" s="1"/>
      <c r="FTZ97" s="761"/>
      <c r="FUA97" s="761"/>
      <c r="FUB97" s="1"/>
      <c r="FUC97" s="1"/>
      <c r="FUD97" s="1"/>
      <c r="FUE97" s="1"/>
      <c r="FUF97" s="1"/>
      <c r="FUG97" s="1"/>
      <c r="FUH97" s="1"/>
      <c r="FUI97" s="1"/>
      <c r="FUJ97" s="1"/>
      <c r="FUK97" s="1"/>
      <c r="FUL97" s="1"/>
      <c r="FUM97" s="1"/>
      <c r="FUN97" s="1"/>
      <c r="FUO97" s="1"/>
      <c r="FUP97" s="1"/>
      <c r="FUQ97" s="1"/>
      <c r="FUR97" s="1"/>
      <c r="FUS97" s="1"/>
      <c r="FUT97" s="1"/>
      <c r="FUU97" s="1"/>
      <c r="FUV97" s="1"/>
      <c r="FUW97" s="1"/>
      <c r="FUX97" s="1"/>
      <c r="FUY97" s="1"/>
      <c r="FUZ97" s="1"/>
      <c r="FVA97" s="1"/>
      <c r="FVB97" s="1"/>
      <c r="FVC97" s="1"/>
      <c r="FVD97" s="1"/>
      <c r="FVE97" s="1"/>
      <c r="FVF97" s="1"/>
      <c r="FVG97" s="1"/>
      <c r="FVH97" s="1"/>
      <c r="FVI97" s="1"/>
      <c r="FVJ97" s="1"/>
      <c r="FVK97" s="1"/>
      <c r="FVL97" s="1"/>
      <c r="FVM97" s="1"/>
      <c r="FVN97" s="1"/>
      <c r="FVO97" s="1"/>
      <c r="FVP97" s="1"/>
      <c r="FVQ97" s="1"/>
      <c r="FVR97" s="1"/>
      <c r="FVS97" s="1"/>
      <c r="FVT97" s="1"/>
      <c r="FVU97" s="1"/>
      <c r="FVV97" s="1"/>
      <c r="FVW97" s="1"/>
      <c r="FVX97" s="1"/>
      <c r="FVY97" s="1"/>
      <c r="FVZ97" s="1"/>
      <c r="FWA97" s="1"/>
      <c r="FWB97" s="1"/>
      <c r="FWC97" s="1"/>
      <c r="FWD97" s="1"/>
      <c r="FWE97" s="1"/>
      <c r="FWF97" s="1"/>
      <c r="FWG97" s="1"/>
      <c r="FWH97" s="1"/>
      <c r="FWI97" s="1"/>
      <c r="FWJ97" s="1"/>
      <c r="FWK97" s="1"/>
      <c r="FWL97" s="1"/>
      <c r="FWM97" s="1"/>
      <c r="FWN97" s="1"/>
      <c r="FWO97" s="1"/>
      <c r="FWP97" s="1"/>
      <c r="FWQ97" s="1"/>
      <c r="FWR97" s="1"/>
      <c r="FWS97" s="1"/>
      <c r="FWT97" s="1"/>
      <c r="FWU97" s="1"/>
      <c r="FWV97" s="1"/>
      <c r="FWW97" s="1"/>
      <c r="FWX97" s="1"/>
      <c r="FWY97" s="1"/>
      <c r="FWZ97" s="1"/>
      <c r="FXA97" s="1"/>
      <c r="FXB97" s="1"/>
      <c r="FXC97" s="1"/>
      <c r="FXD97" s="1"/>
      <c r="FXE97" s="1"/>
      <c r="FXF97" s="1"/>
      <c r="FXG97" s="1"/>
      <c r="FXH97" s="1"/>
      <c r="FXI97" s="1"/>
      <c r="FXJ97" s="1"/>
      <c r="FXK97" s="1"/>
      <c r="FXL97" s="1"/>
      <c r="FXM97" s="1"/>
      <c r="FXN97" s="1"/>
      <c r="FXO97" s="1"/>
      <c r="FXP97" s="1"/>
      <c r="FXQ97" s="1"/>
      <c r="FXR97" s="1"/>
      <c r="FXS97" s="1"/>
      <c r="FXT97" s="1"/>
      <c r="FXU97" s="1"/>
      <c r="FXV97" s="1"/>
      <c r="FXW97" s="1"/>
      <c r="FXX97" s="1"/>
      <c r="FXY97" s="1"/>
      <c r="FXZ97" s="1"/>
      <c r="FYA97" s="1"/>
      <c r="FYB97" s="1"/>
      <c r="FYC97" s="1"/>
      <c r="FYD97" s="1"/>
      <c r="FYE97" s="1"/>
      <c r="FYF97" s="1"/>
      <c r="FYG97" s="1"/>
      <c r="FYH97" s="1"/>
      <c r="FYI97" s="1"/>
      <c r="FYJ97" s="1"/>
      <c r="FYK97" s="1"/>
      <c r="FYL97" s="1"/>
      <c r="FYM97" s="1"/>
      <c r="FYN97" s="1"/>
      <c r="FYO97" s="1"/>
      <c r="FYP97" s="1"/>
      <c r="FYQ97" s="1"/>
      <c r="FYR97" s="1"/>
      <c r="FYS97" s="1"/>
      <c r="FYT97" s="1"/>
      <c r="FYU97" s="1"/>
      <c r="FYV97" s="1"/>
      <c r="FYW97" s="1"/>
      <c r="FYX97" s="1"/>
      <c r="FYY97" s="1"/>
      <c r="FYZ97" s="1"/>
      <c r="FZA97" s="1"/>
      <c r="FZB97" s="1"/>
      <c r="FZC97" s="1"/>
      <c r="FZD97" s="1"/>
      <c r="FZE97" s="1"/>
      <c r="FZF97" s="1"/>
      <c r="FZG97" s="1"/>
      <c r="FZH97" s="1"/>
      <c r="FZI97" s="1"/>
      <c r="FZJ97" s="1"/>
      <c r="FZK97" s="1"/>
      <c r="FZL97" s="1"/>
      <c r="FZM97" s="1"/>
      <c r="FZN97" s="1"/>
      <c r="FZO97" s="1"/>
      <c r="FZP97" s="1"/>
      <c r="FZQ97" s="1"/>
      <c r="FZR97" s="1"/>
      <c r="FZS97" s="1"/>
      <c r="FZT97" s="1"/>
      <c r="FZU97" s="1"/>
      <c r="FZV97" s="1"/>
      <c r="FZW97" s="1"/>
      <c r="FZX97" s="1"/>
      <c r="FZY97" s="1"/>
      <c r="FZZ97" s="1"/>
      <c r="GAA97" s="1"/>
      <c r="GAB97" s="1"/>
      <c r="GAC97" s="1"/>
      <c r="GAD97" s="1"/>
      <c r="GAE97" s="1"/>
      <c r="GAF97" s="1"/>
      <c r="GAG97" s="1"/>
      <c r="GAH97" s="1"/>
      <c r="GAI97" s="1"/>
      <c r="GAJ97" s="1"/>
      <c r="GAK97" s="1"/>
      <c r="GAL97" s="1"/>
      <c r="GAM97" s="1"/>
      <c r="GAN97" s="1"/>
      <c r="GAO97" s="1"/>
      <c r="GAP97" s="1"/>
      <c r="GAQ97" s="1"/>
      <c r="GAR97" s="1"/>
      <c r="GAS97" s="1"/>
      <c r="GAT97" s="1"/>
      <c r="GAU97" s="1"/>
      <c r="GAV97" s="1"/>
      <c r="GAW97" s="1"/>
      <c r="GAX97" s="1"/>
      <c r="GAY97" s="1"/>
      <c r="GAZ97" s="1"/>
      <c r="GBA97" s="1"/>
      <c r="GBB97" s="1"/>
      <c r="GBC97" s="1"/>
      <c r="GBD97" s="1"/>
      <c r="GBE97" s="1"/>
      <c r="GBF97" s="1"/>
      <c r="GBG97" s="1"/>
      <c r="GBH97" s="1"/>
      <c r="GBI97" s="1"/>
      <c r="GBJ97" s="1"/>
      <c r="GBK97" s="1"/>
      <c r="GBL97" s="1"/>
      <c r="GBM97" s="1"/>
      <c r="GBN97" s="1"/>
      <c r="GBO97" s="1"/>
      <c r="GBP97" s="1"/>
      <c r="GBQ97" s="1"/>
      <c r="GBR97" s="1"/>
      <c r="GBS97" s="1"/>
      <c r="GBT97" s="1"/>
      <c r="GBU97" s="1"/>
      <c r="GBV97" s="1"/>
      <c r="GBW97" s="1"/>
      <c r="GBX97" s="1"/>
      <c r="GBY97" s="1"/>
      <c r="GBZ97" s="1"/>
      <c r="GCA97" s="1"/>
      <c r="GCB97" s="1"/>
      <c r="GCC97" s="1"/>
      <c r="GCD97" s="1"/>
      <c r="GCE97" s="1"/>
      <c r="GCF97" s="1"/>
      <c r="GCG97" s="1"/>
      <c r="GCH97" s="1"/>
      <c r="GCI97" s="1"/>
      <c r="GCJ97" s="1"/>
      <c r="GCK97" s="1"/>
      <c r="GCL97" s="1"/>
      <c r="GCM97" s="1"/>
      <c r="GCN97" s="1"/>
      <c r="GCO97" s="1"/>
      <c r="GCP97" s="1"/>
      <c r="GCQ97" s="1"/>
      <c r="GCR97" s="1"/>
      <c r="GCS97" s="1"/>
      <c r="GCT97" s="1"/>
      <c r="GCU97" s="1"/>
      <c r="GCV97" s="1"/>
      <c r="GCW97" s="1"/>
      <c r="GCX97" s="1"/>
      <c r="GCY97" s="1"/>
      <c r="GCZ97" s="1"/>
      <c r="GDA97" s="1"/>
      <c r="GDB97" s="1"/>
      <c r="GDC97" s="1"/>
      <c r="GDD97" s="1"/>
      <c r="GDE97" s="1"/>
      <c r="GDF97" s="1"/>
      <c r="GDG97" s="1"/>
      <c r="GDH97" s="1"/>
      <c r="GDI97" s="1"/>
      <c r="GDJ97" s="1"/>
      <c r="GDK97" s="1"/>
      <c r="GDL97" s="1"/>
      <c r="GDM97" s="1"/>
      <c r="GDN97" s="1"/>
      <c r="GDO97" s="761"/>
      <c r="GDP97" s="761"/>
      <c r="GDQ97" s="761"/>
      <c r="GDR97" s="761"/>
      <c r="GDS97" s="761"/>
      <c r="GDT97" s="761"/>
      <c r="GDU97" s="1"/>
      <c r="GDV97" s="761"/>
      <c r="GDW97" s="761"/>
      <c r="GDX97" s="1"/>
      <c r="GDY97" s="1"/>
      <c r="GDZ97" s="1"/>
      <c r="GEA97" s="1"/>
      <c r="GEB97" s="1"/>
      <c r="GEC97" s="1"/>
      <c r="GED97" s="1"/>
      <c r="GEE97" s="1"/>
      <c r="GEF97" s="1"/>
      <c r="GEG97" s="1"/>
      <c r="GEH97" s="1"/>
      <c r="GEI97" s="1"/>
      <c r="GEJ97" s="1"/>
      <c r="GEK97" s="1"/>
      <c r="GEL97" s="1"/>
      <c r="GEM97" s="1"/>
      <c r="GEN97" s="1"/>
      <c r="GEO97" s="1"/>
      <c r="GEP97" s="1"/>
      <c r="GEQ97" s="1"/>
      <c r="GER97" s="1"/>
      <c r="GES97" s="1"/>
      <c r="GET97" s="1"/>
      <c r="GEU97" s="1"/>
      <c r="GEV97" s="1"/>
      <c r="GEW97" s="1"/>
      <c r="GEX97" s="1"/>
      <c r="GEY97" s="1"/>
      <c r="GEZ97" s="1"/>
      <c r="GFA97" s="1"/>
      <c r="GFB97" s="1"/>
      <c r="GFC97" s="1"/>
      <c r="GFD97" s="1"/>
      <c r="GFE97" s="1"/>
      <c r="GFF97" s="1"/>
      <c r="GFG97" s="1"/>
      <c r="GFH97" s="1"/>
      <c r="GFI97" s="1"/>
      <c r="GFJ97" s="1"/>
      <c r="GFK97" s="1"/>
      <c r="GFL97" s="1"/>
      <c r="GFM97" s="1"/>
      <c r="GFN97" s="1"/>
      <c r="GFO97" s="1"/>
      <c r="GFP97" s="1"/>
      <c r="GFQ97" s="1"/>
      <c r="GFR97" s="1"/>
      <c r="GFS97" s="1"/>
      <c r="GFT97" s="1"/>
      <c r="GFU97" s="1"/>
      <c r="GFV97" s="1"/>
      <c r="GFW97" s="1"/>
      <c r="GFX97" s="1"/>
      <c r="GFY97" s="1"/>
      <c r="GFZ97" s="1"/>
      <c r="GGA97" s="1"/>
      <c r="GGB97" s="1"/>
      <c r="GGC97" s="1"/>
      <c r="GGD97" s="1"/>
      <c r="GGE97" s="1"/>
      <c r="GGF97" s="1"/>
      <c r="GGG97" s="1"/>
      <c r="GGH97" s="1"/>
      <c r="GGI97" s="1"/>
      <c r="GGJ97" s="1"/>
      <c r="GGK97" s="1"/>
      <c r="GGL97" s="1"/>
      <c r="GGM97" s="1"/>
      <c r="GGN97" s="1"/>
      <c r="GGO97" s="1"/>
      <c r="GGP97" s="1"/>
      <c r="GGQ97" s="1"/>
      <c r="GGR97" s="1"/>
      <c r="GGS97" s="1"/>
      <c r="GGT97" s="1"/>
      <c r="GGU97" s="1"/>
      <c r="GGV97" s="1"/>
      <c r="GGW97" s="1"/>
      <c r="GGX97" s="1"/>
      <c r="GGY97" s="1"/>
      <c r="GGZ97" s="1"/>
      <c r="GHA97" s="1"/>
      <c r="GHB97" s="1"/>
      <c r="GHC97" s="1"/>
      <c r="GHD97" s="1"/>
      <c r="GHE97" s="1"/>
      <c r="GHF97" s="1"/>
      <c r="GHG97" s="1"/>
      <c r="GHH97" s="1"/>
      <c r="GHI97" s="1"/>
      <c r="GHJ97" s="1"/>
      <c r="GHK97" s="1"/>
      <c r="GHL97" s="1"/>
      <c r="GHM97" s="1"/>
      <c r="GHN97" s="1"/>
      <c r="GHO97" s="1"/>
      <c r="GHP97" s="1"/>
      <c r="GHQ97" s="1"/>
      <c r="GHR97" s="1"/>
      <c r="GHS97" s="1"/>
      <c r="GHT97" s="1"/>
      <c r="GHU97" s="1"/>
      <c r="GHV97" s="1"/>
      <c r="GHW97" s="1"/>
      <c r="GHX97" s="1"/>
      <c r="GHY97" s="1"/>
      <c r="GHZ97" s="1"/>
      <c r="GIA97" s="1"/>
      <c r="GIB97" s="1"/>
      <c r="GIC97" s="1"/>
      <c r="GID97" s="1"/>
      <c r="GIE97" s="1"/>
      <c r="GIF97" s="1"/>
      <c r="GIG97" s="1"/>
      <c r="GIH97" s="1"/>
      <c r="GII97" s="1"/>
      <c r="GIJ97" s="1"/>
      <c r="GIK97" s="1"/>
      <c r="GIL97" s="1"/>
      <c r="GIM97" s="1"/>
      <c r="GIN97" s="1"/>
      <c r="GIO97" s="1"/>
      <c r="GIP97" s="1"/>
      <c r="GIQ97" s="1"/>
      <c r="GIR97" s="1"/>
      <c r="GIS97" s="1"/>
      <c r="GIT97" s="1"/>
      <c r="GIU97" s="1"/>
      <c r="GIV97" s="1"/>
      <c r="GIW97" s="1"/>
      <c r="GIX97" s="1"/>
      <c r="GIY97" s="1"/>
      <c r="GIZ97" s="1"/>
      <c r="GJA97" s="1"/>
      <c r="GJB97" s="1"/>
      <c r="GJC97" s="1"/>
      <c r="GJD97" s="1"/>
      <c r="GJE97" s="1"/>
      <c r="GJF97" s="1"/>
      <c r="GJG97" s="1"/>
      <c r="GJH97" s="1"/>
      <c r="GJI97" s="1"/>
      <c r="GJJ97" s="1"/>
      <c r="GJK97" s="1"/>
      <c r="GJL97" s="1"/>
      <c r="GJM97" s="1"/>
      <c r="GJN97" s="1"/>
      <c r="GJO97" s="1"/>
      <c r="GJP97" s="1"/>
      <c r="GJQ97" s="1"/>
      <c r="GJR97" s="1"/>
      <c r="GJS97" s="1"/>
      <c r="GJT97" s="1"/>
      <c r="GJU97" s="1"/>
      <c r="GJV97" s="1"/>
      <c r="GJW97" s="1"/>
      <c r="GJX97" s="1"/>
      <c r="GJY97" s="1"/>
      <c r="GJZ97" s="1"/>
      <c r="GKA97" s="1"/>
      <c r="GKB97" s="1"/>
      <c r="GKC97" s="1"/>
      <c r="GKD97" s="1"/>
      <c r="GKE97" s="1"/>
      <c r="GKF97" s="1"/>
      <c r="GKG97" s="1"/>
      <c r="GKH97" s="1"/>
      <c r="GKI97" s="1"/>
      <c r="GKJ97" s="1"/>
      <c r="GKK97" s="1"/>
      <c r="GKL97" s="1"/>
      <c r="GKM97" s="1"/>
      <c r="GKN97" s="1"/>
      <c r="GKO97" s="1"/>
      <c r="GKP97" s="1"/>
      <c r="GKQ97" s="1"/>
      <c r="GKR97" s="1"/>
      <c r="GKS97" s="1"/>
      <c r="GKT97" s="1"/>
      <c r="GKU97" s="1"/>
      <c r="GKV97" s="1"/>
      <c r="GKW97" s="1"/>
      <c r="GKX97" s="1"/>
      <c r="GKY97" s="1"/>
      <c r="GKZ97" s="1"/>
      <c r="GLA97" s="1"/>
      <c r="GLB97" s="1"/>
      <c r="GLC97" s="1"/>
      <c r="GLD97" s="1"/>
      <c r="GLE97" s="1"/>
      <c r="GLF97" s="1"/>
      <c r="GLG97" s="1"/>
      <c r="GLH97" s="1"/>
      <c r="GLI97" s="1"/>
      <c r="GLJ97" s="1"/>
      <c r="GLK97" s="1"/>
      <c r="GLL97" s="1"/>
      <c r="GLM97" s="1"/>
      <c r="GLN97" s="1"/>
      <c r="GLO97" s="1"/>
      <c r="GLP97" s="1"/>
      <c r="GLQ97" s="1"/>
      <c r="GLR97" s="1"/>
      <c r="GLS97" s="1"/>
      <c r="GLT97" s="1"/>
      <c r="GLU97" s="1"/>
      <c r="GLV97" s="1"/>
      <c r="GLW97" s="1"/>
      <c r="GLX97" s="1"/>
      <c r="GLY97" s="1"/>
      <c r="GLZ97" s="1"/>
      <c r="GMA97" s="1"/>
      <c r="GMB97" s="1"/>
      <c r="GMC97" s="1"/>
      <c r="GMD97" s="1"/>
      <c r="GME97" s="1"/>
      <c r="GMF97" s="1"/>
      <c r="GMG97" s="1"/>
      <c r="GMH97" s="1"/>
      <c r="GMI97" s="1"/>
      <c r="GMJ97" s="1"/>
      <c r="GMK97" s="1"/>
      <c r="GML97" s="1"/>
      <c r="GMM97" s="1"/>
      <c r="GMN97" s="1"/>
      <c r="GMO97" s="1"/>
      <c r="GMP97" s="1"/>
      <c r="GMQ97" s="1"/>
      <c r="GMR97" s="1"/>
      <c r="GMS97" s="1"/>
      <c r="GMT97" s="1"/>
      <c r="GMU97" s="1"/>
      <c r="GMV97" s="1"/>
      <c r="GMW97" s="1"/>
      <c r="GMX97" s="1"/>
      <c r="GMY97" s="1"/>
      <c r="GMZ97" s="1"/>
      <c r="GNA97" s="1"/>
      <c r="GNB97" s="1"/>
      <c r="GNC97" s="1"/>
      <c r="GND97" s="1"/>
      <c r="GNE97" s="1"/>
      <c r="GNF97" s="1"/>
      <c r="GNG97" s="1"/>
      <c r="GNH97" s="1"/>
      <c r="GNI97" s="1"/>
      <c r="GNJ97" s="1"/>
      <c r="GNK97" s="761"/>
      <c r="GNL97" s="761"/>
      <c r="GNM97" s="761"/>
      <c r="GNN97" s="761"/>
      <c r="GNO97" s="761"/>
      <c r="GNP97" s="761"/>
      <c r="GNQ97" s="1"/>
      <c r="GNR97" s="761"/>
      <c r="GNS97" s="761"/>
      <c r="GNT97" s="1"/>
      <c r="GNU97" s="1"/>
      <c r="GNV97" s="1"/>
      <c r="GNW97" s="1"/>
      <c r="GNX97" s="1"/>
      <c r="GNY97" s="1"/>
      <c r="GNZ97" s="1"/>
      <c r="GOA97" s="1"/>
      <c r="GOB97" s="1"/>
      <c r="GOC97" s="1"/>
      <c r="GOD97" s="1"/>
      <c r="GOE97" s="1"/>
      <c r="GOF97" s="1"/>
      <c r="GOG97" s="1"/>
      <c r="GOH97" s="1"/>
      <c r="GOI97" s="1"/>
      <c r="GOJ97" s="1"/>
      <c r="GOK97" s="1"/>
      <c r="GOL97" s="1"/>
      <c r="GOM97" s="1"/>
      <c r="GON97" s="1"/>
      <c r="GOO97" s="1"/>
      <c r="GOP97" s="1"/>
      <c r="GOQ97" s="1"/>
      <c r="GOR97" s="1"/>
      <c r="GOS97" s="1"/>
      <c r="GOT97" s="1"/>
      <c r="GOU97" s="1"/>
      <c r="GOV97" s="1"/>
      <c r="GOW97" s="1"/>
      <c r="GOX97" s="1"/>
      <c r="GOY97" s="1"/>
      <c r="GOZ97" s="1"/>
      <c r="GPA97" s="1"/>
      <c r="GPB97" s="1"/>
      <c r="GPC97" s="1"/>
      <c r="GPD97" s="1"/>
      <c r="GPE97" s="1"/>
      <c r="GPF97" s="1"/>
      <c r="GPG97" s="1"/>
      <c r="GPH97" s="1"/>
      <c r="GPI97" s="1"/>
      <c r="GPJ97" s="1"/>
      <c r="GPK97" s="1"/>
      <c r="GPL97" s="1"/>
      <c r="GPM97" s="1"/>
      <c r="GPN97" s="1"/>
      <c r="GPO97" s="1"/>
      <c r="GPP97" s="1"/>
      <c r="GPQ97" s="1"/>
      <c r="GPR97" s="1"/>
      <c r="GPS97" s="1"/>
      <c r="GPT97" s="1"/>
      <c r="GPU97" s="1"/>
      <c r="GPV97" s="1"/>
      <c r="GPW97" s="1"/>
      <c r="GPX97" s="1"/>
      <c r="GPY97" s="1"/>
      <c r="GPZ97" s="1"/>
      <c r="GQA97" s="1"/>
      <c r="GQB97" s="1"/>
      <c r="GQC97" s="1"/>
      <c r="GQD97" s="1"/>
      <c r="GQE97" s="1"/>
      <c r="GQF97" s="1"/>
      <c r="GQG97" s="1"/>
      <c r="GQH97" s="1"/>
      <c r="GQI97" s="1"/>
      <c r="GQJ97" s="1"/>
      <c r="GQK97" s="1"/>
      <c r="GQL97" s="1"/>
      <c r="GQM97" s="1"/>
      <c r="GQN97" s="1"/>
      <c r="GQO97" s="1"/>
      <c r="GQP97" s="1"/>
      <c r="GQQ97" s="1"/>
      <c r="GQR97" s="1"/>
      <c r="GQS97" s="1"/>
      <c r="GQT97" s="1"/>
      <c r="GQU97" s="1"/>
      <c r="GQV97" s="1"/>
      <c r="GQW97" s="1"/>
      <c r="GQX97" s="1"/>
      <c r="GQY97" s="1"/>
      <c r="GQZ97" s="1"/>
      <c r="GRA97" s="1"/>
      <c r="GRB97" s="1"/>
      <c r="GRC97" s="1"/>
      <c r="GRD97" s="1"/>
      <c r="GRE97" s="1"/>
      <c r="GRF97" s="1"/>
      <c r="GRG97" s="1"/>
      <c r="GRH97" s="1"/>
      <c r="GRI97" s="1"/>
      <c r="GRJ97" s="1"/>
      <c r="GRK97" s="1"/>
      <c r="GRL97" s="1"/>
      <c r="GRM97" s="1"/>
      <c r="GRN97" s="1"/>
      <c r="GRO97" s="1"/>
      <c r="GRP97" s="1"/>
      <c r="GRQ97" s="1"/>
      <c r="GRR97" s="1"/>
      <c r="GRS97" s="1"/>
      <c r="GRT97" s="1"/>
      <c r="GRU97" s="1"/>
      <c r="GRV97" s="1"/>
      <c r="GRW97" s="1"/>
      <c r="GRX97" s="1"/>
      <c r="GRY97" s="1"/>
      <c r="GRZ97" s="1"/>
      <c r="GSA97" s="1"/>
      <c r="GSB97" s="1"/>
      <c r="GSC97" s="1"/>
      <c r="GSD97" s="1"/>
      <c r="GSE97" s="1"/>
      <c r="GSF97" s="1"/>
      <c r="GSG97" s="1"/>
      <c r="GSH97" s="1"/>
      <c r="GSI97" s="1"/>
      <c r="GSJ97" s="1"/>
      <c r="GSK97" s="1"/>
      <c r="GSL97" s="1"/>
      <c r="GSM97" s="1"/>
      <c r="GSN97" s="1"/>
      <c r="GSO97" s="1"/>
      <c r="GSP97" s="1"/>
      <c r="GSQ97" s="1"/>
      <c r="GSR97" s="1"/>
      <c r="GSS97" s="1"/>
      <c r="GST97" s="1"/>
      <c r="GSU97" s="1"/>
      <c r="GSV97" s="1"/>
      <c r="GSW97" s="1"/>
      <c r="GSX97" s="1"/>
      <c r="GSY97" s="1"/>
      <c r="GSZ97" s="1"/>
      <c r="GTA97" s="1"/>
      <c r="GTB97" s="1"/>
      <c r="GTC97" s="1"/>
      <c r="GTD97" s="1"/>
      <c r="GTE97" s="1"/>
      <c r="GTF97" s="1"/>
      <c r="GTG97" s="1"/>
      <c r="GTH97" s="1"/>
      <c r="GTI97" s="1"/>
      <c r="GTJ97" s="1"/>
      <c r="GTK97" s="1"/>
      <c r="GTL97" s="1"/>
      <c r="GTM97" s="1"/>
      <c r="GTN97" s="1"/>
      <c r="GTO97" s="1"/>
      <c r="GTP97" s="1"/>
      <c r="GTQ97" s="1"/>
      <c r="GTR97" s="1"/>
      <c r="GTS97" s="1"/>
      <c r="GTT97" s="1"/>
      <c r="GTU97" s="1"/>
      <c r="GTV97" s="1"/>
      <c r="GTW97" s="1"/>
      <c r="GTX97" s="1"/>
      <c r="GTY97" s="1"/>
      <c r="GTZ97" s="1"/>
      <c r="GUA97" s="1"/>
      <c r="GUB97" s="1"/>
      <c r="GUC97" s="1"/>
      <c r="GUD97" s="1"/>
      <c r="GUE97" s="1"/>
      <c r="GUF97" s="1"/>
      <c r="GUG97" s="1"/>
      <c r="GUH97" s="1"/>
      <c r="GUI97" s="1"/>
      <c r="GUJ97" s="1"/>
      <c r="GUK97" s="1"/>
      <c r="GUL97" s="1"/>
      <c r="GUM97" s="1"/>
      <c r="GUN97" s="1"/>
      <c r="GUO97" s="1"/>
      <c r="GUP97" s="1"/>
      <c r="GUQ97" s="1"/>
      <c r="GUR97" s="1"/>
      <c r="GUS97" s="1"/>
      <c r="GUT97" s="1"/>
      <c r="GUU97" s="1"/>
      <c r="GUV97" s="1"/>
      <c r="GUW97" s="1"/>
      <c r="GUX97" s="1"/>
      <c r="GUY97" s="1"/>
      <c r="GUZ97" s="1"/>
      <c r="GVA97" s="1"/>
      <c r="GVB97" s="1"/>
      <c r="GVC97" s="1"/>
      <c r="GVD97" s="1"/>
      <c r="GVE97" s="1"/>
      <c r="GVF97" s="1"/>
      <c r="GVG97" s="1"/>
      <c r="GVH97" s="1"/>
      <c r="GVI97" s="1"/>
      <c r="GVJ97" s="1"/>
      <c r="GVK97" s="1"/>
      <c r="GVL97" s="1"/>
      <c r="GVM97" s="1"/>
      <c r="GVN97" s="1"/>
      <c r="GVO97" s="1"/>
      <c r="GVP97" s="1"/>
      <c r="GVQ97" s="1"/>
      <c r="GVR97" s="1"/>
      <c r="GVS97" s="1"/>
      <c r="GVT97" s="1"/>
      <c r="GVU97" s="1"/>
      <c r="GVV97" s="1"/>
      <c r="GVW97" s="1"/>
      <c r="GVX97" s="1"/>
      <c r="GVY97" s="1"/>
      <c r="GVZ97" s="1"/>
      <c r="GWA97" s="1"/>
      <c r="GWB97" s="1"/>
      <c r="GWC97" s="1"/>
      <c r="GWD97" s="1"/>
      <c r="GWE97" s="1"/>
      <c r="GWF97" s="1"/>
      <c r="GWG97" s="1"/>
      <c r="GWH97" s="1"/>
      <c r="GWI97" s="1"/>
      <c r="GWJ97" s="1"/>
      <c r="GWK97" s="1"/>
      <c r="GWL97" s="1"/>
      <c r="GWM97" s="1"/>
      <c r="GWN97" s="1"/>
      <c r="GWO97" s="1"/>
      <c r="GWP97" s="1"/>
      <c r="GWQ97" s="1"/>
      <c r="GWR97" s="1"/>
      <c r="GWS97" s="1"/>
      <c r="GWT97" s="1"/>
      <c r="GWU97" s="1"/>
      <c r="GWV97" s="1"/>
      <c r="GWW97" s="1"/>
      <c r="GWX97" s="1"/>
      <c r="GWY97" s="1"/>
      <c r="GWZ97" s="1"/>
      <c r="GXA97" s="1"/>
      <c r="GXB97" s="1"/>
      <c r="GXC97" s="1"/>
      <c r="GXD97" s="1"/>
      <c r="GXE97" s="1"/>
      <c r="GXF97" s="1"/>
      <c r="GXG97" s="761"/>
      <c r="GXH97" s="761"/>
      <c r="GXI97" s="761"/>
      <c r="GXJ97" s="761"/>
      <c r="GXK97" s="761"/>
      <c r="GXL97" s="761"/>
      <c r="GXM97" s="1"/>
      <c r="GXN97" s="761"/>
      <c r="GXO97" s="761"/>
      <c r="GXP97" s="1"/>
      <c r="GXQ97" s="1"/>
      <c r="GXR97" s="1"/>
      <c r="GXS97" s="1"/>
      <c r="GXT97" s="1"/>
      <c r="GXU97" s="1"/>
      <c r="GXV97" s="1"/>
      <c r="GXW97" s="1"/>
      <c r="GXX97" s="1"/>
      <c r="GXY97" s="1"/>
      <c r="GXZ97" s="1"/>
      <c r="GYA97" s="1"/>
      <c r="GYB97" s="1"/>
      <c r="GYC97" s="1"/>
      <c r="GYD97" s="1"/>
      <c r="GYE97" s="1"/>
      <c r="GYF97" s="1"/>
      <c r="GYG97" s="1"/>
      <c r="GYH97" s="1"/>
      <c r="GYI97" s="1"/>
      <c r="GYJ97" s="1"/>
      <c r="GYK97" s="1"/>
      <c r="GYL97" s="1"/>
      <c r="GYM97" s="1"/>
      <c r="GYN97" s="1"/>
      <c r="GYO97" s="1"/>
      <c r="GYP97" s="1"/>
      <c r="GYQ97" s="1"/>
      <c r="GYR97" s="1"/>
      <c r="GYS97" s="1"/>
      <c r="GYT97" s="1"/>
      <c r="GYU97" s="1"/>
      <c r="GYV97" s="1"/>
      <c r="GYW97" s="1"/>
      <c r="GYX97" s="1"/>
      <c r="GYY97" s="1"/>
      <c r="GYZ97" s="1"/>
      <c r="GZA97" s="1"/>
      <c r="GZB97" s="1"/>
      <c r="GZC97" s="1"/>
      <c r="GZD97" s="1"/>
      <c r="GZE97" s="1"/>
      <c r="GZF97" s="1"/>
      <c r="GZG97" s="1"/>
      <c r="GZH97" s="1"/>
      <c r="GZI97" s="1"/>
      <c r="GZJ97" s="1"/>
      <c r="GZK97" s="1"/>
      <c r="GZL97" s="1"/>
      <c r="GZM97" s="1"/>
      <c r="GZN97" s="1"/>
      <c r="GZO97" s="1"/>
      <c r="GZP97" s="1"/>
      <c r="GZQ97" s="1"/>
      <c r="GZR97" s="1"/>
      <c r="GZS97" s="1"/>
      <c r="GZT97" s="1"/>
      <c r="GZU97" s="1"/>
      <c r="GZV97" s="1"/>
      <c r="GZW97" s="1"/>
      <c r="GZX97" s="1"/>
      <c r="GZY97" s="1"/>
      <c r="GZZ97" s="1"/>
      <c r="HAA97" s="1"/>
      <c r="HAB97" s="1"/>
      <c r="HAC97" s="1"/>
      <c r="HAD97" s="1"/>
      <c r="HAE97" s="1"/>
      <c r="HAF97" s="1"/>
      <c r="HAG97" s="1"/>
      <c r="HAH97" s="1"/>
      <c r="HAI97" s="1"/>
      <c r="HAJ97" s="1"/>
      <c r="HAK97" s="1"/>
      <c r="HAL97" s="1"/>
      <c r="HAM97" s="1"/>
      <c r="HAN97" s="1"/>
      <c r="HAO97" s="1"/>
      <c r="HAP97" s="1"/>
      <c r="HAQ97" s="1"/>
      <c r="HAR97" s="1"/>
      <c r="HAS97" s="1"/>
      <c r="HAT97" s="1"/>
      <c r="HAU97" s="1"/>
      <c r="HAV97" s="1"/>
      <c r="HAW97" s="1"/>
      <c r="HAX97" s="1"/>
      <c r="HAY97" s="1"/>
      <c r="HAZ97" s="1"/>
      <c r="HBA97" s="1"/>
      <c r="HBB97" s="1"/>
      <c r="HBC97" s="1"/>
      <c r="HBD97" s="1"/>
      <c r="HBE97" s="1"/>
      <c r="HBF97" s="1"/>
      <c r="HBG97" s="1"/>
      <c r="HBH97" s="1"/>
      <c r="HBI97" s="1"/>
      <c r="HBJ97" s="1"/>
      <c r="HBK97" s="1"/>
      <c r="HBL97" s="1"/>
      <c r="HBM97" s="1"/>
      <c r="HBN97" s="1"/>
      <c r="HBO97" s="1"/>
      <c r="HBP97" s="1"/>
      <c r="HBQ97" s="1"/>
      <c r="HBR97" s="1"/>
      <c r="HBS97" s="1"/>
      <c r="HBT97" s="1"/>
      <c r="HBU97" s="1"/>
      <c r="HBV97" s="1"/>
      <c r="HBW97" s="1"/>
      <c r="HBX97" s="1"/>
      <c r="HBY97" s="1"/>
      <c r="HBZ97" s="1"/>
      <c r="HCA97" s="1"/>
      <c r="HCB97" s="1"/>
      <c r="HCC97" s="1"/>
      <c r="HCD97" s="1"/>
      <c r="HCE97" s="1"/>
      <c r="HCF97" s="1"/>
      <c r="HCG97" s="1"/>
      <c r="HCH97" s="1"/>
      <c r="HCI97" s="1"/>
      <c r="HCJ97" s="1"/>
      <c r="HCK97" s="1"/>
      <c r="HCL97" s="1"/>
      <c r="HCM97" s="1"/>
      <c r="HCN97" s="1"/>
      <c r="HCO97" s="1"/>
      <c r="HCP97" s="1"/>
      <c r="HCQ97" s="1"/>
      <c r="HCR97" s="1"/>
      <c r="HCS97" s="1"/>
      <c r="HCT97" s="1"/>
      <c r="HCU97" s="1"/>
      <c r="HCV97" s="1"/>
      <c r="HCW97" s="1"/>
      <c r="HCX97" s="1"/>
      <c r="HCY97" s="1"/>
      <c r="HCZ97" s="1"/>
      <c r="HDA97" s="1"/>
      <c r="HDB97" s="1"/>
      <c r="HDC97" s="1"/>
      <c r="HDD97" s="1"/>
      <c r="HDE97" s="1"/>
      <c r="HDF97" s="1"/>
      <c r="HDG97" s="1"/>
      <c r="HDH97" s="1"/>
      <c r="HDI97" s="1"/>
      <c r="HDJ97" s="1"/>
      <c r="HDK97" s="1"/>
      <c r="HDL97" s="1"/>
      <c r="HDM97" s="1"/>
      <c r="HDN97" s="1"/>
      <c r="HDO97" s="1"/>
      <c r="HDP97" s="1"/>
      <c r="HDQ97" s="1"/>
      <c r="HDR97" s="1"/>
      <c r="HDS97" s="1"/>
      <c r="HDT97" s="1"/>
      <c r="HDU97" s="1"/>
      <c r="HDV97" s="1"/>
      <c r="HDW97" s="1"/>
      <c r="HDX97" s="1"/>
      <c r="HDY97" s="1"/>
      <c r="HDZ97" s="1"/>
      <c r="HEA97" s="1"/>
      <c r="HEB97" s="1"/>
      <c r="HEC97" s="1"/>
      <c r="HED97" s="1"/>
      <c r="HEE97" s="1"/>
      <c r="HEF97" s="1"/>
      <c r="HEG97" s="1"/>
      <c r="HEH97" s="1"/>
      <c r="HEI97" s="1"/>
      <c r="HEJ97" s="1"/>
      <c r="HEK97" s="1"/>
      <c r="HEL97" s="1"/>
      <c r="HEM97" s="1"/>
      <c r="HEN97" s="1"/>
      <c r="HEO97" s="1"/>
      <c r="HEP97" s="1"/>
      <c r="HEQ97" s="1"/>
      <c r="HER97" s="1"/>
      <c r="HES97" s="1"/>
      <c r="HET97" s="1"/>
      <c r="HEU97" s="1"/>
      <c r="HEV97" s="1"/>
      <c r="HEW97" s="1"/>
      <c r="HEX97" s="1"/>
      <c r="HEY97" s="1"/>
      <c r="HEZ97" s="1"/>
      <c r="HFA97" s="1"/>
      <c r="HFB97" s="1"/>
      <c r="HFC97" s="1"/>
      <c r="HFD97" s="1"/>
      <c r="HFE97" s="1"/>
      <c r="HFF97" s="1"/>
      <c r="HFG97" s="1"/>
      <c r="HFH97" s="1"/>
      <c r="HFI97" s="1"/>
      <c r="HFJ97" s="1"/>
      <c r="HFK97" s="1"/>
      <c r="HFL97" s="1"/>
      <c r="HFM97" s="1"/>
      <c r="HFN97" s="1"/>
      <c r="HFO97" s="1"/>
      <c r="HFP97" s="1"/>
      <c r="HFQ97" s="1"/>
      <c r="HFR97" s="1"/>
      <c r="HFS97" s="1"/>
      <c r="HFT97" s="1"/>
      <c r="HFU97" s="1"/>
      <c r="HFV97" s="1"/>
      <c r="HFW97" s="1"/>
      <c r="HFX97" s="1"/>
      <c r="HFY97" s="1"/>
      <c r="HFZ97" s="1"/>
      <c r="HGA97" s="1"/>
      <c r="HGB97" s="1"/>
      <c r="HGC97" s="1"/>
      <c r="HGD97" s="1"/>
      <c r="HGE97" s="1"/>
      <c r="HGF97" s="1"/>
      <c r="HGG97" s="1"/>
      <c r="HGH97" s="1"/>
      <c r="HGI97" s="1"/>
      <c r="HGJ97" s="1"/>
      <c r="HGK97" s="1"/>
      <c r="HGL97" s="1"/>
      <c r="HGM97" s="1"/>
      <c r="HGN97" s="1"/>
      <c r="HGO97" s="1"/>
      <c r="HGP97" s="1"/>
      <c r="HGQ97" s="1"/>
      <c r="HGR97" s="1"/>
      <c r="HGS97" s="1"/>
      <c r="HGT97" s="1"/>
      <c r="HGU97" s="1"/>
      <c r="HGV97" s="1"/>
      <c r="HGW97" s="1"/>
      <c r="HGX97" s="1"/>
      <c r="HGY97" s="1"/>
      <c r="HGZ97" s="1"/>
      <c r="HHA97" s="1"/>
      <c r="HHB97" s="1"/>
      <c r="HHC97" s="761"/>
      <c r="HHD97" s="761"/>
      <c r="HHE97" s="761"/>
      <c r="HHF97" s="761"/>
      <c r="HHG97" s="761"/>
      <c r="HHH97" s="761"/>
      <c r="HHI97" s="1"/>
      <c r="HHJ97" s="761"/>
      <c r="HHK97" s="761"/>
      <c r="HHL97" s="1"/>
      <c r="HHM97" s="1"/>
      <c r="HHN97" s="1"/>
      <c r="HHO97" s="1"/>
      <c r="HHP97" s="1"/>
      <c r="HHQ97" s="1"/>
      <c r="HHR97" s="1"/>
      <c r="HHS97" s="1"/>
      <c r="HHT97" s="1"/>
      <c r="HHU97" s="1"/>
      <c r="HHV97" s="1"/>
      <c r="HHW97" s="1"/>
      <c r="HHX97" s="1"/>
      <c r="HHY97" s="1"/>
      <c r="HHZ97" s="1"/>
      <c r="HIA97" s="1"/>
      <c r="HIB97" s="1"/>
      <c r="HIC97" s="1"/>
      <c r="HID97" s="1"/>
      <c r="HIE97" s="1"/>
      <c r="HIF97" s="1"/>
      <c r="HIG97" s="1"/>
      <c r="HIH97" s="1"/>
      <c r="HII97" s="1"/>
      <c r="HIJ97" s="1"/>
      <c r="HIK97" s="1"/>
      <c r="HIL97" s="1"/>
      <c r="HIM97" s="1"/>
      <c r="HIN97" s="1"/>
      <c r="HIO97" s="1"/>
      <c r="HIP97" s="1"/>
      <c r="HIQ97" s="1"/>
      <c r="HIR97" s="1"/>
      <c r="HIS97" s="1"/>
      <c r="HIT97" s="1"/>
      <c r="HIU97" s="1"/>
      <c r="HIV97" s="1"/>
      <c r="HIW97" s="1"/>
      <c r="HIX97" s="1"/>
      <c r="HIY97" s="1"/>
      <c r="HIZ97" s="1"/>
      <c r="HJA97" s="1"/>
      <c r="HJB97" s="1"/>
      <c r="HJC97" s="1"/>
      <c r="HJD97" s="1"/>
      <c r="HJE97" s="1"/>
      <c r="HJF97" s="1"/>
      <c r="HJG97" s="1"/>
      <c r="HJH97" s="1"/>
      <c r="HJI97" s="1"/>
      <c r="HJJ97" s="1"/>
      <c r="HJK97" s="1"/>
      <c r="HJL97" s="1"/>
      <c r="HJM97" s="1"/>
      <c r="HJN97" s="1"/>
      <c r="HJO97" s="1"/>
      <c r="HJP97" s="1"/>
      <c r="HJQ97" s="1"/>
      <c r="HJR97" s="1"/>
      <c r="HJS97" s="1"/>
      <c r="HJT97" s="1"/>
      <c r="HJU97" s="1"/>
      <c r="HJV97" s="1"/>
      <c r="HJW97" s="1"/>
      <c r="HJX97" s="1"/>
      <c r="HJY97" s="1"/>
      <c r="HJZ97" s="1"/>
      <c r="HKA97" s="1"/>
      <c r="HKB97" s="1"/>
      <c r="HKC97" s="1"/>
      <c r="HKD97" s="1"/>
      <c r="HKE97" s="1"/>
      <c r="HKF97" s="1"/>
      <c r="HKG97" s="1"/>
      <c r="HKH97" s="1"/>
      <c r="HKI97" s="1"/>
      <c r="HKJ97" s="1"/>
      <c r="HKK97" s="1"/>
      <c r="HKL97" s="1"/>
      <c r="HKM97" s="1"/>
      <c r="HKN97" s="1"/>
      <c r="HKO97" s="1"/>
      <c r="HKP97" s="1"/>
      <c r="HKQ97" s="1"/>
      <c r="HKR97" s="1"/>
      <c r="HKS97" s="1"/>
      <c r="HKT97" s="1"/>
      <c r="HKU97" s="1"/>
      <c r="HKV97" s="1"/>
      <c r="HKW97" s="1"/>
      <c r="HKX97" s="1"/>
      <c r="HKY97" s="1"/>
      <c r="HKZ97" s="1"/>
      <c r="HLA97" s="1"/>
      <c r="HLB97" s="1"/>
      <c r="HLC97" s="1"/>
      <c r="HLD97" s="1"/>
      <c r="HLE97" s="1"/>
      <c r="HLF97" s="1"/>
      <c r="HLG97" s="1"/>
      <c r="HLH97" s="1"/>
      <c r="HLI97" s="1"/>
      <c r="HLJ97" s="1"/>
      <c r="HLK97" s="1"/>
      <c r="HLL97" s="1"/>
      <c r="HLM97" s="1"/>
      <c r="HLN97" s="1"/>
      <c r="HLO97" s="1"/>
      <c r="HLP97" s="1"/>
      <c r="HLQ97" s="1"/>
      <c r="HLR97" s="1"/>
      <c r="HLS97" s="1"/>
      <c r="HLT97" s="1"/>
      <c r="HLU97" s="1"/>
      <c r="HLV97" s="1"/>
      <c r="HLW97" s="1"/>
      <c r="HLX97" s="1"/>
      <c r="HLY97" s="1"/>
      <c r="HLZ97" s="1"/>
      <c r="HMA97" s="1"/>
      <c r="HMB97" s="1"/>
      <c r="HMC97" s="1"/>
      <c r="HMD97" s="1"/>
      <c r="HME97" s="1"/>
      <c r="HMF97" s="1"/>
      <c r="HMG97" s="1"/>
      <c r="HMH97" s="1"/>
      <c r="HMI97" s="1"/>
      <c r="HMJ97" s="1"/>
      <c r="HMK97" s="1"/>
      <c r="HML97" s="1"/>
      <c r="HMM97" s="1"/>
      <c r="HMN97" s="1"/>
      <c r="HMO97" s="1"/>
      <c r="HMP97" s="1"/>
      <c r="HMQ97" s="1"/>
      <c r="HMR97" s="1"/>
      <c r="HMS97" s="1"/>
      <c r="HMT97" s="1"/>
      <c r="HMU97" s="1"/>
      <c r="HMV97" s="1"/>
      <c r="HMW97" s="1"/>
      <c r="HMX97" s="1"/>
      <c r="HMY97" s="1"/>
      <c r="HMZ97" s="1"/>
      <c r="HNA97" s="1"/>
      <c r="HNB97" s="1"/>
      <c r="HNC97" s="1"/>
      <c r="HND97" s="1"/>
      <c r="HNE97" s="1"/>
      <c r="HNF97" s="1"/>
      <c r="HNG97" s="1"/>
      <c r="HNH97" s="1"/>
      <c r="HNI97" s="1"/>
      <c r="HNJ97" s="1"/>
      <c r="HNK97" s="1"/>
      <c r="HNL97" s="1"/>
      <c r="HNM97" s="1"/>
      <c r="HNN97" s="1"/>
      <c r="HNO97" s="1"/>
      <c r="HNP97" s="1"/>
      <c r="HNQ97" s="1"/>
      <c r="HNR97" s="1"/>
      <c r="HNS97" s="1"/>
      <c r="HNT97" s="1"/>
      <c r="HNU97" s="1"/>
      <c r="HNV97" s="1"/>
      <c r="HNW97" s="1"/>
      <c r="HNX97" s="1"/>
      <c r="HNY97" s="1"/>
      <c r="HNZ97" s="1"/>
      <c r="HOA97" s="1"/>
      <c r="HOB97" s="1"/>
      <c r="HOC97" s="1"/>
      <c r="HOD97" s="1"/>
      <c r="HOE97" s="1"/>
      <c r="HOF97" s="1"/>
      <c r="HOG97" s="1"/>
      <c r="HOH97" s="1"/>
      <c r="HOI97" s="1"/>
      <c r="HOJ97" s="1"/>
      <c r="HOK97" s="1"/>
      <c r="HOL97" s="1"/>
      <c r="HOM97" s="1"/>
      <c r="HON97" s="1"/>
      <c r="HOO97" s="1"/>
      <c r="HOP97" s="1"/>
      <c r="HOQ97" s="1"/>
      <c r="HOR97" s="1"/>
      <c r="HOS97" s="1"/>
      <c r="HOT97" s="1"/>
      <c r="HOU97" s="1"/>
      <c r="HOV97" s="1"/>
      <c r="HOW97" s="1"/>
      <c r="HOX97" s="1"/>
      <c r="HOY97" s="1"/>
      <c r="HOZ97" s="1"/>
      <c r="HPA97" s="1"/>
      <c r="HPB97" s="1"/>
      <c r="HPC97" s="1"/>
      <c r="HPD97" s="1"/>
      <c r="HPE97" s="1"/>
      <c r="HPF97" s="1"/>
      <c r="HPG97" s="1"/>
      <c r="HPH97" s="1"/>
      <c r="HPI97" s="1"/>
      <c r="HPJ97" s="1"/>
      <c r="HPK97" s="1"/>
      <c r="HPL97" s="1"/>
      <c r="HPM97" s="1"/>
      <c r="HPN97" s="1"/>
      <c r="HPO97" s="1"/>
      <c r="HPP97" s="1"/>
      <c r="HPQ97" s="1"/>
      <c r="HPR97" s="1"/>
      <c r="HPS97" s="1"/>
      <c r="HPT97" s="1"/>
      <c r="HPU97" s="1"/>
      <c r="HPV97" s="1"/>
      <c r="HPW97" s="1"/>
      <c r="HPX97" s="1"/>
      <c r="HPY97" s="1"/>
      <c r="HPZ97" s="1"/>
      <c r="HQA97" s="1"/>
      <c r="HQB97" s="1"/>
      <c r="HQC97" s="1"/>
      <c r="HQD97" s="1"/>
      <c r="HQE97" s="1"/>
      <c r="HQF97" s="1"/>
      <c r="HQG97" s="1"/>
      <c r="HQH97" s="1"/>
      <c r="HQI97" s="1"/>
      <c r="HQJ97" s="1"/>
      <c r="HQK97" s="1"/>
      <c r="HQL97" s="1"/>
      <c r="HQM97" s="1"/>
      <c r="HQN97" s="1"/>
      <c r="HQO97" s="1"/>
      <c r="HQP97" s="1"/>
      <c r="HQQ97" s="1"/>
      <c r="HQR97" s="1"/>
      <c r="HQS97" s="1"/>
      <c r="HQT97" s="1"/>
      <c r="HQU97" s="1"/>
      <c r="HQV97" s="1"/>
      <c r="HQW97" s="1"/>
      <c r="HQX97" s="1"/>
      <c r="HQY97" s="761"/>
      <c r="HQZ97" s="761"/>
      <c r="HRA97" s="761"/>
      <c r="HRB97" s="761"/>
      <c r="HRC97" s="761"/>
      <c r="HRD97" s="761"/>
      <c r="HRE97" s="1"/>
      <c r="HRF97" s="761"/>
      <c r="HRG97" s="761"/>
      <c r="HRH97" s="1"/>
      <c r="HRI97" s="1"/>
      <c r="HRJ97" s="1"/>
      <c r="HRK97" s="1"/>
      <c r="HRL97" s="1"/>
      <c r="HRM97" s="1"/>
      <c r="HRN97" s="1"/>
      <c r="HRO97" s="1"/>
      <c r="HRP97" s="1"/>
      <c r="HRQ97" s="1"/>
      <c r="HRR97" s="1"/>
      <c r="HRS97" s="1"/>
      <c r="HRT97" s="1"/>
      <c r="HRU97" s="1"/>
      <c r="HRV97" s="1"/>
      <c r="HRW97" s="1"/>
      <c r="HRX97" s="1"/>
      <c r="HRY97" s="1"/>
      <c r="HRZ97" s="1"/>
      <c r="HSA97" s="1"/>
      <c r="HSB97" s="1"/>
      <c r="HSC97" s="1"/>
      <c r="HSD97" s="1"/>
      <c r="HSE97" s="1"/>
      <c r="HSF97" s="1"/>
      <c r="HSG97" s="1"/>
      <c r="HSH97" s="1"/>
      <c r="HSI97" s="1"/>
      <c r="HSJ97" s="1"/>
      <c r="HSK97" s="1"/>
      <c r="HSL97" s="1"/>
      <c r="HSM97" s="1"/>
      <c r="HSN97" s="1"/>
      <c r="HSO97" s="1"/>
      <c r="HSP97" s="1"/>
      <c r="HSQ97" s="1"/>
      <c r="HSR97" s="1"/>
      <c r="HSS97" s="1"/>
      <c r="HST97" s="1"/>
      <c r="HSU97" s="1"/>
      <c r="HSV97" s="1"/>
      <c r="HSW97" s="1"/>
      <c r="HSX97" s="1"/>
      <c r="HSY97" s="1"/>
      <c r="HSZ97" s="1"/>
      <c r="HTA97" s="1"/>
      <c r="HTB97" s="1"/>
      <c r="HTC97" s="1"/>
      <c r="HTD97" s="1"/>
      <c r="HTE97" s="1"/>
      <c r="HTF97" s="1"/>
      <c r="HTG97" s="1"/>
      <c r="HTH97" s="1"/>
      <c r="HTI97" s="1"/>
      <c r="HTJ97" s="1"/>
      <c r="HTK97" s="1"/>
      <c r="HTL97" s="1"/>
      <c r="HTM97" s="1"/>
      <c r="HTN97" s="1"/>
      <c r="HTO97" s="1"/>
      <c r="HTP97" s="1"/>
      <c r="HTQ97" s="1"/>
      <c r="HTR97" s="1"/>
      <c r="HTS97" s="1"/>
      <c r="HTT97" s="1"/>
      <c r="HTU97" s="1"/>
      <c r="HTV97" s="1"/>
      <c r="HTW97" s="1"/>
      <c r="HTX97" s="1"/>
      <c r="HTY97" s="1"/>
      <c r="HTZ97" s="1"/>
      <c r="HUA97" s="1"/>
      <c r="HUB97" s="1"/>
      <c r="HUC97" s="1"/>
      <c r="HUD97" s="1"/>
      <c r="HUE97" s="1"/>
      <c r="HUF97" s="1"/>
      <c r="HUG97" s="1"/>
      <c r="HUH97" s="1"/>
      <c r="HUI97" s="1"/>
      <c r="HUJ97" s="1"/>
      <c r="HUK97" s="1"/>
      <c r="HUL97" s="1"/>
      <c r="HUM97" s="1"/>
      <c r="HUN97" s="1"/>
      <c r="HUO97" s="1"/>
      <c r="HUP97" s="1"/>
      <c r="HUQ97" s="1"/>
      <c r="HUR97" s="1"/>
      <c r="HUS97" s="1"/>
      <c r="HUT97" s="1"/>
      <c r="HUU97" s="1"/>
      <c r="HUV97" s="1"/>
      <c r="HUW97" s="1"/>
      <c r="HUX97" s="1"/>
      <c r="HUY97" s="1"/>
      <c r="HUZ97" s="1"/>
      <c r="HVA97" s="1"/>
      <c r="HVB97" s="1"/>
      <c r="HVC97" s="1"/>
      <c r="HVD97" s="1"/>
      <c r="HVE97" s="1"/>
      <c r="HVF97" s="1"/>
      <c r="HVG97" s="1"/>
      <c r="HVH97" s="1"/>
      <c r="HVI97" s="1"/>
      <c r="HVJ97" s="1"/>
      <c r="HVK97" s="1"/>
      <c r="HVL97" s="1"/>
      <c r="HVM97" s="1"/>
      <c r="HVN97" s="1"/>
      <c r="HVO97" s="1"/>
      <c r="HVP97" s="1"/>
      <c r="HVQ97" s="1"/>
      <c r="HVR97" s="1"/>
      <c r="HVS97" s="1"/>
      <c r="HVT97" s="1"/>
      <c r="HVU97" s="1"/>
      <c r="HVV97" s="1"/>
      <c r="HVW97" s="1"/>
      <c r="HVX97" s="1"/>
      <c r="HVY97" s="1"/>
      <c r="HVZ97" s="1"/>
      <c r="HWA97" s="1"/>
      <c r="HWB97" s="1"/>
      <c r="HWC97" s="1"/>
      <c r="HWD97" s="1"/>
      <c r="HWE97" s="1"/>
      <c r="HWF97" s="1"/>
      <c r="HWG97" s="1"/>
      <c r="HWH97" s="1"/>
      <c r="HWI97" s="1"/>
      <c r="HWJ97" s="1"/>
      <c r="HWK97" s="1"/>
      <c r="HWL97" s="1"/>
      <c r="HWM97" s="1"/>
      <c r="HWN97" s="1"/>
      <c r="HWO97" s="1"/>
      <c r="HWP97" s="1"/>
      <c r="HWQ97" s="1"/>
      <c r="HWR97" s="1"/>
      <c r="HWS97" s="1"/>
      <c r="HWT97" s="1"/>
      <c r="HWU97" s="1"/>
      <c r="HWV97" s="1"/>
      <c r="HWW97" s="1"/>
      <c r="HWX97" s="1"/>
      <c r="HWY97" s="1"/>
      <c r="HWZ97" s="1"/>
      <c r="HXA97" s="1"/>
      <c r="HXB97" s="1"/>
      <c r="HXC97" s="1"/>
      <c r="HXD97" s="1"/>
      <c r="HXE97" s="1"/>
      <c r="HXF97" s="1"/>
      <c r="HXG97" s="1"/>
      <c r="HXH97" s="1"/>
      <c r="HXI97" s="1"/>
      <c r="HXJ97" s="1"/>
      <c r="HXK97" s="1"/>
      <c r="HXL97" s="1"/>
      <c r="HXM97" s="1"/>
      <c r="HXN97" s="1"/>
      <c r="HXO97" s="1"/>
      <c r="HXP97" s="1"/>
      <c r="HXQ97" s="1"/>
      <c r="HXR97" s="1"/>
      <c r="HXS97" s="1"/>
      <c r="HXT97" s="1"/>
      <c r="HXU97" s="1"/>
      <c r="HXV97" s="1"/>
      <c r="HXW97" s="1"/>
      <c r="HXX97" s="1"/>
      <c r="HXY97" s="1"/>
      <c r="HXZ97" s="1"/>
      <c r="HYA97" s="1"/>
      <c r="HYB97" s="1"/>
      <c r="HYC97" s="1"/>
      <c r="HYD97" s="1"/>
      <c r="HYE97" s="1"/>
      <c r="HYF97" s="1"/>
      <c r="HYG97" s="1"/>
      <c r="HYH97" s="1"/>
      <c r="HYI97" s="1"/>
      <c r="HYJ97" s="1"/>
      <c r="HYK97" s="1"/>
      <c r="HYL97" s="1"/>
      <c r="HYM97" s="1"/>
      <c r="HYN97" s="1"/>
      <c r="HYO97" s="1"/>
      <c r="HYP97" s="1"/>
      <c r="HYQ97" s="1"/>
      <c r="HYR97" s="1"/>
      <c r="HYS97" s="1"/>
      <c r="HYT97" s="1"/>
      <c r="HYU97" s="1"/>
      <c r="HYV97" s="1"/>
      <c r="HYW97" s="1"/>
      <c r="HYX97" s="1"/>
      <c r="HYY97" s="1"/>
      <c r="HYZ97" s="1"/>
      <c r="HZA97" s="1"/>
      <c r="HZB97" s="1"/>
      <c r="HZC97" s="1"/>
      <c r="HZD97" s="1"/>
      <c r="HZE97" s="1"/>
      <c r="HZF97" s="1"/>
      <c r="HZG97" s="1"/>
      <c r="HZH97" s="1"/>
      <c r="HZI97" s="1"/>
      <c r="HZJ97" s="1"/>
      <c r="HZK97" s="1"/>
      <c r="HZL97" s="1"/>
      <c r="HZM97" s="1"/>
      <c r="HZN97" s="1"/>
      <c r="HZO97" s="1"/>
      <c r="HZP97" s="1"/>
      <c r="HZQ97" s="1"/>
      <c r="HZR97" s="1"/>
      <c r="HZS97" s="1"/>
      <c r="HZT97" s="1"/>
      <c r="HZU97" s="1"/>
      <c r="HZV97" s="1"/>
      <c r="HZW97" s="1"/>
      <c r="HZX97" s="1"/>
      <c r="HZY97" s="1"/>
      <c r="HZZ97" s="1"/>
      <c r="IAA97" s="1"/>
      <c r="IAB97" s="1"/>
      <c r="IAC97" s="1"/>
      <c r="IAD97" s="1"/>
      <c r="IAE97" s="1"/>
      <c r="IAF97" s="1"/>
      <c r="IAG97" s="1"/>
      <c r="IAH97" s="1"/>
      <c r="IAI97" s="1"/>
      <c r="IAJ97" s="1"/>
      <c r="IAK97" s="1"/>
      <c r="IAL97" s="1"/>
      <c r="IAM97" s="1"/>
      <c r="IAN97" s="1"/>
      <c r="IAO97" s="1"/>
      <c r="IAP97" s="1"/>
      <c r="IAQ97" s="1"/>
      <c r="IAR97" s="1"/>
      <c r="IAS97" s="1"/>
      <c r="IAT97" s="1"/>
      <c r="IAU97" s="761"/>
      <c r="IAV97" s="761"/>
      <c r="IAW97" s="761"/>
      <c r="IAX97" s="761"/>
      <c r="IAY97" s="761"/>
      <c r="IAZ97" s="761"/>
      <c r="IBA97" s="1"/>
      <c r="IBB97" s="761"/>
      <c r="IBC97" s="761"/>
      <c r="IBD97" s="1"/>
      <c r="IBE97" s="1"/>
      <c r="IBF97" s="1"/>
      <c r="IBG97" s="1"/>
      <c r="IBH97" s="1"/>
      <c r="IBI97" s="1"/>
      <c r="IBJ97" s="1"/>
      <c r="IBK97" s="1"/>
      <c r="IBL97" s="1"/>
      <c r="IBM97" s="1"/>
      <c r="IBN97" s="1"/>
      <c r="IBO97" s="1"/>
      <c r="IBP97" s="1"/>
      <c r="IBQ97" s="1"/>
      <c r="IBR97" s="1"/>
      <c r="IBS97" s="1"/>
      <c r="IBT97" s="1"/>
      <c r="IBU97" s="1"/>
      <c r="IBV97" s="1"/>
      <c r="IBW97" s="1"/>
      <c r="IBX97" s="1"/>
      <c r="IBY97" s="1"/>
      <c r="IBZ97" s="1"/>
      <c r="ICA97" s="1"/>
      <c r="ICB97" s="1"/>
      <c r="ICC97" s="1"/>
      <c r="ICD97" s="1"/>
      <c r="ICE97" s="1"/>
      <c r="ICF97" s="1"/>
      <c r="ICG97" s="1"/>
      <c r="ICH97" s="1"/>
      <c r="ICI97" s="1"/>
      <c r="ICJ97" s="1"/>
      <c r="ICK97" s="1"/>
      <c r="ICL97" s="1"/>
      <c r="ICM97" s="1"/>
      <c r="ICN97" s="1"/>
      <c r="ICO97" s="1"/>
      <c r="ICP97" s="1"/>
      <c r="ICQ97" s="1"/>
      <c r="ICR97" s="1"/>
      <c r="ICS97" s="1"/>
      <c r="ICT97" s="1"/>
      <c r="ICU97" s="1"/>
      <c r="ICV97" s="1"/>
      <c r="ICW97" s="1"/>
      <c r="ICX97" s="1"/>
      <c r="ICY97" s="1"/>
      <c r="ICZ97" s="1"/>
      <c r="IDA97" s="1"/>
      <c r="IDB97" s="1"/>
      <c r="IDC97" s="1"/>
      <c r="IDD97" s="1"/>
      <c r="IDE97" s="1"/>
      <c r="IDF97" s="1"/>
      <c r="IDG97" s="1"/>
      <c r="IDH97" s="1"/>
      <c r="IDI97" s="1"/>
      <c r="IDJ97" s="1"/>
      <c r="IDK97" s="1"/>
      <c r="IDL97" s="1"/>
      <c r="IDM97" s="1"/>
      <c r="IDN97" s="1"/>
      <c r="IDO97" s="1"/>
      <c r="IDP97" s="1"/>
      <c r="IDQ97" s="1"/>
      <c r="IDR97" s="1"/>
      <c r="IDS97" s="1"/>
      <c r="IDT97" s="1"/>
      <c r="IDU97" s="1"/>
      <c r="IDV97" s="1"/>
      <c r="IDW97" s="1"/>
      <c r="IDX97" s="1"/>
      <c r="IDY97" s="1"/>
      <c r="IDZ97" s="1"/>
      <c r="IEA97" s="1"/>
      <c r="IEB97" s="1"/>
      <c r="IEC97" s="1"/>
      <c r="IED97" s="1"/>
      <c r="IEE97" s="1"/>
      <c r="IEF97" s="1"/>
      <c r="IEG97" s="1"/>
      <c r="IEH97" s="1"/>
      <c r="IEI97" s="1"/>
      <c r="IEJ97" s="1"/>
      <c r="IEK97" s="1"/>
      <c r="IEL97" s="1"/>
      <c r="IEM97" s="1"/>
      <c r="IEN97" s="1"/>
      <c r="IEO97" s="1"/>
      <c r="IEP97" s="1"/>
      <c r="IEQ97" s="1"/>
      <c r="IER97" s="1"/>
      <c r="IES97" s="1"/>
      <c r="IET97" s="1"/>
      <c r="IEU97" s="1"/>
      <c r="IEV97" s="1"/>
      <c r="IEW97" s="1"/>
      <c r="IEX97" s="1"/>
      <c r="IEY97" s="1"/>
      <c r="IEZ97" s="1"/>
      <c r="IFA97" s="1"/>
      <c r="IFB97" s="1"/>
      <c r="IFC97" s="1"/>
      <c r="IFD97" s="1"/>
      <c r="IFE97" s="1"/>
      <c r="IFF97" s="1"/>
      <c r="IFG97" s="1"/>
      <c r="IFH97" s="1"/>
      <c r="IFI97" s="1"/>
      <c r="IFJ97" s="1"/>
      <c r="IFK97" s="1"/>
      <c r="IFL97" s="1"/>
      <c r="IFM97" s="1"/>
      <c r="IFN97" s="1"/>
      <c r="IFO97" s="1"/>
      <c r="IFP97" s="1"/>
      <c r="IFQ97" s="1"/>
      <c r="IFR97" s="1"/>
      <c r="IFS97" s="1"/>
      <c r="IFT97" s="1"/>
      <c r="IFU97" s="1"/>
      <c r="IFV97" s="1"/>
      <c r="IFW97" s="1"/>
      <c r="IFX97" s="1"/>
      <c r="IFY97" s="1"/>
      <c r="IFZ97" s="1"/>
      <c r="IGA97" s="1"/>
      <c r="IGB97" s="1"/>
      <c r="IGC97" s="1"/>
      <c r="IGD97" s="1"/>
      <c r="IGE97" s="1"/>
      <c r="IGF97" s="1"/>
      <c r="IGG97" s="1"/>
      <c r="IGH97" s="1"/>
      <c r="IGI97" s="1"/>
      <c r="IGJ97" s="1"/>
      <c r="IGK97" s="1"/>
      <c r="IGL97" s="1"/>
      <c r="IGM97" s="1"/>
      <c r="IGN97" s="1"/>
      <c r="IGO97" s="1"/>
      <c r="IGP97" s="1"/>
      <c r="IGQ97" s="1"/>
      <c r="IGR97" s="1"/>
      <c r="IGS97" s="1"/>
      <c r="IGT97" s="1"/>
      <c r="IGU97" s="1"/>
      <c r="IGV97" s="1"/>
      <c r="IGW97" s="1"/>
      <c r="IGX97" s="1"/>
      <c r="IGY97" s="1"/>
      <c r="IGZ97" s="1"/>
      <c r="IHA97" s="1"/>
      <c r="IHB97" s="1"/>
      <c r="IHC97" s="1"/>
      <c r="IHD97" s="1"/>
      <c r="IHE97" s="1"/>
      <c r="IHF97" s="1"/>
      <c r="IHG97" s="1"/>
      <c r="IHH97" s="1"/>
      <c r="IHI97" s="1"/>
      <c r="IHJ97" s="1"/>
      <c r="IHK97" s="1"/>
      <c r="IHL97" s="1"/>
      <c r="IHM97" s="1"/>
      <c r="IHN97" s="1"/>
      <c r="IHO97" s="1"/>
      <c r="IHP97" s="1"/>
      <c r="IHQ97" s="1"/>
      <c r="IHR97" s="1"/>
      <c r="IHS97" s="1"/>
      <c r="IHT97" s="1"/>
      <c r="IHU97" s="1"/>
      <c r="IHV97" s="1"/>
      <c r="IHW97" s="1"/>
      <c r="IHX97" s="1"/>
      <c r="IHY97" s="1"/>
      <c r="IHZ97" s="1"/>
      <c r="IIA97" s="1"/>
      <c r="IIB97" s="1"/>
      <c r="IIC97" s="1"/>
      <c r="IID97" s="1"/>
      <c r="IIE97" s="1"/>
      <c r="IIF97" s="1"/>
      <c r="IIG97" s="1"/>
      <c r="IIH97" s="1"/>
      <c r="III97" s="1"/>
      <c r="IIJ97" s="1"/>
      <c r="IIK97" s="1"/>
      <c r="IIL97" s="1"/>
      <c r="IIM97" s="1"/>
      <c r="IIN97" s="1"/>
      <c r="IIO97" s="1"/>
      <c r="IIP97" s="1"/>
      <c r="IIQ97" s="1"/>
      <c r="IIR97" s="1"/>
      <c r="IIS97" s="1"/>
      <c r="IIT97" s="1"/>
      <c r="IIU97" s="1"/>
      <c r="IIV97" s="1"/>
      <c r="IIW97" s="1"/>
      <c r="IIX97" s="1"/>
      <c r="IIY97" s="1"/>
      <c r="IIZ97" s="1"/>
      <c r="IJA97" s="1"/>
      <c r="IJB97" s="1"/>
      <c r="IJC97" s="1"/>
      <c r="IJD97" s="1"/>
      <c r="IJE97" s="1"/>
      <c r="IJF97" s="1"/>
      <c r="IJG97" s="1"/>
      <c r="IJH97" s="1"/>
      <c r="IJI97" s="1"/>
      <c r="IJJ97" s="1"/>
      <c r="IJK97" s="1"/>
      <c r="IJL97" s="1"/>
      <c r="IJM97" s="1"/>
      <c r="IJN97" s="1"/>
      <c r="IJO97" s="1"/>
      <c r="IJP97" s="1"/>
      <c r="IJQ97" s="1"/>
      <c r="IJR97" s="1"/>
      <c r="IJS97" s="1"/>
      <c r="IJT97" s="1"/>
      <c r="IJU97" s="1"/>
      <c r="IJV97" s="1"/>
      <c r="IJW97" s="1"/>
      <c r="IJX97" s="1"/>
      <c r="IJY97" s="1"/>
      <c r="IJZ97" s="1"/>
      <c r="IKA97" s="1"/>
      <c r="IKB97" s="1"/>
      <c r="IKC97" s="1"/>
      <c r="IKD97" s="1"/>
      <c r="IKE97" s="1"/>
      <c r="IKF97" s="1"/>
      <c r="IKG97" s="1"/>
      <c r="IKH97" s="1"/>
      <c r="IKI97" s="1"/>
      <c r="IKJ97" s="1"/>
      <c r="IKK97" s="1"/>
      <c r="IKL97" s="1"/>
      <c r="IKM97" s="1"/>
      <c r="IKN97" s="1"/>
      <c r="IKO97" s="1"/>
      <c r="IKP97" s="1"/>
      <c r="IKQ97" s="761"/>
      <c r="IKR97" s="761"/>
      <c r="IKS97" s="761"/>
      <c r="IKT97" s="761"/>
      <c r="IKU97" s="761"/>
      <c r="IKV97" s="761"/>
      <c r="IKW97" s="1"/>
      <c r="IKX97" s="761"/>
      <c r="IKY97" s="761"/>
      <c r="IKZ97" s="1"/>
      <c r="ILA97" s="1"/>
      <c r="ILB97" s="1"/>
      <c r="ILC97" s="1"/>
      <c r="ILD97" s="1"/>
      <c r="ILE97" s="1"/>
      <c r="ILF97" s="1"/>
      <c r="ILG97" s="1"/>
      <c r="ILH97" s="1"/>
      <c r="ILI97" s="1"/>
      <c r="ILJ97" s="1"/>
      <c r="ILK97" s="1"/>
      <c r="ILL97" s="1"/>
      <c r="ILM97" s="1"/>
      <c r="ILN97" s="1"/>
      <c r="ILO97" s="1"/>
      <c r="ILP97" s="1"/>
      <c r="ILQ97" s="1"/>
      <c r="ILR97" s="1"/>
      <c r="ILS97" s="1"/>
      <c r="ILT97" s="1"/>
      <c r="ILU97" s="1"/>
      <c r="ILV97" s="1"/>
      <c r="ILW97" s="1"/>
      <c r="ILX97" s="1"/>
      <c r="ILY97" s="1"/>
      <c r="ILZ97" s="1"/>
      <c r="IMA97" s="1"/>
      <c r="IMB97" s="1"/>
      <c r="IMC97" s="1"/>
      <c r="IMD97" s="1"/>
      <c r="IME97" s="1"/>
      <c r="IMF97" s="1"/>
      <c r="IMG97" s="1"/>
      <c r="IMH97" s="1"/>
      <c r="IMI97" s="1"/>
      <c r="IMJ97" s="1"/>
      <c r="IMK97" s="1"/>
      <c r="IML97" s="1"/>
      <c r="IMM97" s="1"/>
      <c r="IMN97" s="1"/>
      <c r="IMO97" s="1"/>
      <c r="IMP97" s="1"/>
      <c r="IMQ97" s="1"/>
      <c r="IMR97" s="1"/>
      <c r="IMS97" s="1"/>
      <c r="IMT97" s="1"/>
      <c r="IMU97" s="1"/>
      <c r="IMV97" s="1"/>
      <c r="IMW97" s="1"/>
      <c r="IMX97" s="1"/>
      <c r="IMY97" s="1"/>
      <c r="IMZ97" s="1"/>
      <c r="INA97" s="1"/>
      <c r="INB97" s="1"/>
      <c r="INC97" s="1"/>
      <c r="IND97" s="1"/>
      <c r="INE97" s="1"/>
      <c r="INF97" s="1"/>
      <c r="ING97" s="1"/>
      <c r="INH97" s="1"/>
      <c r="INI97" s="1"/>
      <c r="INJ97" s="1"/>
      <c r="INK97" s="1"/>
      <c r="INL97" s="1"/>
      <c r="INM97" s="1"/>
      <c r="INN97" s="1"/>
      <c r="INO97" s="1"/>
      <c r="INP97" s="1"/>
      <c r="INQ97" s="1"/>
      <c r="INR97" s="1"/>
      <c r="INS97" s="1"/>
      <c r="INT97" s="1"/>
      <c r="INU97" s="1"/>
      <c r="INV97" s="1"/>
      <c r="INW97" s="1"/>
      <c r="INX97" s="1"/>
      <c r="INY97" s="1"/>
      <c r="INZ97" s="1"/>
      <c r="IOA97" s="1"/>
      <c r="IOB97" s="1"/>
      <c r="IOC97" s="1"/>
      <c r="IOD97" s="1"/>
      <c r="IOE97" s="1"/>
      <c r="IOF97" s="1"/>
      <c r="IOG97" s="1"/>
      <c r="IOH97" s="1"/>
      <c r="IOI97" s="1"/>
      <c r="IOJ97" s="1"/>
      <c r="IOK97" s="1"/>
      <c r="IOL97" s="1"/>
      <c r="IOM97" s="1"/>
      <c r="ION97" s="1"/>
      <c r="IOO97" s="1"/>
      <c r="IOP97" s="1"/>
      <c r="IOQ97" s="1"/>
      <c r="IOR97" s="1"/>
      <c r="IOS97" s="1"/>
      <c r="IOT97" s="1"/>
      <c r="IOU97" s="1"/>
      <c r="IOV97" s="1"/>
      <c r="IOW97" s="1"/>
      <c r="IOX97" s="1"/>
      <c r="IOY97" s="1"/>
      <c r="IOZ97" s="1"/>
      <c r="IPA97" s="1"/>
      <c r="IPB97" s="1"/>
      <c r="IPC97" s="1"/>
      <c r="IPD97" s="1"/>
      <c r="IPE97" s="1"/>
      <c r="IPF97" s="1"/>
      <c r="IPG97" s="1"/>
      <c r="IPH97" s="1"/>
      <c r="IPI97" s="1"/>
      <c r="IPJ97" s="1"/>
      <c r="IPK97" s="1"/>
      <c r="IPL97" s="1"/>
      <c r="IPM97" s="1"/>
      <c r="IPN97" s="1"/>
      <c r="IPO97" s="1"/>
      <c r="IPP97" s="1"/>
      <c r="IPQ97" s="1"/>
      <c r="IPR97" s="1"/>
      <c r="IPS97" s="1"/>
      <c r="IPT97" s="1"/>
      <c r="IPU97" s="1"/>
      <c r="IPV97" s="1"/>
      <c r="IPW97" s="1"/>
      <c r="IPX97" s="1"/>
      <c r="IPY97" s="1"/>
      <c r="IPZ97" s="1"/>
      <c r="IQA97" s="1"/>
      <c r="IQB97" s="1"/>
      <c r="IQC97" s="1"/>
      <c r="IQD97" s="1"/>
      <c r="IQE97" s="1"/>
      <c r="IQF97" s="1"/>
      <c r="IQG97" s="1"/>
      <c r="IQH97" s="1"/>
      <c r="IQI97" s="1"/>
      <c r="IQJ97" s="1"/>
      <c r="IQK97" s="1"/>
      <c r="IQL97" s="1"/>
      <c r="IQM97" s="1"/>
      <c r="IQN97" s="1"/>
      <c r="IQO97" s="1"/>
      <c r="IQP97" s="1"/>
      <c r="IQQ97" s="1"/>
      <c r="IQR97" s="1"/>
      <c r="IQS97" s="1"/>
      <c r="IQT97" s="1"/>
      <c r="IQU97" s="1"/>
      <c r="IQV97" s="1"/>
      <c r="IQW97" s="1"/>
      <c r="IQX97" s="1"/>
      <c r="IQY97" s="1"/>
      <c r="IQZ97" s="1"/>
      <c r="IRA97" s="1"/>
      <c r="IRB97" s="1"/>
      <c r="IRC97" s="1"/>
      <c r="IRD97" s="1"/>
      <c r="IRE97" s="1"/>
      <c r="IRF97" s="1"/>
      <c r="IRG97" s="1"/>
      <c r="IRH97" s="1"/>
      <c r="IRI97" s="1"/>
      <c r="IRJ97" s="1"/>
      <c r="IRK97" s="1"/>
      <c r="IRL97" s="1"/>
      <c r="IRM97" s="1"/>
      <c r="IRN97" s="1"/>
      <c r="IRO97" s="1"/>
      <c r="IRP97" s="1"/>
      <c r="IRQ97" s="1"/>
      <c r="IRR97" s="1"/>
      <c r="IRS97" s="1"/>
      <c r="IRT97" s="1"/>
      <c r="IRU97" s="1"/>
      <c r="IRV97" s="1"/>
      <c r="IRW97" s="1"/>
      <c r="IRX97" s="1"/>
      <c r="IRY97" s="1"/>
      <c r="IRZ97" s="1"/>
      <c r="ISA97" s="1"/>
      <c r="ISB97" s="1"/>
      <c r="ISC97" s="1"/>
      <c r="ISD97" s="1"/>
      <c r="ISE97" s="1"/>
      <c r="ISF97" s="1"/>
      <c r="ISG97" s="1"/>
      <c r="ISH97" s="1"/>
      <c r="ISI97" s="1"/>
      <c r="ISJ97" s="1"/>
      <c r="ISK97" s="1"/>
      <c r="ISL97" s="1"/>
      <c r="ISM97" s="1"/>
      <c r="ISN97" s="1"/>
      <c r="ISO97" s="1"/>
      <c r="ISP97" s="1"/>
      <c r="ISQ97" s="1"/>
      <c r="ISR97" s="1"/>
      <c r="ISS97" s="1"/>
      <c r="IST97" s="1"/>
      <c r="ISU97" s="1"/>
      <c r="ISV97" s="1"/>
      <c r="ISW97" s="1"/>
      <c r="ISX97" s="1"/>
      <c r="ISY97" s="1"/>
      <c r="ISZ97" s="1"/>
      <c r="ITA97" s="1"/>
      <c r="ITB97" s="1"/>
      <c r="ITC97" s="1"/>
      <c r="ITD97" s="1"/>
      <c r="ITE97" s="1"/>
      <c r="ITF97" s="1"/>
      <c r="ITG97" s="1"/>
      <c r="ITH97" s="1"/>
      <c r="ITI97" s="1"/>
      <c r="ITJ97" s="1"/>
      <c r="ITK97" s="1"/>
      <c r="ITL97" s="1"/>
      <c r="ITM97" s="1"/>
      <c r="ITN97" s="1"/>
      <c r="ITO97" s="1"/>
      <c r="ITP97" s="1"/>
      <c r="ITQ97" s="1"/>
      <c r="ITR97" s="1"/>
      <c r="ITS97" s="1"/>
      <c r="ITT97" s="1"/>
      <c r="ITU97" s="1"/>
      <c r="ITV97" s="1"/>
      <c r="ITW97" s="1"/>
      <c r="ITX97" s="1"/>
      <c r="ITY97" s="1"/>
      <c r="ITZ97" s="1"/>
      <c r="IUA97" s="1"/>
      <c r="IUB97" s="1"/>
      <c r="IUC97" s="1"/>
      <c r="IUD97" s="1"/>
      <c r="IUE97" s="1"/>
      <c r="IUF97" s="1"/>
      <c r="IUG97" s="1"/>
      <c r="IUH97" s="1"/>
      <c r="IUI97" s="1"/>
      <c r="IUJ97" s="1"/>
      <c r="IUK97" s="1"/>
      <c r="IUL97" s="1"/>
      <c r="IUM97" s="761"/>
      <c r="IUN97" s="761"/>
      <c r="IUO97" s="761"/>
      <c r="IUP97" s="761"/>
      <c r="IUQ97" s="761"/>
      <c r="IUR97" s="761"/>
      <c r="IUS97" s="1"/>
      <c r="IUT97" s="761"/>
      <c r="IUU97" s="761"/>
      <c r="IUV97" s="1"/>
      <c r="IUW97" s="1"/>
      <c r="IUX97" s="1"/>
      <c r="IUY97" s="1"/>
      <c r="IUZ97" s="1"/>
      <c r="IVA97" s="1"/>
      <c r="IVB97" s="1"/>
      <c r="IVC97" s="1"/>
      <c r="IVD97" s="1"/>
      <c r="IVE97" s="1"/>
      <c r="IVF97" s="1"/>
      <c r="IVG97" s="1"/>
      <c r="IVH97" s="1"/>
      <c r="IVI97" s="1"/>
      <c r="IVJ97" s="1"/>
      <c r="IVK97" s="1"/>
      <c r="IVL97" s="1"/>
      <c r="IVM97" s="1"/>
      <c r="IVN97" s="1"/>
      <c r="IVO97" s="1"/>
      <c r="IVP97" s="1"/>
      <c r="IVQ97" s="1"/>
      <c r="IVR97" s="1"/>
      <c r="IVS97" s="1"/>
      <c r="IVT97" s="1"/>
      <c r="IVU97" s="1"/>
      <c r="IVV97" s="1"/>
      <c r="IVW97" s="1"/>
      <c r="IVX97" s="1"/>
      <c r="IVY97" s="1"/>
      <c r="IVZ97" s="1"/>
      <c r="IWA97" s="1"/>
      <c r="IWB97" s="1"/>
      <c r="IWC97" s="1"/>
      <c r="IWD97" s="1"/>
      <c r="IWE97" s="1"/>
      <c r="IWF97" s="1"/>
      <c r="IWG97" s="1"/>
      <c r="IWH97" s="1"/>
      <c r="IWI97" s="1"/>
      <c r="IWJ97" s="1"/>
      <c r="IWK97" s="1"/>
      <c r="IWL97" s="1"/>
      <c r="IWM97" s="1"/>
      <c r="IWN97" s="1"/>
      <c r="IWO97" s="1"/>
      <c r="IWP97" s="1"/>
      <c r="IWQ97" s="1"/>
      <c r="IWR97" s="1"/>
      <c r="IWS97" s="1"/>
      <c r="IWT97" s="1"/>
      <c r="IWU97" s="1"/>
      <c r="IWV97" s="1"/>
      <c r="IWW97" s="1"/>
      <c r="IWX97" s="1"/>
      <c r="IWY97" s="1"/>
      <c r="IWZ97" s="1"/>
      <c r="IXA97" s="1"/>
      <c r="IXB97" s="1"/>
      <c r="IXC97" s="1"/>
      <c r="IXD97" s="1"/>
      <c r="IXE97" s="1"/>
      <c r="IXF97" s="1"/>
      <c r="IXG97" s="1"/>
      <c r="IXH97" s="1"/>
      <c r="IXI97" s="1"/>
      <c r="IXJ97" s="1"/>
      <c r="IXK97" s="1"/>
      <c r="IXL97" s="1"/>
      <c r="IXM97" s="1"/>
      <c r="IXN97" s="1"/>
      <c r="IXO97" s="1"/>
      <c r="IXP97" s="1"/>
      <c r="IXQ97" s="1"/>
      <c r="IXR97" s="1"/>
      <c r="IXS97" s="1"/>
      <c r="IXT97" s="1"/>
      <c r="IXU97" s="1"/>
      <c r="IXV97" s="1"/>
      <c r="IXW97" s="1"/>
      <c r="IXX97" s="1"/>
      <c r="IXY97" s="1"/>
      <c r="IXZ97" s="1"/>
      <c r="IYA97" s="1"/>
      <c r="IYB97" s="1"/>
      <c r="IYC97" s="1"/>
      <c r="IYD97" s="1"/>
      <c r="IYE97" s="1"/>
      <c r="IYF97" s="1"/>
      <c r="IYG97" s="1"/>
      <c r="IYH97" s="1"/>
      <c r="IYI97" s="1"/>
      <c r="IYJ97" s="1"/>
      <c r="IYK97" s="1"/>
      <c r="IYL97" s="1"/>
      <c r="IYM97" s="1"/>
      <c r="IYN97" s="1"/>
      <c r="IYO97" s="1"/>
      <c r="IYP97" s="1"/>
      <c r="IYQ97" s="1"/>
      <c r="IYR97" s="1"/>
      <c r="IYS97" s="1"/>
      <c r="IYT97" s="1"/>
      <c r="IYU97" s="1"/>
      <c r="IYV97" s="1"/>
      <c r="IYW97" s="1"/>
      <c r="IYX97" s="1"/>
      <c r="IYY97" s="1"/>
      <c r="IYZ97" s="1"/>
      <c r="IZA97" s="1"/>
      <c r="IZB97" s="1"/>
      <c r="IZC97" s="1"/>
      <c r="IZD97" s="1"/>
      <c r="IZE97" s="1"/>
      <c r="IZF97" s="1"/>
      <c r="IZG97" s="1"/>
      <c r="IZH97" s="1"/>
      <c r="IZI97" s="1"/>
      <c r="IZJ97" s="1"/>
      <c r="IZK97" s="1"/>
      <c r="IZL97" s="1"/>
      <c r="IZM97" s="1"/>
      <c r="IZN97" s="1"/>
      <c r="IZO97" s="1"/>
      <c r="IZP97" s="1"/>
      <c r="IZQ97" s="1"/>
      <c r="IZR97" s="1"/>
      <c r="IZS97" s="1"/>
      <c r="IZT97" s="1"/>
      <c r="IZU97" s="1"/>
      <c r="IZV97" s="1"/>
      <c r="IZW97" s="1"/>
      <c r="IZX97" s="1"/>
      <c r="IZY97" s="1"/>
      <c r="IZZ97" s="1"/>
      <c r="JAA97" s="1"/>
      <c r="JAB97" s="1"/>
      <c r="JAC97" s="1"/>
      <c r="JAD97" s="1"/>
      <c r="JAE97" s="1"/>
      <c r="JAF97" s="1"/>
      <c r="JAG97" s="1"/>
      <c r="JAH97" s="1"/>
      <c r="JAI97" s="1"/>
      <c r="JAJ97" s="1"/>
      <c r="JAK97" s="1"/>
      <c r="JAL97" s="1"/>
      <c r="JAM97" s="1"/>
      <c r="JAN97" s="1"/>
      <c r="JAO97" s="1"/>
      <c r="JAP97" s="1"/>
      <c r="JAQ97" s="1"/>
      <c r="JAR97" s="1"/>
      <c r="JAS97" s="1"/>
      <c r="JAT97" s="1"/>
      <c r="JAU97" s="1"/>
      <c r="JAV97" s="1"/>
      <c r="JAW97" s="1"/>
      <c r="JAX97" s="1"/>
      <c r="JAY97" s="1"/>
      <c r="JAZ97" s="1"/>
      <c r="JBA97" s="1"/>
      <c r="JBB97" s="1"/>
      <c r="JBC97" s="1"/>
      <c r="JBD97" s="1"/>
      <c r="JBE97" s="1"/>
      <c r="JBF97" s="1"/>
      <c r="JBG97" s="1"/>
      <c r="JBH97" s="1"/>
      <c r="JBI97" s="1"/>
      <c r="JBJ97" s="1"/>
      <c r="JBK97" s="1"/>
      <c r="JBL97" s="1"/>
      <c r="JBM97" s="1"/>
      <c r="JBN97" s="1"/>
      <c r="JBO97" s="1"/>
      <c r="JBP97" s="1"/>
      <c r="JBQ97" s="1"/>
      <c r="JBR97" s="1"/>
      <c r="JBS97" s="1"/>
      <c r="JBT97" s="1"/>
      <c r="JBU97" s="1"/>
      <c r="JBV97" s="1"/>
      <c r="JBW97" s="1"/>
      <c r="JBX97" s="1"/>
      <c r="JBY97" s="1"/>
      <c r="JBZ97" s="1"/>
      <c r="JCA97" s="1"/>
      <c r="JCB97" s="1"/>
      <c r="JCC97" s="1"/>
      <c r="JCD97" s="1"/>
      <c r="JCE97" s="1"/>
      <c r="JCF97" s="1"/>
      <c r="JCG97" s="1"/>
      <c r="JCH97" s="1"/>
      <c r="JCI97" s="1"/>
      <c r="JCJ97" s="1"/>
      <c r="JCK97" s="1"/>
      <c r="JCL97" s="1"/>
      <c r="JCM97" s="1"/>
      <c r="JCN97" s="1"/>
      <c r="JCO97" s="1"/>
      <c r="JCP97" s="1"/>
      <c r="JCQ97" s="1"/>
      <c r="JCR97" s="1"/>
      <c r="JCS97" s="1"/>
      <c r="JCT97" s="1"/>
      <c r="JCU97" s="1"/>
      <c r="JCV97" s="1"/>
      <c r="JCW97" s="1"/>
      <c r="JCX97" s="1"/>
      <c r="JCY97" s="1"/>
      <c r="JCZ97" s="1"/>
      <c r="JDA97" s="1"/>
      <c r="JDB97" s="1"/>
      <c r="JDC97" s="1"/>
      <c r="JDD97" s="1"/>
      <c r="JDE97" s="1"/>
      <c r="JDF97" s="1"/>
      <c r="JDG97" s="1"/>
      <c r="JDH97" s="1"/>
      <c r="JDI97" s="1"/>
      <c r="JDJ97" s="1"/>
      <c r="JDK97" s="1"/>
      <c r="JDL97" s="1"/>
      <c r="JDM97" s="1"/>
      <c r="JDN97" s="1"/>
      <c r="JDO97" s="1"/>
      <c r="JDP97" s="1"/>
      <c r="JDQ97" s="1"/>
      <c r="JDR97" s="1"/>
      <c r="JDS97" s="1"/>
      <c r="JDT97" s="1"/>
      <c r="JDU97" s="1"/>
      <c r="JDV97" s="1"/>
      <c r="JDW97" s="1"/>
      <c r="JDX97" s="1"/>
      <c r="JDY97" s="1"/>
      <c r="JDZ97" s="1"/>
      <c r="JEA97" s="1"/>
      <c r="JEB97" s="1"/>
      <c r="JEC97" s="1"/>
      <c r="JED97" s="1"/>
      <c r="JEE97" s="1"/>
      <c r="JEF97" s="1"/>
      <c r="JEG97" s="1"/>
      <c r="JEH97" s="1"/>
      <c r="JEI97" s="761"/>
      <c r="JEJ97" s="761"/>
      <c r="JEK97" s="761"/>
      <c r="JEL97" s="761"/>
      <c r="JEM97" s="761"/>
      <c r="JEN97" s="761"/>
      <c r="JEO97" s="1"/>
      <c r="JEP97" s="761"/>
      <c r="JEQ97" s="761"/>
      <c r="JER97" s="1"/>
      <c r="JES97" s="1"/>
      <c r="JET97" s="1"/>
      <c r="JEU97" s="1"/>
      <c r="JEV97" s="1"/>
      <c r="JEW97" s="1"/>
      <c r="JEX97" s="1"/>
      <c r="JEY97" s="1"/>
      <c r="JEZ97" s="1"/>
      <c r="JFA97" s="1"/>
      <c r="JFB97" s="1"/>
      <c r="JFC97" s="1"/>
      <c r="JFD97" s="1"/>
      <c r="JFE97" s="1"/>
      <c r="JFF97" s="1"/>
      <c r="JFG97" s="1"/>
      <c r="JFH97" s="1"/>
      <c r="JFI97" s="1"/>
      <c r="JFJ97" s="1"/>
      <c r="JFK97" s="1"/>
      <c r="JFL97" s="1"/>
      <c r="JFM97" s="1"/>
      <c r="JFN97" s="1"/>
      <c r="JFO97" s="1"/>
      <c r="JFP97" s="1"/>
      <c r="JFQ97" s="1"/>
      <c r="JFR97" s="1"/>
      <c r="JFS97" s="1"/>
      <c r="JFT97" s="1"/>
      <c r="JFU97" s="1"/>
      <c r="JFV97" s="1"/>
      <c r="JFW97" s="1"/>
      <c r="JFX97" s="1"/>
      <c r="JFY97" s="1"/>
      <c r="JFZ97" s="1"/>
      <c r="JGA97" s="1"/>
      <c r="JGB97" s="1"/>
      <c r="JGC97" s="1"/>
      <c r="JGD97" s="1"/>
      <c r="JGE97" s="1"/>
      <c r="JGF97" s="1"/>
      <c r="JGG97" s="1"/>
      <c r="JGH97" s="1"/>
      <c r="JGI97" s="1"/>
      <c r="JGJ97" s="1"/>
      <c r="JGK97" s="1"/>
      <c r="JGL97" s="1"/>
      <c r="JGM97" s="1"/>
      <c r="JGN97" s="1"/>
      <c r="JGO97" s="1"/>
      <c r="JGP97" s="1"/>
      <c r="JGQ97" s="1"/>
      <c r="JGR97" s="1"/>
      <c r="JGS97" s="1"/>
      <c r="JGT97" s="1"/>
      <c r="JGU97" s="1"/>
      <c r="JGV97" s="1"/>
      <c r="JGW97" s="1"/>
      <c r="JGX97" s="1"/>
      <c r="JGY97" s="1"/>
      <c r="JGZ97" s="1"/>
      <c r="JHA97" s="1"/>
      <c r="JHB97" s="1"/>
      <c r="JHC97" s="1"/>
      <c r="JHD97" s="1"/>
      <c r="JHE97" s="1"/>
      <c r="JHF97" s="1"/>
      <c r="JHG97" s="1"/>
      <c r="JHH97" s="1"/>
      <c r="JHI97" s="1"/>
      <c r="JHJ97" s="1"/>
      <c r="JHK97" s="1"/>
      <c r="JHL97" s="1"/>
      <c r="JHM97" s="1"/>
      <c r="JHN97" s="1"/>
      <c r="JHO97" s="1"/>
      <c r="JHP97" s="1"/>
      <c r="JHQ97" s="1"/>
      <c r="JHR97" s="1"/>
      <c r="JHS97" s="1"/>
      <c r="JHT97" s="1"/>
      <c r="JHU97" s="1"/>
      <c r="JHV97" s="1"/>
      <c r="JHW97" s="1"/>
      <c r="JHX97" s="1"/>
      <c r="JHY97" s="1"/>
      <c r="JHZ97" s="1"/>
      <c r="JIA97" s="1"/>
      <c r="JIB97" s="1"/>
      <c r="JIC97" s="1"/>
      <c r="JID97" s="1"/>
      <c r="JIE97" s="1"/>
      <c r="JIF97" s="1"/>
      <c r="JIG97" s="1"/>
      <c r="JIH97" s="1"/>
      <c r="JII97" s="1"/>
      <c r="JIJ97" s="1"/>
      <c r="JIK97" s="1"/>
      <c r="JIL97" s="1"/>
      <c r="JIM97" s="1"/>
      <c r="JIN97" s="1"/>
      <c r="JIO97" s="1"/>
      <c r="JIP97" s="1"/>
      <c r="JIQ97" s="1"/>
      <c r="JIR97" s="1"/>
      <c r="JIS97" s="1"/>
      <c r="JIT97" s="1"/>
      <c r="JIU97" s="1"/>
      <c r="JIV97" s="1"/>
      <c r="JIW97" s="1"/>
      <c r="JIX97" s="1"/>
      <c r="JIY97" s="1"/>
      <c r="JIZ97" s="1"/>
      <c r="JJA97" s="1"/>
      <c r="JJB97" s="1"/>
      <c r="JJC97" s="1"/>
      <c r="JJD97" s="1"/>
      <c r="JJE97" s="1"/>
      <c r="JJF97" s="1"/>
      <c r="JJG97" s="1"/>
      <c r="JJH97" s="1"/>
      <c r="JJI97" s="1"/>
      <c r="JJJ97" s="1"/>
      <c r="JJK97" s="1"/>
      <c r="JJL97" s="1"/>
      <c r="JJM97" s="1"/>
      <c r="JJN97" s="1"/>
      <c r="JJO97" s="1"/>
      <c r="JJP97" s="1"/>
      <c r="JJQ97" s="1"/>
      <c r="JJR97" s="1"/>
      <c r="JJS97" s="1"/>
      <c r="JJT97" s="1"/>
      <c r="JJU97" s="1"/>
      <c r="JJV97" s="1"/>
      <c r="JJW97" s="1"/>
      <c r="JJX97" s="1"/>
      <c r="JJY97" s="1"/>
      <c r="JJZ97" s="1"/>
      <c r="JKA97" s="1"/>
      <c r="JKB97" s="1"/>
      <c r="JKC97" s="1"/>
      <c r="JKD97" s="1"/>
      <c r="JKE97" s="1"/>
      <c r="JKF97" s="1"/>
      <c r="JKG97" s="1"/>
      <c r="JKH97" s="1"/>
      <c r="JKI97" s="1"/>
      <c r="JKJ97" s="1"/>
      <c r="JKK97" s="1"/>
      <c r="JKL97" s="1"/>
      <c r="JKM97" s="1"/>
      <c r="JKN97" s="1"/>
      <c r="JKO97" s="1"/>
      <c r="JKP97" s="1"/>
      <c r="JKQ97" s="1"/>
      <c r="JKR97" s="1"/>
      <c r="JKS97" s="1"/>
      <c r="JKT97" s="1"/>
      <c r="JKU97" s="1"/>
      <c r="JKV97" s="1"/>
      <c r="JKW97" s="1"/>
      <c r="JKX97" s="1"/>
      <c r="JKY97" s="1"/>
      <c r="JKZ97" s="1"/>
      <c r="JLA97" s="1"/>
      <c r="JLB97" s="1"/>
      <c r="JLC97" s="1"/>
      <c r="JLD97" s="1"/>
      <c r="JLE97" s="1"/>
      <c r="JLF97" s="1"/>
      <c r="JLG97" s="1"/>
      <c r="JLH97" s="1"/>
      <c r="JLI97" s="1"/>
      <c r="JLJ97" s="1"/>
      <c r="JLK97" s="1"/>
      <c r="JLL97" s="1"/>
      <c r="JLM97" s="1"/>
      <c r="JLN97" s="1"/>
      <c r="JLO97" s="1"/>
      <c r="JLP97" s="1"/>
      <c r="JLQ97" s="1"/>
      <c r="JLR97" s="1"/>
      <c r="JLS97" s="1"/>
      <c r="JLT97" s="1"/>
      <c r="JLU97" s="1"/>
      <c r="JLV97" s="1"/>
      <c r="JLW97" s="1"/>
      <c r="JLX97" s="1"/>
      <c r="JLY97" s="1"/>
      <c r="JLZ97" s="1"/>
      <c r="JMA97" s="1"/>
      <c r="JMB97" s="1"/>
      <c r="JMC97" s="1"/>
      <c r="JMD97" s="1"/>
      <c r="JME97" s="1"/>
      <c r="JMF97" s="1"/>
      <c r="JMG97" s="1"/>
      <c r="JMH97" s="1"/>
      <c r="JMI97" s="1"/>
      <c r="JMJ97" s="1"/>
      <c r="JMK97" s="1"/>
      <c r="JML97" s="1"/>
      <c r="JMM97" s="1"/>
      <c r="JMN97" s="1"/>
      <c r="JMO97" s="1"/>
      <c r="JMP97" s="1"/>
      <c r="JMQ97" s="1"/>
      <c r="JMR97" s="1"/>
      <c r="JMS97" s="1"/>
      <c r="JMT97" s="1"/>
      <c r="JMU97" s="1"/>
      <c r="JMV97" s="1"/>
      <c r="JMW97" s="1"/>
      <c r="JMX97" s="1"/>
      <c r="JMY97" s="1"/>
      <c r="JMZ97" s="1"/>
      <c r="JNA97" s="1"/>
      <c r="JNB97" s="1"/>
      <c r="JNC97" s="1"/>
      <c r="JND97" s="1"/>
      <c r="JNE97" s="1"/>
      <c r="JNF97" s="1"/>
      <c r="JNG97" s="1"/>
      <c r="JNH97" s="1"/>
      <c r="JNI97" s="1"/>
      <c r="JNJ97" s="1"/>
      <c r="JNK97" s="1"/>
      <c r="JNL97" s="1"/>
      <c r="JNM97" s="1"/>
      <c r="JNN97" s="1"/>
      <c r="JNO97" s="1"/>
      <c r="JNP97" s="1"/>
      <c r="JNQ97" s="1"/>
      <c r="JNR97" s="1"/>
      <c r="JNS97" s="1"/>
      <c r="JNT97" s="1"/>
      <c r="JNU97" s="1"/>
      <c r="JNV97" s="1"/>
      <c r="JNW97" s="1"/>
      <c r="JNX97" s="1"/>
      <c r="JNY97" s="1"/>
      <c r="JNZ97" s="1"/>
      <c r="JOA97" s="1"/>
      <c r="JOB97" s="1"/>
      <c r="JOC97" s="1"/>
      <c r="JOD97" s="1"/>
      <c r="JOE97" s="761"/>
      <c r="JOF97" s="761"/>
      <c r="JOG97" s="761"/>
      <c r="JOH97" s="761"/>
      <c r="JOI97" s="761"/>
      <c r="JOJ97" s="761"/>
      <c r="JOK97" s="1"/>
      <c r="JOL97" s="761"/>
      <c r="JOM97" s="761"/>
      <c r="JON97" s="1"/>
      <c r="JOO97" s="1"/>
      <c r="JOP97" s="1"/>
      <c r="JOQ97" s="1"/>
      <c r="JOR97" s="1"/>
      <c r="JOS97" s="1"/>
      <c r="JOT97" s="1"/>
      <c r="JOU97" s="1"/>
      <c r="JOV97" s="1"/>
      <c r="JOW97" s="1"/>
      <c r="JOX97" s="1"/>
      <c r="JOY97" s="1"/>
      <c r="JOZ97" s="1"/>
      <c r="JPA97" s="1"/>
      <c r="JPB97" s="1"/>
      <c r="JPC97" s="1"/>
      <c r="JPD97" s="1"/>
      <c r="JPE97" s="1"/>
      <c r="JPF97" s="1"/>
      <c r="JPG97" s="1"/>
      <c r="JPH97" s="1"/>
      <c r="JPI97" s="1"/>
      <c r="JPJ97" s="1"/>
      <c r="JPK97" s="1"/>
      <c r="JPL97" s="1"/>
      <c r="JPM97" s="1"/>
      <c r="JPN97" s="1"/>
      <c r="JPO97" s="1"/>
      <c r="JPP97" s="1"/>
      <c r="JPQ97" s="1"/>
      <c r="JPR97" s="1"/>
      <c r="JPS97" s="1"/>
      <c r="JPT97" s="1"/>
      <c r="JPU97" s="1"/>
      <c r="JPV97" s="1"/>
      <c r="JPW97" s="1"/>
      <c r="JPX97" s="1"/>
      <c r="JPY97" s="1"/>
      <c r="JPZ97" s="1"/>
      <c r="JQA97" s="1"/>
      <c r="JQB97" s="1"/>
      <c r="JQC97" s="1"/>
      <c r="JQD97" s="1"/>
      <c r="JQE97" s="1"/>
      <c r="JQF97" s="1"/>
      <c r="JQG97" s="1"/>
      <c r="JQH97" s="1"/>
      <c r="JQI97" s="1"/>
      <c r="JQJ97" s="1"/>
      <c r="JQK97" s="1"/>
      <c r="JQL97" s="1"/>
      <c r="JQM97" s="1"/>
      <c r="JQN97" s="1"/>
      <c r="JQO97" s="1"/>
      <c r="JQP97" s="1"/>
      <c r="JQQ97" s="1"/>
      <c r="JQR97" s="1"/>
      <c r="JQS97" s="1"/>
      <c r="JQT97" s="1"/>
      <c r="JQU97" s="1"/>
      <c r="JQV97" s="1"/>
      <c r="JQW97" s="1"/>
      <c r="JQX97" s="1"/>
      <c r="JQY97" s="1"/>
      <c r="JQZ97" s="1"/>
      <c r="JRA97" s="1"/>
      <c r="JRB97" s="1"/>
      <c r="JRC97" s="1"/>
      <c r="JRD97" s="1"/>
      <c r="JRE97" s="1"/>
      <c r="JRF97" s="1"/>
      <c r="JRG97" s="1"/>
      <c r="JRH97" s="1"/>
      <c r="JRI97" s="1"/>
      <c r="JRJ97" s="1"/>
      <c r="JRK97" s="1"/>
      <c r="JRL97" s="1"/>
      <c r="JRM97" s="1"/>
      <c r="JRN97" s="1"/>
      <c r="JRO97" s="1"/>
      <c r="JRP97" s="1"/>
      <c r="JRQ97" s="1"/>
      <c r="JRR97" s="1"/>
      <c r="JRS97" s="1"/>
      <c r="JRT97" s="1"/>
      <c r="JRU97" s="1"/>
      <c r="JRV97" s="1"/>
      <c r="JRW97" s="1"/>
      <c r="JRX97" s="1"/>
      <c r="JRY97" s="1"/>
      <c r="JRZ97" s="1"/>
      <c r="JSA97" s="1"/>
      <c r="JSB97" s="1"/>
      <c r="JSC97" s="1"/>
      <c r="JSD97" s="1"/>
      <c r="JSE97" s="1"/>
      <c r="JSF97" s="1"/>
      <c r="JSG97" s="1"/>
      <c r="JSH97" s="1"/>
      <c r="JSI97" s="1"/>
      <c r="JSJ97" s="1"/>
      <c r="JSK97" s="1"/>
      <c r="JSL97" s="1"/>
      <c r="JSM97" s="1"/>
      <c r="JSN97" s="1"/>
      <c r="JSO97" s="1"/>
      <c r="JSP97" s="1"/>
      <c r="JSQ97" s="1"/>
      <c r="JSR97" s="1"/>
      <c r="JSS97" s="1"/>
      <c r="JST97" s="1"/>
      <c r="JSU97" s="1"/>
      <c r="JSV97" s="1"/>
      <c r="JSW97" s="1"/>
      <c r="JSX97" s="1"/>
      <c r="JSY97" s="1"/>
      <c r="JSZ97" s="1"/>
      <c r="JTA97" s="1"/>
      <c r="JTB97" s="1"/>
      <c r="JTC97" s="1"/>
      <c r="JTD97" s="1"/>
      <c r="JTE97" s="1"/>
      <c r="JTF97" s="1"/>
      <c r="JTG97" s="1"/>
      <c r="JTH97" s="1"/>
      <c r="JTI97" s="1"/>
      <c r="JTJ97" s="1"/>
      <c r="JTK97" s="1"/>
      <c r="JTL97" s="1"/>
      <c r="JTM97" s="1"/>
      <c r="JTN97" s="1"/>
      <c r="JTO97" s="1"/>
      <c r="JTP97" s="1"/>
      <c r="JTQ97" s="1"/>
      <c r="JTR97" s="1"/>
      <c r="JTS97" s="1"/>
      <c r="JTT97" s="1"/>
      <c r="JTU97" s="1"/>
      <c r="JTV97" s="1"/>
      <c r="JTW97" s="1"/>
      <c r="JTX97" s="1"/>
      <c r="JTY97" s="1"/>
      <c r="JTZ97" s="1"/>
      <c r="JUA97" s="1"/>
      <c r="JUB97" s="1"/>
      <c r="JUC97" s="1"/>
      <c r="JUD97" s="1"/>
      <c r="JUE97" s="1"/>
      <c r="JUF97" s="1"/>
      <c r="JUG97" s="1"/>
      <c r="JUH97" s="1"/>
      <c r="JUI97" s="1"/>
      <c r="JUJ97" s="1"/>
      <c r="JUK97" s="1"/>
      <c r="JUL97" s="1"/>
      <c r="JUM97" s="1"/>
      <c r="JUN97" s="1"/>
      <c r="JUO97" s="1"/>
      <c r="JUP97" s="1"/>
      <c r="JUQ97" s="1"/>
      <c r="JUR97" s="1"/>
      <c r="JUS97" s="1"/>
      <c r="JUT97" s="1"/>
      <c r="JUU97" s="1"/>
      <c r="JUV97" s="1"/>
      <c r="JUW97" s="1"/>
      <c r="JUX97" s="1"/>
      <c r="JUY97" s="1"/>
      <c r="JUZ97" s="1"/>
      <c r="JVA97" s="1"/>
      <c r="JVB97" s="1"/>
      <c r="JVC97" s="1"/>
      <c r="JVD97" s="1"/>
      <c r="JVE97" s="1"/>
      <c r="JVF97" s="1"/>
      <c r="JVG97" s="1"/>
      <c r="JVH97" s="1"/>
      <c r="JVI97" s="1"/>
      <c r="JVJ97" s="1"/>
      <c r="JVK97" s="1"/>
      <c r="JVL97" s="1"/>
      <c r="JVM97" s="1"/>
      <c r="JVN97" s="1"/>
      <c r="JVO97" s="1"/>
      <c r="JVP97" s="1"/>
      <c r="JVQ97" s="1"/>
      <c r="JVR97" s="1"/>
      <c r="JVS97" s="1"/>
      <c r="JVT97" s="1"/>
      <c r="JVU97" s="1"/>
      <c r="JVV97" s="1"/>
      <c r="JVW97" s="1"/>
      <c r="JVX97" s="1"/>
      <c r="JVY97" s="1"/>
      <c r="JVZ97" s="1"/>
      <c r="JWA97" s="1"/>
      <c r="JWB97" s="1"/>
      <c r="JWC97" s="1"/>
      <c r="JWD97" s="1"/>
      <c r="JWE97" s="1"/>
      <c r="JWF97" s="1"/>
      <c r="JWG97" s="1"/>
      <c r="JWH97" s="1"/>
      <c r="JWI97" s="1"/>
      <c r="JWJ97" s="1"/>
      <c r="JWK97" s="1"/>
      <c r="JWL97" s="1"/>
      <c r="JWM97" s="1"/>
      <c r="JWN97" s="1"/>
      <c r="JWO97" s="1"/>
      <c r="JWP97" s="1"/>
      <c r="JWQ97" s="1"/>
      <c r="JWR97" s="1"/>
      <c r="JWS97" s="1"/>
      <c r="JWT97" s="1"/>
      <c r="JWU97" s="1"/>
      <c r="JWV97" s="1"/>
      <c r="JWW97" s="1"/>
      <c r="JWX97" s="1"/>
      <c r="JWY97" s="1"/>
      <c r="JWZ97" s="1"/>
      <c r="JXA97" s="1"/>
      <c r="JXB97" s="1"/>
      <c r="JXC97" s="1"/>
      <c r="JXD97" s="1"/>
      <c r="JXE97" s="1"/>
      <c r="JXF97" s="1"/>
      <c r="JXG97" s="1"/>
      <c r="JXH97" s="1"/>
      <c r="JXI97" s="1"/>
      <c r="JXJ97" s="1"/>
      <c r="JXK97" s="1"/>
      <c r="JXL97" s="1"/>
      <c r="JXM97" s="1"/>
      <c r="JXN97" s="1"/>
      <c r="JXO97" s="1"/>
      <c r="JXP97" s="1"/>
      <c r="JXQ97" s="1"/>
      <c r="JXR97" s="1"/>
      <c r="JXS97" s="1"/>
      <c r="JXT97" s="1"/>
      <c r="JXU97" s="1"/>
      <c r="JXV97" s="1"/>
      <c r="JXW97" s="1"/>
      <c r="JXX97" s="1"/>
      <c r="JXY97" s="1"/>
      <c r="JXZ97" s="1"/>
      <c r="JYA97" s="761"/>
      <c r="JYB97" s="761"/>
      <c r="JYC97" s="761"/>
      <c r="JYD97" s="761"/>
      <c r="JYE97" s="761"/>
      <c r="JYF97" s="761"/>
      <c r="JYG97" s="1"/>
      <c r="JYH97" s="761"/>
      <c r="JYI97" s="761"/>
      <c r="JYJ97" s="1"/>
      <c r="JYK97" s="1"/>
      <c r="JYL97" s="1"/>
      <c r="JYM97" s="1"/>
      <c r="JYN97" s="1"/>
      <c r="JYO97" s="1"/>
      <c r="JYP97" s="1"/>
      <c r="JYQ97" s="1"/>
      <c r="JYR97" s="1"/>
      <c r="JYS97" s="1"/>
      <c r="JYT97" s="1"/>
      <c r="JYU97" s="1"/>
      <c r="JYV97" s="1"/>
      <c r="JYW97" s="1"/>
      <c r="JYX97" s="1"/>
      <c r="JYY97" s="1"/>
      <c r="JYZ97" s="1"/>
      <c r="JZA97" s="1"/>
      <c r="JZB97" s="1"/>
      <c r="JZC97" s="1"/>
      <c r="JZD97" s="1"/>
      <c r="JZE97" s="1"/>
      <c r="JZF97" s="1"/>
      <c r="JZG97" s="1"/>
      <c r="JZH97" s="1"/>
      <c r="JZI97" s="1"/>
      <c r="JZJ97" s="1"/>
      <c r="JZK97" s="1"/>
      <c r="JZL97" s="1"/>
      <c r="JZM97" s="1"/>
      <c r="JZN97" s="1"/>
      <c r="JZO97" s="1"/>
      <c r="JZP97" s="1"/>
      <c r="JZQ97" s="1"/>
      <c r="JZR97" s="1"/>
      <c r="JZS97" s="1"/>
      <c r="JZT97" s="1"/>
      <c r="JZU97" s="1"/>
      <c r="JZV97" s="1"/>
      <c r="JZW97" s="1"/>
      <c r="JZX97" s="1"/>
      <c r="JZY97" s="1"/>
      <c r="JZZ97" s="1"/>
      <c r="KAA97" s="1"/>
      <c r="KAB97" s="1"/>
      <c r="KAC97" s="1"/>
      <c r="KAD97" s="1"/>
      <c r="KAE97" s="1"/>
      <c r="KAF97" s="1"/>
      <c r="KAG97" s="1"/>
      <c r="KAH97" s="1"/>
      <c r="KAI97" s="1"/>
      <c r="KAJ97" s="1"/>
      <c r="KAK97" s="1"/>
      <c r="KAL97" s="1"/>
      <c r="KAM97" s="1"/>
      <c r="KAN97" s="1"/>
      <c r="KAO97" s="1"/>
      <c r="KAP97" s="1"/>
      <c r="KAQ97" s="1"/>
      <c r="KAR97" s="1"/>
      <c r="KAS97" s="1"/>
      <c r="KAT97" s="1"/>
      <c r="KAU97" s="1"/>
      <c r="KAV97" s="1"/>
      <c r="KAW97" s="1"/>
      <c r="KAX97" s="1"/>
      <c r="KAY97" s="1"/>
      <c r="KAZ97" s="1"/>
      <c r="KBA97" s="1"/>
      <c r="KBB97" s="1"/>
      <c r="KBC97" s="1"/>
      <c r="KBD97" s="1"/>
      <c r="KBE97" s="1"/>
      <c r="KBF97" s="1"/>
      <c r="KBG97" s="1"/>
      <c r="KBH97" s="1"/>
      <c r="KBI97" s="1"/>
      <c r="KBJ97" s="1"/>
      <c r="KBK97" s="1"/>
      <c r="KBL97" s="1"/>
      <c r="KBM97" s="1"/>
      <c r="KBN97" s="1"/>
      <c r="KBO97" s="1"/>
      <c r="KBP97" s="1"/>
      <c r="KBQ97" s="1"/>
      <c r="KBR97" s="1"/>
      <c r="KBS97" s="1"/>
      <c r="KBT97" s="1"/>
      <c r="KBU97" s="1"/>
      <c r="KBV97" s="1"/>
      <c r="KBW97" s="1"/>
      <c r="KBX97" s="1"/>
      <c r="KBY97" s="1"/>
      <c r="KBZ97" s="1"/>
      <c r="KCA97" s="1"/>
      <c r="KCB97" s="1"/>
      <c r="KCC97" s="1"/>
      <c r="KCD97" s="1"/>
      <c r="KCE97" s="1"/>
      <c r="KCF97" s="1"/>
      <c r="KCG97" s="1"/>
      <c r="KCH97" s="1"/>
      <c r="KCI97" s="1"/>
      <c r="KCJ97" s="1"/>
      <c r="KCK97" s="1"/>
      <c r="KCL97" s="1"/>
      <c r="KCM97" s="1"/>
      <c r="KCN97" s="1"/>
      <c r="KCO97" s="1"/>
      <c r="KCP97" s="1"/>
      <c r="KCQ97" s="1"/>
      <c r="KCR97" s="1"/>
      <c r="KCS97" s="1"/>
      <c r="KCT97" s="1"/>
      <c r="KCU97" s="1"/>
      <c r="KCV97" s="1"/>
      <c r="KCW97" s="1"/>
      <c r="KCX97" s="1"/>
      <c r="KCY97" s="1"/>
      <c r="KCZ97" s="1"/>
      <c r="KDA97" s="1"/>
      <c r="KDB97" s="1"/>
      <c r="KDC97" s="1"/>
      <c r="KDD97" s="1"/>
      <c r="KDE97" s="1"/>
      <c r="KDF97" s="1"/>
      <c r="KDG97" s="1"/>
      <c r="KDH97" s="1"/>
      <c r="KDI97" s="1"/>
      <c r="KDJ97" s="1"/>
      <c r="KDK97" s="1"/>
      <c r="KDL97" s="1"/>
      <c r="KDM97" s="1"/>
      <c r="KDN97" s="1"/>
      <c r="KDO97" s="1"/>
      <c r="KDP97" s="1"/>
      <c r="KDQ97" s="1"/>
      <c r="KDR97" s="1"/>
      <c r="KDS97" s="1"/>
      <c r="KDT97" s="1"/>
      <c r="KDU97" s="1"/>
      <c r="KDV97" s="1"/>
      <c r="KDW97" s="1"/>
      <c r="KDX97" s="1"/>
      <c r="KDY97" s="1"/>
      <c r="KDZ97" s="1"/>
      <c r="KEA97" s="1"/>
      <c r="KEB97" s="1"/>
      <c r="KEC97" s="1"/>
      <c r="KED97" s="1"/>
      <c r="KEE97" s="1"/>
      <c r="KEF97" s="1"/>
      <c r="KEG97" s="1"/>
      <c r="KEH97" s="1"/>
      <c r="KEI97" s="1"/>
      <c r="KEJ97" s="1"/>
      <c r="KEK97" s="1"/>
      <c r="KEL97" s="1"/>
      <c r="KEM97" s="1"/>
      <c r="KEN97" s="1"/>
      <c r="KEO97" s="1"/>
      <c r="KEP97" s="1"/>
      <c r="KEQ97" s="1"/>
      <c r="KER97" s="1"/>
      <c r="KES97" s="1"/>
      <c r="KET97" s="1"/>
      <c r="KEU97" s="1"/>
      <c r="KEV97" s="1"/>
      <c r="KEW97" s="1"/>
      <c r="KEX97" s="1"/>
      <c r="KEY97" s="1"/>
      <c r="KEZ97" s="1"/>
      <c r="KFA97" s="1"/>
      <c r="KFB97" s="1"/>
      <c r="KFC97" s="1"/>
      <c r="KFD97" s="1"/>
      <c r="KFE97" s="1"/>
      <c r="KFF97" s="1"/>
      <c r="KFG97" s="1"/>
      <c r="KFH97" s="1"/>
      <c r="KFI97" s="1"/>
      <c r="KFJ97" s="1"/>
      <c r="KFK97" s="1"/>
      <c r="KFL97" s="1"/>
      <c r="KFM97" s="1"/>
      <c r="KFN97" s="1"/>
      <c r="KFO97" s="1"/>
      <c r="KFP97" s="1"/>
      <c r="KFQ97" s="1"/>
      <c r="KFR97" s="1"/>
      <c r="KFS97" s="1"/>
      <c r="KFT97" s="1"/>
      <c r="KFU97" s="1"/>
      <c r="KFV97" s="1"/>
      <c r="KFW97" s="1"/>
      <c r="KFX97" s="1"/>
      <c r="KFY97" s="1"/>
      <c r="KFZ97" s="1"/>
      <c r="KGA97" s="1"/>
      <c r="KGB97" s="1"/>
      <c r="KGC97" s="1"/>
      <c r="KGD97" s="1"/>
      <c r="KGE97" s="1"/>
      <c r="KGF97" s="1"/>
      <c r="KGG97" s="1"/>
      <c r="KGH97" s="1"/>
      <c r="KGI97" s="1"/>
      <c r="KGJ97" s="1"/>
      <c r="KGK97" s="1"/>
      <c r="KGL97" s="1"/>
      <c r="KGM97" s="1"/>
      <c r="KGN97" s="1"/>
      <c r="KGO97" s="1"/>
      <c r="KGP97" s="1"/>
      <c r="KGQ97" s="1"/>
      <c r="KGR97" s="1"/>
      <c r="KGS97" s="1"/>
      <c r="KGT97" s="1"/>
      <c r="KGU97" s="1"/>
      <c r="KGV97" s="1"/>
      <c r="KGW97" s="1"/>
      <c r="KGX97" s="1"/>
      <c r="KGY97" s="1"/>
      <c r="KGZ97" s="1"/>
      <c r="KHA97" s="1"/>
      <c r="KHB97" s="1"/>
      <c r="KHC97" s="1"/>
      <c r="KHD97" s="1"/>
      <c r="KHE97" s="1"/>
      <c r="KHF97" s="1"/>
      <c r="KHG97" s="1"/>
      <c r="KHH97" s="1"/>
      <c r="KHI97" s="1"/>
      <c r="KHJ97" s="1"/>
      <c r="KHK97" s="1"/>
      <c r="KHL97" s="1"/>
      <c r="KHM97" s="1"/>
      <c r="KHN97" s="1"/>
      <c r="KHO97" s="1"/>
      <c r="KHP97" s="1"/>
      <c r="KHQ97" s="1"/>
      <c r="KHR97" s="1"/>
      <c r="KHS97" s="1"/>
      <c r="KHT97" s="1"/>
      <c r="KHU97" s="1"/>
      <c r="KHV97" s="1"/>
      <c r="KHW97" s="761"/>
      <c r="KHX97" s="761"/>
      <c r="KHY97" s="761"/>
      <c r="KHZ97" s="761"/>
      <c r="KIA97" s="761"/>
      <c r="KIB97" s="761"/>
      <c r="KIC97" s="1"/>
      <c r="KID97" s="761"/>
      <c r="KIE97" s="761"/>
      <c r="KIF97" s="1"/>
      <c r="KIG97" s="1"/>
      <c r="KIH97" s="1"/>
      <c r="KII97" s="1"/>
      <c r="KIJ97" s="1"/>
      <c r="KIK97" s="1"/>
      <c r="KIL97" s="1"/>
      <c r="KIM97" s="1"/>
      <c r="KIN97" s="1"/>
      <c r="KIO97" s="1"/>
      <c r="KIP97" s="1"/>
      <c r="KIQ97" s="1"/>
      <c r="KIR97" s="1"/>
      <c r="KIS97" s="1"/>
      <c r="KIT97" s="1"/>
      <c r="KIU97" s="1"/>
      <c r="KIV97" s="1"/>
      <c r="KIW97" s="1"/>
      <c r="KIX97" s="1"/>
      <c r="KIY97" s="1"/>
      <c r="KIZ97" s="1"/>
      <c r="KJA97" s="1"/>
      <c r="KJB97" s="1"/>
      <c r="KJC97" s="1"/>
      <c r="KJD97" s="1"/>
      <c r="KJE97" s="1"/>
      <c r="KJF97" s="1"/>
      <c r="KJG97" s="1"/>
      <c r="KJH97" s="1"/>
      <c r="KJI97" s="1"/>
      <c r="KJJ97" s="1"/>
      <c r="KJK97" s="1"/>
      <c r="KJL97" s="1"/>
      <c r="KJM97" s="1"/>
      <c r="KJN97" s="1"/>
      <c r="KJO97" s="1"/>
      <c r="KJP97" s="1"/>
      <c r="KJQ97" s="1"/>
      <c r="KJR97" s="1"/>
      <c r="KJS97" s="1"/>
      <c r="KJT97" s="1"/>
      <c r="KJU97" s="1"/>
      <c r="KJV97" s="1"/>
      <c r="KJW97" s="1"/>
      <c r="KJX97" s="1"/>
      <c r="KJY97" s="1"/>
      <c r="KJZ97" s="1"/>
      <c r="KKA97" s="1"/>
      <c r="KKB97" s="1"/>
      <c r="KKC97" s="1"/>
      <c r="KKD97" s="1"/>
      <c r="KKE97" s="1"/>
      <c r="KKF97" s="1"/>
      <c r="KKG97" s="1"/>
      <c r="KKH97" s="1"/>
      <c r="KKI97" s="1"/>
      <c r="KKJ97" s="1"/>
      <c r="KKK97" s="1"/>
      <c r="KKL97" s="1"/>
      <c r="KKM97" s="1"/>
      <c r="KKN97" s="1"/>
      <c r="KKO97" s="1"/>
      <c r="KKP97" s="1"/>
      <c r="KKQ97" s="1"/>
      <c r="KKR97" s="1"/>
      <c r="KKS97" s="1"/>
      <c r="KKT97" s="1"/>
      <c r="KKU97" s="1"/>
      <c r="KKV97" s="1"/>
      <c r="KKW97" s="1"/>
      <c r="KKX97" s="1"/>
      <c r="KKY97" s="1"/>
      <c r="KKZ97" s="1"/>
      <c r="KLA97" s="1"/>
      <c r="KLB97" s="1"/>
      <c r="KLC97" s="1"/>
      <c r="KLD97" s="1"/>
      <c r="KLE97" s="1"/>
      <c r="KLF97" s="1"/>
      <c r="KLG97" s="1"/>
      <c r="KLH97" s="1"/>
      <c r="KLI97" s="1"/>
      <c r="KLJ97" s="1"/>
      <c r="KLK97" s="1"/>
      <c r="KLL97" s="1"/>
      <c r="KLM97" s="1"/>
      <c r="KLN97" s="1"/>
      <c r="KLO97" s="1"/>
      <c r="KLP97" s="1"/>
      <c r="KLQ97" s="1"/>
      <c r="KLR97" s="1"/>
      <c r="KLS97" s="1"/>
      <c r="KLT97" s="1"/>
      <c r="KLU97" s="1"/>
      <c r="KLV97" s="1"/>
      <c r="KLW97" s="1"/>
      <c r="KLX97" s="1"/>
      <c r="KLY97" s="1"/>
      <c r="KLZ97" s="1"/>
      <c r="KMA97" s="1"/>
      <c r="KMB97" s="1"/>
      <c r="KMC97" s="1"/>
      <c r="KMD97" s="1"/>
      <c r="KME97" s="1"/>
      <c r="KMF97" s="1"/>
      <c r="KMG97" s="1"/>
      <c r="KMH97" s="1"/>
      <c r="KMI97" s="1"/>
      <c r="KMJ97" s="1"/>
      <c r="KMK97" s="1"/>
      <c r="KML97" s="1"/>
      <c r="KMM97" s="1"/>
      <c r="KMN97" s="1"/>
      <c r="KMO97" s="1"/>
      <c r="KMP97" s="1"/>
      <c r="KMQ97" s="1"/>
      <c r="KMR97" s="1"/>
      <c r="KMS97" s="1"/>
      <c r="KMT97" s="1"/>
      <c r="KMU97" s="1"/>
      <c r="KMV97" s="1"/>
      <c r="KMW97" s="1"/>
      <c r="KMX97" s="1"/>
      <c r="KMY97" s="1"/>
      <c r="KMZ97" s="1"/>
      <c r="KNA97" s="1"/>
      <c r="KNB97" s="1"/>
      <c r="KNC97" s="1"/>
      <c r="KND97" s="1"/>
      <c r="KNE97" s="1"/>
      <c r="KNF97" s="1"/>
      <c r="KNG97" s="1"/>
      <c r="KNH97" s="1"/>
      <c r="KNI97" s="1"/>
      <c r="KNJ97" s="1"/>
      <c r="KNK97" s="1"/>
      <c r="KNL97" s="1"/>
      <c r="KNM97" s="1"/>
      <c r="KNN97" s="1"/>
      <c r="KNO97" s="1"/>
      <c r="KNP97" s="1"/>
      <c r="KNQ97" s="1"/>
      <c r="KNR97" s="1"/>
      <c r="KNS97" s="1"/>
      <c r="KNT97" s="1"/>
      <c r="KNU97" s="1"/>
      <c r="KNV97" s="1"/>
      <c r="KNW97" s="1"/>
      <c r="KNX97" s="1"/>
      <c r="KNY97" s="1"/>
      <c r="KNZ97" s="1"/>
      <c r="KOA97" s="1"/>
      <c r="KOB97" s="1"/>
      <c r="KOC97" s="1"/>
      <c r="KOD97" s="1"/>
      <c r="KOE97" s="1"/>
      <c r="KOF97" s="1"/>
      <c r="KOG97" s="1"/>
      <c r="KOH97" s="1"/>
      <c r="KOI97" s="1"/>
      <c r="KOJ97" s="1"/>
      <c r="KOK97" s="1"/>
      <c r="KOL97" s="1"/>
      <c r="KOM97" s="1"/>
      <c r="KON97" s="1"/>
      <c r="KOO97" s="1"/>
      <c r="KOP97" s="1"/>
      <c r="KOQ97" s="1"/>
      <c r="KOR97" s="1"/>
      <c r="KOS97" s="1"/>
      <c r="KOT97" s="1"/>
      <c r="KOU97" s="1"/>
      <c r="KOV97" s="1"/>
      <c r="KOW97" s="1"/>
      <c r="KOX97" s="1"/>
      <c r="KOY97" s="1"/>
      <c r="KOZ97" s="1"/>
      <c r="KPA97" s="1"/>
      <c r="KPB97" s="1"/>
      <c r="KPC97" s="1"/>
      <c r="KPD97" s="1"/>
      <c r="KPE97" s="1"/>
      <c r="KPF97" s="1"/>
      <c r="KPG97" s="1"/>
      <c r="KPH97" s="1"/>
      <c r="KPI97" s="1"/>
      <c r="KPJ97" s="1"/>
      <c r="KPK97" s="1"/>
      <c r="KPL97" s="1"/>
      <c r="KPM97" s="1"/>
      <c r="KPN97" s="1"/>
      <c r="KPO97" s="1"/>
      <c r="KPP97" s="1"/>
      <c r="KPQ97" s="1"/>
      <c r="KPR97" s="1"/>
      <c r="KPS97" s="1"/>
      <c r="KPT97" s="1"/>
      <c r="KPU97" s="1"/>
      <c r="KPV97" s="1"/>
      <c r="KPW97" s="1"/>
      <c r="KPX97" s="1"/>
      <c r="KPY97" s="1"/>
      <c r="KPZ97" s="1"/>
      <c r="KQA97" s="1"/>
      <c r="KQB97" s="1"/>
      <c r="KQC97" s="1"/>
      <c r="KQD97" s="1"/>
      <c r="KQE97" s="1"/>
      <c r="KQF97" s="1"/>
      <c r="KQG97" s="1"/>
      <c r="KQH97" s="1"/>
      <c r="KQI97" s="1"/>
      <c r="KQJ97" s="1"/>
      <c r="KQK97" s="1"/>
      <c r="KQL97" s="1"/>
      <c r="KQM97" s="1"/>
      <c r="KQN97" s="1"/>
      <c r="KQO97" s="1"/>
      <c r="KQP97" s="1"/>
      <c r="KQQ97" s="1"/>
      <c r="KQR97" s="1"/>
      <c r="KQS97" s="1"/>
      <c r="KQT97" s="1"/>
      <c r="KQU97" s="1"/>
      <c r="KQV97" s="1"/>
      <c r="KQW97" s="1"/>
      <c r="KQX97" s="1"/>
      <c r="KQY97" s="1"/>
      <c r="KQZ97" s="1"/>
      <c r="KRA97" s="1"/>
      <c r="KRB97" s="1"/>
      <c r="KRC97" s="1"/>
      <c r="KRD97" s="1"/>
      <c r="KRE97" s="1"/>
      <c r="KRF97" s="1"/>
      <c r="KRG97" s="1"/>
      <c r="KRH97" s="1"/>
      <c r="KRI97" s="1"/>
      <c r="KRJ97" s="1"/>
      <c r="KRK97" s="1"/>
      <c r="KRL97" s="1"/>
      <c r="KRM97" s="1"/>
      <c r="KRN97" s="1"/>
      <c r="KRO97" s="1"/>
      <c r="KRP97" s="1"/>
      <c r="KRQ97" s="1"/>
      <c r="KRR97" s="1"/>
      <c r="KRS97" s="761"/>
      <c r="KRT97" s="761"/>
      <c r="KRU97" s="761"/>
      <c r="KRV97" s="761"/>
      <c r="KRW97" s="761"/>
      <c r="KRX97" s="761"/>
      <c r="KRY97" s="1"/>
      <c r="KRZ97" s="761"/>
      <c r="KSA97" s="761"/>
      <c r="KSB97" s="1"/>
      <c r="KSC97" s="1"/>
      <c r="KSD97" s="1"/>
      <c r="KSE97" s="1"/>
      <c r="KSF97" s="1"/>
      <c r="KSG97" s="1"/>
      <c r="KSH97" s="1"/>
      <c r="KSI97" s="1"/>
      <c r="KSJ97" s="1"/>
      <c r="KSK97" s="1"/>
      <c r="KSL97" s="1"/>
      <c r="KSM97" s="1"/>
      <c r="KSN97" s="1"/>
      <c r="KSO97" s="1"/>
      <c r="KSP97" s="1"/>
      <c r="KSQ97" s="1"/>
      <c r="KSR97" s="1"/>
      <c r="KSS97" s="1"/>
      <c r="KST97" s="1"/>
      <c r="KSU97" s="1"/>
      <c r="KSV97" s="1"/>
      <c r="KSW97" s="1"/>
      <c r="KSX97" s="1"/>
      <c r="KSY97" s="1"/>
      <c r="KSZ97" s="1"/>
      <c r="KTA97" s="1"/>
      <c r="KTB97" s="1"/>
      <c r="KTC97" s="1"/>
      <c r="KTD97" s="1"/>
      <c r="KTE97" s="1"/>
      <c r="KTF97" s="1"/>
      <c r="KTG97" s="1"/>
      <c r="KTH97" s="1"/>
      <c r="KTI97" s="1"/>
      <c r="KTJ97" s="1"/>
      <c r="KTK97" s="1"/>
      <c r="KTL97" s="1"/>
      <c r="KTM97" s="1"/>
      <c r="KTN97" s="1"/>
      <c r="KTO97" s="1"/>
      <c r="KTP97" s="1"/>
      <c r="KTQ97" s="1"/>
      <c r="KTR97" s="1"/>
      <c r="KTS97" s="1"/>
      <c r="KTT97" s="1"/>
      <c r="KTU97" s="1"/>
      <c r="KTV97" s="1"/>
      <c r="KTW97" s="1"/>
      <c r="KTX97" s="1"/>
      <c r="KTY97" s="1"/>
      <c r="KTZ97" s="1"/>
      <c r="KUA97" s="1"/>
      <c r="KUB97" s="1"/>
      <c r="KUC97" s="1"/>
      <c r="KUD97" s="1"/>
      <c r="KUE97" s="1"/>
      <c r="KUF97" s="1"/>
      <c r="KUG97" s="1"/>
      <c r="KUH97" s="1"/>
      <c r="KUI97" s="1"/>
      <c r="KUJ97" s="1"/>
      <c r="KUK97" s="1"/>
      <c r="KUL97" s="1"/>
      <c r="KUM97" s="1"/>
      <c r="KUN97" s="1"/>
      <c r="KUO97" s="1"/>
      <c r="KUP97" s="1"/>
      <c r="KUQ97" s="1"/>
      <c r="KUR97" s="1"/>
      <c r="KUS97" s="1"/>
      <c r="KUT97" s="1"/>
      <c r="KUU97" s="1"/>
      <c r="KUV97" s="1"/>
      <c r="KUW97" s="1"/>
      <c r="KUX97" s="1"/>
      <c r="KUY97" s="1"/>
      <c r="KUZ97" s="1"/>
      <c r="KVA97" s="1"/>
      <c r="KVB97" s="1"/>
      <c r="KVC97" s="1"/>
      <c r="KVD97" s="1"/>
      <c r="KVE97" s="1"/>
      <c r="KVF97" s="1"/>
      <c r="KVG97" s="1"/>
      <c r="KVH97" s="1"/>
      <c r="KVI97" s="1"/>
      <c r="KVJ97" s="1"/>
      <c r="KVK97" s="1"/>
      <c r="KVL97" s="1"/>
      <c r="KVM97" s="1"/>
      <c r="KVN97" s="1"/>
      <c r="KVO97" s="1"/>
      <c r="KVP97" s="1"/>
      <c r="KVQ97" s="1"/>
      <c r="KVR97" s="1"/>
      <c r="KVS97" s="1"/>
      <c r="KVT97" s="1"/>
      <c r="KVU97" s="1"/>
      <c r="KVV97" s="1"/>
      <c r="KVW97" s="1"/>
      <c r="KVX97" s="1"/>
      <c r="KVY97" s="1"/>
      <c r="KVZ97" s="1"/>
      <c r="KWA97" s="1"/>
      <c r="KWB97" s="1"/>
      <c r="KWC97" s="1"/>
      <c r="KWD97" s="1"/>
      <c r="KWE97" s="1"/>
      <c r="KWF97" s="1"/>
      <c r="KWG97" s="1"/>
      <c r="KWH97" s="1"/>
      <c r="KWI97" s="1"/>
      <c r="KWJ97" s="1"/>
      <c r="KWK97" s="1"/>
      <c r="KWL97" s="1"/>
      <c r="KWM97" s="1"/>
      <c r="KWN97" s="1"/>
      <c r="KWO97" s="1"/>
      <c r="KWP97" s="1"/>
      <c r="KWQ97" s="1"/>
      <c r="KWR97" s="1"/>
      <c r="KWS97" s="1"/>
      <c r="KWT97" s="1"/>
      <c r="KWU97" s="1"/>
      <c r="KWV97" s="1"/>
      <c r="KWW97" s="1"/>
      <c r="KWX97" s="1"/>
      <c r="KWY97" s="1"/>
      <c r="KWZ97" s="1"/>
      <c r="KXA97" s="1"/>
      <c r="KXB97" s="1"/>
      <c r="KXC97" s="1"/>
      <c r="KXD97" s="1"/>
      <c r="KXE97" s="1"/>
      <c r="KXF97" s="1"/>
      <c r="KXG97" s="1"/>
      <c r="KXH97" s="1"/>
      <c r="KXI97" s="1"/>
      <c r="KXJ97" s="1"/>
      <c r="KXK97" s="1"/>
      <c r="KXL97" s="1"/>
      <c r="KXM97" s="1"/>
      <c r="KXN97" s="1"/>
      <c r="KXO97" s="1"/>
      <c r="KXP97" s="1"/>
      <c r="KXQ97" s="1"/>
      <c r="KXR97" s="1"/>
      <c r="KXS97" s="1"/>
      <c r="KXT97" s="1"/>
      <c r="KXU97" s="1"/>
      <c r="KXV97" s="1"/>
      <c r="KXW97" s="1"/>
      <c r="KXX97" s="1"/>
      <c r="KXY97" s="1"/>
      <c r="KXZ97" s="1"/>
      <c r="KYA97" s="1"/>
      <c r="KYB97" s="1"/>
      <c r="KYC97" s="1"/>
      <c r="KYD97" s="1"/>
      <c r="KYE97" s="1"/>
      <c r="KYF97" s="1"/>
      <c r="KYG97" s="1"/>
      <c r="KYH97" s="1"/>
      <c r="KYI97" s="1"/>
      <c r="KYJ97" s="1"/>
      <c r="KYK97" s="1"/>
      <c r="KYL97" s="1"/>
      <c r="KYM97" s="1"/>
      <c r="KYN97" s="1"/>
      <c r="KYO97" s="1"/>
      <c r="KYP97" s="1"/>
      <c r="KYQ97" s="1"/>
      <c r="KYR97" s="1"/>
      <c r="KYS97" s="1"/>
      <c r="KYT97" s="1"/>
      <c r="KYU97" s="1"/>
      <c r="KYV97" s="1"/>
      <c r="KYW97" s="1"/>
      <c r="KYX97" s="1"/>
      <c r="KYY97" s="1"/>
      <c r="KYZ97" s="1"/>
      <c r="KZA97" s="1"/>
      <c r="KZB97" s="1"/>
      <c r="KZC97" s="1"/>
      <c r="KZD97" s="1"/>
      <c r="KZE97" s="1"/>
      <c r="KZF97" s="1"/>
      <c r="KZG97" s="1"/>
      <c r="KZH97" s="1"/>
      <c r="KZI97" s="1"/>
      <c r="KZJ97" s="1"/>
      <c r="KZK97" s="1"/>
      <c r="KZL97" s="1"/>
      <c r="KZM97" s="1"/>
      <c r="KZN97" s="1"/>
      <c r="KZO97" s="1"/>
      <c r="KZP97" s="1"/>
      <c r="KZQ97" s="1"/>
      <c r="KZR97" s="1"/>
      <c r="KZS97" s="1"/>
      <c r="KZT97" s="1"/>
      <c r="KZU97" s="1"/>
      <c r="KZV97" s="1"/>
      <c r="KZW97" s="1"/>
      <c r="KZX97" s="1"/>
      <c r="KZY97" s="1"/>
      <c r="KZZ97" s="1"/>
      <c r="LAA97" s="1"/>
      <c r="LAB97" s="1"/>
      <c r="LAC97" s="1"/>
      <c r="LAD97" s="1"/>
      <c r="LAE97" s="1"/>
      <c r="LAF97" s="1"/>
      <c r="LAG97" s="1"/>
      <c r="LAH97" s="1"/>
      <c r="LAI97" s="1"/>
      <c r="LAJ97" s="1"/>
      <c r="LAK97" s="1"/>
      <c r="LAL97" s="1"/>
      <c r="LAM97" s="1"/>
      <c r="LAN97" s="1"/>
      <c r="LAO97" s="1"/>
      <c r="LAP97" s="1"/>
      <c r="LAQ97" s="1"/>
      <c r="LAR97" s="1"/>
      <c r="LAS97" s="1"/>
      <c r="LAT97" s="1"/>
      <c r="LAU97" s="1"/>
      <c r="LAV97" s="1"/>
      <c r="LAW97" s="1"/>
      <c r="LAX97" s="1"/>
      <c r="LAY97" s="1"/>
      <c r="LAZ97" s="1"/>
      <c r="LBA97" s="1"/>
      <c r="LBB97" s="1"/>
      <c r="LBC97" s="1"/>
      <c r="LBD97" s="1"/>
      <c r="LBE97" s="1"/>
      <c r="LBF97" s="1"/>
      <c r="LBG97" s="1"/>
      <c r="LBH97" s="1"/>
      <c r="LBI97" s="1"/>
      <c r="LBJ97" s="1"/>
      <c r="LBK97" s="1"/>
      <c r="LBL97" s="1"/>
      <c r="LBM97" s="1"/>
      <c r="LBN97" s="1"/>
      <c r="LBO97" s="761"/>
      <c r="LBP97" s="761"/>
      <c r="LBQ97" s="761"/>
      <c r="LBR97" s="761"/>
      <c r="LBS97" s="761"/>
      <c r="LBT97" s="761"/>
      <c r="LBU97" s="1"/>
      <c r="LBV97" s="761"/>
      <c r="LBW97" s="761"/>
      <c r="LBX97" s="1"/>
      <c r="LBY97" s="1"/>
      <c r="LBZ97" s="1"/>
      <c r="LCA97" s="1"/>
      <c r="LCB97" s="1"/>
      <c r="LCC97" s="1"/>
      <c r="LCD97" s="1"/>
      <c r="LCE97" s="1"/>
      <c r="LCF97" s="1"/>
      <c r="LCG97" s="1"/>
      <c r="LCH97" s="1"/>
      <c r="LCI97" s="1"/>
      <c r="LCJ97" s="1"/>
      <c r="LCK97" s="1"/>
      <c r="LCL97" s="1"/>
      <c r="LCM97" s="1"/>
      <c r="LCN97" s="1"/>
      <c r="LCO97" s="1"/>
      <c r="LCP97" s="1"/>
      <c r="LCQ97" s="1"/>
      <c r="LCR97" s="1"/>
      <c r="LCS97" s="1"/>
      <c r="LCT97" s="1"/>
      <c r="LCU97" s="1"/>
      <c r="LCV97" s="1"/>
      <c r="LCW97" s="1"/>
      <c r="LCX97" s="1"/>
      <c r="LCY97" s="1"/>
      <c r="LCZ97" s="1"/>
      <c r="LDA97" s="1"/>
      <c r="LDB97" s="1"/>
      <c r="LDC97" s="1"/>
      <c r="LDD97" s="1"/>
      <c r="LDE97" s="1"/>
      <c r="LDF97" s="1"/>
      <c r="LDG97" s="1"/>
      <c r="LDH97" s="1"/>
      <c r="LDI97" s="1"/>
      <c r="LDJ97" s="1"/>
      <c r="LDK97" s="1"/>
      <c r="LDL97" s="1"/>
      <c r="LDM97" s="1"/>
      <c r="LDN97" s="1"/>
      <c r="LDO97" s="1"/>
      <c r="LDP97" s="1"/>
      <c r="LDQ97" s="1"/>
      <c r="LDR97" s="1"/>
      <c r="LDS97" s="1"/>
      <c r="LDT97" s="1"/>
      <c r="LDU97" s="1"/>
      <c r="LDV97" s="1"/>
      <c r="LDW97" s="1"/>
      <c r="LDX97" s="1"/>
      <c r="LDY97" s="1"/>
      <c r="LDZ97" s="1"/>
      <c r="LEA97" s="1"/>
      <c r="LEB97" s="1"/>
      <c r="LEC97" s="1"/>
      <c r="LED97" s="1"/>
      <c r="LEE97" s="1"/>
      <c r="LEF97" s="1"/>
      <c r="LEG97" s="1"/>
      <c r="LEH97" s="1"/>
      <c r="LEI97" s="1"/>
      <c r="LEJ97" s="1"/>
      <c r="LEK97" s="1"/>
      <c r="LEL97" s="1"/>
      <c r="LEM97" s="1"/>
      <c r="LEN97" s="1"/>
      <c r="LEO97" s="1"/>
      <c r="LEP97" s="1"/>
      <c r="LEQ97" s="1"/>
      <c r="LER97" s="1"/>
      <c r="LES97" s="1"/>
      <c r="LET97" s="1"/>
      <c r="LEU97" s="1"/>
      <c r="LEV97" s="1"/>
      <c r="LEW97" s="1"/>
      <c r="LEX97" s="1"/>
      <c r="LEY97" s="1"/>
      <c r="LEZ97" s="1"/>
      <c r="LFA97" s="1"/>
      <c r="LFB97" s="1"/>
      <c r="LFC97" s="1"/>
      <c r="LFD97" s="1"/>
      <c r="LFE97" s="1"/>
      <c r="LFF97" s="1"/>
      <c r="LFG97" s="1"/>
      <c r="LFH97" s="1"/>
      <c r="LFI97" s="1"/>
      <c r="LFJ97" s="1"/>
      <c r="LFK97" s="1"/>
      <c r="LFL97" s="1"/>
      <c r="LFM97" s="1"/>
      <c r="LFN97" s="1"/>
      <c r="LFO97" s="1"/>
      <c r="LFP97" s="1"/>
      <c r="LFQ97" s="1"/>
      <c r="LFR97" s="1"/>
      <c r="LFS97" s="1"/>
      <c r="LFT97" s="1"/>
      <c r="LFU97" s="1"/>
      <c r="LFV97" s="1"/>
      <c r="LFW97" s="1"/>
      <c r="LFX97" s="1"/>
      <c r="LFY97" s="1"/>
      <c r="LFZ97" s="1"/>
      <c r="LGA97" s="1"/>
      <c r="LGB97" s="1"/>
      <c r="LGC97" s="1"/>
      <c r="LGD97" s="1"/>
      <c r="LGE97" s="1"/>
      <c r="LGF97" s="1"/>
      <c r="LGG97" s="1"/>
      <c r="LGH97" s="1"/>
      <c r="LGI97" s="1"/>
      <c r="LGJ97" s="1"/>
      <c r="LGK97" s="1"/>
      <c r="LGL97" s="1"/>
      <c r="LGM97" s="1"/>
      <c r="LGN97" s="1"/>
      <c r="LGO97" s="1"/>
      <c r="LGP97" s="1"/>
      <c r="LGQ97" s="1"/>
      <c r="LGR97" s="1"/>
      <c r="LGS97" s="1"/>
      <c r="LGT97" s="1"/>
      <c r="LGU97" s="1"/>
      <c r="LGV97" s="1"/>
      <c r="LGW97" s="1"/>
      <c r="LGX97" s="1"/>
      <c r="LGY97" s="1"/>
      <c r="LGZ97" s="1"/>
      <c r="LHA97" s="1"/>
      <c r="LHB97" s="1"/>
      <c r="LHC97" s="1"/>
      <c r="LHD97" s="1"/>
      <c r="LHE97" s="1"/>
      <c r="LHF97" s="1"/>
      <c r="LHG97" s="1"/>
      <c r="LHH97" s="1"/>
      <c r="LHI97" s="1"/>
      <c r="LHJ97" s="1"/>
      <c r="LHK97" s="1"/>
      <c r="LHL97" s="1"/>
      <c r="LHM97" s="1"/>
      <c r="LHN97" s="1"/>
      <c r="LHO97" s="1"/>
      <c r="LHP97" s="1"/>
      <c r="LHQ97" s="1"/>
      <c r="LHR97" s="1"/>
      <c r="LHS97" s="1"/>
      <c r="LHT97" s="1"/>
      <c r="LHU97" s="1"/>
      <c r="LHV97" s="1"/>
      <c r="LHW97" s="1"/>
      <c r="LHX97" s="1"/>
      <c r="LHY97" s="1"/>
      <c r="LHZ97" s="1"/>
      <c r="LIA97" s="1"/>
      <c r="LIB97" s="1"/>
      <c r="LIC97" s="1"/>
      <c r="LID97" s="1"/>
      <c r="LIE97" s="1"/>
      <c r="LIF97" s="1"/>
      <c r="LIG97" s="1"/>
      <c r="LIH97" s="1"/>
      <c r="LII97" s="1"/>
      <c r="LIJ97" s="1"/>
      <c r="LIK97" s="1"/>
      <c r="LIL97" s="1"/>
      <c r="LIM97" s="1"/>
      <c r="LIN97" s="1"/>
      <c r="LIO97" s="1"/>
      <c r="LIP97" s="1"/>
      <c r="LIQ97" s="1"/>
      <c r="LIR97" s="1"/>
      <c r="LIS97" s="1"/>
      <c r="LIT97" s="1"/>
      <c r="LIU97" s="1"/>
      <c r="LIV97" s="1"/>
      <c r="LIW97" s="1"/>
      <c r="LIX97" s="1"/>
      <c r="LIY97" s="1"/>
      <c r="LIZ97" s="1"/>
      <c r="LJA97" s="1"/>
      <c r="LJB97" s="1"/>
      <c r="LJC97" s="1"/>
      <c r="LJD97" s="1"/>
      <c r="LJE97" s="1"/>
      <c r="LJF97" s="1"/>
      <c r="LJG97" s="1"/>
      <c r="LJH97" s="1"/>
      <c r="LJI97" s="1"/>
      <c r="LJJ97" s="1"/>
      <c r="LJK97" s="1"/>
      <c r="LJL97" s="1"/>
      <c r="LJM97" s="1"/>
      <c r="LJN97" s="1"/>
      <c r="LJO97" s="1"/>
      <c r="LJP97" s="1"/>
      <c r="LJQ97" s="1"/>
      <c r="LJR97" s="1"/>
      <c r="LJS97" s="1"/>
      <c r="LJT97" s="1"/>
      <c r="LJU97" s="1"/>
      <c r="LJV97" s="1"/>
      <c r="LJW97" s="1"/>
      <c r="LJX97" s="1"/>
      <c r="LJY97" s="1"/>
      <c r="LJZ97" s="1"/>
      <c r="LKA97" s="1"/>
      <c r="LKB97" s="1"/>
      <c r="LKC97" s="1"/>
      <c r="LKD97" s="1"/>
      <c r="LKE97" s="1"/>
      <c r="LKF97" s="1"/>
      <c r="LKG97" s="1"/>
      <c r="LKH97" s="1"/>
      <c r="LKI97" s="1"/>
      <c r="LKJ97" s="1"/>
      <c r="LKK97" s="1"/>
      <c r="LKL97" s="1"/>
      <c r="LKM97" s="1"/>
      <c r="LKN97" s="1"/>
      <c r="LKO97" s="1"/>
      <c r="LKP97" s="1"/>
      <c r="LKQ97" s="1"/>
      <c r="LKR97" s="1"/>
      <c r="LKS97" s="1"/>
      <c r="LKT97" s="1"/>
      <c r="LKU97" s="1"/>
      <c r="LKV97" s="1"/>
      <c r="LKW97" s="1"/>
      <c r="LKX97" s="1"/>
      <c r="LKY97" s="1"/>
      <c r="LKZ97" s="1"/>
      <c r="LLA97" s="1"/>
      <c r="LLB97" s="1"/>
      <c r="LLC97" s="1"/>
      <c r="LLD97" s="1"/>
      <c r="LLE97" s="1"/>
      <c r="LLF97" s="1"/>
      <c r="LLG97" s="1"/>
      <c r="LLH97" s="1"/>
      <c r="LLI97" s="1"/>
      <c r="LLJ97" s="1"/>
      <c r="LLK97" s="761"/>
      <c r="LLL97" s="761"/>
      <c r="LLM97" s="761"/>
      <c r="LLN97" s="761"/>
      <c r="LLO97" s="761"/>
      <c r="LLP97" s="761"/>
      <c r="LLQ97" s="1"/>
      <c r="LLR97" s="761"/>
      <c r="LLS97" s="761"/>
      <c r="LLT97" s="1"/>
      <c r="LLU97" s="1"/>
      <c r="LLV97" s="1"/>
      <c r="LLW97" s="1"/>
      <c r="LLX97" s="1"/>
      <c r="LLY97" s="1"/>
      <c r="LLZ97" s="1"/>
      <c r="LMA97" s="1"/>
      <c r="LMB97" s="1"/>
      <c r="LMC97" s="1"/>
      <c r="LMD97" s="1"/>
      <c r="LME97" s="1"/>
      <c r="LMF97" s="1"/>
      <c r="LMG97" s="1"/>
      <c r="LMH97" s="1"/>
      <c r="LMI97" s="1"/>
      <c r="LMJ97" s="1"/>
      <c r="LMK97" s="1"/>
      <c r="LML97" s="1"/>
      <c r="LMM97" s="1"/>
      <c r="LMN97" s="1"/>
      <c r="LMO97" s="1"/>
      <c r="LMP97" s="1"/>
      <c r="LMQ97" s="1"/>
      <c r="LMR97" s="1"/>
      <c r="LMS97" s="1"/>
      <c r="LMT97" s="1"/>
      <c r="LMU97" s="1"/>
      <c r="LMV97" s="1"/>
      <c r="LMW97" s="1"/>
      <c r="LMX97" s="1"/>
      <c r="LMY97" s="1"/>
      <c r="LMZ97" s="1"/>
      <c r="LNA97" s="1"/>
      <c r="LNB97" s="1"/>
      <c r="LNC97" s="1"/>
      <c r="LND97" s="1"/>
      <c r="LNE97" s="1"/>
      <c r="LNF97" s="1"/>
      <c r="LNG97" s="1"/>
      <c r="LNH97" s="1"/>
      <c r="LNI97" s="1"/>
      <c r="LNJ97" s="1"/>
      <c r="LNK97" s="1"/>
      <c r="LNL97" s="1"/>
      <c r="LNM97" s="1"/>
      <c r="LNN97" s="1"/>
      <c r="LNO97" s="1"/>
      <c r="LNP97" s="1"/>
      <c r="LNQ97" s="1"/>
      <c r="LNR97" s="1"/>
      <c r="LNS97" s="1"/>
      <c r="LNT97" s="1"/>
      <c r="LNU97" s="1"/>
      <c r="LNV97" s="1"/>
      <c r="LNW97" s="1"/>
      <c r="LNX97" s="1"/>
      <c r="LNY97" s="1"/>
      <c r="LNZ97" s="1"/>
      <c r="LOA97" s="1"/>
      <c r="LOB97" s="1"/>
      <c r="LOC97" s="1"/>
      <c r="LOD97" s="1"/>
      <c r="LOE97" s="1"/>
      <c r="LOF97" s="1"/>
      <c r="LOG97" s="1"/>
      <c r="LOH97" s="1"/>
      <c r="LOI97" s="1"/>
      <c r="LOJ97" s="1"/>
      <c r="LOK97" s="1"/>
      <c r="LOL97" s="1"/>
      <c r="LOM97" s="1"/>
      <c r="LON97" s="1"/>
      <c r="LOO97" s="1"/>
      <c r="LOP97" s="1"/>
      <c r="LOQ97" s="1"/>
      <c r="LOR97" s="1"/>
      <c r="LOS97" s="1"/>
      <c r="LOT97" s="1"/>
      <c r="LOU97" s="1"/>
      <c r="LOV97" s="1"/>
      <c r="LOW97" s="1"/>
      <c r="LOX97" s="1"/>
      <c r="LOY97" s="1"/>
      <c r="LOZ97" s="1"/>
      <c r="LPA97" s="1"/>
      <c r="LPB97" s="1"/>
      <c r="LPC97" s="1"/>
      <c r="LPD97" s="1"/>
      <c r="LPE97" s="1"/>
      <c r="LPF97" s="1"/>
      <c r="LPG97" s="1"/>
      <c r="LPH97" s="1"/>
      <c r="LPI97" s="1"/>
      <c r="LPJ97" s="1"/>
      <c r="LPK97" s="1"/>
      <c r="LPL97" s="1"/>
      <c r="LPM97" s="1"/>
      <c r="LPN97" s="1"/>
      <c r="LPO97" s="1"/>
      <c r="LPP97" s="1"/>
      <c r="LPQ97" s="1"/>
      <c r="LPR97" s="1"/>
      <c r="LPS97" s="1"/>
      <c r="LPT97" s="1"/>
      <c r="LPU97" s="1"/>
      <c r="LPV97" s="1"/>
      <c r="LPW97" s="1"/>
      <c r="LPX97" s="1"/>
      <c r="LPY97" s="1"/>
      <c r="LPZ97" s="1"/>
      <c r="LQA97" s="1"/>
      <c r="LQB97" s="1"/>
      <c r="LQC97" s="1"/>
      <c r="LQD97" s="1"/>
      <c r="LQE97" s="1"/>
      <c r="LQF97" s="1"/>
      <c r="LQG97" s="1"/>
      <c r="LQH97" s="1"/>
      <c r="LQI97" s="1"/>
      <c r="LQJ97" s="1"/>
      <c r="LQK97" s="1"/>
      <c r="LQL97" s="1"/>
      <c r="LQM97" s="1"/>
      <c r="LQN97" s="1"/>
      <c r="LQO97" s="1"/>
      <c r="LQP97" s="1"/>
      <c r="LQQ97" s="1"/>
      <c r="LQR97" s="1"/>
      <c r="LQS97" s="1"/>
      <c r="LQT97" s="1"/>
      <c r="LQU97" s="1"/>
      <c r="LQV97" s="1"/>
      <c r="LQW97" s="1"/>
      <c r="LQX97" s="1"/>
      <c r="LQY97" s="1"/>
      <c r="LQZ97" s="1"/>
      <c r="LRA97" s="1"/>
      <c r="LRB97" s="1"/>
      <c r="LRC97" s="1"/>
      <c r="LRD97" s="1"/>
      <c r="LRE97" s="1"/>
      <c r="LRF97" s="1"/>
      <c r="LRG97" s="1"/>
      <c r="LRH97" s="1"/>
      <c r="LRI97" s="1"/>
      <c r="LRJ97" s="1"/>
      <c r="LRK97" s="1"/>
      <c r="LRL97" s="1"/>
      <c r="LRM97" s="1"/>
      <c r="LRN97" s="1"/>
      <c r="LRO97" s="1"/>
      <c r="LRP97" s="1"/>
      <c r="LRQ97" s="1"/>
      <c r="LRR97" s="1"/>
      <c r="LRS97" s="1"/>
      <c r="LRT97" s="1"/>
      <c r="LRU97" s="1"/>
      <c r="LRV97" s="1"/>
      <c r="LRW97" s="1"/>
      <c r="LRX97" s="1"/>
      <c r="LRY97" s="1"/>
      <c r="LRZ97" s="1"/>
      <c r="LSA97" s="1"/>
      <c r="LSB97" s="1"/>
      <c r="LSC97" s="1"/>
      <c r="LSD97" s="1"/>
      <c r="LSE97" s="1"/>
      <c r="LSF97" s="1"/>
      <c r="LSG97" s="1"/>
      <c r="LSH97" s="1"/>
      <c r="LSI97" s="1"/>
      <c r="LSJ97" s="1"/>
      <c r="LSK97" s="1"/>
      <c r="LSL97" s="1"/>
      <c r="LSM97" s="1"/>
      <c r="LSN97" s="1"/>
      <c r="LSO97" s="1"/>
      <c r="LSP97" s="1"/>
      <c r="LSQ97" s="1"/>
      <c r="LSR97" s="1"/>
      <c r="LSS97" s="1"/>
      <c r="LST97" s="1"/>
      <c r="LSU97" s="1"/>
      <c r="LSV97" s="1"/>
      <c r="LSW97" s="1"/>
      <c r="LSX97" s="1"/>
      <c r="LSY97" s="1"/>
      <c r="LSZ97" s="1"/>
      <c r="LTA97" s="1"/>
      <c r="LTB97" s="1"/>
      <c r="LTC97" s="1"/>
      <c r="LTD97" s="1"/>
      <c r="LTE97" s="1"/>
      <c r="LTF97" s="1"/>
      <c r="LTG97" s="1"/>
      <c r="LTH97" s="1"/>
      <c r="LTI97" s="1"/>
      <c r="LTJ97" s="1"/>
      <c r="LTK97" s="1"/>
      <c r="LTL97" s="1"/>
      <c r="LTM97" s="1"/>
      <c r="LTN97" s="1"/>
      <c r="LTO97" s="1"/>
      <c r="LTP97" s="1"/>
      <c r="LTQ97" s="1"/>
      <c r="LTR97" s="1"/>
      <c r="LTS97" s="1"/>
      <c r="LTT97" s="1"/>
      <c r="LTU97" s="1"/>
      <c r="LTV97" s="1"/>
      <c r="LTW97" s="1"/>
      <c r="LTX97" s="1"/>
      <c r="LTY97" s="1"/>
      <c r="LTZ97" s="1"/>
      <c r="LUA97" s="1"/>
      <c r="LUB97" s="1"/>
      <c r="LUC97" s="1"/>
      <c r="LUD97" s="1"/>
      <c r="LUE97" s="1"/>
      <c r="LUF97" s="1"/>
      <c r="LUG97" s="1"/>
      <c r="LUH97" s="1"/>
      <c r="LUI97" s="1"/>
      <c r="LUJ97" s="1"/>
      <c r="LUK97" s="1"/>
      <c r="LUL97" s="1"/>
      <c r="LUM97" s="1"/>
      <c r="LUN97" s="1"/>
      <c r="LUO97" s="1"/>
      <c r="LUP97" s="1"/>
      <c r="LUQ97" s="1"/>
      <c r="LUR97" s="1"/>
      <c r="LUS97" s="1"/>
      <c r="LUT97" s="1"/>
      <c r="LUU97" s="1"/>
      <c r="LUV97" s="1"/>
      <c r="LUW97" s="1"/>
      <c r="LUX97" s="1"/>
      <c r="LUY97" s="1"/>
      <c r="LUZ97" s="1"/>
      <c r="LVA97" s="1"/>
      <c r="LVB97" s="1"/>
      <c r="LVC97" s="1"/>
      <c r="LVD97" s="1"/>
      <c r="LVE97" s="1"/>
      <c r="LVF97" s="1"/>
      <c r="LVG97" s="761"/>
      <c r="LVH97" s="761"/>
      <c r="LVI97" s="761"/>
      <c r="LVJ97" s="761"/>
      <c r="LVK97" s="761"/>
      <c r="LVL97" s="761"/>
      <c r="LVM97" s="1"/>
      <c r="LVN97" s="761"/>
      <c r="LVO97" s="761"/>
      <c r="LVP97" s="1"/>
      <c r="LVQ97" s="1"/>
      <c r="LVR97" s="1"/>
      <c r="LVS97" s="1"/>
      <c r="LVT97" s="1"/>
      <c r="LVU97" s="1"/>
      <c r="LVV97" s="1"/>
      <c r="LVW97" s="1"/>
      <c r="LVX97" s="1"/>
      <c r="LVY97" s="1"/>
      <c r="LVZ97" s="1"/>
      <c r="LWA97" s="1"/>
      <c r="LWB97" s="1"/>
      <c r="LWC97" s="1"/>
      <c r="LWD97" s="1"/>
      <c r="LWE97" s="1"/>
      <c r="LWF97" s="1"/>
      <c r="LWG97" s="1"/>
      <c r="LWH97" s="1"/>
      <c r="LWI97" s="1"/>
      <c r="LWJ97" s="1"/>
      <c r="LWK97" s="1"/>
      <c r="LWL97" s="1"/>
      <c r="LWM97" s="1"/>
      <c r="LWN97" s="1"/>
      <c r="LWO97" s="1"/>
      <c r="LWP97" s="1"/>
      <c r="LWQ97" s="1"/>
      <c r="LWR97" s="1"/>
      <c r="LWS97" s="1"/>
      <c r="LWT97" s="1"/>
      <c r="LWU97" s="1"/>
      <c r="LWV97" s="1"/>
      <c r="LWW97" s="1"/>
      <c r="LWX97" s="1"/>
      <c r="LWY97" s="1"/>
      <c r="LWZ97" s="1"/>
      <c r="LXA97" s="1"/>
      <c r="LXB97" s="1"/>
      <c r="LXC97" s="1"/>
      <c r="LXD97" s="1"/>
      <c r="LXE97" s="1"/>
      <c r="LXF97" s="1"/>
      <c r="LXG97" s="1"/>
      <c r="LXH97" s="1"/>
      <c r="LXI97" s="1"/>
      <c r="LXJ97" s="1"/>
      <c r="LXK97" s="1"/>
      <c r="LXL97" s="1"/>
      <c r="LXM97" s="1"/>
      <c r="LXN97" s="1"/>
      <c r="LXO97" s="1"/>
      <c r="LXP97" s="1"/>
      <c r="LXQ97" s="1"/>
      <c r="LXR97" s="1"/>
      <c r="LXS97" s="1"/>
      <c r="LXT97" s="1"/>
      <c r="LXU97" s="1"/>
      <c r="LXV97" s="1"/>
      <c r="LXW97" s="1"/>
      <c r="LXX97" s="1"/>
      <c r="LXY97" s="1"/>
      <c r="LXZ97" s="1"/>
      <c r="LYA97" s="1"/>
      <c r="LYB97" s="1"/>
      <c r="LYC97" s="1"/>
      <c r="LYD97" s="1"/>
      <c r="LYE97" s="1"/>
      <c r="LYF97" s="1"/>
      <c r="LYG97" s="1"/>
      <c r="LYH97" s="1"/>
      <c r="LYI97" s="1"/>
      <c r="LYJ97" s="1"/>
      <c r="LYK97" s="1"/>
      <c r="LYL97" s="1"/>
      <c r="LYM97" s="1"/>
      <c r="LYN97" s="1"/>
      <c r="LYO97" s="1"/>
      <c r="LYP97" s="1"/>
      <c r="LYQ97" s="1"/>
      <c r="LYR97" s="1"/>
      <c r="LYS97" s="1"/>
      <c r="LYT97" s="1"/>
      <c r="LYU97" s="1"/>
      <c r="LYV97" s="1"/>
      <c r="LYW97" s="1"/>
      <c r="LYX97" s="1"/>
      <c r="LYY97" s="1"/>
      <c r="LYZ97" s="1"/>
      <c r="LZA97" s="1"/>
      <c r="LZB97" s="1"/>
      <c r="LZC97" s="1"/>
      <c r="LZD97" s="1"/>
      <c r="LZE97" s="1"/>
      <c r="LZF97" s="1"/>
      <c r="LZG97" s="1"/>
      <c r="LZH97" s="1"/>
      <c r="LZI97" s="1"/>
      <c r="LZJ97" s="1"/>
      <c r="LZK97" s="1"/>
      <c r="LZL97" s="1"/>
      <c r="LZM97" s="1"/>
      <c r="LZN97" s="1"/>
      <c r="LZO97" s="1"/>
      <c r="LZP97" s="1"/>
      <c r="LZQ97" s="1"/>
      <c r="LZR97" s="1"/>
      <c r="LZS97" s="1"/>
      <c r="LZT97" s="1"/>
      <c r="LZU97" s="1"/>
      <c r="LZV97" s="1"/>
      <c r="LZW97" s="1"/>
      <c r="LZX97" s="1"/>
      <c r="LZY97" s="1"/>
      <c r="LZZ97" s="1"/>
      <c r="MAA97" s="1"/>
      <c r="MAB97" s="1"/>
      <c r="MAC97" s="1"/>
      <c r="MAD97" s="1"/>
      <c r="MAE97" s="1"/>
      <c r="MAF97" s="1"/>
      <c r="MAG97" s="1"/>
      <c r="MAH97" s="1"/>
      <c r="MAI97" s="1"/>
      <c r="MAJ97" s="1"/>
      <c r="MAK97" s="1"/>
      <c r="MAL97" s="1"/>
      <c r="MAM97" s="1"/>
      <c r="MAN97" s="1"/>
      <c r="MAO97" s="1"/>
      <c r="MAP97" s="1"/>
      <c r="MAQ97" s="1"/>
      <c r="MAR97" s="1"/>
      <c r="MAS97" s="1"/>
      <c r="MAT97" s="1"/>
      <c r="MAU97" s="1"/>
      <c r="MAV97" s="1"/>
      <c r="MAW97" s="1"/>
      <c r="MAX97" s="1"/>
      <c r="MAY97" s="1"/>
      <c r="MAZ97" s="1"/>
      <c r="MBA97" s="1"/>
      <c r="MBB97" s="1"/>
      <c r="MBC97" s="1"/>
      <c r="MBD97" s="1"/>
      <c r="MBE97" s="1"/>
      <c r="MBF97" s="1"/>
      <c r="MBG97" s="1"/>
      <c r="MBH97" s="1"/>
      <c r="MBI97" s="1"/>
      <c r="MBJ97" s="1"/>
      <c r="MBK97" s="1"/>
      <c r="MBL97" s="1"/>
      <c r="MBM97" s="1"/>
      <c r="MBN97" s="1"/>
      <c r="MBO97" s="1"/>
      <c r="MBP97" s="1"/>
      <c r="MBQ97" s="1"/>
      <c r="MBR97" s="1"/>
      <c r="MBS97" s="1"/>
      <c r="MBT97" s="1"/>
      <c r="MBU97" s="1"/>
      <c r="MBV97" s="1"/>
      <c r="MBW97" s="1"/>
      <c r="MBX97" s="1"/>
      <c r="MBY97" s="1"/>
      <c r="MBZ97" s="1"/>
      <c r="MCA97" s="1"/>
      <c r="MCB97" s="1"/>
      <c r="MCC97" s="1"/>
      <c r="MCD97" s="1"/>
      <c r="MCE97" s="1"/>
      <c r="MCF97" s="1"/>
      <c r="MCG97" s="1"/>
      <c r="MCH97" s="1"/>
      <c r="MCI97" s="1"/>
      <c r="MCJ97" s="1"/>
      <c r="MCK97" s="1"/>
      <c r="MCL97" s="1"/>
      <c r="MCM97" s="1"/>
      <c r="MCN97" s="1"/>
      <c r="MCO97" s="1"/>
      <c r="MCP97" s="1"/>
      <c r="MCQ97" s="1"/>
      <c r="MCR97" s="1"/>
      <c r="MCS97" s="1"/>
      <c r="MCT97" s="1"/>
      <c r="MCU97" s="1"/>
      <c r="MCV97" s="1"/>
      <c r="MCW97" s="1"/>
      <c r="MCX97" s="1"/>
      <c r="MCY97" s="1"/>
      <c r="MCZ97" s="1"/>
      <c r="MDA97" s="1"/>
      <c r="MDB97" s="1"/>
      <c r="MDC97" s="1"/>
      <c r="MDD97" s="1"/>
      <c r="MDE97" s="1"/>
      <c r="MDF97" s="1"/>
      <c r="MDG97" s="1"/>
      <c r="MDH97" s="1"/>
      <c r="MDI97" s="1"/>
      <c r="MDJ97" s="1"/>
      <c r="MDK97" s="1"/>
      <c r="MDL97" s="1"/>
      <c r="MDM97" s="1"/>
      <c r="MDN97" s="1"/>
      <c r="MDO97" s="1"/>
      <c r="MDP97" s="1"/>
      <c r="MDQ97" s="1"/>
      <c r="MDR97" s="1"/>
      <c r="MDS97" s="1"/>
      <c r="MDT97" s="1"/>
      <c r="MDU97" s="1"/>
      <c r="MDV97" s="1"/>
      <c r="MDW97" s="1"/>
      <c r="MDX97" s="1"/>
      <c r="MDY97" s="1"/>
      <c r="MDZ97" s="1"/>
      <c r="MEA97" s="1"/>
      <c r="MEB97" s="1"/>
      <c r="MEC97" s="1"/>
      <c r="MED97" s="1"/>
      <c r="MEE97" s="1"/>
      <c r="MEF97" s="1"/>
      <c r="MEG97" s="1"/>
      <c r="MEH97" s="1"/>
      <c r="MEI97" s="1"/>
      <c r="MEJ97" s="1"/>
      <c r="MEK97" s="1"/>
      <c r="MEL97" s="1"/>
      <c r="MEM97" s="1"/>
      <c r="MEN97" s="1"/>
      <c r="MEO97" s="1"/>
      <c r="MEP97" s="1"/>
      <c r="MEQ97" s="1"/>
      <c r="MER97" s="1"/>
      <c r="MES97" s="1"/>
      <c r="MET97" s="1"/>
      <c r="MEU97" s="1"/>
      <c r="MEV97" s="1"/>
      <c r="MEW97" s="1"/>
      <c r="MEX97" s="1"/>
      <c r="MEY97" s="1"/>
      <c r="MEZ97" s="1"/>
      <c r="MFA97" s="1"/>
      <c r="MFB97" s="1"/>
      <c r="MFC97" s="761"/>
      <c r="MFD97" s="761"/>
      <c r="MFE97" s="761"/>
      <c r="MFF97" s="761"/>
      <c r="MFG97" s="761"/>
      <c r="MFH97" s="761"/>
      <c r="MFI97" s="1"/>
      <c r="MFJ97" s="761"/>
      <c r="MFK97" s="761"/>
      <c r="MFL97" s="1"/>
      <c r="MFM97" s="1"/>
      <c r="MFN97" s="1"/>
      <c r="MFO97" s="1"/>
      <c r="MFP97" s="1"/>
      <c r="MFQ97" s="1"/>
      <c r="MFR97" s="1"/>
      <c r="MFS97" s="1"/>
      <c r="MFT97" s="1"/>
      <c r="MFU97" s="1"/>
      <c r="MFV97" s="1"/>
      <c r="MFW97" s="1"/>
      <c r="MFX97" s="1"/>
      <c r="MFY97" s="1"/>
      <c r="MFZ97" s="1"/>
      <c r="MGA97" s="1"/>
      <c r="MGB97" s="1"/>
      <c r="MGC97" s="1"/>
      <c r="MGD97" s="1"/>
      <c r="MGE97" s="1"/>
      <c r="MGF97" s="1"/>
      <c r="MGG97" s="1"/>
      <c r="MGH97" s="1"/>
      <c r="MGI97" s="1"/>
      <c r="MGJ97" s="1"/>
      <c r="MGK97" s="1"/>
      <c r="MGL97" s="1"/>
      <c r="MGM97" s="1"/>
      <c r="MGN97" s="1"/>
      <c r="MGO97" s="1"/>
      <c r="MGP97" s="1"/>
      <c r="MGQ97" s="1"/>
      <c r="MGR97" s="1"/>
      <c r="MGS97" s="1"/>
      <c r="MGT97" s="1"/>
      <c r="MGU97" s="1"/>
      <c r="MGV97" s="1"/>
      <c r="MGW97" s="1"/>
      <c r="MGX97" s="1"/>
      <c r="MGY97" s="1"/>
      <c r="MGZ97" s="1"/>
      <c r="MHA97" s="1"/>
      <c r="MHB97" s="1"/>
      <c r="MHC97" s="1"/>
      <c r="MHD97" s="1"/>
      <c r="MHE97" s="1"/>
      <c r="MHF97" s="1"/>
      <c r="MHG97" s="1"/>
      <c r="MHH97" s="1"/>
      <c r="MHI97" s="1"/>
      <c r="MHJ97" s="1"/>
      <c r="MHK97" s="1"/>
      <c r="MHL97" s="1"/>
      <c r="MHM97" s="1"/>
      <c r="MHN97" s="1"/>
      <c r="MHO97" s="1"/>
      <c r="MHP97" s="1"/>
      <c r="MHQ97" s="1"/>
      <c r="MHR97" s="1"/>
      <c r="MHS97" s="1"/>
      <c r="MHT97" s="1"/>
      <c r="MHU97" s="1"/>
      <c r="MHV97" s="1"/>
      <c r="MHW97" s="1"/>
      <c r="MHX97" s="1"/>
      <c r="MHY97" s="1"/>
      <c r="MHZ97" s="1"/>
      <c r="MIA97" s="1"/>
      <c r="MIB97" s="1"/>
      <c r="MIC97" s="1"/>
      <c r="MID97" s="1"/>
      <c r="MIE97" s="1"/>
      <c r="MIF97" s="1"/>
      <c r="MIG97" s="1"/>
      <c r="MIH97" s="1"/>
      <c r="MII97" s="1"/>
      <c r="MIJ97" s="1"/>
      <c r="MIK97" s="1"/>
      <c r="MIL97" s="1"/>
      <c r="MIM97" s="1"/>
      <c r="MIN97" s="1"/>
      <c r="MIO97" s="1"/>
      <c r="MIP97" s="1"/>
      <c r="MIQ97" s="1"/>
      <c r="MIR97" s="1"/>
      <c r="MIS97" s="1"/>
      <c r="MIT97" s="1"/>
      <c r="MIU97" s="1"/>
      <c r="MIV97" s="1"/>
      <c r="MIW97" s="1"/>
      <c r="MIX97" s="1"/>
      <c r="MIY97" s="1"/>
      <c r="MIZ97" s="1"/>
      <c r="MJA97" s="1"/>
      <c r="MJB97" s="1"/>
      <c r="MJC97" s="1"/>
      <c r="MJD97" s="1"/>
      <c r="MJE97" s="1"/>
      <c r="MJF97" s="1"/>
      <c r="MJG97" s="1"/>
      <c r="MJH97" s="1"/>
      <c r="MJI97" s="1"/>
      <c r="MJJ97" s="1"/>
      <c r="MJK97" s="1"/>
      <c r="MJL97" s="1"/>
      <c r="MJM97" s="1"/>
      <c r="MJN97" s="1"/>
      <c r="MJO97" s="1"/>
      <c r="MJP97" s="1"/>
      <c r="MJQ97" s="1"/>
      <c r="MJR97" s="1"/>
      <c r="MJS97" s="1"/>
      <c r="MJT97" s="1"/>
      <c r="MJU97" s="1"/>
      <c r="MJV97" s="1"/>
      <c r="MJW97" s="1"/>
      <c r="MJX97" s="1"/>
      <c r="MJY97" s="1"/>
      <c r="MJZ97" s="1"/>
      <c r="MKA97" s="1"/>
      <c r="MKB97" s="1"/>
      <c r="MKC97" s="1"/>
      <c r="MKD97" s="1"/>
      <c r="MKE97" s="1"/>
      <c r="MKF97" s="1"/>
      <c r="MKG97" s="1"/>
      <c r="MKH97" s="1"/>
      <c r="MKI97" s="1"/>
      <c r="MKJ97" s="1"/>
      <c r="MKK97" s="1"/>
      <c r="MKL97" s="1"/>
      <c r="MKM97" s="1"/>
      <c r="MKN97" s="1"/>
      <c r="MKO97" s="1"/>
      <c r="MKP97" s="1"/>
      <c r="MKQ97" s="1"/>
      <c r="MKR97" s="1"/>
      <c r="MKS97" s="1"/>
      <c r="MKT97" s="1"/>
      <c r="MKU97" s="1"/>
      <c r="MKV97" s="1"/>
      <c r="MKW97" s="1"/>
      <c r="MKX97" s="1"/>
      <c r="MKY97" s="1"/>
      <c r="MKZ97" s="1"/>
      <c r="MLA97" s="1"/>
      <c r="MLB97" s="1"/>
      <c r="MLC97" s="1"/>
      <c r="MLD97" s="1"/>
      <c r="MLE97" s="1"/>
      <c r="MLF97" s="1"/>
      <c r="MLG97" s="1"/>
      <c r="MLH97" s="1"/>
      <c r="MLI97" s="1"/>
      <c r="MLJ97" s="1"/>
      <c r="MLK97" s="1"/>
      <c r="MLL97" s="1"/>
      <c r="MLM97" s="1"/>
      <c r="MLN97" s="1"/>
      <c r="MLO97" s="1"/>
      <c r="MLP97" s="1"/>
      <c r="MLQ97" s="1"/>
      <c r="MLR97" s="1"/>
      <c r="MLS97" s="1"/>
      <c r="MLT97" s="1"/>
      <c r="MLU97" s="1"/>
      <c r="MLV97" s="1"/>
      <c r="MLW97" s="1"/>
      <c r="MLX97" s="1"/>
      <c r="MLY97" s="1"/>
      <c r="MLZ97" s="1"/>
      <c r="MMA97" s="1"/>
      <c r="MMB97" s="1"/>
      <c r="MMC97" s="1"/>
      <c r="MMD97" s="1"/>
      <c r="MME97" s="1"/>
      <c r="MMF97" s="1"/>
      <c r="MMG97" s="1"/>
      <c r="MMH97" s="1"/>
      <c r="MMI97" s="1"/>
      <c r="MMJ97" s="1"/>
      <c r="MMK97" s="1"/>
      <c r="MML97" s="1"/>
      <c r="MMM97" s="1"/>
      <c r="MMN97" s="1"/>
      <c r="MMO97" s="1"/>
      <c r="MMP97" s="1"/>
      <c r="MMQ97" s="1"/>
      <c r="MMR97" s="1"/>
      <c r="MMS97" s="1"/>
      <c r="MMT97" s="1"/>
      <c r="MMU97" s="1"/>
      <c r="MMV97" s="1"/>
      <c r="MMW97" s="1"/>
      <c r="MMX97" s="1"/>
      <c r="MMY97" s="1"/>
      <c r="MMZ97" s="1"/>
      <c r="MNA97" s="1"/>
      <c r="MNB97" s="1"/>
      <c r="MNC97" s="1"/>
      <c r="MND97" s="1"/>
      <c r="MNE97" s="1"/>
      <c r="MNF97" s="1"/>
      <c r="MNG97" s="1"/>
      <c r="MNH97" s="1"/>
      <c r="MNI97" s="1"/>
      <c r="MNJ97" s="1"/>
      <c r="MNK97" s="1"/>
      <c r="MNL97" s="1"/>
      <c r="MNM97" s="1"/>
      <c r="MNN97" s="1"/>
      <c r="MNO97" s="1"/>
      <c r="MNP97" s="1"/>
      <c r="MNQ97" s="1"/>
      <c r="MNR97" s="1"/>
      <c r="MNS97" s="1"/>
      <c r="MNT97" s="1"/>
      <c r="MNU97" s="1"/>
      <c r="MNV97" s="1"/>
      <c r="MNW97" s="1"/>
      <c r="MNX97" s="1"/>
      <c r="MNY97" s="1"/>
      <c r="MNZ97" s="1"/>
      <c r="MOA97" s="1"/>
      <c r="MOB97" s="1"/>
      <c r="MOC97" s="1"/>
      <c r="MOD97" s="1"/>
      <c r="MOE97" s="1"/>
      <c r="MOF97" s="1"/>
      <c r="MOG97" s="1"/>
      <c r="MOH97" s="1"/>
      <c r="MOI97" s="1"/>
      <c r="MOJ97" s="1"/>
      <c r="MOK97" s="1"/>
      <c r="MOL97" s="1"/>
      <c r="MOM97" s="1"/>
      <c r="MON97" s="1"/>
      <c r="MOO97" s="1"/>
      <c r="MOP97" s="1"/>
      <c r="MOQ97" s="1"/>
      <c r="MOR97" s="1"/>
      <c r="MOS97" s="1"/>
      <c r="MOT97" s="1"/>
      <c r="MOU97" s="1"/>
      <c r="MOV97" s="1"/>
      <c r="MOW97" s="1"/>
      <c r="MOX97" s="1"/>
      <c r="MOY97" s="761"/>
      <c r="MOZ97" s="761"/>
      <c r="MPA97" s="761"/>
      <c r="MPB97" s="761"/>
      <c r="MPC97" s="761"/>
      <c r="MPD97" s="761"/>
      <c r="MPE97" s="1"/>
      <c r="MPF97" s="761"/>
      <c r="MPG97" s="761"/>
      <c r="MPH97" s="1"/>
      <c r="MPI97" s="1"/>
      <c r="MPJ97" s="1"/>
      <c r="MPK97" s="1"/>
      <c r="MPL97" s="1"/>
      <c r="MPM97" s="1"/>
      <c r="MPN97" s="1"/>
      <c r="MPO97" s="1"/>
      <c r="MPP97" s="1"/>
      <c r="MPQ97" s="1"/>
      <c r="MPR97" s="1"/>
      <c r="MPS97" s="1"/>
      <c r="MPT97" s="1"/>
      <c r="MPU97" s="1"/>
      <c r="MPV97" s="1"/>
      <c r="MPW97" s="1"/>
      <c r="MPX97" s="1"/>
      <c r="MPY97" s="1"/>
      <c r="MPZ97" s="1"/>
      <c r="MQA97" s="1"/>
      <c r="MQB97" s="1"/>
      <c r="MQC97" s="1"/>
      <c r="MQD97" s="1"/>
      <c r="MQE97" s="1"/>
      <c r="MQF97" s="1"/>
      <c r="MQG97" s="1"/>
      <c r="MQH97" s="1"/>
      <c r="MQI97" s="1"/>
      <c r="MQJ97" s="1"/>
      <c r="MQK97" s="1"/>
      <c r="MQL97" s="1"/>
      <c r="MQM97" s="1"/>
      <c r="MQN97" s="1"/>
      <c r="MQO97" s="1"/>
      <c r="MQP97" s="1"/>
      <c r="MQQ97" s="1"/>
      <c r="MQR97" s="1"/>
      <c r="MQS97" s="1"/>
      <c r="MQT97" s="1"/>
      <c r="MQU97" s="1"/>
      <c r="MQV97" s="1"/>
      <c r="MQW97" s="1"/>
      <c r="MQX97" s="1"/>
      <c r="MQY97" s="1"/>
      <c r="MQZ97" s="1"/>
      <c r="MRA97" s="1"/>
      <c r="MRB97" s="1"/>
      <c r="MRC97" s="1"/>
      <c r="MRD97" s="1"/>
      <c r="MRE97" s="1"/>
      <c r="MRF97" s="1"/>
      <c r="MRG97" s="1"/>
      <c r="MRH97" s="1"/>
      <c r="MRI97" s="1"/>
      <c r="MRJ97" s="1"/>
      <c r="MRK97" s="1"/>
      <c r="MRL97" s="1"/>
      <c r="MRM97" s="1"/>
      <c r="MRN97" s="1"/>
      <c r="MRO97" s="1"/>
      <c r="MRP97" s="1"/>
      <c r="MRQ97" s="1"/>
      <c r="MRR97" s="1"/>
      <c r="MRS97" s="1"/>
      <c r="MRT97" s="1"/>
      <c r="MRU97" s="1"/>
      <c r="MRV97" s="1"/>
      <c r="MRW97" s="1"/>
      <c r="MRX97" s="1"/>
      <c r="MRY97" s="1"/>
      <c r="MRZ97" s="1"/>
      <c r="MSA97" s="1"/>
      <c r="MSB97" s="1"/>
      <c r="MSC97" s="1"/>
      <c r="MSD97" s="1"/>
      <c r="MSE97" s="1"/>
      <c r="MSF97" s="1"/>
      <c r="MSG97" s="1"/>
      <c r="MSH97" s="1"/>
      <c r="MSI97" s="1"/>
      <c r="MSJ97" s="1"/>
      <c r="MSK97" s="1"/>
      <c r="MSL97" s="1"/>
      <c r="MSM97" s="1"/>
      <c r="MSN97" s="1"/>
      <c r="MSO97" s="1"/>
      <c r="MSP97" s="1"/>
      <c r="MSQ97" s="1"/>
      <c r="MSR97" s="1"/>
      <c r="MSS97" s="1"/>
      <c r="MST97" s="1"/>
      <c r="MSU97" s="1"/>
      <c r="MSV97" s="1"/>
      <c r="MSW97" s="1"/>
      <c r="MSX97" s="1"/>
      <c r="MSY97" s="1"/>
      <c r="MSZ97" s="1"/>
      <c r="MTA97" s="1"/>
      <c r="MTB97" s="1"/>
      <c r="MTC97" s="1"/>
      <c r="MTD97" s="1"/>
      <c r="MTE97" s="1"/>
      <c r="MTF97" s="1"/>
      <c r="MTG97" s="1"/>
      <c r="MTH97" s="1"/>
      <c r="MTI97" s="1"/>
      <c r="MTJ97" s="1"/>
      <c r="MTK97" s="1"/>
      <c r="MTL97" s="1"/>
      <c r="MTM97" s="1"/>
      <c r="MTN97" s="1"/>
      <c r="MTO97" s="1"/>
      <c r="MTP97" s="1"/>
      <c r="MTQ97" s="1"/>
      <c r="MTR97" s="1"/>
      <c r="MTS97" s="1"/>
      <c r="MTT97" s="1"/>
      <c r="MTU97" s="1"/>
      <c r="MTV97" s="1"/>
      <c r="MTW97" s="1"/>
      <c r="MTX97" s="1"/>
      <c r="MTY97" s="1"/>
      <c r="MTZ97" s="1"/>
      <c r="MUA97" s="1"/>
      <c r="MUB97" s="1"/>
      <c r="MUC97" s="1"/>
      <c r="MUD97" s="1"/>
      <c r="MUE97" s="1"/>
      <c r="MUF97" s="1"/>
      <c r="MUG97" s="1"/>
      <c r="MUH97" s="1"/>
      <c r="MUI97" s="1"/>
      <c r="MUJ97" s="1"/>
      <c r="MUK97" s="1"/>
      <c r="MUL97" s="1"/>
      <c r="MUM97" s="1"/>
      <c r="MUN97" s="1"/>
      <c r="MUO97" s="1"/>
      <c r="MUP97" s="1"/>
      <c r="MUQ97" s="1"/>
      <c r="MUR97" s="1"/>
      <c r="MUS97" s="1"/>
      <c r="MUT97" s="1"/>
      <c r="MUU97" s="1"/>
      <c r="MUV97" s="1"/>
      <c r="MUW97" s="1"/>
      <c r="MUX97" s="1"/>
      <c r="MUY97" s="1"/>
      <c r="MUZ97" s="1"/>
      <c r="MVA97" s="1"/>
      <c r="MVB97" s="1"/>
      <c r="MVC97" s="1"/>
      <c r="MVD97" s="1"/>
      <c r="MVE97" s="1"/>
      <c r="MVF97" s="1"/>
      <c r="MVG97" s="1"/>
      <c r="MVH97" s="1"/>
      <c r="MVI97" s="1"/>
      <c r="MVJ97" s="1"/>
      <c r="MVK97" s="1"/>
      <c r="MVL97" s="1"/>
      <c r="MVM97" s="1"/>
      <c r="MVN97" s="1"/>
      <c r="MVO97" s="1"/>
      <c r="MVP97" s="1"/>
      <c r="MVQ97" s="1"/>
      <c r="MVR97" s="1"/>
      <c r="MVS97" s="1"/>
      <c r="MVT97" s="1"/>
      <c r="MVU97" s="1"/>
      <c r="MVV97" s="1"/>
      <c r="MVW97" s="1"/>
      <c r="MVX97" s="1"/>
      <c r="MVY97" s="1"/>
      <c r="MVZ97" s="1"/>
      <c r="MWA97" s="1"/>
      <c r="MWB97" s="1"/>
      <c r="MWC97" s="1"/>
      <c r="MWD97" s="1"/>
      <c r="MWE97" s="1"/>
      <c r="MWF97" s="1"/>
      <c r="MWG97" s="1"/>
      <c r="MWH97" s="1"/>
      <c r="MWI97" s="1"/>
      <c r="MWJ97" s="1"/>
      <c r="MWK97" s="1"/>
      <c r="MWL97" s="1"/>
      <c r="MWM97" s="1"/>
      <c r="MWN97" s="1"/>
      <c r="MWO97" s="1"/>
      <c r="MWP97" s="1"/>
      <c r="MWQ97" s="1"/>
      <c r="MWR97" s="1"/>
      <c r="MWS97" s="1"/>
      <c r="MWT97" s="1"/>
      <c r="MWU97" s="1"/>
      <c r="MWV97" s="1"/>
      <c r="MWW97" s="1"/>
      <c r="MWX97" s="1"/>
      <c r="MWY97" s="1"/>
      <c r="MWZ97" s="1"/>
      <c r="MXA97" s="1"/>
      <c r="MXB97" s="1"/>
      <c r="MXC97" s="1"/>
      <c r="MXD97" s="1"/>
      <c r="MXE97" s="1"/>
      <c r="MXF97" s="1"/>
      <c r="MXG97" s="1"/>
      <c r="MXH97" s="1"/>
      <c r="MXI97" s="1"/>
      <c r="MXJ97" s="1"/>
      <c r="MXK97" s="1"/>
      <c r="MXL97" s="1"/>
      <c r="MXM97" s="1"/>
      <c r="MXN97" s="1"/>
      <c r="MXO97" s="1"/>
      <c r="MXP97" s="1"/>
      <c r="MXQ97" s="1"/>
      <c r="MXR97" s="1"/>
      <c r="MXS97" s="1"/>
      <c r="MXT97" s="1"/>
      <c r="MXU97" s="1"/>
      <c r="MXV97" s="1"/>
      <c r="MXW97" s="1"/>
      <c r="MXX97" s="1"/>
      <c r="MXY97" s="1"/>
      <c r="MXZ97" s="1"/>
      <c r="MYA97" s="1"/>
      <c r="MYB97" s="1"/>
      <c r="MYC97" s="1"/>
      <c r="MYD97" s="1"/>
      <c r="MYE97" s="1"/>
      <c r="MYF97" s="1"/>
      <c r="MYG97" s="1"/>
      <c r="MYH97" s="1"/>
      <c r="MYI97" s="1"/>
      <c r="MYJ97" s="1"/>
      <c r="MYK97" s="1"/>
      <c r="MYL97" s="1"/>
      <c r="MYM97" s="1"/>
      <c r="MYN97" s="1"/>
      <c r="MYO97" s="1"/>
      <c r="MYP97" s="1"/>
      <c r="MYQ97" s="1"/>
      <c r="MYR97" s="1"/>
      <c r="MYS97" s="1"/>
      <c r="MYT97" s="1"/>
      <c r="MYU97" s="761"/>
      <c r="MYV97" s="761"/>
      <c r="MYW97" s="761"/>
      <c r="MYX97" s="761"/>
      <c r="MYY97" s="761"/>
      <c r="MYZ97" s="761"/>
      <c r="MZA97" s="1"/>
      <c r="MZB97" s="761"/>
      <c r="MZC97" s="761"/>
      <c r="MZD97" s="1"/>
      <c r="MZE97" s="1"/>
      <c r="MZF97" s="1"/>
      <c r="MZG97" s="1"/>
      <c r="MZH97" s="1"/>
      <c r="MZI97" s="1"/>
      <c r="MZJ97" s="1"/>
      <c r="MZK97" s="1"/>
      <c r="MZL97" s="1"/>
      <c r="MZM97" s="1"/>
      <c r="MZN97" s="1"/>
      <c r="MZO97" s="1"/>
      <c r="MZP97" s="1"/>
      <c r="MZQ97" s="1"/>
      <c r="MZR97" s="1"/>
      <c r="MZS97" s="1"/>
      <c r="MZT97" s="1"/>
      <c r="MZU97" s="1"/>
      <c r="MZV97" s="1"/>
      <c r="MZW97" s="1"/>
      <c r="MZX97" s="1"/>
      <c r="MZY97" s="1"/>
      <c r="MZZ97" s="1"/>
      <c r="NAA97" s="1"/>
      <c r="NAB97" s="1"/>
      <c r="NAC97" s="1"/>
      <c r="NAD97" s="1"/>
      <c r="NAE97" s="1"/>
      <c r="NAF97" s="1"/>
      <c r="NAG97" s="1"/>
      <c r="NAH97" s="1"/>
      <c r="NAI97" s="1"/>
      <c r="NAJ97" s="1"/>
      <c r="NAK97" s="1"/>
      <c r="NAL97" s="1"/>
      <c r="NAM97" s="1"/>
      <c r="NAN97" s="1"/>
      <c r="NAO97" s="1"/>
      <c r="NAP97" s="1"/>
      <c r="NAQ97" s="1"/>
      <c r="NAR97" s="1"/>
      <c r="NAS97" s="1"/>
      <c r="NAT97" s="1"/>
      <c r="NAU97" s="1"/>
      <c r="NAV97" s="1"/>
      <c r="NAW97" s="1"/>
      <c r="NAX97" s="1"/>
      <c r="NAY97" s="1"/>
      <c r="NAZ97" s="1"/>
      <c r="NBA97" s="1"/>
      <c r="NBB97" s="1"/>
      <c r="NBC97" s="1"/>
      <c r="NBD97" s="1"/>
      <c r="NBE97" s="1"/>
      <c r="NBF97" s="1"/>
      <c r="NBG97" s="1"/>
      <c r="NBH97" s="1"/>
      <c r="NBI97" s="1"/>
      <c r="NBJ97" s="1"/>
      <c r="NBK97" s="1"/>
      <c r="NBL97" s="1"/>
      <c r="NBM97" s="1"/>
      <c r="NBN97" s="1"/>
      <c r="NBO97" s="1"/>
      <c r="NBP97" s="1"/>
      <c r="NBQ97" s="1"/>
      <c r="NBR97" s="1"/>
      <c r="NBS97" s="1"/>
      <c r="NBT97" s="1"/>
      <c r="NBU97" s="1"/>
      <c r="NBV97" s="1"/>
      <c r="NBW97" s="1"/>
      <c r="NBX97" s="1"/>
      <c r="NBY97" s="1"/>
      <c r="NBZ97" s="1"/>
      <c r="NCA97" s="1"/>
      <c r="NCB97" s="1"/>
      <c r="NCC97" s="1"/>
      <c r="NCD97" s="1"/>
      <c r="NCE97" s="1"/>
      <c r="NCF97" s="1"/>
      <c r="NCG97" s="1"/>
      <c r="NCH97" s="1"/>
      <c r="NCI97" s="1"/>
      <c r="NCJ97" s="1"/>
      <c r="NCK97" s="1"/>
      <c r="NCL97" s="1"/>
      <c r="NCM97" s="1"/>
      <c r="NCN97" s="1"/>
      <c r="NCO97" s="1"/>
      <c r="NCP97" s="1"/>
      <c r="NCQ97" s="1"/>
      <c r="NCR97" s="1"/>
      <c r="NCS97" s="1"/>
      <c r="NCT97" s="1"/>
      <c r="NCU97" s="1"/>
      <c r="NCV97" s="1"/>
      <c r="NCW97" s="1"/>
      <c r="NCX97" s="1"/>
      <c r="NCY97" s="1"/>
      <c r="NCZ97" s="1"/>
      <c r="NDA97" s="1"/>
      <c r="NDB97" s="1"/>
      <c r="NDC97" s="1"/>
      <c r="NDD97" s="1"/>
      <c r="NDE97" s="1"/>
      <c r="NDF97" s="1"/>
      <c r="NDG97" s="1"/>
      <c r="NDH97" s="1"/>
      <c r="NDI97" s="1"/>
      <c r="NDJ97" s="1"/>
      <c r="NDK97" s="1"/>
      <c r="NDL97" s="1"/>
      <c r="NDM97" s="1"/>
      <c r="NDN97" s="1"/>
      <c r="NDO97" s="1"/>
      <c r="NDP97" s="1"/>
      <c r="NDQ97" s="1"/>
      <c r="NDR97" s="1"/>
      <c r="NDS97" s="1"/>
      <c r="NDT97" s="1"/>
      <c r="NDU97" s="1"/>
      <c r="NDV97" s="1"/>
      <c r="NDW97" s="1"/>
      <c r="NDX97" s="1"/>
      <c r="NDY97" s="1"/>
      <c r="NDZ97" s="1"/>
      <c r="NEA97" s="1"/>
      <c r="NEB97" s="1"/>
      <c r="NEC97" s="1"/>
      <c r="NED97" s="1"/>
      <c r="NEE97" s="1"/>
      <c r="NEF97" s="1"/>
      <c r="NEG97" s="1"/>
      <c r="NEH97" s="1"/>
      <c r="NEI97" s="1"/>
      <c r="NEJ97" s="1"/>
      <c r="NEK97" s="1"/>
      <c r="NEL97" s="1"/>
      <c r="NEM97" s="1"/>
      <c r="NEN97" s="1"/>
      <c r="NEO97" s="1"/>
      <c r="NEP97" s="1"/>
      <c r="NEQ97" s="1"/>
      <c r="NER97" s="1"/>
      <c r="NES97" s="1"/>
      <c r="NET97" s="1"/>
      <c r="NEU97" s="1"/>
      <c r="NEV97" s="1"/>
      <c r="NEW97" s="1"/>
      <c r="NEX97" s="1"/>
      <c r="NEY97" s="1"/>
      <c r="NEZ97" s="1"/>
      <c r="NFA97" s="1"/>
      <c r="NFB97" s="1"/>
      <c r="NFC97" s="1"/>
      <c r="NFD97" s="1"/>
      <c r="NFE97" s="1"/>
      <c r="NFF97" s="1"/>
      <c r="NFG97" s="1"/>
      <c r="NFH97" s="1"/>
      <c r="NFI97" s="1"/>
      <c r="NFJ97" s="1"/>
      <c r="NFK97" s="1"/>
      <c r="NFL97" s="1"/>
      <c r="NFM97" s="1"/>
      <c r="NFN97" s="1"/>
      <c r="NFO97" s="1"/>
      <c r="NFP97" s="1"/>
      <c r="NFQ97" s="1"/>
      <c r="NFR97" s="1"/>
      <c r="NFS97" s="1"/>
      <c r="NFT97" s="1"/>
      <c r="NFU97" s="1"/>
      <c r="NFV97" s="1"/>
      <c r="NFW97" s="1"/>
      <c r="NFX97" s="1"/>
      <c r="NFY97" s="1"/>
      <c r="NFZ97" s="1"/>
      <c r="NGA97" s="1"/>
      <c r="NGB97" s="1"/>
      <c r="NGC97" s="1"/>
      <c r="NGD97" s="1"/>
      <c r="NGE97" s="1"/>
      <c r="NGF97" s="1"/>
      <c r="NGG97" s="1"/>
      <c r="NGH97" s="1"/>
      <c r="NGI97" s="1"/>
      <c r="NGJ97" s="1"/>
      <c r="NGK97" s="1"/>
      <c r="NGL97" s="1"/>
      <c r="NGM97" s="1"/>
      <c r="NGN97" s="1"/>
      <c r="NGO97" s="1"/>
      <c r="NGP97" s="1"/>
      <c r="NGQ97" s="1"/>
      <c r="NGR97" s="1"/>
      <c r="NGS97" s="1"/>
      <c r="NGT97" s="1"/>
      <c r="NGU97" s="1"/>
      <c r="NGV97" s="1"/>
      <c r="NGW97" s="1"/>
      <c r="NGX97" s="1"/>
      <c r="NGY97" s="1"/>
      <c r="NGZ97" s="1"/>
      <c r="NHA97" s="1"/>
      <c r="NHB97" s="1"/>
      <c r="NHC97" s="1"/>
      <c r="NHD97" s="1"/>
      <c r="NHE97" s="1"/>
      <c r="NHF97" s="1"/>
      <c r="NHG97" s="1"/>
      <c r="NHH97" s="1"/>
      <c r="NHI97" s="1"/>
      <c r="NHJ97" s="1"/>
      <c r="NHK97" s="1"/>
      <c r="NHL97" s="1"/>
      <c r="NHM97" s="1"/>
      <c r="NHN97" s="1"/>
      <c r="NHO97" s="1"/>
      <c r="NHP97" s="1"/>
      <c r="NHQ97" s="1"/>
      <c r="NHR97" s="1"/>
      <c r="NHS97" s="1"/>
      <c r="NHT97" s="1"/>
      <c r="NHU97" s="1"/>
      <c r="NHV97" s="1"/>
      <c r="NHW97" s="1"/>
      <c r="NHX97" s="1"/>
      <c r="NHY97" s="1"/>
      <c r="NHZ97" s="1"/>
      <c r="NIA97" s="1"/>
      <c r="NIB97" s="1"/>
      <c r="NIC97" s="1"/>
      <c r="NID97" s="1"/>
      <c r="NIE97" s="1"/>
      <c r="NIF97" s="1"/>
      <c r="NIG97" s="1"/>
      <c r="NIH97" s="1"/>
      <c r="NII97" s="1"/>
      <c r="NIJ97" s="1"/>
      <c r="NIK97" s="1"/>
      <c r="NIL97" s="1"/>
      <c r="NIM97" s="1"/>
      <c r="NIN97" s="1"/>
      <c r="NIO97" s="1"/>
      <c r="NIP97" s="1"/>
      <c r="NIQ97" s="761"/>
      <c r="NIR97" s="761"/>
      <c r="NIS97" s="761"/>
      <c r="NIT97" s="761"/>
      <c r="NIU97" s="761"/>
      <c r="NIV97" s="761"/>
      <c r="NIW97" s="1"/>
      <c r="NIX97" s="761"/>
      <c r="NIY97" s="761"/>
      <c r="NIZ97" s="1"/>
      <c r="NJA97" s="1"/>
      <c r="NJB97" s="1"/>
      <c r="NJC97" s="1"/>
      <c r="NJD97" s="1"/>
      <c r="NJE97" s="1"/>
      <c r="NJF97" s="1"/>
      <c r="NJG97" s="1"/>
      <c r="NJH97" s="1"/>
      <c r="NJI97" s="1"/>
      <c r="NJJ97" s="1"/>
      <c r="NJK97" s="1"/>
      <c r="NJL97" s="1"/>
      <c r="NJM97" s="1"/>
      <c r="NJN97" s="1"/>
      <c r="NJO97" s="1"/>
      <c r="NJP97" s="1"/>
      <c r="NJQ97" s="1"/>
      <c r="NJR97" s="1"/>
      <c r="NJS97" s="1"/>
      <c r="NJT97" s="1"/>
      <c r="NJU97" s="1"/>
      <c r="NJV97" s="1"/>
      <c r="NJW97" s="1"/>
      <c r="NJX97" s="1"/>
      <c r="NJY97" s="1"/>
      <c r="NJZ97" s="1"/>
      <c r="NKA97" s="1"/>
      <c r="NKB97" s="1"/>
      <c r="NKC97" s="1"/>
      <c r="NKD97" s="1"/>
      <c r="NKE97" s="1"/>
      <c r="NKF97" s="1"/>
      <c r="NKG97" s="1"/>
      <c r="NKH97" s="1"/>
      <c r="NKI97" s="1"/>
      <c r="NKJ97" s="1"/>
      <c r="NKK97" s="1"/>
      <c r="NKL97" s="1"/>
      <c r="NKM97" s="1"/>
      <c r="NKN97" s="1"/>
      <c r="NKO97" s="1"/>
      <c r="NKP97" s="1"/>
      <c r="NKQ97" s="1"/>
      <c r="NKR97" s="1"/>
      <c r="NKS97" s="1"/>
      <c r="NKT97" s="1"/>
      <c r="NKU97" s="1"/>
      <c r="NKV97" s="1"/>
      <c r="NKW97" s="1"/>
      <c r="NKX97" s="1"/>
      <c r="NKY97" s="1"/>
      <c r="NKZ97" s="1"/>
      <c r="NLA97" s="1"/>
      <c r="NLB97" s="1"/>
      <c r="NLC97" s="1"/>
      <c r="NLD97" s="1"/>
      <c r="NLE97" s="1"/>
      <c r="NLF97" s="1"/>
      <c r="NLG97" s="1"/>
      <c r="NLH97" s="1"/>
      <c r="NLI97" s="1"/>
      <c r="NLJ97" s="1"/>
      <c r="NLK97" s="1"/>
      <c r="NLL97" s="1"/>
      <c r="NLM97" s="1"/>
      <c r="NLN97" s="1"/>
      <c r="NLO97" s="1"/>
      <c r="NLP97" s="1"/>
      <c r="NLQ97" s="1"/>
      <c r="NLR97" s="1"/>
      <c r="NLS97" s="1"/>
      <c r="NLT97" s="1"/>
      <c r="NLU97" s="1"/>
      <c r="NLV97" s="1"/>
      <c r="NLW97" s="1"/>
      <c r="NLX97" s="1"/>
      <c r="NLY97" s="1"/>
      <c r="NLZ97" s="1"/>
      <c r="NMA97" s="1"/>
      <c r="NMB97" s="1"/>
      <c r="NMC97" s="1"/>
      <c r="NMD97" s="1"/>
      <c r="NME97" s="1"/>
      <c r="NMF97" s="1"/>
      <c r="NMG97" s="1"/>
      <c r="NMH97" s="1"/>
      <c r="NMI97" s="1"/>
      <c r="NMJ97" s="1"/>
      <c r="NMK97" s="1"/>
      <c r="NML97" s="1"/>
      <c r="NMM97" s="1"/>
      <c r="NMN97" s="1"/>
      <c r="NMO97" s="1"/>
      <c r="NMP97" s="1"/>
      <c r="NMQ97" s="1"/>
      <c r="NMR97" s="1"/>
      <c r="NMS97" s="1"/>
      <c r="NMT97" s="1"/>
      <c r="NMU97" s="1"/>
      <c r="NMV97" s="1"/>
      <c r="NMW97" s="1"/>
      <c r="NMX97" s="1"/>
      <c r="NMY97" s="1"/>
      <c r="NMZ97" s="1"/>
      <c r="NNA97" s="1"/>
      <c r="NNB97" s="1"/>
      <c r="NNC97" s="1"/>
      <c r="NND97" s="1"/>
      <c r="NNE97" s="1"/>
      <c r="NNF97" s="1"/>
      <c r="NNG97" s="1"/>
      <c r="NNH97" s="1"/>
      <c r="NNI97" s="1"/>
      <c r="NNJ97" s="1"/>
      <c r="NNK97" s="1"/>
      <c r="NNL97" s="1"/>
      <c r="NNM97" s="1"/>
      <c r="NNN97" s="1"/>
      <c r="NNO97" s="1"/>
      <c r="NNP97" s="1"/>
      <c r="NNQ97" s="1"/>
      <c r="NNR97" s="1"/>
      <c r="NNS97" s="1"/>
      <c r="NNT97" s="1"/>
      <c r="NNU97" s="1"/>
      <c r="NNV97" s="1"/>
      <c r="NNW97" s="1"/>
      <c r="NNX97" s="1"/>
      <c r="NNY97" s="1"/>
      <c r="NNZ97" s="1"/>
      <c r="NOA97" s="1"/>
      <c r="NOB97" s="1"/>
      <c r="NOC97" s="1"/>
      <c r="NOD97" s="1"/>
      <c r="NOE97" s="1"/>
      <c r="NOF97" s="1"/>
      <c r="NOG97" s="1"/>
      <c r="NOH97" s="1"/>
      <c r="NOI97" s="1"/>
      <c r="NOJ97" s="1"/>
      <c r="NOK97" s="1"/>
      <c r="NOL97" s="1"/>
      <c r="NOM97" s="1"/>
      <c r="NON97" s="1"/>
      <c r="NOO97" s="1"/>
      <c r="NOP97" s="1"/>
      <c r="NOQ97" s="1"/>
      <c r="NOR97" s="1"/>
      <c r="NOS97" s="1"/>
      <c r="NOT97" s="1"/>
      <c r="NOU97" s="1"/>
      <c r="NOV97" s="1"/>
      <c r="NOW97" s="1"/>
      <c r="NOX97" s="1"/>
      <c r="NOY97" s="1"/>
      <c r="NOZ97" s="1"/>
      <c r="NPA97" s="1"/>
      <c r="NPB97" s="1"/>
      <c r="NPC97" s="1"/>
      <c r="NPD97" s="1"/>
      <c r="NPE97" s="1"/>
      <c r="NPF97" s="1"/>
      <c r="NPG97" s="1"/>
      <c r="NPH97" s="1"/>
      <c r="NPI97" s="1"/>
      <c r="NPJ97" s="1"/>
      <c r="NPK97" s="1"/>
      <c r="NPL97" s="1"/>
      <c r="NPM97" s="1"/>
      <c r="NPN97" s="1"/>
      <c r="NPO97" s="1"/>
      <c r="NPP97" s="1"/>
      <c r="NPQ97" s="1"/>
      <c r="NPR97" s="1"/>
      <c r="NPS97" s="1"/>
      <c r="NPT97" s="1"/>
      <c r="NPU97" s="1"/>
      <c r="NPV97" s="1"/>
      <c r="NPW97" s="1"/>
      <c r="NPX97" s="1"/>
      <c r="NPY97" s="1"/>
      <c r="NPZ97" s="1"/>
      <c r="NQA97" s="1"/>
      <c r="NQB97" s="1"/>
      <c r="NQC97" s="1"/>
      <c r="NQD97" s="1"/>
      <c r="NQE97" s="1"/>
      <c r="NQF97" s="1"/>
      <c r="NQG97" s="1"/>
      <c r="NQH97" s="1"/>
      <c r="NQI97" s="1"/>
      <c r="NQJ97" s="1"/>
      <c r="NQK97" s="1"/>
      <c r="NQL97" s="1"/>
      <c r="NQM97" s="1"/>
      <c r="NQN97" s="1"/>
      <c r="NQO97" s="1"/>
      <c r="NQP97" s="1"/>
      <c r="NQQ97" s="1"/>
      <c r="NQR97" s="1"/>
      <c r="NQS97" s="1"/>
      <c r="NQT97" s="1"/>
      <c r="NQU97" s="1"/>
      <c r="NQV97" s="1"/>
      <c r="NQW97" s="1"/>
      <c r="NQX97" s="1"/>
      <c r="NQY97" s="1"/>
      <c r="NQZ97" s="1"/>
      <c r="NRA97" s="1"/>
      <c r="NRB97" s="1"/>
      <c r="NRC97" s="1"/>
      <c r="NRD97" s="1"/>
      <c r="NRE97" s="1"/>
      <c r="NRF97" s="1"/>
      <c r="NRG97" s="1"/>
      <c r="NRH97" s="1"/>
      <c r="NRI97" s="1"/>
      <c r="NRJ97" s="1"/>
      <c r="NRK97" s="1"/>
      <c r="NRL97" s="1"/>
      <c r="NRM97" s="1"/>
      <c r="NRN97" s="1"/>
      <c r="NRO97" s="1"/>
      <c r="NRP97" s="1"/>
      <c r="NRQ97" s="1"/>
      <c r="NRR97" s="1"/>
      <c r="NRS97" s="1"/>
      <c r="NRT97" s="1"/>
      <c r="NRU97" s="1"/>
      <c r="NRV97" s="1"/>
      <c r="NRW97" s="1"/>
      <c r="NRX97" s="1"/>
      <c r="NRY97" s="1"/>
      <c r="NRZ97" s="1"/>
      <c r="NSA97" s="1"/>
      <c r="NSB97" s="1"/>
      <c r="NSC97" s="1"/>
      <c r="NSD97" s="1"/>
      <c r="NSE97" s="1"/>
      <c r="NSF97" s="1"/>
      <c r="NSG97" s="1"/>
      <c r="NSH97" s="1"/>
      <c r="NSI97" s="1"/>
      <c r="NSJ97" s="1"/>
      <c r="NSK97" s="1"/>
      <c r="NSL97" s="1"/>
      <c r="NSM97" s="761"/>
      <c r="NSN97" s="761"/>
      <c r="NSO97" s="761"/>
      <c r="NSP97" s="761"/>
      <c r="NSQ97" s="761"/>
      <c r="NSR97" s="761"/>
      <c r="NSS97" s="1"/>
      <c r="NST97" s="761"/>
      <c r="NSU97" s="761"/>
      <c r="NSV97" s="1"/>
      <c r="NSW97" s="1"/>
      <c r="NSX97" s="1"/>
      <c r="NSY97" s="1"/>
      <c r="NSZ97" s="1"/>
      <c r="NTA97" s="1"/>
      <c r="NTB97" s="1"/>
      <c r="NTC97" s="1"/>
      <c r="NTD97" s="1"/>
      <c r="NTE97" s="1"/>
      <c r="NTF97" s="1"/>
      <c r="NTG97" s="1"/>
      <c r="NTH97" s="1"/>
      <c r="NTI97" s="1"/>
      <c r="NTJ97" s="1"/>
      <c r="NTK97" s="1"/>
      <c r="NTL97" s="1"/>
      <c r="NTM97" s="1"/>
      <c r="NTN97" s="1"/>
      <c r="NTO97" s="1"/>
      <c r="NTP97" s="1"/>
      <c r="NTQ97" s="1"/>
      <c r="NTR97" s="1"/>
      <c r="NTS97" s="1"/>
      <c r="NTT97" s="1"/>
      <c r="NTU97" s="1"/>
      <c r="NTV97" s="1"/>
      <c r="NTW97" s="1"/>
      <c r="NTX97" s="1"/>
      <c r="NTY97" s="1"/>
      <c r="NTZ97" s="1"/>
      <c r="NUA97" s="1"/>
      <c r="NUB97" s="1"/>
      <c r="NUC97" s="1"/>
      <c r="NUD97" s="1"/>
      <c r="NUE97" s="1"/>
      <c r="NUF97" s="1"/>
      <c r="NUG97" s="1"/>
      <c r="NUH97" s="1"/>
      <c r="NUI97" s="1"/>
      <c r="NUJ97" s="1"/>
      <c r="NUK97" s="1"/>
      <c r="NUL97" s="1"/>
      <c r="NUM97" s="1"/>
      <c r="NUN97" s="1"/>
      <c r="NUO97" s="1"/>
      <c r="NUP97" s="1"/>
      <c r="NUQ97" s="1"/>
      <c r="NUR97" s="1"/>
      <c r="NUS97" s="1"/>
      <c r="NUT97" s="1"/>
      <c r="NUU97" s="1"/>
      <c r="NUV97" s="1"/>
      <c r="NUW97" s="1"/>
      <c r="NUX97" s="1"/>
      <c r="NUY97" s="1"/>
      <c r="NUZ97" s="1"/>
      <c r="NVA97" s="1"/>
      <c r="NVB97" s="1"/>
      <c r="NVC97" s="1"/>
      <c r="NVD97" s="1"/>
      <c r="NVE97" s="1"/>
      <c r="NVF97" s="1"/>
      <c r="NVG97" s="1"/>
      <c r="NVH97" s="1"/>
      <c r="NVI97" s="1"/>
      <c r="NVJ97" s="1"/>
      <c r="NVK97" s="1"/>
      <c r="NVL97" s="1"/>
      <c r="NVM97" s="1"/>
      <c r="NVN97" s="1"/>
      <c r="NVO97" s="1"/>
      <c r="NVP97" s="1"/>
      <c r="NVQ97" s="1"/>
      <c r="NVR97" s="1"/>
      <c r="NVS97" s="1"/>
      <c r="NVT97" s="1"/>
      <c r="NVU97" s="1"/>
      <c r="NVV97" s="1"/>
      <c r="NVW97" s="1"/>
      <c r="NVX97" s="1"/>
      <c r="NVY97" s="1"/>
      <c r="NVZ97" s="1"/>
      <c r="NWA97" s="1"/>
      <c r="NWB97" s="1"/>
      <c r="NWC97" s="1"/>
      <c r="NWD97" s="1"/>
      <c r="NWE97" s="1"/>
      <c r="NWF97" s="1"/>
      <c r="NWG97" s="1"/>
      <c r="NWH97" s="1"/>
      <c r="NWI97" s="1"/>
      <c r="NWJ97" s="1"/>
      <c r="NWK97" s="1"/>
      <c r="NWL97" s="1"/>
      <c r="NWM97" s="1"/>
      <c r="NWN97" s="1"/>
      <c r="NWO97" s="1"/>
      <c r="NWP97" s="1"/>
      <c r="NWQ97" s="1"/>
      <c r="NWR97" s="1"/>
      <c r="NWS97" s="1"/>
      <c r="NWT97" s="1"/>
      <c r="NWU97" s="1"/>
      <c r="NWV97" s="1"/>
      <c r="NWW97" s="1"/>
      <c r="NWX97" s="1"/>
      <c r="NWY97" s="1"/>
      <c r="NWZ97" s="1"/>
      <c r="NXA97" s="1"/>
      <c r="NXB97" s="1"/>
      <c r="NXC97" s="1"/>
      <c r="NXD97" s="1"/>
      <c r="NXE97" s="1"/>
      <c r="NXF97" s="1"/>
      <c r="NXG97" s="1"/>
      <c r="NXH97" s="1"/>
      <c r="NXI97" s="1"/>
      <c r="NXJ97" s="1"/>
      <c r="NXK97" s="1"/>
      <c r="NXL97" s="1"/>
      <c r="NXM97" s="1"/>
      <c r="NXN97" s="1"/>
      <c r="NXO97" s="1"/>
      <c r="NXP97" s="1"/>
      <c r="NXQ97" s="1"/>
      <c r="NXR97" s="1"/>
      <c r="NXS97" s="1"/>
      <c r="NXT97" s="1"/>
      <c r="NXU97" s="1"/>
      <c r="NXV97" s="1"/>
      <c r="NXW97" s="1"/>
      <c r="NXX97" s="1"/>
      <c r="NXY97" s="1"/>
      <c r="NXZ97" s="1"/>
      <c r="NYA97" s="1"/>
      <c r="NYB97" s="1"/>
      <c r="NYC97" s="1"/>
      <c r="NYD97" s="1"/>
      <c r="NYE97" s="1"/>
      <c r="NYF97" s="1"/>
      <c r="NYG97" s="1"/>
      <c r="NYH97" s="1"/>
      <c r="NYI97" s="1"/>
      <c r="NYJ97" s="1"/>
      <c r="NYK97" s="1"/>
      <c r="NYL97" s="1"/>
      <c r="NYM97" s="1"/>
      <c r="NYN97" s="1"/>
      <c r="NYO97" s="1"/>
      <c r="NYP97" s="1"/>
      <c r="NYQ97" s="1"/>
      <c r="NYR97" s="1"/>
      <c r="NYS97" s="1"/>
      <c r="NYT97" s="1"/>
      <c r="NYU97" s="1"/>
      <c r="NYV97" s="1"/>
      <c r="NYW97" s="1"/>
      <c r="NYX97" s="1"/>
      <c r="NYY97" s="1"/>
      <c r="NYZ97" s="1"/>
      <c r="NZA97" s="1"/>
      <c r="NZB97" s="1"/>
      <c r="NZC97" s="1"/>
      <c r="NZD97" s="1"/>
      <c r="NZE97" s="1"/>
      <c r="NZF97" s="1"/>
      <c r="NZG97" s="1"/>
      <c r="NZH97" s="1"/>
      <c r="NZI97" s="1"/>
      <c r="NZJ97" s="1"/>
      <c r="NZK97" s="1"/>
      <c r="NZL97" s="1"/>
      <c r="NZM97" s="1"/>
      <c r="NZN97" s="1"/>
      <c r="NZO97" s="1"/>
      <c r="NZP97" s="1"/>
      <c r="NZQ97" s="1"/>
      <c r="NZR97" s="1"/>
      <c r="NZS97" s="1"/>
      <c r="NZT97" s="1"/>
      <c r="NZU97" s="1"/>
      <c r="NZV97" s="1"/>
      <c r="NZW97" s="1"/>
      <c r="NZX97" s="1"/>
      <c r="NZY97" s="1"/>
      <c r="NZZ97" s="1"/>
      <c r="OAA97" s="1"/>
      <c r="OAB97" s="1"/>
      <c r="OAC97" s="1"/>
      <c r="OAD97" s="1"/>
      <c r="OAE97" s="1"/>
      <c r="OAF97" s="1"/>
      <c r="OAG97" s="1"/>
      <c r="OAH97" s="1"/>
      <c r="OAI97" s="1"/>
      <c r="OAJ97" s="1"/>
      <c r="OAK97" s="1"/>
      <c r="OAL97" s="1"/>
      <c r="OAM97" s="1"/>
      <c r="OAN97" s="1"/>
      <c r="OAO97" s="1"/>
      <c r="OAP97" s="1"/>
      <c r="OAQ97" s="1"/>
      <c r="OAR97" s="1"/>
      <c r="OAS97" s="1"/>
      <c r="OAT97" s="1"/>
      <c r="OAU97" s="1"/>
      <c r="OAV97" s="1"/>
      <c r="OAW97" s="1"/>
      <c r="OAX97" s="1"/>
      <c r="OAY97" s="1"/>
      <c r="OAZ97" s="1"/>
      <c r="OBA97" s="1"/>
      <c r="OBB97" s="1"/>
      <c r="OBC97" s="1"/>
      <c r="OBD97" s="1"/>
      <c r="OBE97" s="1"/>
      <c r="OBF97" s="1"/>
      <c r="OBG97" s="1"/>
      <c r="OBH97" s="1"/>
      <c r="OBI97" s="1"/>
      <c r="OBJ97" s="1"/>
      <c r="OBK97" s="1"/>
      <c r="OBL97" s="1"/>
      <c r="OBM97" s="1"/>
      <c r="OBN97" s="1"/>
      <c r="OBO97" s="1"/>
      <c r="OBP97" s="1"/>
      <c r="OBQ97" s="1"/>
      <c r="OBR97" s="1"/>
      <c r="OBS97" s="1"/>
      <c r="OBT97" s="1"/>
      <c r="OBU97" s="1"/>
      <c r="OBV97" s="1"/>
      <c r="OBW97" s="1"/>
      <c r="OBX97" s="1"/>
      <c r="OBY97" s="1"/>
      <c r="OBZ97" s="1"/>
      <c r="OCA97" s="1"/>
      <c r="OCB97" s="1"/>
      <c r="OCC97" s="1"/>
      <c r="OCD97" s="1"/>
      <c r="OCE97" s="1"/>
      <c r="OCF97" s="1"/>
      <c r="OCG97" s="1"/>
      <c r="OCH97" s="1"/>
      <c r="OCI97" s="761"/>
      <c r="OCJ97" s="761"/>
      <c r="OCK97" s="761"/>
      <c r="OCL97" s="761"/>
      <c r="OCM97" s="761"/>
      <c r="OCN97" s="761"/>
      <c r="OCO97" s="1"/>
      <c r="OCP97" s="761"/>
      <c r="OCQ97" s="761"/>
      <c r="OCR97" s="1"/>
      <c r="OCS97" s="1"/>
      <c r="OCT97" s="1"/>
      <c r="OCU97" s="1"/>
      <c r="OCV97" s="1"/>
      <c r="OCW97" s="1"/>
      <c r="OCX97" s="1"/>
      <c r="OCY97" s="1"/>
      <c r="OCZ97" s="1"/>
      <c r="ODA97" s="1"/>
      <c r="ODB97" s="1"/>
      <c r="ODC97" s="1"/>
      <c r="ODD97" s="1"/>
      <c r="ODE97" s="1"/>
      <c r="ODF97" s="1"/>
      <c r="ODG97" s="1"/>
      <c r="ODH97" s="1"/>
      <c r="ODI97" s="1"/>
      <c r="ODJ97" s="1"/>
      <c r="ODK97" s="1"/>
      <c r="ODL97" s="1"/>
      <c r="ODM97" s="1"/>
      <c r="ODN97" s="1"/>
      <c r="ODO97" s="1"/>
      <c r="ODP97" s="1"/>
      <c r="ODQ97" s="1"/>
      <c r="ODR97" s="1"/>
      <c r="ODS97" s="1"/>
      <c r="ODT97" s="1"/>
      <c r="ODU97" s="1"/>
      <c r="ODV97" s="1"/>
      <c r="ODW97" s="1"/>
      <c r="ODX97" s="1"/>
      <c r="ODY97" s="1"/>
      <c r="ODZ97" s="1"/>
      <c r="OEA97" s="1"/>
      <c r="OEB97" s="1"/>
      <c r="OEC97" s="1"/>
      <c r="OED97" s="1"/>
      <c r="OEE97" s="1"/>
      <c r="OEF97" s="1"/>
      <c r="OEG97" s="1"/>
      <c r="OEH97" s="1"/>
      <c r="OEI97" s="1"/>
      <c r="OEJ97" s="1"/>
      <c r="OEK97" s="1"/>
      <c r="OEL97" s="1"/>
      <c r="OEM97" s="1"/>
      <c r="OEN97" s="1"/>
      <c r="OEO97" s="1"/>
      <c r="OEP97" s="1"/>
      <c r="OEQ97" s="1"/>
      <c r="OER97" s="1"/>
      <c r="OES97" s="1"/>
      <c r="OET97" s="1"/>
      <c r="OEU97" s="1"/>
      <c r="OEV97" s="1"/>
      <c r="OEW97" s="1"/>
      <c r="OEX97" s="1"/>
      <c r="OEY97" s="1"/>
      <c r="OEZ97" s="1"/>
      <c r="OFA97" s="1"/>
      <c r="OFB97" s="1"/>
      <c r="OFC97" s="1"/>
      <c r="OFD97" s="1"/>
      <c r="OFE97" s="1"/>
      <c r="OFF97" s="1"/>
      <c r="OFG97" s="1"/>
      <c r="OFH97" s="1"/>
      <c r="OFI97" s="1"/>
      <c r="OFJ97" s="1"/>
      <c r="OFK97" s="1"/>
      <c r="OFL97" s="1"/>
      <c r="OFM97" s="1"/>
      <c r="OFN97" s="1"/>
      <c r="OFO97" s="1"/>
      <c r="OFP97" s="1"/>
      <c r="OFQ97" s="1"/>
      <c r="OFR97" s="1"/>
      <c r="OFS97" s="1"/>
      <c r="OFT97" s="1"/>
      <c r="OFU97" s="1"/>
      <c r="OFV97" s="1"/>
      <c r="OFW97" s="1"/>
      <c r="OFX97" s="1"/>
      <c r="OFY97" s="1"/>
      <c r="OFZ97" s="1"/>
      <c r="OGA97" s="1"/>
      <c r="OGB97" s="1"/>
      <c r="OGC97" s="1"/>
      <c r="OGD97" s="1"/>
      <c r="OGE97" s="1"/>
      <c r="OGF97" s="1"/>
      <c r="OGG97" s="1"/>
      <c r="OGH97" s="1"/>
      <c r="OGI97" s="1"/>
      <c r="OGJ97" s="1"/>
      <c r="OGK97" s="1"/>
      <c r="OGL97" s="1"/>
      <c r="OGM97" s="1"/>
      <c r="OGN97" s="1"/>
      <c r="OGO97" s="1"/>
      <c r="OGP97" s="1"/>
      <c r="OGQ97" s="1"/>
      <c r="OGR97" s="1"/>
      <c r="OGS97" s="1"/>
      <c r="OGT97" s="1"/>
      <c r="OGU97" s="1"/>
      <c r="OGV97" s="1"/>
      <c r="OGW97" s="1"/>
      <c r="OGX97" s="1"/>
      <c r="OGY97" s="1"/>
      <c r="OGZ97" s="1"/>
      <c r="OHA97" s="1"/>
      <c r="OHB97" s="1"/>
      <c r="OHC97" s="1"/>
      <c r="OHD97" s="1"/>
      <c r="OHE97" s="1"/>
      <c r="OHF97" s="1"/>
      <c r="OHG97" s="1"/>
      <c r="OHH97" s="1"/>
      <c r="OHI97" s="1"/>
      <c r="OHJ97" s="1"/>
      <c r="OHK97" s="1"/>
      <c r="OHL97" s="1"/>
      <c r="OHM97" s="1"/>
      <c r="OHN97" s="1"/>
      <c r="OHO97" s="1"/>
      <c r="OHP97" s="1"/>
      <c r="OHQ97" s="1"/>
      <c r="OHR97" s="1"/>
      <c r="OHS97" s="1"/>
      <c r="OHT97" s="1"/>
      <c r="OHU97" s="1"/>
      <c r="OHV97" s="1"/>
      <c r="OHW97" s="1"/>
      <c r="OHX97" s="1"/>
      <c r="OHY97" s="1"/>
      <c r="OHZ97" s="1"/>
      <c r="OIA97" s="1"/>
      <c r="OIB97" s="1"/>
      <c r="OIC97" s="1"/>
      <c r="OID97" s="1"/>
      <c r="OIE97" s="1"/>
      <c r="OIF97" s="1"/>
      <c r="OIG97" s="1"/>
      <c r="OIH97" s="1"/>
      <c r="OII97" s="1"/>
      <c r="OIJ97" s="1"/>
      <c r="OIK97" s="1"/>
      <c r="OIL97" s="1"/>
      <c r="OIM97" s="1"/>
      <c r="OIN97" s="1"/>
      <c r="OIO97" s="1"/>
      <c r="OIP97" s="1"/>
      <c r="OIQ97" s="1"/>
      <c r="OIR97" s="1"/>
      <c r="OIS97" s="1"/>
      <c r="OIT97" s="1"/>
      <c r="OIU97" s="1"/>
      <c r="OIV97" s="1"/>
      <c r="OIW97" s="1"/>
      <c r="OIX97" s="1"/>
      <c r="OIY97" s="1"/>
      <c r="OIZ97" s="1"/>
      <c r="OJA97" s="1"/>
      <c r="OJB97" s="1"/>
      <c r="OJC97" s="1"/>
      <c r="OJD97" s="1"/>
      <c r="OJE97" s="1"/>
      <c r="OJF97" s="1"/>
      <c r="OJG97" s="1"/>
      <c r="OJH97" s="1"/>
      <c r="OJI97" s="1"/>
      <c r="OJJ97" s="1"/>
      <c r="OJK97" s="1"/>
      <c r="OJL97" s="1"/>
      <c r="OJM97" s="1"/>
      <c r="OJN97" s="1"/>
      <c r="OJO97" s="1"/>
      <c r="OJP97" s="1"/>
      <c r="OJQ97" s="1"/>
      <c r="OJR97" s="1"/>
      <c r="OJS97" s="1"/>
      <c r="OJT97" s="1"/>
      <c r="OJU97" s="1"/>
      <c r="OJV97" s="1"/>
      <c r="OJW97" s="1"/>
      <c r="OJX97" s="1"/>
      <c r="OJY97" s="1"/>
      <c r="OJZ97" s="1"/>
      <c r="OKA97" s="1"/>
      <c r="OKB97" s="1"/>
      <c r="OKC97" s="1"/>
      <c r="OKD97" s="1"/>
      <c r="OKE97" s="1"/>
      <c r="OKF97" s="1"/>
      <c r="OKG97" s="1"/>
      <c r="OKH97" s="1"/>
      <c r="OKI97" s="1"/>
      <c r="OKJ97" s="1"/>
      <c r="OKK97" s="1"/>
      <c r="OKL97" s="1"/>
      <c r="OKM97" s="1"/>
      <c r="OKN97" s="1"/>
      <c r="OKO97" s="1"/>
      <c r="OKP97" s="1"/>
      <c r="OKQ97" s="1"/>
      <c r="OKR97" s="1"/>
      <c r="OKS97" s="1"/>
      <c r="OKT97" s="1"/>
      <c r="OKU97" s="1"/>
      <c r="OKV97" s="1"/>
      <c r="OKW97" s="1"/>
      <c r="OKX97" s="1"/>
      <c r="OKY97" s="1"/>
      <c r="OKZ97" s="1"/>
      <c r="OLA97" s="1"/>
      <c r="OLB97" s="1"/>
      <c r="OLC97" s="1"/>
      <c r="OLD97" s="1"/>
      <c r="OLE97" s="1"/>
      <c r="OLF97" s="1"/>
      <c r="OLG97" s="1"/>
      <c r="OLH97" s="1"/>
      <c r="OLI97" s="1"/>
      <c r="OLJ97" s="1"/>
      <c r="OLK97" s="1"/>
      <c r="OLL97" s="1"/>
      <c r="OLM97" s="1"/>
      <c r="OLN97" s="1"/>
      <c r="OLO97" s="1"/>
      <c r="OLP97" s="1"/>
      <c r="OLQ97" s="1"/>
      <c r="OLR97" s="1"/>
      <c r="OLS97" s="1"/>
      <c r="OLT97" s="1"/>
      <c r="OLU97" s="1"/>
      <c r="OLV97" s="1"/>
      <c r="OLW97" s="1"/>
      <c r="OLX97" s="1"/>
      <c r="OLY97" s="1"/>
      <c r="OLZ97" s="1"/>
      <c r="OMA97" s="1"/>
      <c r="OMB97" s="1"/>
      <c r="OMC97" s="1"/>
      <c r="OMD97" s="1"/>
      <c r="OME97" s="761"/>
      <c r="OMF97" s="761"/>
      <c r="OMG97" s="761"/>
      <c r="OMH97" s="761"/>
      <c r="OMI97" s="761"/>
      <c r="OMJ97" s="761"/>
      <c r="OMK97" s="1"/>
      <c r="OML97" s="761"/>
      <c r="OMM97" s="761"/>
      <c r="OMN97" s="1"/>
      <c r="OMO97" s="1"/>
      <c r="OMP97" s="1"/>
      <c r="OMQ97" s="1"/>
      <c r="OMR97" s="1"/>
      <c r="OMS97" s="1"/>
      <c r="OMT97" s="1"/>
      <c r="OMU97" s="1"/>
      <c r="OMV97" s="1"/>
      <c r="OMW97" s="1"/>
      <c r="OMX97" s="1"/>
      <c r="OMY97" s="1"/>
      <c r="OMZ97" s="1"/>
      <c r="ONA97" s="1"/>
      <c r="ONB97" s="1"/>
      <c r="ONC97" s="1"/>
      <c r="OND97" s="1"/>
      <c r="ONE97" s="1"/>
      <c r="ONF97" s="1"/>
      <c r="ONG97" s="1"/>
      <c r="ONH97" s="1"/>
      <c r="ONI97" s="1"/>
      <c r="ONJ97" s="1"/>
      <c r="ONK97" s="1"/>
      <c r="ONL97" s="1"/>
      <c r="ONM97" s="1"/>
      <c r="ONN97" s="1"/>
      <c r="ONO97" s="1"/>
      <c r="ONP97" s="1"/>
      <c r="ONQ97" s="1"/>
      <c r="ONR97" s="1"/>
      <c r="ONS97" s="1"/>
      <c r="ONT97" s="1"/>
      <c r="ONU97" s="1"/>
      <c r="ONV97" s="1"/>
      <c r="ONW97" s="1"/>
      <c r="ONX97" s="1"/>
      <c r="ONY97" s="1"/>
      <c r="ONZ97" s="1"/>
      <c r="OOA97" s="1"/>
      <c r="OOB97" s="1"/>
      <c r="OOC97" s="1"/>
      <c r="OOD97" s="1"/>
      <c r="OOE97" s="1"/>
      <c r="OOF97" s="1"/>
      <c r="OOG97" s="1"/>
      <c r="OOH97" s="1"/>
      <c r="OOI97" s="1"/>
      <c r="OOJ97" s="1"/>
      <c r="OOK97" s="1"/>
      <c r="OOL97" s="1"/>
      <c r="OOM97" s="1"/>
      <c r="OON97" s="1"/>
      <c r="OOO97" s="1"/>
      <c r="OOP97" s="1"/>
      <c r="OOQ97" s="1"/>
      <c r="OOR97" s="1"/>
      <c r="OOS97" s="1"/>
      <c r="OOT97" s="1"/>
      <c r="OOU97" s="1"/>
      <c r="OOV97" s="1"/>
      <c r="OOW97" s="1"/>
      <c r="OOX97" s="1"/>
      <c r="OOY97" s="1"/>
      <c r="OOZ97" s="1"/>
      <c r="OPA97" s="1"/>
      <c r="OPB97" s="1"/>
      <c r="OPC97" s="1"/>
      <c r="OPD97" s="1"/>
      <c r="OPE97" s="1"/>
      <c r="OPF97" s="1"/>
      <c r="OPG97" s="1"/>
      <c r="OPH97" s="1"/>
      <c r="OPI97" s="1"/>
      <c r="OPJ97" s="1"/>
      <c r="OPK97" s="1"/>
      <c r="OPL97" s="1"/>
      <c r="OPM97" s="1"/>
      <c r="OPN97" s="1"/>
      <c r="OPO97" s="1"/>
      <c r="OPP97" s="1"/>
      <c r="OPQ97" s="1"/>
      <c r="OPR97" s="1"/>
      <c r="OPS97" s="1"/>
      <c r="OPT97" s="1"/>
      <c r="OPU97" s="1"/>
      <c r="OPV97" s="1"/>
      <c r="OPW97" s="1"/>
      <c r="OPX97" s="1"/>
      <c r="OPY97" s="1"/>
      <c r="OPZ97" s="1"/>
      <c r="OQA97" s="1"/>
      <c r="OQB97" s="1"/>
      <c r="OQC97" s="1"/>
      <c r="OQD97" s="1"/>
      <c r="OQE97" s="1"/>
      <c r="OQF97" s="1"/>
      <c r="OQG97" s="1"/>
      <c r="OQH97" s="1"/>
      <c r="OQI97" s="1"/>
      <c r="OQJ97" s="1"/>
      <c r="OQK97" s="1"/>
      <c r="OQL97" s="1"/>
      <c r="OQM97" s="1"/>
      <c r="OQN97" s="1"/>
      <c r="OQO97" s="1"/>
      <c r="OQP97" s="1"/>
      <c r="OQQ97" s="1"/>
      <c r="OQR97" s="1"/>
      <c r="OQS97" s="1"/>
      <c r="OQT97" s="1"/>
      <c r="OQU97" s="1"/>
      <c r="OQV97" s="1"/>
      <c r="OQW97" s="1"/>
      <c r="OQX97" s="1"/>
      <c r="OQY97" s="1"/>
      <c r="OQZ97" s="1"/>
      <c r="ORA97" s="1"/>
      <c r="ORB97" s="1"/>
      <c r="ORC97" s="1"/>
      <c r="ORD97" s="1"/>
      <c r="ORE97" s="1"/>
      <c r="ORF97" s="1"/>
      <c r="ORG97" s="1"/>
      <c r="ORH97" s="1"/>
      <c r="ORI97" s="1"/>
      <c r="ORJ97" s="1"/>
      <c r="ORK97" s="1"/>
      <c r="ORL97" s="1"/>
      <c r="ORM97" s="1"/>
      <c r="ORN97" s="1"/>
      <c r="ORO97" s="1"/>
      <c r="ORP97" s="1"/>
      <c r="ORQ97" s="1"/>
      <c r="ORR97" s="1"/>
      <c r="ORS97" s="1"/>
      <c r="ORT97" s="1"/>
      <c r="ORU97" s="1"/>
      <c r="ORV97" s="1"/>
      <c r="ORW97" s="1"/>
      <c r="ORX97" s="1"/>
      <c r="ORY97" s="1"/>
      <c r="ORZ97" s="1"/>
      <c r="OSA97" s="1"/>
      <c r="OSB97" s="1"/>
      <c r="OSC97" s="1"/>
      <c r="OSD97" s="1"/>
      <c r="OSE97" s="1"/>
      <c r="OSF97" s="1"/>
      <c r="OSG97" s="1"/>
      <c r="OSH97" s="1"/>
      <c r="OSI97" s="1"/>
      <c r="OSJ97" s="1"/>
      <c r="OSK97" s="1"/>
      <c r="OSL97" s="1"/>
      <c r="OSM97" s="1"/>
      <c r="OSN97" s="1"/>
      <c r="OSO97" s="1"/>
      <c r="OSP97" s="1"/>
      <c r="OSQ97" s="1"/>
      <c r="OSR97" s="1"/>
      <c r="OSS97" s="1"/>
      <c r="OST97" s="1"/>
      <c r="OSU97" s="1"/>
      <c r="OSV97" s="1"/>
      <c r="OSW97" s="1"/>
      <c r="OSX97" s="1"/>
      <c r="OSY97" s="1"/>
      <c r="OSZ97" s="1"/>
      <c r="OTA97" s="1"/>
      <c r="OTB97" s="1"/>
      <c r="OTC97" s="1"/>
      <c r="OTD97" s="1"/>
      <c r="OTE97" s="1"/>
      <c r="OTF97" s="1"/>
      <c r="OTG97" s="1"/>
      <c r="OTH97" s="1"/>
      <c r="OTI97" s="1"/>
      <c r="OTJ97" s="1"/>
      <c r="OTK97" s="1"/>
      <c r="OTL97" s="1"/>
      <c r="OTM97" s="1"/>
      <c r="OTN97" s="1"/>
      <c r="OTO97" s="1"/>
      <c r="OTP97" s="1"/>
      <c r="OTQ97" s="1"/>
      <c r="OTR97" s="1"/>
      <c r="OTS97" s="1"/>
      <c r="OTT97" s="1"/>
      <c r="OTU97" s="1"/>
      <c r="OTV97" s="1"/>
      <c r="OTW97" s="1"/>
      <c r="OTX97" s="1"/>
      <c r="OTY97" s="1"/>
      <c r="OTZ97" s="1"/>
      <c r="OUA97" s="1"/>
      <c r="OUB97" s="1"/>
      <c r="OUC97" s="1"/>
      <c r="OUD97" s="1"/>
      <c r="OUE97" s="1"/>
      <c r="OUF97" s="1"/>
      <c r="OUG97" s="1"/>
      <c r="OUH97" s="1"/>
      <c r="OUI97" s="1"/>
      <c r="OUJ97" s="1"/>
      <c r="OUK97" s="1"/>
      <c r="OUL97" s="1"/>
      <c r="OUM97" s="1"/>
      <c r="OUN97" s="1"/>
      <c r="OUO97" s="1"/>
      <c r="OUP97" s="1"/>
      <c r="OUQ97" s="1"/>
      <c r="OUR97" s="1"/>
      <c r="OUS97" s="1"/>
      <c r="OUT97" s="1"/>
      <c r="OUU97" s="1"/>
      <c r="OUV97" s="1"/>
      <c r="OUW97" s="1"/>
      <c r="OUX97" s="1"/>
      <c r="OUY97" s="1"/>
      <c r="OUZ97" s="1"/>
      <c r="OVA97" s="1"/>
      <c r="OVB97" s="1"/>
      <c r="OVC97" s="1"/>
      <c r="OVD97" s="1"/>
      <c r="OVE97" s="1"/>
      <c r="OVF97" s="1"/>
      <c r="OVG97" s="1"/>
      <c r="OVH97" s="1"/>
      <c r="OVI97" s="1"/>
      <c r="OVJ97" s="1"/>
      <c r="OVK97" s="1"/>
      <c r="OVL97" s="1"/>
      <c r="OVM97" s="1"/>
      <c r="OVN97" s="1"/>
      <c r="OVO97" s="1"/>
      <c r="OVP97" s="1"/>
      <c r="OVQ97" s="1"/>
      <c r="OVR97" s="1"/>
      <c r="OVS97" s="1"/>
      <c r="OVT97" s="1"/>
      <c r="OVU97" s="1"/>
      <c r="OVV97" s="1"/>
      <c r="OVW97" s="1"/>
      <c r="OVX97" s="1"/>
      <c r="OVY97" s="1"/>
      <c r="OVZ97" s="1"/>
      <c r="OWA97" s="761"/>
      <c r="OWB97" s="761"/>
      <c r="OWC97" s="761"/>
      <c r="OWD97" s="761"/>
      <c r="OWE97" s="761"/>
      <c r="OWF97" s="761"/>
      <c r="OWG97" s="1"/>
      <c r="OWH97" s="761"/>
      <c r="OWI97" s="761"/>
      <c r="OWJ97" s="1"/>
      <c r="OWK97" s="1"/>
      <c r="OWL97" s="1"/>
      <c r="OWM97" s="1"/>
      <c r="OWN97" s="1"/>
      <c r="OWO97" s="1"/>
      <c r="OWP97" s="1"/>
      <c r="OWQ97" s="1"/>
      <c r="OWR97" s="1"/>
      <c r="OWS97" s="1"/>
      <c r="OWT97" s="1"/>
      <c r="OWU97" s="1"/>
      <c r="OWV97" s="1"/>
      <c r="OWW97" s="1"/>
      <c r="OWX97" s="1"/>
      <c r="OWY97" s="1"/>
      <c r="OWZ97" s="1"/>
      <c r="OXA97" s="1"/>
      <c r="OXB97" s="1"/>
      <c r="OXC97" s="1"/>
      <c r="OXD97" s="1"/>
      <c r="OXE97" s="1"/>
      <c r="OXF97" s="1"/>
      <c r="OXG97" s="1"/>
      <c r="OXH97" s="1"/>
      <c r="OXI97" s="1"/>
      <c r="OXJ97" s="1"/>
      <c r="OXK97" s="1"/>
      <c r="OXL97" s="1"/>
      <c r="OXM97" s="1"/>
      <c r="OXN97" s="1"/>
      <c r="OXO97" s="1"/>
      <c r="OXP97" s="1"/>
      <c r="OXQ97" s="1"/>
      <c r="OXR97" s="1"/>
      <c r="OXS97" s="1"/>
      <c r="OXT97" s="1"/>
      <c r="OXU97" s="1"/>
      <c r="OXV97" s="1"/>
      <c r="OXW97" s="1"/>
      <c r="OXX97" s="1"/>
      <c r="OXY97" s="1"/>
      <c r="OXZ97" s="1"/>
      <c r="OYA97" s="1"/>
      <c r="OYB97" s="1"/>
      <c r="OYC97" s="1"/>
      <c r="OYD97" s="1"/>
      <c r="OYE97" s="1"/>
      <c r="OYF97" s="1"/>
      <c r="OYG97" s="1"/>
      <c r="OYH97" s="1"/>
      <c r="OYI97" s="1"/>
      <c r="OYJ97" s="1"/>
      <c r="OYK97" s="1"/>
      <c r="OYL97" s="1"/>
      <c r="OYM97" s="1"/>
      <c r="OYN97" s="1"/>
      <c r="OYO97" s="1"/>
      <c r="OYP97" s="1"/>
      <c r="OYQ97" s="1"/>
      <c r="OYR97" s="1"/>
      <c r="OYS97" s="1"/>
      <c r="OYT97" s="1"/>
      <c r="OYU97" s="1"/>
      <c r="OYV97" s="1"/>
      <c r="OYW97" s="1"/>
      <c r="OYX97" s="1"/>
      <c r="OYY97" s="1"/>
      <c r="OYZ97" s="1"/>
      <c r="OZA97" s="1"/>
      <c r="OZB97" s="1"/>
      <c r="OZC97" s="1"/>
      <c r="OZD97" s="1"/>
      <c r="OZE97" s="1"/>
      <c r="OZF97" s="1"/>
      <c r="OZG97" s="1"/>
      <c r="OZH97" s="1"/>
      <c r="OZI97" s="1"/>
      <c r="OZJ97" s="1"/>
      <c r="OZK97" s="1"/>
      <c r="OZL97" s="1"/>
      <c r="OZM97" s="1"/>
      <c r="OZN97" s="1"/>
      <c r="OZO97" s="1"/>
      <c r="OZP97" s="1"/>
      <c r="OZQ97" s="1"/>
      <c r="OZR97" s="1"/>
      <c r="OZS97" s="1"/>
      <c r="OZT97" s="1"/>
      <c r="OZU97" s="1"/>
      <c r="OZV97" s="1"/>
      <c r="OZW97" s="1"/>
      <c r="OZX97" s="1"/>
      <c r="OZY97" s="1"/>
      <c r="OZZ97" s="1"/>
      <c r="PAA97" s="1"/>
      <c r="PAB97" s="1"/>
      <c r="PAC97" s="1"/>
      <c r="PAD97" s="1"/>
      <c r="PAE97" s="1"/>
      <c r="PAF97" s="1"/>
      <c r="PAG97" s="1"/>
      <c r="PAH97" s="1"/>
      <c r="PAI97" s="1"/>
      <c r="PAJ97" s="1"/>
      <c r="PAK97" s="1"/>
      <c r="PAL97" s="1"/>
      <c r="PAM97" s="1"/>
      <c r="PAN97" s="1"/>
      <c r="PAO97" s="1"/>
      <c r="PAP97" s="1"/>
      <c r="PAQ97" s="1"/>
      <c r="PAR97" s="1"/>
      <c r="PAS97" s="1"/>
      <c r="PAT97" s="1"/>
      <c r="PAU97" s="1"/>
      <c r="PAV97" s="1"/>
      <c r="PAW97" s="1"/>
      <c r="PAX97" s="1"/>
      <c r="PAY97" s="1"/>
      <c r="PAZ97" s="1"/>
      <c r="PBA97" s="1"/>
      <c r="PBB97" s="1"/>
      <c r="PBC97" s="1"/>
      <c r="PBD97" s="1"/>
      <c r="PBE97" s="1"/>
      <c r="PBF97" s="1"/>
      <c r="PBG97" s="1"/>
      <c r="PBH97" s="1"/>
      <c r="PBI97" s="1"/>
      <c r="PBJ97" s="1"/>
      <c r="PBK97" s="1"/>
      <c r="PBL97" s="1"/>
      <c r="PBM97" s="1"/>
      <c r="PBN97" s="1"/>
      <c r="PBO97" s="1"/>
      <c r="PBP97" s="1"/>
      <c r="PBQ97" s="1"/>
      <c r="PBR97" s="1"/>
      <c r="PBS97" s="1"/>
      <c r="PBT97" s="1"/>
      <c r="PBU97" s="1"/>
      <c r="PBV97" s="1"/>
      <c r="PBW97" s="1"/>
      <c r="PBX97" s="1"/>
      <c r="PBY97" s="1"/>
      <c r="PBZ97" s="1"/>
      <c r="PCA97" s="1"/>
      <c r="PCB97" s="1"/>
      <c r="PCC97" s="1"/>
      <c r="PCD97" s="1"/>
      <c r="PCE97" s="1"/>
      <c r="PCF97" s="1"/>
      <c r="PCG97" s="1"/>
      <c r="PCH97" s="1"/>
      <c r="PCI97" s="1"/>
      <c r="PCJ97" s="1"/>
      <c r="PCK97" s="1"/>
      <c r="PCL97" s="1"/>
      <c r="PCM97" s="1"/>
      <c r="PCN97" s="1"/>
      <c r="PCO97" s="1"/>
      <c r="PCP97" s="1"/>
      <c r="PCQ97" s="1"/>
      <c r="PCR97" s="1"/>
      <c r="PCS97" s="1"/>
      <c r="PCT97" s="1"/>
      <c r="PCU97" s="1"/>
      <c r="PCV97" s="1"/>
      <c r="PCW97" s="1"/>
      <c r="PCX97" s="1"/>
      <c r="PCY97" s="1"/>
      <c r="PCZ97" s="1"/>
      <c r="PDA97" s="1"/>
      <c r="PDB97" s="1"/>
      <c r="PDC97" s="1"/>
      <c r="PDD97" s="1"/>
      <c r="PDE97" s="1"/>
      <c r="PDF97" s="1"/>
      <c r="PDG97" s="1"/>
      <c r="PDH97" s="1"/>
      <c r="PDI97" s="1"/>
      <c r="PDJ97" s="1"/>
      <c r="PDK97" s="1"/>
      <c r="PDL97" s="1"/>
      <c r="PDM97" s="1"/>
      <c r="PDN97" s="1"/>
      <c r="PDO97" s="1"/>
      <c r="PDP97" s="1"/>
      <c r="PDQ97" s="1"/>
      <c r="PDR97" s="1"/>
      <c r="PDS97" s="1"/>
      <c r="PDT97" s="1"/>
      <c r="PDU97" s="1"/>
      <c r="PDV97" s="1"/>
      <c r="PDW97" s="1"/>
      <c r="PDX97" s="1"/>
      <c r="PDY97" s="1"/>
      <c r="PDZ97" s="1"/>
      <c r="PEA97" s="1"/>
      <c r="PEB97" s="1"/>
      <c r="PEC97" s="1"/>
      <c r="PED97" s="1"/>
      <c r="PEE97" s="1"/>
      <c r="PEF97" s="1"/>
      <c r="PEG97" s="1"/>
      <c r="PEH97" s="1"/>
      <c r="PEI97" s="1"/>
      <c r="PEJ97" s="1"/>
      <c r="PEK97" s="1"/>
      <c r="PEL97" s="1"/>
      <c r="PEM97" s="1"/>
      <c r="PEN97" s="1"/>
      <c r="PEO97" s="1"/>
      <c r="PEP97" s="1"/>
      <c r="PEQ97" s="1"/>
      <c r="PER97" s="1"/>
      <c r="PES97" s="1"/>
      <c r="PET97" s="1"/>
      <c r="PEU97" s="1"/>
      <c r="PEV97" s="1"/>
      <c r="PEW97" s="1"/>
      <c r="PEX97" s="1"/>
      <c r="PEY97" s="1"/>
      <c r="PEZ97" s="1"/>
      <c r="PFA97" s="1"/>
      <c r="PFB97" s="1"/>
      <c r="PFC97" s="1"/>
      <c r="PFD97" s="1"/>
      <c r="PFE97" s="1"/>
      <c r="PFF97" s="1"/>
      <c r="PFG97" s="1"/>
      <c r="PFH97" s="1"/>
      <c r="PFI97" s="1"/>
      <c r="PFJ97" s="1"/>
      <c r="PFK97" s="1"/>
      <c r="PFL97" s="1"/>
      <c r="PFM97" s="1"/>
      <c r="PFN97" s="1"/>
      <c r="PFO97" s="1"/>
      <c r="PFP97" s="1"/>
      <c r="PFQ97" s="1"/>
      <c r="PFR97" s="1"/>
      <c r="PFS97" s="1"/>
      <c r="PFT97" s="1"/>
      <c r="PFU97" s="1"/>
      <c r="PFV97" s="1"/>
      <c r="PFW97" s="761"/>
      <c r="PFX97" s="761"/>
      <c r="PFY97" s="761"/>
      <c r="PFZ97" s="761"/>
      <c r="PGA97" s="761"/>
      <c r="PGB97" s="761"/>
      <c r="PGC97" s="1"/>
      <c r="PGD97" s="761"/>
      <c r="PGE97" s="761"/>
      <c r="PGF97" s="1"/>
      <c r="PGG97" s="1"/>
      <c r="PGH97" s="1"/>
      <c r="PGI97" s="1"/>
      <c r="PGJ97" s="1"/>
      <c r="PGK97" s="1"/>
      <c r="PGL97" s="1"/>
      <c r="PGM97" s="1"/>
      <c r="PGN97" s="1"/>
      <c r="PGO97" s="1"/>
      <c r="PGP97" s="1"/>
      <c r="PGQ97" s="1"/>
      <c r="PGR97" s="1"/>
      <c r="PGS97" s="1"/>
      <c r="PGT97" s="1"/>
      <c r="PGU97" s="1"/>
      <c r="PGV97" s="1"/>
      <c r="PGW97" s="1"/>
      <c r="PGX97" s="1"/>
      <c r="PGY97" s="1"/>
      <c r="PGZ97" s="1"/>
      <c r="PHA97" s="1"/>
      <c r="PHB97" s="1"/>
      <c r="PHC97" s="1"/>
      <c r="PHD97" s="1"/>
      <c r="PHE97" s="1"/>
      <c r="PHF97" s="1"/>
      <c r="PHG97" s="1"/>
      <c r="PHH97" s="1"/>
      <c r="PHI97" s="1"/>
      <c r="PHJ97" s="1"/>
      <c r="PHK97" s="1"/>
      <c r="PHL97" s="1"/>
      <c r="PHM97" s="1"/>
      <c r="PHN97" s="1"/>
      <c r="PHO97" s="1"/>
      <c r="PHP97" s="1"/>
      <c r="PHQ97" s="1"/>
      <c r="PHR97" s="1"/>
      <c r="PHS97" s="1"/>
      <c r="PHT97" s="1"/>
      <c r="PHU97" s="1"/>
      <c r="PHV97" s="1"/>
      <c r="PHW97" s="1"/>
      <c r="PHX97" s="1"/>
      <c r="PHY97" s="1"/>
      <c r="PHZ97" s="1"/>
      <c r="PIA97" s="1"/>
      <c r="PIB97" s="1"/>
      <c r="PIC97" s="1"/>
      <c r="PID97" s="1"/>
      <c r="PIE97" s="1"/>
      <c r="PIF97" s="1"/>
      <c r="PIG97" s="1"/>
      <c r="PIH97" s="1"/>
      <c r="PII97" s="1"/>
      <c r="PIJ97" s="1"/>
      <c r="PIK97" s="1"/>
      <c r="PIL97" s="1"/>
      <c r="PIM97" s="1"/>
      <c r="PIN97" s="1"/>
      <c r="PIO97" s="1"/>
      <c r="PIP97" s="1"/>
      <c r="PIQ97" s="1"/>
      <c r="PIR97" s="1"/>
      <c r="PIS97" s="1"/>
      <c r="PIT97" s="1"/>
      <c r="PIU97" s="1"/>
      <c r="PIV97" s="1"/>
      <c r="PIW97" s="1"/>
      <c r="PIX97" s="1"/>
      <c r="PIY97" s="1"/>
      <c r="PIZ97" s="1"/>
      <c r="PJA97" s="1"/>
      <c r="PJB97" s="1"/>
      <c r="PJC97" s="1"/>
      <c r="PJD97" s="1"/>
      <c r="PJE97" s="1"/>
      <c r="PJF97" s="1"/>
      <c r="PJG97" s="1"/>
      <c r="PJH97" s="1"/>
      <c r="PJI97" s="1"/>
      <c r="PJJ97" s="1"/>
      <c r="PJK97" s="1"/>
      <c r="PJL97" s="1"/>
      <c r="PJM97" s="1"/>
      <c r="PJN97" s="1"/>
      <c r="PJO97" s="1"/>
      <c r="PJP97" s="1"/>
      <c r="PJQ97" s="1"/>
      <c r="PJR97" s="1"/>
      <c r="PJS97" s="1"/>
      <c r="PJT97" s="1"/>
      <c r="PJU97" s="1"/>
      <c r="PJV97" s="1"/>
      <c r="PJW97" s="1"/>
      <c r="PJX97" s="1"/>
      <c r="PJY97" s="1"/>
      <c r="PJZ97" s="1"/>
      <c r="PKA97" s="1"/>
      <c r="PKB97" s="1"/>
      <c r="PKC97" s="1"/>
      <c r="PKD97" s="1"/>
      <c r="PKE97" s="1"/>
      <c r="PKF97" s="1"/>
      <c r="PKG97" s="1"/>
      <c r="PKH97" s="1"/>
      <c r="PKI97" s="1"/>
      <c r="PKJ97" s="1"/>
      <c r="PKK97" s="1"/>
      <c r="PKL97" s="1"/>
      <c r="PKM97" s="1"/>
      <c r="PKN97" s="1"/>
      <c r="PKO97" s="1"/>
      <c r="PKP97" s="1"/>
      <c r="PKQ97" s="1"/>
      <c r="PKR97" s="1"/>
      <c r="PKS97" s="1"/>
      <c r="PKT97" s="1"/>
      <c r="PKU97" s="1"/>
      <c r="PKV97" s="1"/>
      <c r="PKW97" s="1"/>
      <c r="PKX97" s="1"/>
      <c r="PKY97" s="1"/>
      <c r="PKZ97" s="1"/>
      <c r="PLA97" s="1"/>
      <c r="PLB97" s="1"/>
      <c r="PLC97" s="1"/>
      <c r="PLD97" s="1"/>
      <c r="PLE97" s="1"/>
      <c r="PLF97" s="1"/>
      <c r="PLG97" s="1"/>
      <c r="PLH97" s="1"/>
      <c r="PLI97" s="1"/>
      <c r="PLJ97" s="1"/>
      <c r="PLK97" s="1"/>
      <c r="PLL97" s="1"/>
      <c r="PLM97" s="1"/>
      <c r="PLN97" s="1"/>
      <c r="PLO97" s="1"/>
      <c r="PLP97" s="1"/>
      <c r="PLQ97" s="1"/>
      <c r="PLR97" s="1"/>
      <c r="PLS97" s="1"/>
      <c r="PLT97" s="1"/>
      <c r="PLU97" s="1"/>
      <c r="PLV97" s="1"/>
      <c r="PLW97" s="1"/>
      <c r="PLX97" s="1"/>
      <c r="PLY97" s="1"/>
      <c r="PLZ97" s="1"/>
      <c r="PMA97" s="1"/>
      <c r="PMB97" s="1"/>
      <c r="PMC97" s="1"/>
      <c r="PMD97" s="1"/>
      <c r="PME97" s="1"/>
      <c r="PMF97" s="1"/>
      <c r="PMG97" s="1"/>
      <c r="PMH97" s="1"/>
      <c r="PMI97" s="1"/>
      <c r="PMJ97" s="1"/>
      <c r="PMK97" s="1"/>
      <c r="PML97" s="1"/>
      <c r="PMM97" s="1"/>
      <c r="PMN97" s="1"/>
      <c r="PMO97" s="1"/>
      <c r="PMP97" s="1"/>
      <c r="PMQ97" s="1"/>
      <c r="PMR97" s="1"/>
      <c r="PMS97" s="1"/>
      <c r="PMT97" s="1"/>
      <c r="PMU97" s="1"/>
      <c r="PMV97" s="1"/>
      <c r="PMW97" s="1"/>
      <c r="PMX97" s="1"/>
      <c r="PMY97" s="1"/>
      <c r="PMZ97" s="1"/>
      <c r="PNA97" s="1"/>
      <c r="PNB97" s="1"/>
      <c r="PNC97" s="1"/>
      <c r="PND97" s="1"/>
      <c r="PNE97" s="1"/>
      <c r="PNF97" s="1"/>
      <c r="PNG97" s="1"/>
      <c r="PNH97" s="1"/>
      <c r="PNI97" s="1"/>
      <c r="PNJ97" s="1"/>
      <c r="PNK97" s="1"/>
      <c r="PNL97" s="1"/>
      <c r="PNM97" s="1"/>
      <c r="PNN97" s="1"/>
      <c r="PNO97" s="1"/>
      <c r="PNP97" s="1"/>
      <c r="PNQ97" s="1"/>
      <c r="PNR97" s="1"/>
      <c r="PNS97" s="1"/>
      <c r="PNT97" s="1"/>
      <c r="PNU97" s="1"/>
      <c r="PNV97" s="1"/>
      <c r="PNW97" s="1"/>
      <c r="PNX97" s="1"/>
      <c r="PNY97" s="1"/>
      <c r="PNZ97" s="1"/>
      <c r="POA97" s="1"/>
      <c r="POB97" s="1"/>
      <c r="POC97" s="1"/>
      <c r="POD97" s="1"/>
      <c r="POE97" s="1"/>
      <c r="POF97" s="1"/>
      <c r="POG97" s="1"/>
      <c r="POH97" s="1"/>
      <c r="POI97" s="1"/>
      <c r="POJ97" s="1"/>
      <c r="POK97" s="1"/>
      <c r="POL97" s="1"/>
      <c r="POM97" s="1"/>
      <c r="PON97" s="1"/>
      <c r="POO97" s="1"/>
      <c r="POP97" s="1"/>
      <c r="POQ97" s="1"/>
      <c r="POR97" s="1"/>
      <c r="POS97" s="1"/>
      <c r="POT97" s="1"/>
      <c r="POU97" s="1"/>
      <c r="POV97" s="1"/>
      <c r="POW97" s="1"/>
      <c r="POX97" s="1"/>
      <c r="POY97" s="1"/>
      <c r="POZ97" s="1"/>
      <c r="PPA97" s="1"/>
      <c r="PPB97" s="1"/>
      <c r="PPC97" s="1"/>
      <c r="PPD97" s="1"/>
      <c r="PPE97" s="1"/>
      <c r="PPF97" s="1"/>
      <c r="PPG97" s="1"/>
      <c r="PPH97" s="1"/>
      <c r="PPI97" s="1"/>
      <c r="PPJ97" s="1"/>
      <c r="PPK97" s="1"/>
      <c r="PPL97" s="1"/>
      <c r="PPM97" s="1"/>
      <c r="PPN97" s="1"/>
      <c r="PPO97" s="1"/>
      <c r="PPP97" s="1"/>
      <c r="PPQ97" s="1"/>
      <c r="PPR97" s="1"/>
      <c r="PPS97" s="761"/>
      <c r="PPT97" s="761"/>
      <c r="PPU97" s="761"/>
      <c r="PPV97" s="761"/>
      <c r="PPW97" s="761"/>
      <c r="PPX97" s="761"/>
      <c r="PPY97" s="1"/>
      <c r="PPZ97" s="761"/>
      <c r="PQA97" s="761"/>
      <c r="PQB97" s="1"/>
      <c r="PQC97" s="1"/>
      <c r="PQD97" s="1"/>
      <c r="PQE97" s="1"/>
      <c r="PQF97" s="1"/>
      <c r="PQG97" s="1"/>
      <c r="PQH97" s="1"/>
      <c r="PQI97" s="1"/>
      <c r="PQJ97" s="1"/>
      <c r="PQK97" s="1"/>
      <c r="PQL97" s="1"/>
      <c r="PQM97" s="1"/>
      <c r="PQN97" s="1"/>
      <c r="PQO97" s="1"/>
      <c r="PQP97" s="1"/>
      <c r="PQQ97" s="1"/>
      <c r="PQR97" s="1"/>
      <c r="PQS97" s="1"/>
      <c r="PQT97" s="1"/>
      <c r="PQU97" s="1"/>
      <c r="PQV97" s="1"/>
      <c r="PQW97" s="1"/>
      <c r="PQX97" s="1"/>
      <c r="PQY97" s="1"/>
      <c r="PQZ97" s="1"/>
      <c r="PRA97" s="1"/>
      <c r="PRB97" s="1"/>
      <c r="PRC97" s="1"/>
      <c r="PRD97" s="1"/>
      <c r="PRE97" s="1"/>
      <c r="PRF97" s="1"/>
      <c r="PRG97" s="1"/>
      <c r="PRH97" s="1"/>
      <c r="PRI97" s="1"/>
      <c r="PRJ97" s="1"/>
      <c r="PRK97" s="1"/>
      <c r="PRL97" s="1"/>
      <c r="PRM97" s="1"/>
      <c r="PRN97" s="1"/>
      <c r="PRO97" s="1"/>
      <c r="PRP97" s="1"/>
      <c r="PRQ97" s="1"/>
      <c r="PRR97" s="1"/>
      <c r="PRS97" s="1"/>
      <c r="PRT97" s="1"/>
      <c r="PRU97" s="1"/>
      <c r="PRV97" s="1"/>
      <c r="PRW97" s="1"/>
      <c r="PRX97" s="1"/>
      <c r="PRY97" s="1"/>
      <c r="PRZ97" s="1"/>
      <c r="PSA97" s="1"/>
      <c r="PSB97" s="1"/>
      <c r="PSC97" s="1"/>
      <c r="PSD97" s="1"/>
      <c r="PSE97" s="1"/>
      <c r="PSF97" s="1"/>
      <c r="PSG97" s="1"/>
      <c r="PSH97" s="1"/>
      <c r="PSI97" s="1"/>
      <c r="PSJ97" s="1"/>
      <c r="PSK97" s="1"/>
      <c r="PSL97" s="1"/>
      <c r="PSM97" s="1"/>
      <c r="PSN97" s="1"/>
      <c r="PSO97" s="1"/>
      <c r="PSP97" s="1"/>
      <c r="PSQ97" s="1"/>
      <c r="PSR97" s="1"/>
      <c r="PSS97" s="1"/>
      <c r="PST97" s="1"/>
      <c r="PSU97" s="1"/>
      <c r="PSV97" s="1"/>
      <c r="PSW97" s="1"/>
      <c r="PSX97" s="1"/>
      <c r="PSY97" s="1"/>
      <c r="PSZ97" s="1"/>
      <c r="PTA97" s="1"/>
      <c r="PTB97" s="1"/>
      <c r="PTC97" s="1"/>
      <c r="PTD97" s="1"/>
      <c r="PTE97" s="1"/>
      <c r="PTF97" s="1"/>
      <c r="PTG97" s="1"/>
      <c r="PTH97" s="1"/>
      <c r="PTI97" s="1"/>
      <c r="PTJ97" s="1"/>
      <c r="PTK97" s="1"/>
      <c r="PTL97" s="1"/>
      <c r="PTM97" s="1"/>
      <c r="PTN97" s="1"/>
      <c r="PTO97" s="1"/>
      <c r="PTP97" s="1"/>
      <c r="PTQ97" s="1"/>
      <c r="PTR97" s="1"/>
      <c r="PTS97" s="1"/>
      <c r="PTT97" s="1"/>
      <c r="PTU97" s="1"/>
      <c r="PTV97" s="1"/>
      <c r="PTW97" s="1"/>
      <c r="PTX97" s="1"/>
      <c r="PTY97" s="1"/>
      <c r="PTZ97" s="1"/>
      <c r="PUA97" s="1"/>
      <c r="PUB97" s="1"/>
      <c r="PUC97" s="1"/>
      <c r="PUD97" s="1"/>
      <c r="PUE97" s="1"/>
      <c r="PUF97" s="1"/>
      <c r="PUG97" s="1"/>
      <c r="PUH97" s="1"/>
      <c r="PUI97" s="1"/>
      <c r="PUJ97" s="1"/>
      <c r="PUK97" s="1"/>
      <c r="PUL97" s="1"/>
      <c r="PUM97" s="1"/>
      <c r="PUN97" s="1"/>
      <c r="PUO97" s="1"/>
      <c r="PUP97" s="1"/>
      <c r="PUQ97" s="1"/>
      <c r="PUR97" s="1"/>
      <c r="PUS97" s="1"/>
      <c r="PUT97" s="1"/>
      <c r="PUU97" s="1"/>
      <c r="PUV97" s="1"/>
      <c r="PUW97" s="1"/>
      <c r="PUX97" s="1"/>
      <c r="PUY97" s="1"/>
      <c r="PUZ97" s="1"/>
      <c r="PVA97" s="1"/>
      <c r="PVB97" s="1"/>
      <c r="PVC97" s="1"/>
      <c r="PVD97" s="1"/>
      <c r="PVE97" s="1"/>
      <c r="PVF97" s="1"/>
      <c r="PVG97" s="1"/>
      <c r="PVH97" s="1"/>
      <c r="PVI97" s="1"/>
      <c r="PVJ97" s="1"/>
      <c r="PVK97" s="1"/>
      <c r="PVL97" s="1"/>
      <c r="PVM97" s="1"/>
      <c r="PVN97" s="1"/>
      <c r="PVO97" s="1"/>
      <c r="PVP97" s="1"/>
      <c r="PVQ97" s="1"/>
      <c r="PVR97" s="1"/>
      <c r="PVS97" s="1"/>
      <c r="PVT97" s="1"/>
      <c r="PVU97" s="1"/>
      <c r="PVV97" s="1"/>
      <c r="PVW97" s="1"/>
      <c r="PVX97" s="1"/>
      <c r="PVY97" s="1"/>
      <c r="PVZ97" s="1"/>
      <c r="PWA97" s="1"/>
      <c r="PWB97" s="1"/>
      <c r="PWC97" s="1"/>
      <c r="PWD97" s="1"/>
      <c r="PWE97" s="1"/>
      <c r="PWF97" s="1"/>
      <c r="PWG97" s="1"/>
      <c r="PWH97" s="1"/>
      <c r="PWI97" s="1"/>
      <c r="PWJ97" s="1"/>
      <c r="PWK97" s="1"/>
      <c r="PWL97" s="1"/>
      <c r="PWM97" s="1"/>
      <c r="PWN97" s="1"/>
      <c r="PWO97" s="1"/>
      <c r="PWP97" s="1"/>
      <c r="PWQ97" s="1"/>
      <c r="PWR97" s="1"/>
      <c r="PWS97" s="1"/>
      <c r="PWT97" s="1"/>
      <c r="PWU97" s="1"/>
      <c r="PWV97" s="1"/>
      <c r="PWW97" s="1"/>
      <c r="PWX97" s="1"/>
      <c r="PWY97" s="1"/>
      <c r="PWZ97" s="1"/>
      <c r="PXA97" s="1"/>
      <c r="PXB97" s="1"/>
      <c r="PXC97" s="1"/>
      <c r="PXD97" s="1"/>
      <c r="PXE97" s="1"/>
      <c r="PXF97" s="1"/>
      <c r="PXG97" s="1"/>
      <c r="PXH97" s="1"/>
      <c r="PXI97" s="1"/>
      <c r="PXJ97" s="1"/>
      <c r="PXK97" s="1"/>
      <c r="PXL97" s="1"/>
      <c r="PXM97" s="1"/>
      <c r="PXN97" s="1"/>
      <c r="PXO97" s="1"/>
      <c r="PXP97" s="1"/>
      <c r="PXQ97" s="1"/>
      <c r="PXR97" s="1"/>
      <c r="PXS97" s="1"/>
      <c r="PXT97" s="1"/>
      <c r="PXU97" s="1"/>
      <c r="PXV97" s="1"/>
      <c r="PXW97" s="1"/>
      <c r="PXX97" s="1"/>
      <c r="PXY97" s="1"/>
      <c r="PXZ97" s="1"/>
      <c r="PYA97" s="1"/>
      <c r="PYB97" s="1"/>
      <c r="PYC97" s="1"/>
      <c r="PYD97" s="1"/>
      <c r="PYE97" s="1"/>
      <c r="PYF97" s="1"/>
      <c r="PYG97" s="1"/>
      <c r="PYH97" s="1"/>
      <c r="PYI97" s="1"/>
      <c r="PYJ97" s="1"/>
      <c r="PYK97" s="1"/>
      <c r="PYL97" s="1"/>
      <c r="PYM97" s="1"/>
      <c r="PYN97" s="1"/>
      <c r="PYO97" s="1"/>
      <c r="PYP97" s="1"/>
      <c r="PYQ97" s="1"/>
      <c r="PYR97" s="1"/>
      <c r="PYS97" s="1"/>
      <c r="PYT97" s="1"/>
      <c r="PYU97" s="1"/>
      <c r="PYV97" s="1"/>
      <c r="PYW97" s="1"/>
      <c r="PYX97" s="1"/>
      <c r="PYY97" s="1"/>
      <c r="PYZ97" s="1"/>
      <c r="PZA97" s="1"/>
      <c r="PZB97" s="1"/>
      <c r="PZC97" s="1"/>
      <c r="PZD97" s="1"/>
      <c r="PZE97" s="1"/>
      <c r="PZF97" s="1"/>
      <c r="PZG97" s="1"/>
      <c r="PZH97" s="1"/>
      <c r="PZI97" s="1"/>
      <c r="PZJ97" s="1"/>
      <c r="PZK97" s="1"/>
      <c r="PZL97" s="1"/>
      <c r="PZM97" s="1"/>
      <c r="PZN97" s="1"/>
      <c r="PZO97" s="761"/>
      <c r="PZP97" s="761"/>
      <c r="PZQ97" s="761"/>
      <c r="PZR97" s="761"/>
      <c r="PZS97" s="761"/>
      <c r="PZT97" s="761"/>
      <c r="PZU97" s="1"/>
      <c r="PZV97" s="761"/>
      <c r="PZW97" s="761"/>
      <c r="PZX97" s="1"/>
      <c r="PZY97" s="1"/>
      <c r="PZZ97" s="1"/>
      <c r="QAA97" s="1"/>
      <c r="QAB97" s="1"/>
      <c r="QAC97" s="1"/>
      <c r="QAD97" s="1"/>
      <c r="QAE97" s="1"/>
      <c r="QAF97" s="1"/>
      <c r="QAG97" s="1"/>
      <c r="QAH97" s="1"/>
      <c r="QAI97" s="1"/>
      <c r="QAJ97" s="1"/>
      <c r="QAK97" s="1"/>
      <c r="QAL97" s="1"/>
      <c r="QAM97" s="1"/>
      <c r="QAN97" s="1"/>
      <c r="QAO97" s="1"/>
      <c r="QAP97" s="1"/>
      <c r="QAQ97" s="1"/>
      <c r="QAR97" s="1"/>
      <c r="QAS97" s="1"/>
      <c r="QAT97" s="1"/>
      <c r="QAU97" s="1"/>
      <c r="QAV97" s="1"/>
      <c r="QAW97" s="1"/>
      <c r="QAX97" s="1"/>
      <c r="QAY97" s="1"/>
      <c r="QAZ97" s="1"/>
      <c r="QBA97" s="1"/>
      <c r="QBB97" s="1"/>
      <c r="QBC97" s="1"/>
      <c r="QBD97" s="1"/>
      <c r="QBE97" s="1"/>
      <c r="QBF97" s="1"/>
      <c r="QBG97" s="1"/>
      <c r="QBH97" s="1"/>
      <c r="QBI97" s="1"/>
      <c r="QBJ97" s="1"/>
      <c r="QBK97" s="1"/>
      <c r="QBL97" s="1"/>
      <c r="QBM97" s="1"/>
      <c r="QBN97" s="1"/>
      <c r="QBO97" s="1"/>
      <c r="QBP97" s="1"/>
      <c r="QBQ97" s="1"/>
      <c r="QBR97" s="1"/>
      <c r="QBS97" s="1"/>
      <c r="QBT97" s="1"/>
      <c r="QBU97" s="1"/>
      <c r="QBV97" s="1"/>
      <c r="QBW97" s="1"/>
      <c r="QBX97" s="1"/>
      <c r="QBY97" s="1"/>
      <c r="QBZ97" s="1"/>
      <c r="QCA97" s="1"/>
      <c r="QCB97" s="1"/>
      <c r="QCC97" s="1"/>
      <c r="QCD97" s="1"/>
      <c r="QCE97" s="1"/>
      <c r="QCF97" s="1"/>
      <c r="QCG97" s="1"/>
      <c r="QCH97" s="1"/>
      <c r="QCI97" s="1"/>
      <c r="QCJ97" s="1"/>
      <c r="QCK97" s="1"/>
      <c r="QCL97" s="1"/>
      <c r="QCM97" s="1"/>
      <c r="QCN97" s="1"/>
      <c r="QCO97" s="1"/>
      <c r="QCP97" s="1"/>
      <c r="QCQ97" s="1"/>
      <c r="QCR97" s="1"/>
      <c r="QCS97" s="1"/>
      <c r="QCT97" s="1"/>
      <c r="QCU97" s="1"/>
      <c r="QCV97" s="1"/>
      <c r="QCW97" s="1"/>
      <c r="QCX97" s="1"/>
      <c r="QCY97" s="1"/>
      <c r="QCZ97" s="1"/>
      <c r="QDA97" s="1"/>
      <c r="QDB97" s="1"/>
      <c r="QDC97" s="1"/>
      <c r="QDD97" s="1"/>
      <c r="QDE97" s="1"/>
      <c r="QDF97" s="1"/>
      <c r="QDG97" s="1"/>
      <c r="QDH97" s="1"/>
      <c r="QDI97" s="1"/>
      <c r="QDJ97" s="1"/>
      <c r="QDK97" s="1"/>
      <c r="QDL97" s="1"/>
      <c r="QDM97" s="1"/>
      <c r="QDN97" s="1"/>
      <c r="QDO97" s="1"/>
      <c r="QDP97" s="1"/>
      <c r="QDQ97" s="1"/>
      <c r="QDR97" s="1"/>
      <c r="QDS97" s="1"/>
      <c r="QDT97" s="1"/>
      <c r="QDU97" s="1"/>
      <c r="QDV97" s="1"/>
      <c r="QDW97" s="1"/>
      <c r="QDX97" s="1"/>
      <c r="QDY97" s="1"/>
      <c r="QDZ97" s="1"/>
      <c r="QEA97" s="1"/>
      <c r="QEB97" s="1"/>
      <c r="QEC97" s="1"/>
      <c r="QED97" s="1"/>
      <c r="QEE97" s="1"/>
      <c r="QEF97" s="1"/>
      <c r="QEG97" s="1"/>
      <c r="QEH97" s="1"/>
      <c r="QEI97" s="1"/>
      <c r="QEJ97" s="1"/>
      <c r="QEK97" s="1"/>
      <c r="QEL97" s="1"/>
      <c r="QEM97" s="1"/>
      <c r="QEN97" s="1"/>
      <c r="QEO97" s="1"/>
      <c r="QEP97" s="1"/>
      <c r="QEQ97" s="1"/>
      <c r="QER97" s="1"/>
      <c r="QES97" s="1"/>
      <c r="QET97" s="1"/>
      <c r="QEU97" s="1"/>
      <c r="QEV97" s="1"/>
      <c r="QEW97" s="1"/>
      <c r="QEX97" s="1"/>
      <c r="QEY97" s="1"/>
      <c r="QEZ97" s="1"/>
      <c r="QFA97" s="1"/>
      <c r="QFB97" s="1"/>
      <c r="QFC97" s="1"/>
      <c r="QFD97" s="1"/>
      <c r="QFE97" s="1"/>
      <c r="QFF97" s="1"/>
      <c r="QFG97" s="1"/>
      <c r="QFH97" s="1"/>
      <c r="QFI97" s="1"/>
      <c r="QFJ97" s="1"/>
      <c r="QFK97" s="1"/>
      <c r="QFL97" s="1"/>
      <c r="QFM97" s="1"/>
      <c r="QFN97" s="1"/>
      <c r="QFO97" s="1"/>
      <c r="QFP97" s="1"/>
      <c r="QFQ97" s="1"/>
      <c r="QFR97" s="1"/>
      <c r="QFS97" s="1"/>
      <c r="QFT97" s="1"/>
      <c r="QFU97" s="1"/>
      <c r="QFV97" s="1"/>
      <c r="QFW97" s="1"/>
      <c r="QFX97" s="1"/>
      <c r="QFY97" s="1"/>
      <c r="QFZ97" s="1"/>
      <c r="QGA97" s="1"/>
      <c r="QGB97" s="1"/>
      <c r="QGC97" s="1"/>
      <c r="QGD97" s="1"/>
      <c r="QGE97" s="1"/>
      <c r="QGF97" s="1"/>
      <c r="QGG97" s="1"/>
      <c r="QGH97" s="1"/>
      <c r="QGI97" s="1"/>
      <c r="QGJ97" s="1"/>
      <c r="QGK97" s="1"/>
      <c r="QGL97" s="1"/>
      <c r="QGM97" s="1"/>
      <c r="QGN97" s="1"/>
      <c r="QGO97" s="1"/>
      <c r="QGP97" s="1"/>
      <c r="QGQ97" s="1"/>
      <c r="QGR97" s="1"/>
      <c r="QGS97" s="1"/>
      <c r="QGT97" s="1"/>
      <c r="QGU97" s="1"/>
      <c r="QGV97" s="1"/>
      <c r="QGW97" s="1"/>
      <c r="QGX97" s="1"/>
      <c r="QGY97" s="1"/>
      <c r="QGZ97" s="1"/>
      <c r="QHA97" s="1"/>
      <c r="QHB97" s="1"/>
      <c r="QHC97" s="1"/>
      <c r="QHD97" s="1"/>
      <c r="QHE97" s="1"/>
      <c r="QHF97" s="1"/>
      <c r="QHG97" s="1"/>
      <c r="QHH97" s="1"/>
      <c r="QHI97" s="1"/>
      <c r="QHJ97" s="1"/>
      <c r="QHK97" s="1"/>
      <c r="QHL97" s="1"/>
      <c r="QHM97" s="1"/>
      <c r="QHN97" s="1"/>
      <c r="QHO97" s="1"/>
      <c r="QHP97" s="1"/>
      <c r="QHQ97" s="1"/>
      <c r="QHR97" s="1"/>
      <c r="QHS97" s="1"/>
      <c r="QHT97" s="1"/>
      <c r="QHU97" s="1"/>
      <c r="QHV97" s="1"/>
      <c r="QHW97" s="1"/>
      <c r="QHX97" s="1"/>
      <c r="QHY97" s="1"/>
      <c r="QHZ97" s="1"/>
      <c r="QIA97" s="1"/>
      <c r="QIB97" s="1"/>
      <c r="QIC97" s="1"/>
      <c r="QID97" s="1"/>
      <c r="QIE97" s="1"/>
      <c r="QIF97" s="1"/>
      <c r="QIG97" s="1"/>
      <c r="QIH97" s="1"/>
      <c r="QII97" s="1"/>
      <c r="QIJ97" s="1"/>
      <c r="QIK97" s="1"/>
      <c r="QIL97" s="1"/>
      <c r="QIM97" s="1"/>
      <c r="QIN97" s="1"/>
      <c r="QIO97" s="1"/>
      <c r="QIP97" s="1"/>
      <c r="QIQ97" s="1"/>
      <c r="QIR97" s="1"/>
      <c r="QIS97" s="1"/>
      <c r="QIT97" s="1"/>
      <c r="QIU97" s="1"/>
      <c r="QIV97" s="1"/>
      <c r="QIW97" s="1"/>
      <c r="QIX97" s="1"/>
      <c r="QIY97" s="1"/>
      <c r="QIZ97" s="1"/>
      <c r="QJA97" s="1"/>
      <c r="QJB97" s="1"/>
      <c r="QJC97" s="1"/>
      <c r="QJD97" s="1"/>
      <c r="QJE97" s="1"/>
      <c r="QJF97" s="1"/>
      <c r="QJG97" s="1"/>
      <c r="QJH97" s="1"/>
      <c r="QJI97" s="1"/>
      <c r="QJJ97" s="1"/>
      <c r="QJK97" s="761"/>
      <c r="QJL97" s="761"/>
      <c r="QJM97" s="761"/>
      <c r="QJN97" s="761"/>
      <c r="QJO97" s="761"/>
      <c r="QJP97" s="761"/>
      <c r="QJQ97" s="1"/>
      <c r="QJR97" s="761"/>
      <c r="QJS97" s="761"/>
      <c r="QJT97" s="1"/>
      <c r="QJU97" s="1"/>
      <c r="QJV97" s="1"/>
      <c r="QJW97" s="1"/>
      <c r="QJX97" s="1"/>
      <c r="QJY97" s="1"/>
      <c r="QJZ97" s="1"/>
      <c r="QKA97" s="1"/>
      <c r="QKB97" s="1"/>
      <c r="QKC97" s="1"/>
      <c r="QKD97" s="1"/>
      <c r="QKE97" s="1"/>
      <c r="QKF97" s="1"/>
      <c r="QKG97" s="1"/>
      <c r="QKH97" s="1"/>
      <c r="QKI97" s="1"/>
      <c r="QKJ97" s="1"/>
      <c r="QKK97" s="1"/>
      <c r="QKL97" s="1"/>
      <c r="QKM97" s="1"/>
      <c r="QKN97" s="1"/>
      <c r="QKO97" s="1"/>
      <c r="QKP97" s="1"/>
      <c r="QKQ97" s="1"/>
      <c r="QKR97" s="1"/>
      <c r="QKS97" s="1"/>
      <c r="QKT97" s="1"/>
      <c r="QKU97" s="1"/>
      <c r="QKV97" s="1"/>
      <c r="QKW97" s="1"/>
      <c r="QKX97" s="1"/>
      <c r="QKY97" s="1"/>
      <c r="QKZ97" s="1"/>
      <c r="QLA97" s="1"/>
      <c r="QLB97" s="1"/>
      <c r="QLC97" s="1"/>
      <c r="QLD97" s="1"/>
      <c r="QLE97" s="1"/>
      <c r="QLF97" s="1"/>
      <c r="QLG97" s="1"/>
      <c r="QLH97" s="1"/>
      <c r="QLI97" s="1"/>
      <c r="QLJ97" s="1"/>
      <c r="QLK97" s="1"/>
      <c r="QLL97" s="1"/>
      <c r="QLM97" s="1"/>
      <c r="QLN97" s="1"/>
      <c r="QLO97" s="1"/>
      <c r="QLP97" s="1"/>
      <c r="QLQ97" s="1"/>
      <c r="QLR97" s="1"/>
      <c r="QLS97" s="1"/>
      <c r="QLT97" s="1"/>
      <c r="QLU97" s="1"/>
      <c r="QLV97" s="1"/>
      <c r="QLW97" s="1"/>
      <c r="QLX97" s="1"/>
      <c r="QLY97" s="1"/>
      <c r="QLZ97" s="1"/>
      <c r="QMA97" s="1"/>
      <c r="QMB97" s="1"/>
      <c r="QMC97" s="1"/>
      <c r="QMD97" s="1"/>
      <c r="QME97" s="1"/>
      <c r="QMF97" s="1"/>
      <c r="QMG97" s="1"/>
      <c r="QMH97" s="1"/>
      <c r="QMI97" s="1"/>
      <c r="QMJ97" s="1"/>
      <c r="QMK97" s="1"/>
      <c r="QML97" s="1"/>
      <c r="QMM97" s="1"/>
      <c r="QMN97" s="1"/>
      <c r="QMO97" s="1"/>
      <c r="QMP97" s="1"/>
      <c r="QMQ97" s="1"/>
      <c r="QMR97" s="1"/>
      <c r="QMS97" s="1"/>
      <c r="QMT97" s="1"/>
      <c r="QMU97" s="1"/>
      <c r="QMV97" s="1"/>
      <c r="QMW97" s="1"/>
      <c r="QMX97" s="1"/>
      <c r="QMY97" s="1"/>
      <c r="QMZ97" s="1"/>
      <c r="QNA97" s="1"/>
      <c r="QNB97" s="1"/>
      <c r="QNC97" s="1"/>
      <c r="QND97" s="1"/>
      <c r="QNE97" s="1"/>
      <c r="QNF97" s="1"/>
      <c r="QNG97" s="1"/>
      <c r="QNH97" s="1"/>
      <c r="QNI97" s="1"/>
      <c r="QNJ97" s="1"/>
      <c r="QNK97" s="1"/>
      <c r="QNL97" s="1"/>
      <c r="QNM97" s="1"/>
      <c r="QNN97" s="1"/>
      <c r="QNO97" s="1"/>
      <c r="QNP97" s="1"/>
      <c r="QNQ97" s="1"/>
      <c r="QNR97" s="1"/>
      <c r="QNS97" s="1"/>
      <c r="QNT97" s="1"/>
      <c r="QNU97" s="1"/>
      <c r="QNV97" s="1"/>
      <c r="QNW97" s="1"/>
      <c r="QNX97" s="1"/>
      <c r="QNY97" s="1"/>
      <c r="QNZ97" s="1"/>
      <c r="QOA97" s="1"/>
      <c r="QOB97" s="1"/>
      <c r="QOC97" s="1"/>
      <c r="QOD97" s="1"/>
      <c r="QOE97" s="1"/>
      <c r="QOF97" s="1"/>
      <c r="QOG97" s="1"/>
      <c r="QOH97" s="1"/>
      <c r="QOI97" s="1"/>
      <c r="QOJ97" s="1"/>
      <c r="QOK97" s="1"/>
      <c r="QOL97" s="1"/>
      <c r="QOM97" s="1"/>
      <c r="QON97" s="1"/>
      <c r="QOO97" s="1"/>
      <c r="QOP97" s="1"/>
      <c r="QOQ97" s="1"/>
      <c r="QOR97" s="1"/>
      <c r="QOS97" s="1"/>
      <c r="QOT97" s="1"/>
      <c r="QOU97" s="1"/>
      <c r="QOV97" s="1"/>
      <c r="QOW97" s="1"/>
      <c r="QOX97" s="1"/>
      <c r="QOY97" s="1"/>
      <c r="QOZ97" s="1"/>
      <c r="QPA97" s="1"/>
      <c r="QPB97" s="1"/>
      <c r="QPC97" s="1"/>
      <c r="QPD97" s="1"/>
      <c r="QPE97" s="1"/>
      <c r="QPF97" s="1"/>
      <c r="QPG97" s="1"/>
      <c r="QPH97" s="1"/>
      <c r="QPI97" s="1"/>
      <c r="QPJ97" s="1"/>
      <c r="QPK97" s="1"/>
      <c r="QPL97" s="1"/>
      <c r="QPM97" s="1"/>
      <c r="QPN97" s="1"/>
      <c r="QPO97" s="1"/>
      <c r="QPP97" s="1"/>
      <c r="QPQ97" s="1"/>
      <c r="QPR97" s="1"/>
      <c r="QPS97" s="1"/>
      <c r="QPT97" s="1"/>
      <c r="QPU97" s="1"/>
      <c r="QPV97" s="1"/>
      <c r="QPW97" s="1"/>
      <c r="QPX97" s="1"/>
      <c r="QPY97" s="1"/>
      <c r="QPZ97" s="1"/>
      <c r="QQA97" s="1"/>
      <c r="QQB97" s="1"/>
      <c r="QQC97" s="1"/>
      <c r="QQD97" s="1"/>
      <c r="QQE97" s="1"/>
      <c r="QQF97" s="1"/>
      <c r="QQG97" s="1"/>
      <c r="QQH97" s="1"/>
      <c r="QQI97" s="1"/>
      <c r="QQJ97" s="1"/>
      <c r="QQK97" s="1"/>
      <c r="QQL97" s="1"/>
      <c r="QQM97" s="1"/>
      <c r="QQN97" s="1"/>
      <c r="QQO97" s="1"/>
      <c r="QQP97" s="1"/>
      <c r="QQQ97" s="1"/>
      <c r="QQR97" s="1"/>
      <c r="QQS97" s="1"/>
      <c r="QQT97" s="1"/>
      <c r="QQU97" s="1"/>
      <c r="QQV97" s="1"/>
      <c r="QQW97" s="1"/>
      <c r="QQX97" s="1"/>
      <c r="QQY97" s="1"/>
      <c r="QQZ97" s="1"/>
      <c r="QRA97" s="1"/>
      <c r="QRB97" s="1"/>
      <c r="QRC97" s="1"/>
      <c r="QRD97" s="1"/>
      <c r="QRE97" s="1"/>
      <c r="QRF97" s="1"/>
      <c r="QRG97" s="1"/>
      <c r="QRH97" s="1"/>
      <c r="QRI97" s="1"/>
      <c r="QRJ97" s="1"/>
      <c r="QRK97" s="1"/>
      <c r="QRL97" s="1"/>
      <c r="QRM97" s="1"/>
      <c r="QRN97" s="1"/>
      <c r="QRO97" s="1"/>
      <c r="QRP97" s="1"/>
      <c r="QRQ97" s="1"/>
      <c r="QRR97" s="1"/>
      <c r="QRS97" s="1"/>
      <c r="QRT97" s="1"/>
      <c r="QRU97" s="1"/>
      <c r="QRV97" s="1"/>
      <c r="QRW97" s="1"/>
      <c r="QRX97" s="1"/>
      <c r="QRY97" s="1"/>
      <c r="QRZ97" s="1"/>
      <c r="QSA97" s="1"/>
      <c r="QSB97" s="1"/>
      <c r="QSC97" s="1"/>
      <c r="QSD97" s="1"/>
      <c r="QSE97" s="1"/>
      <c r="QSF97" s="1"/>
      <c r="QSG97" s="1"/>
      <c r="QSH97" s="1"/>
      <c r="QSI97" s="1"/>
      <c r="QSJ97" s="1"/>
      <c r="QSK97" s="1"/>
      <c r="QSL97" s="1"/>
      <c r="QSM97" s="1"/>
      <c r="QSN97" s="1"/>
      <c r="QSO97" s="1"/>
      <c r="QSP97" s="1"/>
      <c r="QSQ97" s="1"/>
      <c r="QSR97" s="1"/>
      <c r="QSS97" s="1"/>
      <c r="QST97" s="1"/>
      <c r="QSU97" s="1"/>
      <c r="QSV97" s="1"/>
      <c r="QSW97" s="1"/>
      <c r="QSX97" s="1"/>
      <c r="QSY97" s="1"/>
      <c r="QSZ97" s="1"/>
      <c r="QTA97" s="1"/>
      <c r="QTB97" s="1"/>
      <c r="QTC97" s="1"/>
      <c r="QTD97" s="1"/>
      <c r="QTE97" s="1"/>
      <c r="QTF97" s="1"/>
      <c r="QTG97" s="761"/>
      <c r="QTH97" s="761"/>
      <c r="QTI97" s="761"/>
      <c r="QTJ97" s="761"/>
      <c r="QTK97" s="761"/>
      <c r="QTL97" s="761"/>
      <c r="QTM97" s="1"/>
      <c r="QTN97" s="761"/>
      <c r="QTO97" s="761"/>
      <c r="QTP97" s="1"/>
      <c r="QTQ97" s="1"/>
      <c r="QTR97" s="1"/>
      <c r="QTS97" s="1"/>
      <c r="QTT97" s="1"/>
      <c r="QTU97" s="1"/>
      <c r="QTV97" s="1"/>
      <c r="QTW97" s="1"/>
      <c r="QTX97" s="1"/>
      <c r="QTY97" s="1"/>
      <c r="QTZ97" s="1"/>
      <c r="QUA97" s="1"/>
      <c r="QUB97" s="1"/>
      <c r="QUC97" s="1"/>
      <c r="QUD97" s="1"/>
      <c r="QUE97" s="1"/>
      <c r="QUF97" s="1"/>
      <c r="QUG97" s="1"/>
      <c r="QUH97" s="1"/>
      <c r="QUI97" s="1"/>
      <c r="QUJ97" s="1"/>
      <c r="QUK97" s="1"/>
      <c r="QUL97" s="1"/>
      <c r="QUM97" s="1"/>
      <c r="QUN97" s="1"/>
      <c r="QUO97" s="1"/>
      <c r="QUP97" s="1"/>
      <c r="QUQ97" s="1"/>
      <c r="QUR97" s="1"/>
      <c r="QUS97" s="1"/>
      <c r="QUT97" s="1"/>
      <c r="QUU97" s="1"/>
      <c r="QUV97" s="1"/>
      <c r="QUW97" s="1"/>
      <c r="QUX97" s="1"/>
      <c r="QUY97" s="1"/>
      <c r="QUZ97" s="1"/>
      <c r="QVA97" s="1"/>
      <c r="QVB97" s="1"/>
      <c r="QVC97" s="1"/>
      <c r="QVD97" s="1"/>
      <c r="QVE97" s="1"/>
      <c r="QVF97" s="1"/>
      <c r="QVG97" s="1"/>
      <c r="QVH97" s="1"/>
      <c r="QVI97" s="1"/>
      <c r="QVJ97" s="1"/>
      <c r="QVK97" s="1"/>
      <c r="QVL97" s="1"/>
      <c r="QVM97" s="1"/>
      <c r="QVN97" s="1"/>
      <c r="QVO97" s="1"/>
      <c r="QVP97" s="1"/>
      <c r="QVQ97" s="1"/>
      <c r="QVR97" s="1"/>
      <c r="QVS97" s="1"/>
      <c r="QVT97" s="1"/>
      <c r="QVU97" s="1"/>
      <c r="QVV97" s="1"/>
      <c r="QVW97" s="1"/>
      <c r="QVX97" s="1"/>
      <c r="QVY97" s="1"/>
      <c r="QVZ97" s="1"/>
      <c r="QWA97" s="1"/>
      <c r="QWB97" s="1"/>
      <c r="QWC97" s="1"/>
      <c r="QWD97" s="1"/>
      <c r="QWE97" s="1"/>
      <c r="QWF97" s="1"/>
      <c r="QWG97" s="1"/>
      <c r="QWH97" s="1"/>
      <c r="QWI97" s="1"/>
      <c r="QWJ97" s="1"/>
      <c r="QWK97" s="1"/>
      <c r="QWL97" s="1"/>
      <c r="QWM97" s="1"/>
      <c r="QWN97" s="1"/>
      <c r="QWO97" s="1"/>
      <c r="QWP97" s="1"/>
      <c r="QWQ97" s="1"/>
      <c r="QWR97" s="1"/>
      <c r="QWS97" s="1"/>
      <c r="QWT97" s="1"/>
      <c r="QWU97" s="1"/>
      <c r="QWV97" s="1"/>
      <c r="QWW97" s="1"/>
      <c r="QWX97" s="1"/>
      <c r="QWY97" s="1"/>
      <c r="QWZ97" s="1"/>
      <c r="QXA97" s="1"/>
      <c r="QXB97" s="1"/>
      <c r="QXC97" s="1"/>
      <c r="QXD97" s="1"/>
      <c r="QXE97" s="1"/>
      <c r="QXF97" s="1"/>
      <c r="QXG97" s="1"/>
      <c r="QXH97" s="1"/>
      <c r="QXI97" s="1"/>
      <c r="QXJ97" s="1"/>
      <c r="QXK97" s="1"/>
      <c r="QXL97" s="1"/>
      <c r="QXM97" s="1"/>
      <c r="QXN97" s="1"/>
      <c r="QXO97" s="1"/>
      <c r="QXP97" s="1"/>
      <c r="QXQ97" s="1"/>
      <c r="QXR97" s="1"/>
      <c r="QXS97" s="1"/>
      <c r="QXT97" s="1"/>
      <c r="QXU97" s="1"/>
      <c r="QXV97" s="1"/>
      <c r="QXW97" s="1"/>
      <c r="QXX97" s="1"/>
      <c r="QXY97" s="1"/>
      <c r="QXZ97" s="1"/>
      <c r="QYA97" s="1"/>
      <c r="QYB97" s="1"/>
      <c r="QYC97" s="1"/>
      <c r="QYD97" s="1"/>
      <c r="QYE97" s="1"/>
      <c r="QYF97" s="1"/>
      <c r="QYG97" s="1"/>
      <c r="QYH97" s="1"/>
      <c r="QYI97" s="1"/>
      <c r="QYJ97" s="1"/>
      <c r="QYK97" s="1"/>
      <c r="QYL97" s="1"/>
      <c r="QYM97" s="1"/>
      <c r="QYN97" s="1"/>
      <c r="QYO97" s="1"/>
      <c r="QYP97" s="1"/>
      <c r="QYQ97" s="1"/>
      <c r="QYR97" s="1"/>
      <c r="QYS97" s="1"/>
      <c r="QYT97" s="1"/>
      <c r="QYU97" s="1"/>
      <c r="QYV97" s="1"/>
      <c r="QYW97" s="1"/>
      <c r="QYX97" s="1"/>
      <c r="QYY97" s="1"/>
      <c r="QYZ97" s="1"/>
      <c r="QZA97" s="1"/>
      <c r="QZB97" s="1"/>
      <c r="QZC97" s="1"/>
      <c r="QZD97" s="1"/>
      <c r="QZE97" s="1"/>
      <c r="QZF97" s="1"/>
      <c r="QZG97" s="1"/>
      <c r="QZH97" s="1"/>
      <c r="QZI97" s="1"/>
      <c r="QZJ97" s="1"/>
      <c r="QZK97" s="1"/>
      <c r="QZL97" s="1"/>
      <c r="QZM97" s="1"/>
      <c r="QZN97" s="1"/>
      <c r="QZO97" s="1"/>
      <c r="QZP97" s="1"/>
      <c r="QZQ97" s="1"/>
      <c r="QZR97" s="1"/>
      <c r="QZS97" s="1"/>
      <c r="QZT97" s="1"/>
      <c r="QZU97" s="1"/>
      <c r="QZV97" s="1"/>
      <c r="QZW97" s="1"/>
      <c r="QZX97" s="1"/>
      <c r="QZY97" s="1"/>
      <c r="QZZ97" s="1"/>
      <c r="RAA97" s="1"/>
      <c r="RAB97" s="1"/>
      <c r="RAC97" s="1"/>
      <c r="RAD97" s="1"/>
      <c r="RAE97" s="1"/>
      <c r="RAF97" s="1"/>
      <c r="RAG97" s="1"/>
      <c r="RAH97" s="1"/>
      <c r="RAI97" s="1"/>
      <c r="RAJ97" s="1"/>
      <c r="RAK97" s="1"/>
      <c r="RAL97" s="1"/>
      <c r="RAM97" s="1"/>
      <c r="RAN97" s="1"/>
      <c r="RAO97" s="1"/>
      <c r="RAP97" s="1"/>
      <c r="RAQ97" s="1"/>
      <c r="RAR97" s="1"/>
      <c r="RAS97" s="1"/>
      <c r="RAT97" s="1"/>
      <c r="RAU97" s="1"/>
      <c r="RAV97" s="1"/>
      <c r="RAW97" s="1"/>
      <c r="RAX97" s="1"/>
      <c r="RAY97" s="1"/>
      <c r="RAZ97" s="1"/>
      <c r="RBA97" s="1"/>
      <c r="RBB97" s="1"/>
      <c r="RBC97" s="1"/>
      <c r="RBD97" s="1"/>
      <c r="RBE97" s="1"/>
      <c r="RBF97" s="1"/>
      <c r="RBG97" s="1"/>
      <c r="RBH97" s="1"/>
      <c r="RBI97" s="1"/>
      <c r="RBJ97" s="1"/>
      <c r="RBK97" s="1"/>
      <c r="RBL97" s="1"/>
      <c r="RBM97" s="1"/>
      <c r="RBN97" s="1"/>
      <c r="RBO97" s="1"/>
      <c r="RBP97" s="1"/>
      <c r="RBQ97" s="1"/>
      <c r="RBR97" s="1"/>
      <c r="RBS97" s="1"/>
      <c r="RBT97" s="1"/>
      <c r="RBU97" s="1"/>
      <c r="RBV97" s="1"/>
      <c r="RBW97" s="1"/>
      <c r="RBX97" s="1"/>
      <c r="RBY97" s="1"/>
      <c r="RBZ97" s="1"/>
      <c r="RCA97" s="1"/>
      <c r="RCB97" s="1"/>
      <c r="RCC97" s="1"/>
      <c r="RCD97" s="1"/>
      <c r="RCE97" s="1"/>
      <c r="RCF97" s="1"/>
      <c r="RCG97" s="1"/>
      <c r="RCH97" s="1"/>
      <c r="RCI97" s="1"/>
      <c r="RCJ97" s="1"/>
      <c r="RCK97" s="1"/>
      <c r="RCL97" s="1"/>
      <c r="RCM97" s="1"/>
      <c r="RCN97" s="1"/>
      <c r="RCO97" s="1"/>
      <c r="RCP97" s="1"/>
      <c r="RCQ97" s="1"/>
      <c r="RCR97" s="1"/>
      <c r="RCS97" s="1"/>
      <c r="RCT97" s="1"/>
      <c r="RCU97" s="1"/>
      <c r="RCV97" s="1"/>
      <c r="RCW97" s="1"/>
      <c r="RCX97" s="1"/>
      <c r="RCY97" s="1"/>
      <c r="RCZ97" s="1"/>
      <c r="RDA97" s="1"/>
      <c r="RDB97" s="1"/>
      <c r="RDC97" s="761"/>
      <c r="RDD97" s="761"/>
      <c r="RDE97" s="761"/>
      <c r="RDF97" s="761"/>
      <c r="RDG97" s="761"/>
      <c r="RDH97" s="761"/>
      <c r="RDI97" s="1"/>
      <c r="RDJ97" s="761"/>
      <c r="RDK97" s="761"/>
      <c r="RDL97" s="1"/>
      <c r="RDM97" s="1"/>
      <c r="RDN97" s="1"/>
      <c r="RDO97" s="1"/>
      <c r="RDP97" s="1"/>
      <c r="RDQ97" s="1"/>
      <c r="RDR97" s="1"/>
      <c r="RDS97" s="1"/>
      <c r="RDT97" s="1"/>
      <c r="RDU97" s="1"/>
      <c r="RDV97" s="1"/>
      <c r="RDW97" s="1"/>
      <c r="RDX97" s="1"/>
      <c r="RDY97" s="1"/>
      <c r="RDZ97" s="1"/>
      <c r="REA97" s="1"/>
      <c r="REB97" s="1"/>
      <c r="REC97" s="1"/>
      <c r="RED97" s="1"/>
      <c r="REE97" s="1"/>
      <c r="REF97" s="1"/>
      <c r="REG97" s="1"/>
      <c r="REH97" s="1"/>
      <c r="REI97" s="1"/>
      <c r="REJ97" s="1"/>
      <c r="REK97" s="1"/>
      <c r="REL97" s="1"/>
      <c r="REM97" s="1"/>
      <c r="REN97" s="1"/>
      <c r="REO97" s="1"/>
      <c r="REP97" s="1"/>
      <c r="REQ97" s="1"/>
      <c r="RER97" s="1"/>
      <c r="RES97" s="1"/>
      <c r="RET97" s="1"/>
      <c r="REU97" s="1"/>
      <c r="REV97" s="1"/>
      <c r="REW97" s="1"/>
      <c r="REX97" s="1"/>
      <c r="REY97" s="1"/>
      <c r="REZ97" s="1"/>
      <c r="RFA97" s="1"/>
      <c r="RFB97" s="1"/>
      <c r="RFC97" s="1"/>
      <c r="RFD97" s="1"/>
      <c r="RFE97" s="1"/>
      <c r="RFF97" s="1"/>
      <c r="RFG97" s="1"/>
      <c r="RFH97" s="1"/>
      <c r="RFI97" s="1"/>
      <c r="RFJ97" s="1"/>
      <c r="RFK97" s="1"/>
      <c r="RFL97" s="1"/>
      <c r="RFM97" s="1"/>
      <c r="RFN97" s="1"/>
      <c r="RFO97" s="1"/>
      <c r="RFP97" s="1"/>
      <c r="RFQ97" s="1"/>
      <c r="RFR97" s="1"/>
      <c r="RFS97" s="1"/>
      <c r="RFT97" s="1"/>
      <c r="RFU97" s="1"/>
      <c r="RFV97" s="1"/>
      <c r="RFW97" s="1"/>
      <c r="RFX97" s="1"/>
      <c r="RFY97" s="1"/>
      <c r="RFZ97" s="1"/>
      <c r="RGA97" s="1"/>
      <c r="RGB97" s="1"/>
      <c r="RGC97" s="1"/>
      <c r="RGD97" s="1"/>
      <c r="RGE97" s="1"/>
      <c r="RGF97" s="1"/>
      <c r="RGG97" s="1"/>
      <c r="RGH97" s="1"/>
      <c r="RGI97" s="1"/>
      <c r="RGJ97" s="1"/>
      <c r="RGK97" s="1"/>
      <c r="RGL97" s="1"/>
      <c r="RGM97" s="1"/>
      <c r="RGN97" s="1"/>
      <c r="RGO97" s="1"/>
      <c r="RGP97" s="1"/>
      <c r="RGQ97" s="1"/>
      <c r="RGR97" s="1"/>
      <c r="RGS97" s="1"/>
      <c r="RGT97" s="1"/>
      <c r="RGU97" s="1"/>
      <c r="RGV97" s="1"/>
      <c r="RGW97" s="1"/>
      <c r="RGX97" s="1"/>
      <c r="RGY97" s="1"/>
      <c r="RGZ97" s="1"/>
      <c r="RHA97" s="1"/>
      <c r="RHB97" s="1"/>
      <c r="RHC97" s="1"/>
      <c r="RHD97" s="1"/>
      <c r="RHE97" s="1"/>
      <c r="RHF97" s="1"/>
      <c r="RHG97" s="1"/>
      <c r="RHH97" s="1"/>
      <c r="RHI97" s="1"/>
      <c r="RHJ97" s="1"/>
      <c r="RHK97" s="1"/>
      <c r="RHL97" s="1"/>
      <c r="RHM97" s="1"/>
      <c r="RHN97" s="1"/>
      <c r="RHO97" s="1"/>
      <c r="RHP97" s="1"/>
      <c r="RHQ97" s="1"/>
      <c r="RHR97" s="1"/>
      <c r="RHS97" s="1"/>
      <c r="RHT97" s="1"/>
      <c r="RHU97" s="1"/>
      <c r="RHV97" s="1"/>
      <c r="RHW97" s="1"/>
      <c r="RHX97" s="1"/>
      <c r="RHY97" s="1"/>
      <c r="RHZ97" s="1"/>
      <c r="RIA97" s="1"/>
      <c r="RIB97" s="1"/>
      <c r="RIC97" s="1"/>
      <c r="RID97" s="1"/>
      <c r="RIE97" s="1"/>
      <c r="RIF97" s="1"/>
      <c r="RIG97" s="1"/>
      <c r="RIH97" s="1"/>
      <c r="RII97" s="1"/>
      <c r="RIJ97" s="1"/>
      <c r="RIK97" s="1"/>
      <c r="RIL97" s="1"/>
      <c r="RIM97" s="1"/>
      <c r="RIN97" s="1"/>
      <c r="RIO97" s="1"/>
      <c r="RIP97" s="1"/>
      <c r="RIQ97" s="1"/>
      <c r="RIR97" s="1"/>
      <c r="RIS97" s="1"/>
      <c r="RIT97" s="1"/>
      <c r="RIU97" s="1"/>
      <c r="RIV97" s="1"/>
      <c r="RIW97" s="1"/>
      <c r="RIX97" s="1"/>
      <c r="RIY97" s="1"/>
      <c r="RIZ97" s="1"/>
      <c r="RJA97" s="1"/>
      <c r="RJB97" s="1"/>
      <c r="RJC97" s="1"/>
      <c r="RJD97" s="1"/>
      <c r="RJE97" s="1"/>
      <c r="RJF97" s="1"/>
      <c r="RJG97" s="1"/>
      <c r="RJH97" s="1"/>
      <c r="RJI97" s="1"/>
      <c r="RJJ97" s="1"/>
      <c r="RJK97" s="1"/>
      <c r="RJL97" s="1"/>
      <c r="RJM97" s="1"/>
      <c r="RJN97" s="1"/>
      <c r="RJO97" s="1"/>
      <c r="RJP97" s="1"/>
      <c r="RJQ97" s="1"/>
      <c r="RJR97" s="1"/>
      <c r="RJS97" s="1"/>
      <c r="RJT97" s="1"/>
      <c r="RJU97" s="1"/>
      <c r="RJV97" s="1"/>
      <c r="RJW97" s="1"/>
      <c r="RJX97" s="1"/>
      <c r="RJY97" s="1"/>
      <c r="RJZ97" s="1"/>
      <c r="RKA97" s="1"/>
      <c r="RKB97" s="1"/>
      <c r="RKC97" s="1"/>
      <c r="RKD97" s="1"/>
      <c r="RKE97" s="1"/>
      <c r="RKF97" s="1"/>
      <c r="RKG97" s="1"/>
      <c r="RKH97" s="1"/>
      <c r="RKI97" s="1"/>
      <c r="RKJ97" s="1"/>
      <c r="RKK97" s="1"/>
      <c r="RKL97" s="1"/>
      <c r="RKM97" s="1"/>
      <c r="RKN97" s="1"/>
      <c r="RKO97" s="1"/>
      <c r="RKP97" s="1"/>
      <c r="RKQ97" s="1"/>
      <c r="RKR97" s="1"/>
      <c r="RKS97" s="1"/>
      <c r="RKT97" s="1"/>
      <c r="RKU97" s="1"/>
      <c r="RKV97" s="1"/>
      <c r="RKW97" s="1"/>
      <c r="RKX97" s="1"/>
      <c r="RKY97" s="1"/>
      <c r="RKZ97" s="1"/>
      <c r="RLA97" s="1"/>
      <c r="RLB97" s="1"/>
      <c r="RLC97" s="1"/>
      <c r="RLD97" s="1"/>
      <c r="RLE97" s="1"/>
      <c r="RLF97" s="1"/>
      <c r="RLG97" s="1"/>
      <c r="RLH97" s="1"/>
      <c r="RLI97" s="1"/>
      <c r="RLJ97" s="1"/>
      <c r="RLK97" s="1"/>
      <c r="RLL97" s="1"/>
      <c r="RLM97" s="1"/>
      <c r="RLN97" s="1"/>
      <c r="RLO97" s="1"/>
      <c r="RLP97" s="1"/>
      <c r="RLQ97" s="1"/>
      <c r="RLR97" s="1"/>
      <c r="RLS97" s="1"/>
      <c r="RLT97" s="1"/>
      <c r="RLU97" s="1"/>
      <c r="RLV97" s="1"/>
      <c r="RLW97" s="1"/>
      <c r="RLX97" s="1"/>
      <c r="RLY97" s="1"/>
      <c r="RLZ97" s="1"/>
      <c r="RMA97" s="1"/>
      <c r="RMB97" s="1"/>
      <c r="RMC97" s="1"/>
      <c r="RMD97" s="1"/>
      <c r="RME97" s="1"/>
      <c r="RMF97" s="1"/>
      <c r="RMG97" s="1"/>
      <c r="RMH97" s="1"/>
      <c r="RMI97" s="1"/>
      <c r="RMJ97" s="1"/>
      <c r="RMK97" s="1"/>
      <c r="RML97" s="1"/>
      <c r="RMM97" s="1"/>
      <c r="RMN97" s="1"/>
      <c r="RMO97" s="1"/>
      <c r="RMP97" s="1"/>
      <c r="RMQ97" s="1"/>
      <c r="RMR97" s="1"/>
      <c r="RMS97" s="1"/>
      <c r="RMT97" s="1"/>
      <c r="RMU97" s="1"/>
      <c r="RMV97" s="1"/>
      <c r="RMW97" s="1"/>
      <c r="RMX97" s="1"/>
      <c r="RMY97" s="761"/>
      <c r="RMZ97" s="761"/>
      <c r="RNA97" s="761"/>
      <c r="RNB97" s="761"/>
      <c r="RNC97" s="761"/>
      <c r="RND97" s="761"/>
      <c r="RNE97" s="1"/>
      <c r="RNF97" s="761"/>
      <c r="RNG97" s="761"/>
      <c r="RNH97" s="1"/>
      <c r="RNI97" s="1"/>
      <c r="RNJ97" s="1"/>
      <c r="RNK97" s="1"/>
      <c r="RNL97" s="1"/>
      <c r="RNM97" s="1"/>
      <c r="RNN97" s="1"/>
      <c r="RNO97" s="1"/>
      <c r="RNP97" s="1"/>
      <c r="RNQ97" s="1"/>
      <c r="RNR97" s="1"/>
      <c r="RNS97" s="1"/>
      <c r="RNT97" s="1"/>
      <c r="RNU97" s="1"/>
      <c r="RNV97" s="1"/>
      <c r="RNW97" s="1"/>
      <c r="RNX97" s="1"/>
      <c r="RNY97" s="1"/>
      <c r="RNZ97" s="1"/>
      <c r="ROA97" s="1"/>
      <c r="ROB97" s="1"/>
      <c r="ROC97" s="1"/>
      <c r="ROD97" s="1"/>
      <c r="ROE97" s="1"/>
      <c r="ROF97" s="1"/>
      <c r="ROG97" s="1"/>
      <c r="ROH97" s="1"/>
      <c r="ROI97" s="1"/>
      <c r="ROJ97" s="1"/>
      <c r="ROK97" s="1"/>
      <c r="ROL97" s="1"/>
      <c r="ROM97" s="1"/>
      <c r="RON97" s="1"/>
      <c r="ROO97" s="1"/>
      <c r="ROP97" s="1"/>
      <c r="ROQ97" s="1"/>
      <c r="ROR97" s="1"/>
      <c r="ROS97" s="1"/>
      <c r="ROT97" s="1"/>
      <c r="ROU97" s="1"/>
      <c r="ROV97" s="1"/>
      <c r="ROW97" s="1"/>
      <c r="ROX97" s="1"/>
      <c r="ROY97" s="1"/>
      <c r="ROZ97" s="1"/>
      <c r="RPA97" s="1"/>
      <c r="RPB97" s="1"/>
      <c r="RPC97" s="1"/>
      <c r="RPD97" s="1"/>
      <c r="RPE97" s="1"/>
      <c r="RPF97" s="1"/>
      <c r="RPG97" s="1"/>
      <c r="RPH97" s="1"/>
      <c r="RPI97" s="1"/>
      <c r="RPJ97" s="1"/>
      <c r="RPK97" s="1"/>
      <c r="RPL97" s="1"/>
      <c r="RPM97" s="1"/>
      <c r="RPN97" s="1"/>
      <c r="RPO97" s="1"/>
      <c r="RPP97" s="1"/>
      <c r="RPQ97" s="1"/>
      <c r="RPR97" s="1"/>
      <c r="RPS97" s="1"/>
      <c r="RPT97" s="1"/>
      <c r="RPU97" s="1"/>
      <c r="RPV97" s="1"/>
      <c r="RPW97" s="1"/>
      <c r="RPX97" s="1"/>
      <c r="RPY97" s="1"/>
      <c r="RPZ97" s="1"/>
      <c r="RQA97" s="1"/>
      <c r="RQB97" s="1"/>
      <c r="RQC97" s="1"/>
      <c r="RQD97" s="1"/>
      <c r="RQE97" s="1"/>
      <c r="RQF97" s="1"/>
      <c r="RQG97" s="1"/>
      <c r="RQH97" s="1"/>
      <c r="RQI97" s="1"/>
      <c r="RQJ97" s="1"/>
      <c r="RQK97" s="1"/>
      <c r="RQL97" s="1"/>
      <c r="RQM97" s="1"/>
      <c r="RQN97" s="1"/>
      <c r="RQO97" s="1"/>
      <c r="RQP97" s="1"/>
      <c r="RQQ97" s="1"/>
      <c r="RQR97" s="1"/>
      <c r="RQS97" s="1"/>
      <c r="RQT97" s="1"/>
      <c r="RQU97" s="1"/>
      <c r="RQV97" s="1"/>
      <c r="RQW97" s="1"/>
      <c r="RQX97" s="1"/>
      <c r="RQY97" s="1"/>
      <c r="RQZ97" s="1"/>
      <c r="RRA97" s="1"/>
      <c r="RRB97" s="1"/>
      <c r="RRC97" s="1"/>
      <c r="RRD97" s="1"/>
      <c r="RRE97" s="1"/>
      <c r="RRF97" s="1"/>
      <c r="RRG97" s="1"/>
      <c r="RRH97" s="1"/>
      <c r="RRI97" s="1"/>
      <c r="RRJ97" s="1"/>
      <c r="RRK97" s="1"/>
      <c r="RRL97" s="1"/>
      <c r="RRM97" s="1"/>
      <c r="RRN97" s="1"/>
      <c r="RRO97" s="1"/>
      <c r="RRP97" s="1"/>
      <c r="RRQ97" s="1"/>
      <c r="RRR97" s="1"/>
      <c r="RRS97" s="1"/>
      <c r="RRT97" s="1"/>
      <c r="RRU97" s="1"/>
      <c r="RRV97" s="1"/>
      <c r="RRW97" s="1"/>
      <c r="RRX97" s="1"/>
      <c r="RRY97" s="1"/>
      <c r="RRZ97" s="1"/>
      <c r="RSA97" s="1"/>
      <c r="RSB97" s="1"/>
      <c r="RSC97" s="1"/>
      <c r="RSD97" s="1"/>
      <c r="RSE97" s="1"/>
      <c r="RSF97" s="1"/>
      <c r="RSG97" s="1"/>
      <c r="RSH97" s="1"/>
      <c r="RSI97" s="1"/>
      <c r="RSJ97" s="1"/>
      <c r="RSK97" s="1"/>
      <c r="RSL97" s="1"/>
      <c r="RSM97" s="1"/>
      <c r="RSN97" s="1"/>
      <c r="RSO97" s="1"/>
      <c r="RSP97" s="1"/>
      <c r="RSQ97" s="1"/>
      <c r="RSR97" s="1"/>
      <c r="RSS97" s="1"/>
      <c r="RST97" s="1"/>
      <c r="RSU97" s="1"/>
      <c r="RSV97" s="1"/>
      <c r="RSW97" s="1"/>
      <c r="RSX97" s="1"/>
      <c r="RSY97" s="1"/>
      <c r="RSZ97" s="1"/>
      <c r="RTA97" s="1"/>
      <c r="RTB97" s="1"/>
      <c r="RTC97" s="1"/>
      <c r="RTD97" s="1"/>
      <c r="RTE97" s="1"/>
      <c r="RTF97" s="1"/>
      <c r="RTG97" s="1"/>
      <c r="RTH97" s="1"/>
      <c r="RTI97" s="1"/>
      <c r="RTJ97" s="1"/>
      <c r="RTK97" s="1"/>
      <c r="RTL97" s="1"/>
      <c r="RTM97" s="1"/>
      <c r="RTN97" s="1"/>
      <c r="RTO97" s="1"/>
      <c r="RTP97" s="1"/>
      <c r="RTQ97" s="1"/>
      <c r="RTR97" s="1"/>
      <c r="RTS97" s="1"/>
      <c r="RTT97" s="1"/>
      <c r="RTU97" s="1"/>
      <c r="RTV97" s="1"/>
      <c r="RTW97" s="1"/>
      <c r="RTX97" s="1"/>
      <c r="RTY97" s="1"/>
      <c r="RTZ97" s="1"/>
      <c r="RUA97" s="1"/>
      <c r="RUB97" s="1"/>
      <c r="RUC97" s="1"/>
      <c r="RUD97" s="1"/>
      <c r="RUE97" s="1"/>
      <c r="RUF97" s="1"/>
      <c r="RUG97" s="1"/>
      <c r="RUH97" s="1"/>
      <c r="RUI97" s="1"/>
      <c r="RUJ97" s="1"/>
      <c r="RUK97" s="1"/>
      <c r="RUL97" s="1"/>
      <c r="RUM97" s="1"/>
      <c r="RUN97" s="1"/>
      <c r="RUO97" s="1"/>
      <c r="RUP97" s="1"/>
      <c r="RUQ97" s="1"/>
      <c r="RUR97" s="1"/>
      <c r="RUS97" s="1"/>
      <c r="RUT97" s="1"/>
      <c r="RUU97" s="1"/>
      <c r="RUV97" s="1"/>
      <c r="RUW97" s="1"/>
      <c r="RUX97" s="1"/>
      <c r="RUY97" s="1"/>
      <c r="RUZ97" s="1"/>
      <c r="RVA97" s="1"/>
      <c r="RVB97" s="1"/>
      <c r="RVC97" s="1"/>
      <c r="RVD97" s="1"/>
      <c r="RVE97" s="1"/>
      <c r="RVF97" s="1"/>
      <c r="RVG97" s="1"/>
      <c r="RVH97" s="1"/>
      <c r="RVI97" s="1"/>
      <c r="RVJ97" s="1"/>
      <c r="RVK97" s="1"/>
      <c r="RVL97" s="1"/>
      <c r="RVM97" s="1"/>
      <c r="RVN97" s="1"/>
      <c r="RVO97" s="1"/>
      <c r="RVP97" s="1"/>
      <c r="RVQ97" s="1"/>
      <c r="RVR97" s="1"/>
      <c r="RVS97" s="1"/>
      <c r="RVT97" s="1"/>
      <c r="RVU97" s="1"/>
      <c r="RVV97" s="1"/>
      <c r="RVW97" s="1"/>
      <c r="RVX97" s="1"/>
      <c r="RVY97" s="1"/>
      <c r="RVZ97" s="1"/>
      <c r="RWA97" s="1"/>
      <c r="RWB97" s="1"/>
      <c r="RWC97" s="1"/>
      <c r="RWD97" s="1"/>
      <c r="RWE97" s="1"/>
      <c r="RWF97" s="1"/>
      <c r="RWG97" s="1"/>
      <c r="RWH97" s="1"/>
      <c r="RWI97" s="1"/>
      <c r="RWJ97" s="1"/>
      <c r="RWK97" s="1"/>
      <c r="RWL97" s="1"/>
      <c r="RWM97" s="1"/>
      <c r="RWN97" s="1"/>
      <c r="RWO97" s="1"/>
      <c r="RWP97" s="1"/>
      <c r="RWQ97" s="1"/>
      <c r="RWR97" s="1"/>
      <c r="RWS97" s="1"/>
      <c r="RWT97" s="1"/>
      <c r="RWU97" s="761"/>
      <c r="RWV97" s="761"/>
      <c r="RWW97" s="761"/>
      <c r="RWX97" s="761"/>
      <c r="RWY97" s="761"/>
      <c r="RWZ97" s="761"/>
      <c r="RXA97" s="1"/>
      <c r="RXB97" s="761"/>
      <c r="RXC97" s="761"/>
      <c r="RXD97" s="1"/>
      <c r="RXE97" s="1"/>
      <c r="RXF97" s="1"/>
      <c r="RXG97" s="1"/>
      <c r="RXH97" s="1"/>
      <c r="RXI97" s="1"/>
      <c r="RXJ97" s="1"/>
      <c r="RXK97" s="1"/>
      <c r="RXL97" s="1"/>
      <c r="RXM97" s="1"/>
      <c r="RXN97" s="1"/>
      <c r="RXO97" s="1"/>
      <c r="RXP97" s="1"/>
      <c r="RXQ97" s="1"/>
      <c r="RXR97" s="1"/>
      <c r="RXS97" s="1"/>
      <c r="RXT97" s="1"/>
      <c r="RXU97" s="1"/>
      <c r="RXV97" s="1"/>
      <c r="RXW97" s="1"/>
      <c r="RXX97" s="1"/>
      <c r="RXY97" s="1"/>
      <c r="RXZ97" s="1"/>
      <c r="RYA97" s="1"/>
      <c r="RYB97" s="1"/>
      <c r="RYC97" s="1"/>
      <c r="RYD97" s="1"/>
      <c r="RYE97" s="1"/>
      <c r="RYF97" s="1"/>
      <c r="RYG97" s="1"/>
      <c r="RYH97" s="1"/>
      <c r="RYI97" s="1"/>
      <c r="RYJ97" s="1"/>
      <c r="RYK97" s="1"/>
      <c r="RYL97" s="1"/>
      <c r="RYM97" s="1"/>
      <c r="RYN97" s="1"/>
      <c r="RYO97" s="1"/>
      <c r="RYP97" s="1"/>
      <c r="RYQ97" s="1"/>
      <c r="RYR97" s="1"/>
      <c r="RYS97" s="1"/>
      <c r="RYT97" s="1"/>
      <c r="RYU97" s="1"/>
      <c r="RYV97" s="1"/>
      <c r="RYW97" s="1"/>
      <c r="RYX97" s="1"/>
      <c r="RYY97" s="1"/>
      <c r="RYZ97" s="1"/>
      <c r="RZA97" s="1"/>
      <c r="RZB97" s="1"/>
      <c r="RZC97" s="1"/>
      <c r="RZD97" s="1"/>
      <c r="RZE97" s="1"/>
      <c r="RZF97" s="1"/>
      <c r="RZG97" s="1"/>
      <c r="RZH97" s="1"/>
      <c r="RZI97" s="1"/>
      <c r="RZJ97" s="1"/>
      <c r="RZK97" s="1"/>
      <c r="RZL97" s="1"/>
      <c r="RZM97" s="1"/>
      <c r="RZN97" s="1"/>
      <c r="RZO97" s="1"/>
      <c r="RZP97" s="1"/>
      <c r="RZQ97" s="1"/>
      <c r="RZR97" s="1"/>
      <c r="RZS97" s="1"/>
      <c r="RZT97" s="1"/>
      <c r="RZU97" s="1"/>
      <c r="RZV97" s="1"/>
      <c r="RZW97" s="1"/>
      <c r="RZX97" s="1"/>
      <c r="RZY97" s="1"/>
      <c r="RZZ97" s="1"/>
      <c r="SAA97" s="1"/>
      <c r="SAB97" s="1"/>
      <c r="SAC97" s="1"/>
      <c r="SAD97" s="1"/>
      <c r="SAE97" s="1"/>
      <c r="SAF97" s="1"/>
      <c r="SAG97" s="1"/>
      <c r="SAH97" s="1"/>
      <c r="SAI97" s="1"/>
      <c r="SAJ97" s="1"/>
      <c r="SAK97" s="1"/>
      <c r="SAL97" s="1"/>
      <c r="SAM97" s="1"/>
      <c r="SAN97" s="1"/>
      <c r="SAO97" s="1"/>
      <c r="SAP97" s="1"/>
      <c r="SAQ97" s="1"/>
      <c r="SAR97" s="1"/>
      <c r="SAS97" s="1"/>
      <c r="SAT97" s="1"/>
      <c r="SAU97" s="1"/>
      <c r="SAV97" s="1"/>
      <c r="SAW97" s="1"/>
      <c r="SAX97" s="1"/>
      <c r="SAY97" s="1"/>
      <c r="SAZ97" s="1"/>
      <c r="SBA97" s="1"/>
      <c r="SBB97" s="1"/>
      <c r="SBC97" s="1"/>
      <c r="SBD97" s="1"/>
      <c r="SBE97" s="1"/>
      <c r="SBF97" s="1"/>
      <c r="SBG97" s="1"/>
      <c r="SBH97" s="1"/>
      <c r="SBI97" s="1"/>
      <c r="SBJ97" s="1"/>
      <c r="SBK97" s="1"/>
      <c r="SBL97" s="1"/>
      <c r="SBM97" s="1"/>
      <c r="SBN97" s="1"/>
      <c r="SBO97" s="1"/>
      <c r="SBP97" s="1"/>
      <c r="SBQ97" s="1"/>
      <c r="SBR97" s="1"/>
      <c r="SBS97" s="1"/>
      <c r="SBT97" s="1"/>
      <c r="SBU97" s="1"/>
      <c r="SBV97" s="1"/>
      <c r="SBW97" s="1"/>
      <c r="SBX97" s="1"/>
      <c r="SBY97" s="1"/>
      <c r="SBZ97" s="1"/>
      <c r="SCA97" s="1"/>
      <c r="SCB97" s="1"/>
      <c r="SCC97" s="1"/>
      <c r="SCD97" s="1"/>
      <c r="SCE97" s="1"/>
      <c r="SCF97" s="1"/>
      <c r="SCG97" s="1"/>
      <c r="SCH97" s="1"/>
      <c r="SCI97" s="1"/>
      <c r="SCJ97" s="1"/>
      <c r="SCK97" s="1"/>
      <c r="SCL97" s="1"/>
      <c r="SCM97" s="1"/>
      <c r="SCN97" s="1"/>
      <c r="SCO97" s="1"/>
      <c r="SCP97" s="1"/>
      <c r="SCQ97" s="1"/>
      <c r="SCR97" s="1"/>
      <c r="SCS97" s="1"/>
      <c r="SCT97" s="1"/>
      <c r="SCU97" s="1"/>
      <c r="SCV97" s="1"/>
      <c r="SCW97" s="1"/>
      <c r="SCX97" s="1"/>
      <c r="SCY97" s="1"/>
      <c r="SCZ97" s="1"/>
      <c r="SDA97" s="1"/>
      <c r="SDB97" s="1"/>
      <c r="SDC97" s="1"/>
      <c r="SDD97" s="1"/>
      <c r="SDE97" s="1"/>
      <c r="SDF97" s="1"/>
      <c r="SDG97" s="1"/>
      <c r="SDH97" s="1"/>
      <c r="SDI97" s="1"/>
      <c r="SDJ97" s="1"/>
      <c r="SDK97" s="1"/>
      <c r="SDL97" s="1"/>
      <c r="SDM97" s="1"/>
      <c r="SDN97" s="1"/>
      <c r="SDO97" s="1"/>
      <c r="SDP97" s="1"/>
      <c r="SDQ97" s="1"/>
      <c r="SDR97" s="1"/>
      <c r="SDS97" s="1"/>
      <c r="SDT97" s="1"/>
      <c r="SDU97" s="1"/>
      <c r="SDV97" s="1"/>
      <c r="SDW97" s="1"/>
      <c r="SDX97" s="1"/>
      <c r="SDY97" s="1"/>
      <c r="SDZ97" s="1"/>
      <c r="SEA97" s="1"/>
      <c r="SEB97" s="1"/>
      <c r="SEC97" s="1"/>
      <c r="SED97" s="1"/>
      <c r="SEE97" s="1"/>
      <c r="SEF97" s="1"/>
      <c r="SEG97" s="1"/>
      <c r="SEH97" s="1"/>
      <c r="SEI97" s="1"/>
      <c r="SEJ97" s="1"/>
      <c r="SEK97" s="1"/>
      <c r="SEL97" s="1"/>
      <c r="SEM97" s="1"/>
      <c r="SEN97" s="1"/>
      <c r="SEO97" s="1"/>
      <c r="SEP97" s="1"/>
      <c r="SEQ97" s="1"/>
      <c r="SER97" s="1"/>
      <c r="SES97" s="1"/>
      <c r="SET97" s="1"/>
      <c r="SEU97" s="1"/>
      <c r="SEV97" s="1"/>
      <c r="SEW97" s="1"/>
      <c r="SEX97" s="1"/>
      <c r="SEY97" s="1"/>
      <c r="SEZ97" s="1"/>
      <c r="SFA97" s="1"/>
      <c r="SFB97" s="1"/>
      <c r="SFC97" s="1"/>
      <c r="SFD97" s="1"/>
      <c r="SFE97" s="1"/>
      <c r="SFF97" s="1"/>
      <c r="SFG97" s="1"/>
      <c r="SFH97" s="1"/>
      <c r="SFI97" s="1"/>
      <c r="SFJ97" s="1"/>
      <c r="SFK97" s="1"/>
      <c r="SFL97" s="1"/>
      <c r="SFM97" s="1"/>
      <c r="SFN97" s="1"/>
      <c r="SFO97" s="1"/>
      <c r="SFP97" s="1"/>
      <c r="SFQ97" s="1"/>
      <c r="SFR97" s="1"/>
      <c r="SFS97" s="1"/>
      <c r="SFT97" s="1"/>
      <c r="SFU97" s="1"/>
      <c r="SFV97" s="1"/>
      <c r="SFW97" s="1"/>
      <c r="SFX97" s="1"/>
      <c r="SFY97" s="1"/>
      <c r="SFZ97" s="1"/>
      <c r="SGA97" s="1"/>
      <c r="SGB97" s="1"/>
      <c r="SGC97" s="1"/>
      <c r="SGD97" s="1"/>
      <c r="SGE97" s="1"/>
      <c r="SGF97" s="1"/>
      <c r="SGG97" s="1"/>
      <c r="SGH97" s="1"/>
      <c r="SGI97" s="1"/>
      <c r="SGJ97" s="1"/>
      <c r="SGK97" s="1"/>
      <c r="SGL97" s="1"/>
      <c r="SGM97" s="1"/>
      <c r="SGN97" s="1"/>
      <c r="SGO97" s="1"/>
      <c r="SGP97" s="1"/>
      <c r="SGQ97" s="761"/>
      <c r="SGR97" s="761"/>
      <c r="SGS97" s="761"/>
      <c r="SGT97" s="761"/>
      <c r="SGU97" s="761"/>
      <c r="SGV97" s="761"/>
      <c r="SGW97" s="1"/>
      <c r="SGX97" s="761"/>
      <c r="SGY97" s="761"/>
      <c r="SGZ97" s="1"/>
      <c r="SHA97" s="1"/>
      <c r="SHB97" s="1"/>
      <c r="SHC97" s="1"/>
      <c r="SHD97" s="1"/>
      <c r="SHE97" s="1"/>
      <c r="SHF97" s="1"/>
      <c r="SHG97" s="1"/>
      <c r="SHH97" s="1"/>
      <c r="SHI97" s="1"/>
      <c r="SHJ97" s="1"/>
      <c r="SHK97" s="1"/>
      <c r="SHL97" s="1"/>
      <c r="SHM97" s="1"/>
      <c r="SHN97" s="1"/>
      <c r="SHO97" s="1"/>
      <c r="SHP97" s="1"/>
      <c r="SHQ97" s="1"/>
      <c r="SHR97" s="1"/>
      <c r="SHS97" s="1"/>
      <c r="SHT97" s="1"/>
      <c r="SHU97" s="1"/>
      <c r="SHV97" s="1"/>
      <c r="SHW97" s="1"/>
      <c r="SHX97" s="1"/>
      <c r="SHY97" s="1"/>
      <c r="SHZ97" s="1"/>
      <c r="SIA97" s="1"/>
      <c r="SIB97" s="1"/>
      <c r="SIC97" s="1"/>
      <c r="SID97" s="1"/>
      <c r="SIE97" s="1"/>
      <c r="SIF97" s="1"/>
      <c r="SIG97" s="1"/>
      <c r="SIH97" s="1"/>
      <c r="SII97" s="1"/>
      <c r="SIJ97" s="1"/>
      <c r="SIK97" s="1"/>
      <c r="SIL97" s="1"/>
      <c r="SIM97" s="1"/>
      <c r="SIN97" s="1"/>
      <c r="SIO97" s="1"/>
      <c r="SIP97" s="1"/>
      <c r="SIQ97" s="1"/>
      <c r="SIR97" s="1"/>
      <c r="SIS97" s="1"/>
      <c r="SIT97" s="1"/>
      <c r="SIU97" s="1"/>
      <c r="SIV97" s="1"/>
      <c r="SIW97" s="1"/>
      <c r="SIX97" s="1"/>
      <c r="SIY97" s="1"/>
      <c r="SIZ97" s="1"/>
      <c r="SJA97" s="1"/>
      <c r="SJB97" s="1"/>
      <c r="SJC97" s="1"/>
      <c r="SJD97" s="1"/>
      <c r="SJE97" s="1"/>
      <c r="SJF97" s="1"/>
      <c r="SJG97" s="1"/>
      <c r="SJH97" s="1"/>
      <c r="SJI97" s="1"/>
      <c r="SJJ97" s="1"/>
      <c r="SJK97" s="1"/>
      <c r="SJL97" s="1"/>
      <c r="SJM97" s="1"/>
      <c r="SJN97" s="1"/>
      <c r="SJO97" s="1"/>
      <c r="SJP97" s="1"/>
      <c r="SJQ97" s="1"/>
      <c r="SJR97" s="1"/>
      <c r="SJS97" s="1"/>
      <c r="SJT97" s="1"/>
      <c r="SJU97" s="1"/>
      <c r="SJV97" s="1"/>
      <c r="SJW97" s="1"/>
      <c r="SJX97" s="1"/>
      <c r="SJY97" s="1"/>
      <c r="SJZ97" s="1"/>
      <c r="SKA97" s="1"/>
      <c r="SKB97" s="1"/>
      <c r="SKC97" s="1"/>
      <c r="SKD97" s="1"/>
      <c r="SKE97" s="1"/>
      <c r="SKF97" s="1"/>
      <c r="SKG97" s="1"/>
      <c r="SKH97" s="1"/>
      <c r="SKI97" s="1"/>
      <c r="SKJ97" s="1"/>
      <c r="SKK97" s="1"/>
      <c r="SKL97" s="1"/>
      <c r="SKM97" s="1"/>
      <c r="SKN97" s="1"/>
      <c r="SKO97" s="1"/>
      <c r="SKP97" s="1"/>
      <c r="SKQ97" s="1"/>
      <c r="SKR97" s="1"/>
      <c r="SKS97" s="1"/>
      <c r="SKT97" s="1"/>
      <c r="SKU97" s="1"/>
      <c r="SKV97" s="1"/>
      <c r="SKW97" s="1"/>
      <c r="SKX97" s="1"/>
      <c r="SKY97" s="1"/>
      <c r="SKZ97" s="1"/>
      <c r="SLA97" s="1"/>
      <c r="SLB97" s="1"/>
      <c r="SLC97" s="1"/>
      <c r="SLD97" s="1"/>
      <c r="SLE97" s="1"/>
      <c r="SLF97" s="1"/>
      <c r="SLG97" s="1"/>
      <c r="SLH97" s="1"/>
      <c r="SLI97" s="1"/>
      <c r="SLJ97" s="1"/>
      <c r="SLK97" s="1"/>
      <c r="SLL97" s="1"/>
      <c r="SLM97" s="1"/>
      <c r="SLN97" s="1"/>
      <c r="SLO97" s="1"/>
      <c r="SLP97" s="1"/>
      <c r="SLQ97" s="1"/>
      <c r="SLR97" s="1"/>
      <c r="SLS97" s="1"/>
      <c r="SLT97" s="1"/>
      <c r="SLU97" s="1"/>
      <c r="SLV97" s="1"/>
      <c r="SLW97" s="1"/>
      <c r="SLX97" s="1"/>
      <c r="SLY97" s="1"/>
      <c r="SLZ97" s="1"/>
      <c r="SMA97" s="1"/>
      <c r="SMB97" s="1"/>
      <c r="SMC97" s="1"/>
      <c r="SMD97" s="1"/>
      <c r="SME97" s="1"/>
      <c r="SMF97" s="1"/>
      <c r="SMG97" s="1"/>
      <c r="SMH97" s="1"/>
      <c r="SMI97" s="1"/>
      <c r="SMJ97" s="1"/>
      <c r="SMK97" s="1"/>
      <c r="SML97" s="1"/>
      <c r="SMM97" s="1"/>
      <c r="SMN97" s="1"/>
      <c r="SMO97" s="1"/>
      <c r="SMP97" s="1"/>
      <c r="SMQ97" s="1"/>
      <c r="SMR97" s="1"/>
      <c r="SMS97" s="1"/>
      <c r="SMT97" s="1"/>
      <c r="SMU97" s="1"/>
      <c r="SMV97" s="1"/>
      <c r="SMW97" s="1"/>
      <c r="SMX97" s="1"/>
      <c r="SMY97" s="1"/>
      <c r="SMZ97" s="1"/>
      <c r="SNA97" s="1"/>
      <c r="SNB97" s="1"/>
      <c r="SNC97" s="1"/>
      <c r="SND97" s="1"/>
      <c r="SNE97" s="1"/>
      <c r="SNF97" s="1"/>
      <c r="SNG97" s="1"/>
      <c r="SNH97" s="1"/>
      <c r="SNI97" s="1"/>
      <c r="SNJ97" s="1"/>
      <c r="SNK97" s="1"/>
      <c r="SNL97" s="1"/>
      <c r="SNM97" s="1"/>
      <c r="SNN97" s="1"/>
      <c r="SNO97" s="1"/>
      <c r="SNP97" s="1"/>
      <c r="SNQ97" s="1"/>
      <c r="SNR97" s="1"/>
      <c r="SNS97" s="1"/>
      <c r="SNT97" s="1"/>
      <c r="SNU97" s="1"/>
      <c r="SNV97" s="1"/>
      <c r="SNW97" s="1"/>
      <c r="SNX97" s="1"/>
      <c r="SNY97" s="1"/>
      <c r="SNZ97" s="1"/>
      <c r="SOA97" s="1"/>
      <c r="SOB97" s="1"/>
      <c r="SOC97" s="1"/>
      <c r="SOD97" s="1"/>
      <c r="SOE97" s="1"/>
      <c r="SOF97" s="1"/>
      <c r="SOG97" s="1"/>
      <c r="SOH97" s="1"/>
      <c r="SOI97" s="1"/>
      <c r="SOJ97" s="1"/>
      <c r="SOK97" s="1"/>
      <c r="SOL97" s="1"/>
      <c r="SOM97" s="1"/>
      <c r="SON97" s="1"/>
      <c r="SOO97" s="1"/>
      <c r="SOP97" s="1"/>
      <c r="SOQ97" s="1"/>
      <c r="SOR97" s="1"/>
      <c r="SOS97" s="1"/>
      <c r="SOT97" s="1"/>
      <c r="SOU97" s="1"/>
      <c r="SOV97" s="1"/>
      <c r="SOW97" s="1"/>
      <c r="SOX97" s="1"/>
      <c r="SOY97" s="1"/>
      <c r="SOZ97" s="1"/>
      <c r="SPA97" s="1"/>
      <c r="SPB97" s="1"/>
      <c r="SPC97" s="1"/>
      <c r="SPD97" s="1"/>
      <c r="SPE97" s="1"/>
      <c r="SPF97" s="1"/>
      <c r="SPG97" s="1"/>
      <c r="SPH97" s="1"/>
      <c r="SPI97" s="1"/>
      <c r="SPJ97" s="1"/>
      <c r="SPK97" s="1"/>
      <c r="SPL97" s="1"/>
      <c r="SPM97" s="1"/>
      <c r="SPN97" s="1"/>
      <c r="SPO97" s="1"/>
      <c r="SPP97" s="1"/>
      <c r="SPQ97" s="1"/>
      <c r="SPR97" s="1"/>
      <c r="SPS97" s="1"/>
      <c r="SPT97" s="1"/>
      <c r="SPU97" s="1"/>
      <c r="SPV97" s="1"/>
      <c r="SPW97" s="1"/>
      <c r="SPX97" s="1"/>
      <c r="SPY97" s="1"/>
      <c r="SPZ97" s="1"/>
      <c r="SQA97" s="1"/>
      <c r="SQB97" s="1"/>
      <c r="SQC97" s="1"/>
      <c r="SQD97" s="1"/>
      <c r="SQE97" s="1"/>
      <c r="SQF97" s="1"/>
      <c r="SQG97" s="1"/>
      <c r="SQH97" s="1"/>
      <c r="SQI97" s="1"/>
      <c r="SQJ97" s="1"/>
      <c r="SQK97" s="1"/>
      <c r="SQL97" s="1"/>
      <c r="SQM97" s="761"/>
      <c r="SQN97" s="761"/>
      <c r="SQO97" s="761"/>
      <c r="SQP97" s="761"/>
      <c r="SQQ97" s="761"/>
      <c r="SQR97" s="761"/>
      <c r="SQS97" s="1"/>
      <c r="SQT97" s="761"/>
      <c r="SQU97" s="761"/>
      <c r="SQV97" s="1"/>
      <c r="SQW97" s="1"/>
      <c r="SQX97" s="1"/>
      <c r="SQY97" s="1"/>
      <c r="SQZ97" s="1"/>
      <c r="SRA97" s="1"/>
      <c r="SRB97" s="1"/>
      <c r="SRC97" s="1"/>
      <c r="SRD97" s="1"/>
      <c r="SRE97" s="1"/>
      <c r="SRF97" s="1"/>
      <c r="SRG97" s="1"/>
      <c r="SRH97" s="1"/>
      <c r="SRI97" s="1"/>
      <c r="SRJ97" s="1"/>
      <c r="SRK97" s="1"/>
      <c r="SRL97" s="1"/>
      <c r="SRM97" s="1"/>
      <c r="SRN97" s="1"/>
      <c r="SRO97" s="1"/>
      <c r="SRP97" s="1"/>
      <c r="SRQ97" s="1"/>
      <c r="SRR97" s="1"/>
      <c r="SRS97" s="1"/>
      <c r="SRT97" s="1"/>
      <c r="SRU97" s="1"/>
      <c r="SRV97" s="1"/>
      <c r="SRW97" s="1"/>
      <c r="SRX97" s="1"/>
      <c r="SRY97" s="1"/>
      <c r="SRZ97" s="1"/>
      <c r="SSA97" s="1"/>
      <c r="SSB97" s="1"/>
      <c r="SSC97" s="1"/>
      <c r="SSD97" s="1"/>
      <c r="SSE97" s="1"/>
      <c r="SSF97" s="1"/>
      <c r="SSG97" s="1"/>
      <c r="SSH97" s="1"/>
      <c r="SSI97" s="1"/>
      <c r="SSJ97" s="1"/>
      <c r="SSK97" s="1"/>
      <c r="SSL97" s="1"/>
      <c r="SSM97" s="1"/>
      <c r="SSN97" s="1"/>
      <c r="SSO97" s="1"/>
      <c r="SSP97" s="1"/>
      <c r="SSQ97" s="1"/>
      <c r="SSR97" s="1"/>
      <c r="SSS97" s="1"/>
      <c r="SST97" s="1"/>
      <c r="SSU97" s="1"/>
      <c r="SSV97" s="1"/>
      <c r="SSW97" s="1"/>
      <c r="SSX97" s="1"/>
      <c r="SSY97" s="1"/>
      <c r="SSZ97" s="1"/>
      <c r="STA97" s="1"/>
      <c r="STB97" s="1"/>
      <c r="STC97" s="1"/>
      <c r="STD97" s="1"/>
      <c r="STE97" s="1"/>
      <c r="STF97" s="1"/>
      <c r="STG97" s="1"/>
      <c r="STH97" s="1"/>
      <c r="STI97" s="1"/>
      <c r="STJ97" s="1"/>
      <c r="STK97" s="1"/>
      <c r="STL97" s="1"/>
      <c r="STM97" s="1"/>
      <c r="STN97" s="1"/>
      <c r="STO97" s="1"/>
      <c r="STP97" s="1"/>
      <c r="STQ97" s="1"/>
      <c r="STR97" s="1"/>
      <c r="STS97" s="1"/>
      <c r="STT97" s="1"/>
      <c r="STU97" s="1"/>
      <c r="STV97" s="1"/>
      <c r="STW97" s="1"/>
      <c r="STX97" s="1"/>
      <c r="STY97" s="1"/>
      <c r="STZ97" s="1"/>
      <c r="SUA97" s="1"/>
      <c r="SUB97" s="1"/>
      <c r="SUC97" s="1"/>
      <c r="SUD97" s="1"/>
      <c r="SUE97" s="1"/>
      <c r="SUF97" s="1"/>
      <c r="SUG97" s="1"/>
      <c r="SUH97" s="1"/>
      <c r="SUI97" s="1"/>
      <c r="SUJ97" s="1"/>
      <c r="SUK97" s="1"/>
      <c r="SUL97" s="1"/>
      <c r="SUM97" s="1"/>
      <c r="SUN97" s="1"/>
      <c r="SUO97" s="1"/>
      <c r="SUP97" s="1"/>
      <c r="SUQ97" s="1"/>
      <c r="SUR97" s="1"/>
      <c r="SUS97" s="1"/>
      <c r="SUT97" s="1"/>
      <c r="SUU97" s="1"/>
      <c r="SUV97" s="1"/>
      <c r="SUW97" s="1"/>
      <c r="SUX97" s="1"/>
      <c r="SUY97" s="1"/>
      <c r="SUZ97" s="1"/>
      <c r="SVA97" s="1"/>
      <c r="SVB97" s="1"/>
      <c r="SVC97" s="1"/>
      <c r="SVD97" s="1"/>
      <c r="SVE97" s="1"/>
      <c r="SVF97" s="1"/>
      <c r="SVG97" s="1"/>
      <c r="SVH97" s="1"/>
      <c r="SVI97" s="1"/>
      <c r="SVJ97" s="1"/>
      <c r="SVK97" s="1"/>
      <c r="SVL97" s="1"/>
      <c r="SVM97" s="1"/>
      <c r="SVN97" s="1"/>
      <c r="SVO97" s="1"/>
      <c r="SVP97" s="1"/>
      <c r="SVQ97" s="1"/>
      <c r="SVR97" s="1"/>
      <c r="SVS97" s="1"/>
      <c r="SVT97" s="1"/>
      <c r="SVU97" s="1"/>
      <c r="SVV97" s="1"/>
      <c r="SVW97" s="1"/>
      <c r="SVX97" s="1"/>
      <c r="SVY97" s="1"/>
      <c r="SVZ97" s="1"/>
      <c r="SWA97" s="1"/>
      <c r="SWB97" s="1"/>
      <c r="SWC97" s="1"/>
      <c r="SWD97" s="1"/>
      <c r="SWE97" s="1"/>
      <c r="SWF97" s="1"/>
      <c r="SWG97" s="1"/>
      <c r="SWH97" s="1"/>
      <c r="SWI97" s="1"/>
      <c r="SWJ97" s="1"/>
      <c r="SWK97" s="1"/>
      <c r="SWL97" s="1"/>
      <c r="SWM97" s="1"/>
      <c r="SWN97" s="1"/>
      <c r="SWO97" s="1"/>
      <c r="SWP97" s="1"/>
      <c r="SWQ97" s="1"/>
      <c r="SWR97" s="1"/>
      <c r="SWS97" s="1"/>
      <c r="SWT97" s="1"/>
      <c r="SWU97" s="1"/>
      <c r="SWV97" s="1"/>
      <c r="SWW97" s="1"/>
      <c r="SWX97" s="1"/>
      <c r="SWY97" s="1"/>
      <c r="SWZ97" s="1"/>
      <c r="SXA97" s="1"/>
      <c r="SXB97" s="1"/>
      <c r="SXC97" s="1"/>
      <c r="SXD97" s="1"/>
      <c r="SXE97" s="1"/>
      <c r="SXF97" s="1"/>
      <c r="SXG97" s="1"/>
      <c r="SXH97" s="1"/>
      <c r="SXI97" s="1"/>
      <c r="SXJ97" s="1"/>
      <c r="SXK97" s="1"/>
      <c r="SXL97" s="1"/>
      <c r="SXM97" s="1"/>
      <c r="SXN97" s="1"/>
      <c r="SXO97" s="1"/>
      <c r="SXP97" s="1"/>
      <c r="SXQ97" s="1"/>
      <c r="SXR97" s="1"/>
      <c r="SXS97" s="1"/>
      <c r="SXT97" s="1"/>
      <c r="SXU97" s="1"/>
      <c r="SXV97" s="1"/>
      <c r="SXW97" s="1"/>
      <c r="SXX97" s="1"/>
      <c r="SXY97" s="1"/>
      <c r="SXZ97" s="1"/>
      <c r="SYA97" s="1"/>
      <c r="SYB97" s="1"/>
      <c r="SYC97" s="1"/>
      <c r="SYD97" s="1"/>
      <c r="SYE97" s="1"/>
      <c r="SYF97" s="1"/>
      <c r="SYG97" s="1"/>
      <c r="SYH97" s="1"/>
      <c r="SYI97" s="1"/>
      <c r="SYJ97" s="1"/>
      <c r="SYK97" s="1"/>
      <c r="SYL97" s="1"/>
      <c r="SYM97" s="1"/>
      <c r="SYN97" s="1"/>
      <c r="SYO97" s="1"/>
      <c r="SYP97" s="1"/>
      <c r="SYQ97" s="1"/>
      <c r="SYR97" s="1"/>
      <c r="SYS97" s="1"/>
      <c r="SYT97" s="1"/>
      <c r="SYU97" s="1"/>
      <c r="SYV97" s="1"/>
      <c r="SYW97" s="1"/>
      <c r="SYX97" s="1"/>
      <c r="SYY97" s="1"/>
      <c r="SYZ97" s="1"/>
      <c r="SZA97" s="1"/>
      <c r="SZB97" s="1"/>
      <c r="SZC97" s="1"/>
      <c r="SZD97" s="1"/>
      <c r="SZE97" s="1"/>
      <c r="SZF97" s="1"/>
      <c r="SZG97" s="1"/>
      <c r="SZH97" s="1"/>
      <c r="SZI97" s="1"/>
      <c r="SZJ97" s="1"/>
      <c r="SZK97" s="1"/>
      <c r="SZL97" s="1"/>
      <c r="SZM97" s="1"/>
      <c r="SZN97" s="1"/>
      <c r="SZO97" s="1"/>
      <c r="SZP97" s="1"/>
      <c r="SZQ97" s="1"/>
      <c r="SZR97" s="1"/>
      <c r="SZS97" s="1"/>
      <c r="SZT97" s="1"/>
      <c r="SZU97" s="1"/>
      <c r="SZV97" s="1"/>
      <c r="SZW97" s="1"/>
      <c r="SZX97" s="1"/>
      <c r="SZY97" s="1"/>
      <c r="SZZ97" s="1"/>
      <c r="TAA97" s="1"/>
      <c r="TAB97" s="1"/>
      <c r="TAC97" s="1"/>
      <c r="TAD97" s="1"/>
      <c r="TAE97" s="1"/>
      <c r="TAF97" s="1"/>
      <c r="TAG97" s="1"/>
      <c r="TAH97" s="1"/>
      <c r="TAI97" s="761"/>
      <c r="TAJ97" s="761"/>
      <c r="TAK97" s="761"/>
      <c r="TAL97" s="761"/>
      <c r="TAM97" s="761"/>
      <c r="TAN97" s="761"/>
      <c r="TAO97" s="1"/>
      <c r="TAP97" s="761"/>
      <c r="TAQ97" s="761"/>
      <c r="TAR97" s="1"/>
      <c r="TAS97" s="1"/>
      <c r="TAT97" s="1"/>
      <c r="TAU97" s="1"/>
      <c r="TAV97" s="1"/>
      <c r="TAW97" s="1"/>
      <c r="TAX97" s="1"/>
      <c r="TAY97" s="1"/>
      <c r="TAZ97" s="1"/>
      <c r="TBA97" s="1"/>
      <c r="TBB97" s="1"/>
      <c r="TBC97" s="1"/>
      <c r="TBD97" s="1"/>
      <c r="TBE97" s="1"/>
      <c r="TBF97" s="1"/>
      <c r="TBG97" s="1"/>
      <c r="TBH97" s="1"/>
      <c r="TBI97" s="1"/>
      <c r="TBJ97" s="1"/>
      <c r="TBK97" s="1"/>
      <c r="TBL97" s="1"/>
      <c r="TBM97" s="1"/>
      <c r="TBN97" s="1"/>
      <c r="TBO97" s="1"/>
      <c r="TBP97" s="1"/>
      <c r="TBQ97" s="1"/>
      <c r="TBR97" s="1"/>
      <c r="TBS97" s="1"/>
      <c r="TBT97" s="1"/>
      <c r="TBU97" s="1"/>
      <c r="TBV97" s="1"/>
      <c r="TBW97" s="1"/>
      <c r="TBX97" s="1"/>
      <c r="TBY97" s="1"/>
      <c r="TBZ97" s="1"/>
      <c r="TCA97" s="1"/>
      <c r="TCB97" s="1"/>
      <c r="TCC97" s="1"/>
      <c r="TCD97" s="1"/>
      <c r="TCE97" s="1"/>
      <c r="TCF97" s="1"/>
      <c r="TCG97" s="1"/>
      <c r="TCH97" s="1"/>
      <c r="TCI97" s="1"/>
      <c r="TCJ97" s="1"/>
      <c r="TCK97" s="1"/>
      <c r="TCL97" s="1"/>
      <c r="TCM97" s="1"/>
      <c r="TCN97" s="1"/>
      <c r="TCO97" s="1"/>
      <c r="TCP97" s="1"/>
      <c r="TCQ97" s="1"/>
      <c r="TCR97" s="1"/>
      <c r="TCS97" s="1"/>
      <c r="TCT97" s="1"/>
      <c r="TCU97" s="1"/>
      <c r="TCV97" s="1"/>
      <c r="TCW97" s="1"/>
      <c r="TCX97" s="1"/>
      <c r="TCY97" s="1"/>
      <c r="TCZ97" s="1"/>
      <c r="TDA97" s="1"/>
      <c r="TDB97" s="1"/>
      <c r="TDC97" s="1"/>
      <c r="TDD97" s="1"/>
      <c r="TDE97" s="1"/>
      <c r="TDF97" s="1"/>
      <c r="TDG97" s="1"/>
      <c r="TDH97" s="1"/>
      <c r="TDI97" s="1"/>
      <c r="TDJ97" s="1"/>
      <c r="TDK97" s="1"/>
      <c r="TDL97" s="1"/>
      <c r="TDM97" s="1"/>
      <c r="TDN97" s="1"/>
      <c r="TDO97" s="1"/>
      <c r="TDP97" s="1"/>
      <c r="TDQ97" s="1"/>
      <c r="TDR97" s="1"/>
      <c r="TDS97" s="1"/>
      <c r="TDT97" s="1"/>
      <c r="TDU97" s="1"/>
      <c r="TDV97" s="1"/>
      <c r="TDW97" s="1"/>
      <c r="TDX97" s="1"/>
      <c r="TDY97" s="1"/>
      <c r="TDZ97" s="1"/>
      <c r="TEA97" s="1"/>
      <c r="TEB97" s="1"/>
      <c r="TEC97" s="1"/>
      <c r="TED97" s="1"/>
      <c r="TEE97" s="1"/>
      <c r="TEF97" s="1"/>
      <c r="TEG97" s="1"/>
      <c r="TEH97" s="1"/>
      <c r="TEI97" s="1"/>
      <c r="TEJ97" s="1"/>
      <c r="TEK97" s="1"/>
      <c r="TEL97" s="1"/>
      <c r="TEM97" s="1"/>
      <c r="TEN97" s="1"/>
      <c r="TEO97" s="1"/>
      <c r="TEP97" s="1"/>
      <c r="TEQ97" s="1"/>
      <c r="TER97" s="1"/>
      <c r="TES97" s="1"/>
      <c r="TET97" s="1"/>
      <c r="TEU97" s="1"/>
      <c r="TEV97" s="1"/>
      <c r="TEW97" s="1"/>
      <c r="TEX97" s="1"/>
      <c r="TEY97" s="1"/>
      <c r="TEZ97" s="1"/>
      <c r="TFA97" s="1"/>
      <c r="TFB97" s="1"/>
      <c r="TFC97" s="1"/>
      <c r="TFD97" s="1"/>
      <c r="TFE97" s="1"/>
      <c r="TFF97" s="1"/>
      <c r="TFG97" s="1"/>
      <c r="TFH97" s="1"/>
      <c r="TFI97" s="1"/>
      <c r="TFJ97" s="1"/>
      <c r="TFK97" s="1"/>
      <c r="TFL97" s="1"/>
      <c r="TFM97" s="1"/>
      <c r="TFN97" s="1"/>
      <c r="TFO97" s="1"/>
      <c r="TFP97" s="1"/>
      <c r="TFQ97" s="1"/>
      <c r="TFR97" s="1"/>
      <c r="TFS97" s="1"/>
      <c r="TFT97" s="1"/>
      <c r="TFU97" s="1"/>
      <c r="TFV97" s="1"/>
      <c r="TFW97" s="1"/>
      <c r="TFX97" s="1"/>
      <c r="TFY97" s="1"/>
      <c r="TFZ97" s="1"/>
      <c r="TGA97" s="1"/>
      <c r="TGB97" s="1"/>
      <c r="TGC97" s="1"/>
      <c r="TGD97" s="1"/>
      <c r="TGE97" s="1"/>
      <c r="TGF97" s="1"/>
      <c r="TGG97" s="1"/>
      <c r="TGH97" s="1"/>
      <c r="TGI97" s="1"/>
      <c r="TGJ97" s="1"/>
      <c r="TGK97" s="1"/>
      <c r="TGL97" s="1"/>
      <c r="TGM97" s="1"/>
      <c r="TGN97" s="1"/>
      <c r="TGO97" s="1"/>
      <c r="TGP97" s="1"/>
      <c r="TGQ97" s="1"/>
      <c r="TGR97" s="1"/>
      <c r="TGS97" s="1"/>
      <c r="TGT97" s="1"/>
      <c r="TGU97" s="1"/>
      <c r="TGV97" s="1"/>
      <c r="TGW97" s="1"/>
      <c r="TGX97" s="1"/>
      <c r="TGY97" s="1"/>
      <c r="TGZ97" s="1"/>
      <c r="THA97" s="1"/>
      <c r="THB97" s="1"/>
      <c r="THC97" s="1"/>
      <c r="THD97" s="1"/>
      <c r="THE97" s="1"/>
      <c r="THF97" s="1"/>
      <c r="THG97" s="1"/>
      <c r="THH97" s="1"/>
      <c r="THI97" s="1"/>
      <c r="THJ97" s="1"/>
      <c r="THK97" s="1"/>
      <c r="THL97" s="1"/>
      <c r="THM97" s="1"/>
      <c r="THN97" s="1"/>
      <c r="THO97" s="1"/>
      <c r="THP97" s="1"/>
      <c r="THQ97" s="1"/>
      <c r="THR97" s="1"/>
      <c r="THS97" s="1"/>
      <c r="THT97" s="1"/>
      <c r="THU97" s="1"/>
      <c r="THV97" s="1"/>
      <c r="THW97" s="1"/>
      <c r="THX97" s="1"/>
      <c r="THY97" s="1"/>
      <c r="THZ97" s="1"/>
      <c r="TIA97" s="1"/>
      <c r="TIB97" s="1"/>
      <c r="TIC97" s="1"/>
      <c r="TID97" s="1"/>
      <c r="TIE97" s="1"/>
      <c r="TIF97" s="1"/>
      <c r="TIG97" s="1"/>
      <c r="TIH97" s="1"/>
      <c r="TII97" s="1"/>
      <c r="TIJ97" s="1"/>
      <c r="TIK97" s="1"/>
      <c r="TIL97" s="1"/>
      <c r="TIM97" s="1"/>
      <c r="TIN97" s="1"/>
      <c r="TIO97" s="1"/>
      <c r="TIP97" s="1"/>
      <c r="TIQ97" s="1"/>
      <c r="TIR97" s="1"/>
      <c r="TIS97" s="1"/>
      <c r="TIT97" s="1"/>
      <c r="TIU97" s="1"/>
      <c r="TIV97" s="1"/>
      <c r="TIW97" s="1"/>
      <c r="TIX97" s="1"/>
      <c r="TIY97" s="1"/>
      <c r="TIZ97" s="1"/>
      <c r="TJA97" s="1"/>
      <c r="TJB97" s="1"/>
      <c r="TJC97" s="1"/>
      <c r="TJD97" s="1"/>
      <c r="TJE97" s="1"/>
      <c r="TJF97" s="1"/>
      <c r="TJG97" s="1"/>
      <c r="TJH97" s="1"/>
      <c r="TJI97" s="1"/>
      <c r="TJJ97" s="1"/>
      <c r="TJK97" s="1"/>
      <c r="TJL97" s="1"/>
      <c r="TJM97" s="1"/>
      <c r="TJN97" s="1"/>
      <c r="TJO97" s="1"/>
      <c r="TJP97" s="1"/>
      <c r="TJQ97" s="1"/>
      <c r="TJR97" s="1"/>
      <c r="TJS97" s="1"/>
      <c r="TJT97" s="1"/>
      <c r="TJU97" s="1"/>
      <c r="TJV97" s="1"/>
      <c r="TJW97" s="1"/>
      <c r="TJX97" s="1"/>
      <c r="TJY97" s="1"/>
      <c r="TJZ97" s="1"/>
      <c r="TKA97" s="1"/>
      <c r="TKB97" s="1"/>
      <c r="TKC97" s="1"/>
      <c r="TKD97" s="1"/>
      <c r="TKE97" s="761"/>
      <c r="TKF97" s="761"/>
      <c r="TKG97" s="761"/>
      <c r="TKH97" s="761"/>
      <c r="TKI97" s="761"/>
      <c r="TKJ97" s="761"/>
      <c r="TKK97" s="1"/>
      <c r="TKL97" s="761"/>
      <c r="TKM97" s="761"/>
      <c r="TKN97" s="1"/>
      <c r="TKO97" s="1"/>
      <c r="TKP97" s="1"/>
      <c r="TKQ97" s="1"/>
      <c r="TKR97" s="1"/>
      <c r="TKS97" s="1"/>
      <c r="TKT97" s="1"/>
      <c r="TKU97" s="1"/>
      <c r="TKV97" s="1"/>
      <c r="TKW97" s="1"/>
      <c r="TKX97" s="1"/>
      <c r="TKY97" s="1"/>
      <c r="TKZ97" s="1"/>
      <c r="TLA97" s="1"/>
      <c r="TLB97" s="1"/>
      <c r="TLC97" s="1"/>
      <c r="TLD97" s="1"/>
      <c r="TLE97" s="1"/>
      <c r="TLF97" s="1"/>
      <c r="TLG97" s="1"/>
      <c r="TLH97" s="1"/>
      <c r="TLI97" s="1"/>
      <c r="TLJ97" s="1"/>
      <c r="TLK97" s="1"/>
      <c r="TLL97" s="1"/>
      <c r="TLM97" s="1"/>
      <c r="TLN97" s="1"/>
      <c r="TLO97" s="1"/>
      <c r="TLP97" s="1"/>
      <c r="TLQ97" s="1"/>
      <c r="TLR97" s="1"/>
      <c r="TLS97" s="1"/>
      <c r="TLT97" s="1"/>
      <c r="TLU97" s="1"/>
      <c r="TLV97" s="1"/>
      <c r="TLW97" s="1"/>
      <c r="TLX97" s="1"/>
      <c r="TLY97" s="1"/>
      <c r="TLZ97" s="1"/>
      <c r="TMA97" s="1"/>
      <c r="TMB97" s="1"/>
      <c r="TMC97" s="1"/>
      <c r="TMD97" s="1"/>
      <c r="TME97" s="1"/>
      <c r="TMF97" s="1"/>
      <c r="TMG97" s="1"/>
      <c r="TMH97" s="1"/>
      <c r="TMI97" s="1"/>
      <c r="TMJ97" s="1"/>
      <c r="TMK97" s="1"/>
      <c r="TML97" s="1"/>
      <c r="TMM97" s="1"/>
      <c r="TMN97" s="1"/>
      <c r="TMO97" s="1"/>
      <c r="TMP97" s="1"/>
      <c r="TMQ97" s="1"/>
      <c r="TMR97" s="1"/>
      <c r="TMS97" s="1"/>
      <c r="TMT97" s="1"/>
      <c r="TMU97" s="1"/>
      <c r="TMV97" s="1"/>
      <c r="TMW97" s="1"/>
      <c r="TMX97" s="1"/>
      <c r="TMY97" s="1"/>
      <c r="TMZ97" s="1"/>
      <c r="TNA97" s="1"/>
      <c r="TNB97" s="1"/>
      <c r="TNC97" s="1"/>
      <c r="TND97" s="1"/>
      <c r="TNE97" s="1"/>
      <c r="TNF97" s="1"/>
      <c r="TNG97" s="1"/>
      <c r="TNH97" s="1"/>
      <c r="TNI97" s="1"/>
      <c r="TNJ97" s="1"/>
      <c r="TNK97" s="1"/>
      <c r="TNL97" s="1"/>
      <c r="TNM97" s="1"/>
      <c r="TNN97" s="1"/>
      <c r="TNO97" s="1"/>
      <c r="TNP97" s="1"/>
      <c r="TNQ97" s="1"/>
      <c r="TNR97" s="1"/>
      <c r="TNS97" s="1"/>
      <c r="TNT97" s="1"/>
      <c r="TNU97" s="1"/>
      <c r="TNV97" s="1"/>
      <c r="TNW97" s="1"/>
      <c r="TNX97" s="1"/>
      <c r="TNY97" s="1"/>
      <c r="TNZ97" s="1"/>
      <c r="TOA97" s="1"/>
      <c r="TOB97" s="1"/>
      <c r="TOC97" s="1"/>
      <c r="TOD97" s="1"/>
      <c r="TOE97" s="1"/>
      <c r="TOF97" s="1"/>
      <c r="TOG97" s="1"/>
      <c r="TOH97" s="1"/>
      <c r="TOI97" s="1"/>
      <c r="TOJ97" s="1"/>
      <c r="TOK97" s="1"/>
      <c r="TOL97" s="1"/>
      <c r="TOM97" s="1"/>
      <c r="TON97" s="1"/>
      <c r="TOO97" s="1"/>
      <c r="TOP97" s="1"/>
      <c r="TOQ97" s="1"/>
      <c r="TOR97" s="1"/>
      <c r="TOS97" s="1"/>
      <c r="TOT97" s="1"/>
      <c r="TOU97" s="1"/>
      <c r="TOV97" s="1"/>
      <c r="TOW97" s="1"/>
      <c r="TOX97" s="1"/>
      <c r="TOY97" s="1"/>
      <c r="TOZ97" s="1"/>
      <c r="TPA97" s="1"/>
      <c r="TPB97" s="1"/>
      <c r="TPC97" s="1"/>
      <c r="TPD97" s="1"/>
      <c r="TPE97" s="1"/>
      <c r="TPF97" s="1"/>
      <c r="TPG97" s="1"/>
      <c r="TPH97" s="1"/>
      <c r="TPI97" s="1"/>
      <c r="TPJ97" s="1"/>
      <c r="TPK97" s="1"/>
      <c r="TPL97" s="1"/>
      <c r="TPM97" s="1"/>
      <c r="TPN97" s="1"/>
      <c r="TPO97" s="1"/>
      <c r="TPP97" s="1"/>
      <c r="TPQ97" s="1"/>
      <c r="TPR97" s="1"/>
      <c r="TPS97" s="1"/>
      <c r="TPT97" s="1"/>
      <c r="TPU97" s="1"/>
      <c r="TPV97" s="1"/>
      <c r="TPW97" s="1"/>
      <c r="TPX97" s="1"/>
      <c r="TPY97" s="1"/>
      <c r="TPZ97" s="1"/>
      <c r="TQA97" s="1"/>
      <c r="TQB97" s="1"/>
      <c r="TQC97" s="1"/>
      <c r="TQD97" s="1"/>
      <c r="TQE97" s="1"/>
      <c r="TQF97" s="1"/>
      <c r="TQG97" s="1"/>
      <c r="TQH97" s="1"/>
      <c r="TQI97" s="1"/>
      <c r="TQJ97" s="1"/>
      <c r="TQK97" s="1"/>
      <c r="TQL97" s="1"/>
      <c r="TQM97" s="1"/>
      <c r="TQN97" s="1"/>
      <c r="TQO97" s="1"/>
      <c r="TQP97" s="1"/>
      <c r="TQQ97" s="1"/>
      <c r="TQR97" s="1"/>
      <c r="TQS97" s="1"/>
      <c r="TQT97" s="1"/>
      <c r="TQU97" s="1"/>
      <c r="TQV97" s="1"/>
      <c r="TQW97" s="1"/>
      <c r="TQX97" s="1"/>
      <c r="TQY97" s="1"/>
      <c r="TQZ97" s="1"/>
      <c r="TRA97" s="1"/>
      <c r="TRB97" s="1"/>
      <c r="TRC97" s="1"/>
      <c r="TRD97" s="1"/>
      <c r="TRE97" s="1"/>
      <c r="TRF97" s="1"/>
      <c r="TRG97" s="1"/>
      <c r="TRH97" s="1"/>
      <c r="TRI97" s="1"/>
      <c r="TRJ97" s="1"/>
      <c r="TRK97" s="1"/>
      <c r="TRL97" s="1"/>
      <c r="TRM97" s="1"/>
      <c r="TRN97" s="1"/>
      <c r="TRO97" s="1"/>
      <c r="TRP97" s="1"/>
      <c r="TRQ97" s="1"/>
      <c r="TRR97" s="1"/>
      <c r="TRS97" s="1"/>
      <c r="TRT97" s="1"/>
      <c r="TRU97" s="1"/>
      <c r="TRV97" s="1"/>
      <c r="TRW97" s="1"/>
      <c r="TRX97" s="1"/>
      <c r="TRY97" s="1"/>
      <c r="TRZ97" s="1"/>
      <c r="TSA97" s="1"/>
      <c r="TSB97" s="1"/>
      <c r="TSC97" s="1"/>
      <c r="TSD97" s="1"/>
      <c r="TSE97" s="1"/>
      <c r="TSF97" s="1"/>
      <c r="TSG97" s="1"/>
      <c r="TSH97" s="1"/>
      <c r="TSI97" s="1"/>
      <c r="TSJ97" s="1"/>
      <c r="TSK97" s="1"/>
      <c r="TSL97" s="1"/>
      <c r="TSM97" s="1"/>
      <c r="TSN97" s="1"/>
      <c r="TSO97" s="1"/>
      <c r="TSP97" s="1"/>
      <c r="TSQ97" s="1"/>
      <c r="TSR97" s="1"/>
      <c r="TSS97" s="1"/>
      <c r="TST97" s="1"/>
      <c r="TSU97" s="1"/>
      <c r="TSV97" s="1"/>
      <c r="TSW97" s="1"/>
      <c r="TSX97" s="1"/>
      <c r="TSY97" s="1"/>
      <c r="TSZ97" s="1"/>
      <c r="TTA97" s="1"/>
      <c r="TTB97" s="1"/>
      <c r="TTC97" s="1"/>
      <c r="TTD97" s="1"/>
      <c r="TTE97" s="1"/>
      <c r="TTF97" s="1"/>
      <c r="TTG97" s="1"/>
      <c r="TTH97" s="1"/>
      <c r="TTI97" s="1"/>
      <c r="TTJ97" s="1"/>
      <c r="TTK97" s="1"/>
      <c r="TTL97" s="1"/>
      <c r="TTM97" s="1"/>
      <c r="TTN97" s="1"/>
      <c r="TTO97" s="1"/>
      <c r="TTP97" s="1"/>
      <c r="TTQ97" s="1"/>
      <c r="TTR97" s="1"/>
      <c r="TTS97" s="1"/>
      <c r="TTT97" s="1"/>
      <c r="TTU97" s="1"/>
      <c r="TTV97" s="1"/>
      <c r="TTW97" s="1"/>
      <c r="TTX97" s="1"/>
      <c r="TTY97" s="1"/>
      <c r="TTZ97" s="1"/>
      <c r="TUA97" s="761"/>
      <c r="TUB97" s="761"/>
      <c r="TUC97" s="761"/>
      <c r="TUD97" s="761"/>
      <c r="TUE97" s="761"/>
      <c r="TUF97" s="761"/>
      <c r="TUG97" s="1"/>
      <c r="TUH97" s="761"/>
      <c r="TUI97" s="761"/>
      <c r="TUJ97" s="1"/>
      <c r="TUK97" s="1"/>
      <c r="TUL97" s="1"/>
      <c r="TUM97" s="1"/>
      <c r="TUN97" s="1"/>
      <c r="TUO97" s="1"/>
      <c r="TUP97" s="1"/>
      <c r="TUQ97" s="1"/>
      <c r="TUR97" s="1"/>
      <c r="TUS97" s="1"/>
      <c r="TUT97" s="1"/>
      <c r="TUU97" s="1"/>
      <c r="TUV97" s="1"/>
      <c r="TUW97" s="1"/>
      <c r="TUX97" s="1"/>
      <c r="TUY97" s="1"/>
      <c r="TUZ97" s="1"/>
      <c r="TVA97" s="1"/>
      <c r="TVB97" s="1"/>
      <c r="TVC97" s="1"/>
      <c r="TVD97" s="1"/>
      <c r="TVE97" s="1"/>
      <c r="TVF97" s="1"/>
      <c r="TVG97" s="1"/>
      <c r="TVH97" s="1"/>
      <c r="TVI97" s="1"/>
      <c r="TVJ97" s="1"/>
      <c r="TVK97" s="1"/>
      <c r="TVL97" s="1"/>
      <c r="TVM97" s="1"/>
      <c r="TVN97" s="1"/>
      <c r="TVO97" s="1"/>
      <c r="TVP97" s="1"/>
      <c r="TVQ97" s="1"/>
      <c r="TVR97" s="1"/>
      <c r="TVS97" s="1"/>
      <c r="TVT97" s="1"/>
      <c r="TVU97" s="1"/>
      <c r="TVV97" s="1"/>
      <c r="TVW97" s="1"/>
      <c r="TVX97" s="1"/>
      <c r="TVY97" s="1"/>
      <c r="TVZ97" s="1"/>
      <c r="TWA97" s="1"/>
      <c r="TWB97" s="1"/>
      <c r="TWC97" s="1"/>
      <c r="TWD97" s="1"/>
      <c r="TWE97" s="1"/>
      <c r="TWF97" s="1"/>
      <c r="TWG97" s="1"/>
      <c r="TWH97" s="1"/>
      <c r="TWI97" s="1"/>
      <c r="TWJ97" s="1"/>
      <c r="TWK97" s="1"/>
      <c r="TWL97" s="1"/>
      <c r="TWM97" s="1"/>
      <c r="TWN97" s="1"/>
      <c r="TWO97" s="1"/>
      <c r="TWP97" s="1"/>
      <c r="TWQ97" s="1"/>
      <c r="TWR97" s="1"/>
      <c r="TWS97" s="1"/>
      <c r="TWT97" s="1"/>
      <c r="TWU97" s="1"/>
      <c r="TWV97" s="1"/>
      <c r="TWW97" s="1"/>
      <c r="TWX97" s="1"/>
      <c r="TWY97" s="1"/>
      <c r="TWZ97" s="1"/>
      <c r="TXA97" s="1"/>
      <c r="TXB97" s="1"/>
      <c r="TXC97" s="1"/>
      <c r="TXD97" s="1"/>
      <c r="TXE97" s="1"/>
      <c r="TXF97" s="1"/>
      <c r="TXG97" s="1"/>
      <c r="TXH97" s="1"/>
      <c r="TXI97" s="1"/>
      <c r="TXJ97" s="1"/>
      <c r="TXK97" s="1"/>
      <c r="TXL97" s="1"/>
      <c r="TXM97" s="1"/>
      <c r="TXN97" s="1"/>
      <c r="TXO97" s="1"/>
      <c r="TXP97" s="1"/>
      <c r="TXQ97" s="1"/>
      <c r="TXR97" s="1"/>
      <c r="TXS97" s="1"/>
      <c r="TXT97" s="1"/>
      <c r="TXU97" s="1"/>
      <c r="TXV97" s="1"/>
      <c r="TXW97" s="1"/>
      <c r="TXX97" s="1"/>
      <c r="TXY97" s="1"/>
      <c r="TXZ97" s="1"/>
      <c r="TYA97" s="1"/>
      <c r="TYB97" s="1"/>
      <c r="TYC97" s="1"/>
      <c r="TYD97" s="1"/>
      <c r="TYE97" s="1"/>
      <c r="TYF97" s="1"/>
      <c r="TYG97" s="1"/>
      <c r="TYH97" s="1"/>
      <c r="TYI97" s="1"/>
      <c r="TYJ97" s="1"/>
      <c r="TYK97" s="1"/>
      <c r="TYL97" s="1"/>
      <c r="TYM97" s="1"/>
      <c r="TYN97" s="1"/>
      <c r="TYO97" s="1"/>
      <c r="TYP97" s="1"/>
      <c r="TYQ97" s="1"/>
      <c r="TYR97" s="1"/>
      <c r="TYS97" s="1"/>
      <c r="TYT97" s="1"/>
      <c r="TYU97" s="1"/>
      <c r="TYV97" s="1"/>
      <c r="TYW97" s="1"/>
      <c r="TYX97" s="1"/>
      <c r="TYY97" s="1"/>
      <c r="TYZ97" s="1"/>
      <c r="TZA97" s="1"/>
      <c r="TZB97" s="1"/>
      <c r="TZC97" s="1"/>
      <c r="TZD97" s="1"/>
      <c r="TZE97" s="1"/>
      <c r="TZF97" s="1"/>
      <c r="TZG97" s="1"/>
      <c r="TZH97" s="1"/>
      <c r="TZI97" s="1"/>
      <c r="TZJ97" s="1"/>
      <c r="TZK97" s="1"/>
      <c r="TZL97" s="1"/>
      <c r="TZM97" s="1"/>
      <c r="TZN97" s="1"/>
      <c r="TZO97" s="1"/>
      <c r="TZP97" s="1"/>
      <c r="TZQ97" s="1"/>
      <c r="TZR97" s="1"/>
      <c r="TZS97" s="1"/>
      <c r="TZT97" s="1"/>
      <c r="TZU97" s="1"/>
      <c r="TZV97" s="1"/>
      <c r="TZW97" s="1"/>
      <c r="TZX97" s="1"/>
      <c r="TZY97" s="1"/>
      <c r="TZZ97" s="1"/>
      <c r="UAA97" s="1"/>
      <c r="UAB97" s="1"/>
      <c r="UAC97" s="1"/>
      <c r="UAD97" s="1"/>
      <c r="UAE97" s="1"/>
      <c r="UAF97" s="1"/>
      <c r="UAG97" s="1"/>
      <c r="UAH97" s="1"/>
      <c r="UAI97" s="1"/>
      <c r="UAJ97" s="1"/>
      <c r="UAK97" s="1"/>
      <c r="UAL97" s="1"/>
      <c r="UAM97" s="1"/>
      <c r="UAN97" s="1"/>
      <c r="UAO97" s="1"/>
      <c r="UAP97" s="1"/>
      <c r="UAQ97" s="1"/>
      <c r="UAR97" s="1"/>
      <c r="UAS97" s="1"/>
      <c r="UAT97" s="1"/>
      <c r="UAU97" s="1"/>
      <c r="UAV97" s="1"/>
      <c r="UAW97" s="1"/>
      <c r="UAX97" s="1"/>
      <c r="UAY97" s="1"/>
      <c r="UAZ97" s="1"/>
      <c r="UBA97" s="1"/>
      <c r="UBB97" s="1"/>
      <c r="UBC97" s="1"/>
      <c r="UBD97" s="1"/>
      <c r="UBE97" s="1"/>
      <c r="UBF97" s="1"/>
      <c r="UBG97" s="1"/>
      <c r="UBH97" s="1"/>
      <c r="UBI97" s="1"/>
      <c r="UBJ97" s="1"/>
      <c r="UBK97" s="1"/>
      <c r="UBL97" s="1"/>
      <c r="UBM97" s="1"/>
      <c r="UBN97" s="1"/>
      <c r="UBO97" s="1"/>
      <c r="UBP97" s="1"/>
      <c r="UBQ97" s="1"/>
      <c r="UBR97" s="1"/>
      <c r="UBS97" s="1"/>
      <c r="UBT97" s="1"/>
      <c r="UBU97" s="1"/>
      <c r="UBV97" s="1"/>
      <c r="UBW97" s="1"/>
      <c r="UBX97" s="1"/>
      <c r="UBY97" s="1"/>
      <c r="UBZ97" s="1"/>
      <c r="UCA97" s="1"/>
      <c r="UCB97" s="1"/>
      <c r="UCC97" s="1"/>
      <c r="UCD97" s="1"/>
      <c r="UCE97" s="1"/>
      <c r="UCF97" s="1"/>
      <c r="UCG97" s="1"/>
      <c r="UCH97" s="1"/>
      <c r="UCI97" s="1"/>
      <c r="UCJ97" s="1"/>
      <c r="UCK97" s="1"/>
      <c r="UCL97" s="1"/>
      <c r="UCM97" s="1"/>
      <c r="UCN97" s="1"/>
      <c r="UCO97" s="1"/>
      <c r="UCP97" s="1"/>
      <c r="UCQ97" s="1"/>
      <c r="UCR97" s="1"/>
      <c r="UCS97" s="1"/>
      <c r="UCT97" s="1"/>
      <c r="UCU97" s="1"/>
      <c r="UCV97" s="1"/>
      <c r="UCW97" s="1"/>
      <c r="UCX97" s="1"/>
      <c r="UCY97" s="1"/>
      <c r="UCZ97" s="1"/>
      <c r="UDA97" s="1"/>
      <c r="UDB97" s="1"/>
      <c r="UDC97" s="1"/>
      <c r="UDD97" s="1"/>
      <c r="UDE97" s="1"/>
      <c r="UDF97" s="1"/>
      <c r="UDG97" s="1"/>
      <c r="UDH97" s="1"/>
      <c r="UDI97" s="1"/>
      <c r="UDJ97" s="1"/>
      <c r="UDK97" s="1"/>
      <c r="UDL97" s="1"/>
      <c r="UDM97" s="1"/>
      <c r="UDN97" s="1"/>
      <c r="UDO97" s="1"/>
      <c r="UDP97" s="1"/>
      <c r="UDQ97" s="1"/>
      <c r="UDR97" s="1"/>
      <c r="UDS97" s="1"/>
      <c r="UDT97" s="1"/>
      <c r="UDU97" s="1"/>
      <c r="UDV97" s="1"/>
      <c r="UDW97" s="761"/>
      <c r="UDX97" s="761"/>
      <c r="UDY97" s="761"/>
      <c r="UDZ97" s="761"/>
      <c r="UEA97" s="761"/>
      <c r="UEB97" s="761"/>
      <c r="UEC97" s="1"/>
      <c r="UED97" s="761"/>
      <c r="UEE97" s="761"/>
      <c r="UEF97" s="1"/>
      <c r="UEG97" s="1"/>
      <c r="UEH97" s="1"/>
      <c r="UEI97" s="1"/>
      <c r="UEJ97" s="1"/>
      <c r="UEK97" s="1"/>
      <c r="UEL97" s="1"/>
      <c r="UEM97" s="1"/>
      <c r="UEN97" s="1"/>
      <c r="UEO97" s="1"/>
      <c r="UEP97" s="1"/>
      <c r="UEQ97" s="1"/>
      <c r="UER97" s="1"/>
      <c r="UES97" s="1"/>
      <c r="UET97" s="1"/>
      <c r="UEU97" s="1"/>
      <c r="UEV97" s="1"/>
      <c r="UEW97" s="1"/>
      <c r="UEX97" s="1"/>
      <c r="UEY97" s="1"/>
      <c r="UEZ97" s="1"/>
      <c r="UFA97" s="1"/>
      <c r="UFB97" s="1"/>
      <c r="UFC97" s="1"/>
      <c r="UFD97" s="1"/>
      <c r="UFE97" s="1"/>
      <c r="UFF97" s="1"/>
      <c r="UFG97" s="1"/>
      <c r="UFH97" s="1"/>
      <c r="UFI97" s="1"/>
      <c r="UFJ97" s="1"/>
      <c r="UFK97" s="1"/>
      <c r="UFL97" s="1"/>
      <c r="UFM97" s="1"/>
      <c r="UFN97" s="1"/>
      <c r="UFO97" s="1"/>
      <c r="UFP97" s="1"/>
      <c r="UFQ97" s="1"/>
      <c r="UFR97" s="1"/>
      <c r="UFS97" s="1"/>
      <c r="UFT97" s="1"/>
      <c r="UFU97" s="1"/>
      <c r="UFV97" s="1"/>
      <c r="UFW97" s="1"/>
      <c r="UFX97" s="1"/>
      <c r="UFY97" s="1"/>
      <c r="UFZ97" s="1"/>
      <c r="UGA97" s="1"/>
      <c r="UGB97" s="1"/>
      <c r="UGC97" s="1"/>
      <c r="UGD97" s="1"/>
      <c r="UGE97" s="1"/>
      <c r="UGF97" s="1"/>
      <c r="UGG97" s="1"/>
      <c r="UGH97" s="1"/>
      <c r="UGI97" s="1"/>
      <c r="UGJ97" s="1"/>
      <c r="UGK97" s="1"/>
      <c r="UGL97" s="1"/>
      <c r="UGM97" s="1"/>
      <c r="UGN97" s="1"/>
      <c r="UGO97" s="1"/>
      <c r="UGP97" s="1"/>
      <c r="UGQ97" s="1"/>
      <c r="UGR97" s="1"/>
      <c r="UGS97" s="1"/>
      <c r="UGT97" s="1"/>
      <c r="UGU97" s="1"/>
      <c r="UGV97" s="1"/>
      <c r="UGW97" s="1"/>
      <c r="UGX97" s="1"/>
      <c r="UGY97" s="1"/>
      <c r="UGZ97" s="1"/>
      <c r="UHA97" s="1"/>
      <c r="UHB97" s="1"/>
      <c r="UHC97" s="1"/>
      <c r="UHD97" s="1"/>
      <c r="UHE97" s="1"/>
      <c r="UHF97" s="1"/>
      <c r="UHG97" s="1"/>
      <c r="UHH97" s="1"/>
      <c r="UHI97" s="1"/>
      <c r="UHJ97" s="1"/>
      <c r="UHK97" s="1"/>
      <c r="UHL97" s="1"/>
      <c r="UHM97" s="1"/>
      <c r="UHN97" s="1"/>
      <c r="UHO97" s="1"/>
      <c r="UHP97" s="1"/>
      <c r="UHQ97" s="1"/>
      <c r="UHR97" s="1"/>
      <c r="UHS97" s="1"/>
      <c r="UHT97" s="1"/>
      <c r="UHU97" s="1"/>
      <c r="UHV97" s="1"/>
      <c r="UHW97" s="1"/>
      <c r="UHX97" s="1"/>
      <c r="UHY97" s="1"/>
      <c r="UHZ97" s="1"/>
      <c r="UIA97" s="1"/>
      <c r="UIB97" s="1"/>
      <c r="UIC97" s="1"/>
      <c r="UID97" s="1"/>
      <c r="UIE97" s="1"/>
      <c r="UIF97" s="1"/>
      <c r="UIG97" s="1"/>
      <c r="UIH97" s="1"/>
      <c r="UII97" s="1"/>
      <c r="UIJ97" s="1"/>
      <c r="UIK97" s="1"/>
      <c r="UIL97" s="1"/>
      <c r="UIM97" s="1"/>
      <c r="UIN97" s="1"/>
      <c r="UIO97" s="1"/>
      <c r="UIP97" s="1"/>
      <c r="UIQ97" s="1"/>
      <c r="UIR97" s="1"/>
      <c r="UIS97" s="1"/>
      <c r="UIT97" s="1"/>
      <c r="UIU97" s="1"/>
      <c r="UIV97" s="1"/>
      <c r="UIW97" s="1"/>
      <c r="UIX97" s="1"/>
      <c r="UIY97" s="1"/>
      <c r="UIZ97" s="1"/>
      <c r="UJA97" s="1"/>
      <c r="UJB97" s="1"/>
      <c r="UJC97" s="1"/>
      <c r="UJD97" s="1"/>
      <c r="UJE97" s="1"/>
      <c r="UJF97" s="1"/>
      <c r="UJG97" s="1"/>
      <c r="UJH97" s="1"/>
      <c r="UJI97" s="1"/>
      <c r="UJJ97" s="1"/>
      <c r="UJK97" s="1"/>
      <c r="UJL97" s="1"/>
      <c r="UJM97" s="1"/>
      <c r="UJN97" s="1"/>
      <c r="UJO97" s="1"/>
      <c r="UJP97" s="1"/>
      <c r="UJQ97" s="1"/>
      <c r="UJR97" s="1"/>
      <c r="UJS97" s="1"/>
      <c r="UJT97" s="1"/>
      <c r="UJU97" s="1"/>
      <c r="UJV97" s="1"/>
      <c r="UJW97" s="1"/>
      <c r="UJX97" s="1"/>
      <c r="UJY97" s="1"/>
      <c r="UJZ97" s="1"/>
      <c r="UKA97" s="1"/>
      <c r="UKB97" s="1"/>
      <c r="UKC97" s="1"/>
      <c r="UKD97" s="1"/>
      <c r="UKE97" s="1"/>
      <c r="UKF97" s="1"/>
      <c r="UKG97" s="1"/>
      <c r="UKH97" s="1"/>
      <c r="UKI97" s="1"/>
      <c r="UKJ97" s="1"/>
      <c r="UKK97" s="1"/>
      <c r="UKL97" s="1"/>
      <c r="UKM97" s="1"/>
      <c r="UKN97" s="1"/>
      <c r="UKO97" s="1"/>
      <c r="UKP97" s="1"/>
      <c r="UKQ97" s="1"/>
      <c r="UKR97" s="1"/>
      <c r="UKS97" s="1"/>
      <c r="UKT97" s="1"/>
      <c r="UKU97" s="1"/>
      <c r="UKV97" s="1"/>
      <c r="UKW97" s="1"/>
      <c r="UKX97" s="1"/>
      <c r="UKY97" s="1"/>
      <c r="UKZ97" s="1"/>
      <c r="ULA97" s="1"/>
      <c r="ULB97" s="1"/>
      <c r="ULC97" s="1"/>
      <c r="ULD97" s="1"/>
      <c r="ULE97" s="1"/>
      <c r="ULF97" s="1"/>
      <c r="ULG97" s="1"/>
      <c r="ULH97" s="1"/>
      <c r="ULI97" s="1"/>
      <c r="ULJ97" s="1"/>
      <c r="ULK97" s="1"/>
      <c r="ULL97" s="1"/>
      <c r="ULM97" s="1"/>
      <c r="ULN97" s="1"/>
      <c r="ULO97" s="1"/>
      <c r="ULP97" s="1"/>
      <c r="ULQ97" s="1"/>
      <c r="ULR97" s="1"/>
      <c r="ULS97" s="1"/>
      <c r="ULT97" s="1"/>
      <c r="ULU97" s="1"/>
      <c r="ULV97" s="1"/>
      <c r="ULW97" s="1"/>
      <c r="ULX97" s="1"/>
      <c r="ULY97" s="1"/>
      <c r="ULZ97" s="1"/>
      <c r="UMA97" s="1"/>
      <c r="UMB97" s="1"/>
      <c r="UMC97" s="1"/>
      <c r="UMD97" s="1"/>
      <c r="UME97" s="1"/>
      <c r="UMF97" s="1"/>
      <c r="UMG97" s="1"/>
      <c r="UMH97" s="1"/>
      <c r="UMI97" s="1"/>
      <c r="UMJ97" s="1"/>
      <c r="UMK97" s="1"/>
      <c r="UML97" s="1"/>
      <c r="UMM97" s="1"/>
      <c r="UMN97" s="1"/>
      <c r="UMO97" s="1"/>
      <c r="UMP97" s="1"/>
      <c r="UMQ97" s="1"/>
      <c r="UMR97" s="1"/>
      <c r="UMS97" s="1"/>
      <c r="UMT97" s="1"/>
      <c r="UMU97" s="1"/>
      <c r="UMV97" s="1"/>
      <c r="UMW97" s="1"/>
      <c r="UMX97" s="1"/>
      <c r="UMY97" s="1"/>
      <c r="UMZ97" s="1"/>
      <c r="UNA97" s="1"/>
      <c r="UNB97" s="1"/>
      <c r="UNC97" s="1"/>
      <c r="UND97" s="1"/>
      <c r="UNE97" s="1"/>
      <c r="UNF97" s="1"/>
      <c r="UNG97" s="1"/>
      <c r="UNH97" s="1"/>
      <c r="UNI97" s="1"/>
      <c r="UNJ97" s="1"/>
      <c r="UNK97" s="1"/>
      <c r="UNL97" s="1"/>
      <c r="UNM97" s="1"/>
      <c r="UNN97" s="1"/>
      <c r="UNO97" s="1"/>
      <c r="UNP97" s="1"/>
      <c r="UNQ97" s="1"/>
      <c r="UNR97" s="1"/>
      <c r="UNS97" s="761"/>
      <c r="UNT97" s="761"/>
      <c r="UNU97" s="761"/>
      <c r="UNV97" s="761"/>
      <c r="UNW97" s="761"/>
      <c r="UNX97" s="761"/>
      <c r="UNY97" s="1"/>
      <c r="UNZ97" s="761"/>
      <c r="UOA97" s="761"/>
      <c r="UOB97" s="1"/>
      <c r="UOC97" s="1"/>
      <c r="UOD97" s="1"/>
      <c r="UOE97" s="1"/>
      <c r="UOF97" s="1"/>
      <c r="UOG97" s="1"/>
      <c r="UOH97" s="1"/>
      <c r="UOI97" s="1"/>
      <c r="UOJ97" s="1"/>
      <c r="UOK97" s="1"/>
      <c r="UOL97" s="1"/>
      <c r="UOM97" s="1"/>
      <c r="UON97" s="1"/>
      <c r="UOO97" s="1"/>
      <c r="UOP97" s="1"/>
      <c r="UOQ97" s="1"/>
      <c r="UOR97" s="1"/>
      <c r="UOS97" s="1"/>
      <c r="UOT97" s="1"/>
      <c r="UOU97" s="1"/>
      <c r="UOV97" s="1"/>
      <c r="UOW97" s="1"/>
      <c r="UOX97" s="1"/>
      <c r="UOY97" s="1"/>
      <c r="UOZ97" s="1"/>
      <c r="UPA97" s="1"/>
      <c r="UPB97" s="1"/>
      <c r="UPC97" s="1"/>
      <c r="UPD97" s="1"/>
      <c r="UPE97" s="1"/>
      <c r="UPF97" s="1"/>
      <c r="UPG97" s="1"/>
      <c r="UPH97" s="1"/>
      <c r="UPI97" s="1"/>
      <c r="UPJ97" s="1"/>
      <c r="UPK97" s="1"/>
      <c r="UPL97" s="1"/>
      <c r="UPM97" s="1"/>
      <c r="UPN97" s="1"/>
      <c r="UPO97" s="1"/>
      <c r="UPP97" s="1"/>
      <c r="UPQ97" s="1"/>
      <c r="UPR97" s="1"/>
      <c r="UPS97" s="1"/>
      <c r="UPT97" s="1"/>
      <c r="UPU97" s="1"/>
      <c r="UPV97" s="1"/>
      <c r="UPW97" s="1"/>
      <c r="UPX97" s="1"/>
      <c r="UPY97" s="1"/>
      <c r="UPZ97" s="1"/>
      <c r="UQA97" s="1"/>
      <c r="UQB97" s="1"/>
      <c r="UQC97" s="1"/>
      <c r="UQD97" s="1"/>
      <c r="UQE97" s="1"/>
      <c r="UQF97" s="1"/>
      <c r="UQG97" s="1"/>
      <c r="UQH97" s="1"/>
      <c r="UQI97" s="1"/>
      <c r="UQJ97" s="1"/>
      <c r="UQK97" s="1"/>
      <c r="UQL97" s="1"/>
      <c r="UQM97" s="1"/>
      <c r="UQN97" s="1"/>
      <c r="UQO97" s="1"/>
      <c r="UQP97" s="1"/>
      <c r="UQQ97" s="1"/>
      <c r="UQR97" s="1"/>
      <c r="UQS97" s="1"/>
      <c r="UQT97" s="1"/>
      <c r="UQU97" s="1"/>
      <c r="UQV97" s="1"/>
      <c r="UQW97" s="1"/>
      <c r="UQX97" s="1"/>
      <c r="UQY97" s="1"/>
      <c r="UQZ97" s="1"/>
      <c r="URA97" s="1"/>
      <c r="URB97" s="1"/>
      <c r="URC97" s="1"/>
      <c r="URD97" s="1"/>
      <c r="URE97" s="1"/>
      <c r="URF97" s="1"/>
      <c r="URG97" s="1"/>
      <c r="URH97" s="1"/>
      <c r="URI97" s="1"/>
      <c r="URJ97" s="1"/>
      <c r="URK97" s="1"/>
      <c r="URL97" s="1"/>
      <c r="URM97" s="1"/>
      <c r="URN97" s="1"/>
      <c r="URO97" s="1"/>
      <c r="URP97" s="1"/>
      <c r="URQ97" s="1"/>
      <c r="URR97" s="1"/>
      <c r="URS97" s="1"/>
      <c r="URT97" s="1"/>
      <c r="URU97" s="1"/>
      <c r="URV97" s="1"/>
      <c r="URW97" s="1"/>
      <c r="URX97" s="1"/>
      <c r="URY97" s="1"/>
      <c r="URZ97" s="1"/>
      <c r="USA97" s="1"/>
      <c r="USB97" s="1"/>
      <c r="USC97" s="1"/>
      <c r="USD97" s="1"/>
      <c r="USE97" s="1"/>
      <c r="USF97" s="1"/>
      <c r="USG97" s="1"/>
      <c r="USH97" s="1"/>
      <c r="USI97" s="1"/>
      <c r="USJ97" s="1"/>
      <c r="USK97" s="1"/>
      <c r="USL97" s="1"/>
      <c r="USM97" s="1"/>
      <c r="USN97" s="1"/>
      <c r="USO97" s="1"/>
      <c r="USP97" s="1"/>
      <c r="USQ97" s="1"/>
      <c r="USR97" s="1"/>
      <c r="USS97" s="1"/>
      <c r="UST97" s="1"/>
      <c r="USU97" s="1"/>
      <c r="USV97" s="1"/>
      <c r="USW97" s="1"/>
      <c r="USX97" s="1"/>
      <c r="USY97" s="1"/>
      <c r="USZ97" s="1"/>
      <c r="UTA97" s="1"/>
      <c r="UTB97" s="1"/>
      <c r="UTC97" s="1"/>
      <c r="UTD97" s="1"/>
      <c r="UTE97" s="1"/>
      <c r="UTF97" s="1"/>
      <c r="UTG97" s="1"/>
      <c r="UTH97" s="1"/>
      <c r="UTI97" s="1"/>
      <c r="UTJ97" s="1"/>
      <c r="UTK97" s="1"/>
      <c r="UTL97" s="1"/>
      <c r="UTM97" s="1"/>
      <c r="UTN97" s="1"/>
      <c r="UTO97" s="1"/>
      <c r="UTP97" s="1"/>
      <c r="UTQ97" s="1"/>
      <c r="UTR97" s="1"/>
      <c r="UTS97" s="1"/>
      <c r="UTT97" s="1"/>
      <c r="UTU97" s="1"/>
      <c r="UTV97" s="1"/>
      <c r="UTW97" s="1"/>
      <c r="UTX97" s="1"/>
      <c r="UTY97" s="1"/>
      <c r="UTZ97" s="1"/>
      <c r="UUA97" s="1"/>
      <c r="UUB97" s="1"/>
      <c r="UUC97" s="1"/>
      <c r="UUD97" s="1"/>
      <c r="UUE97" s="1"/>
      <c r="UUF97" s="1"/>
      <c r="UUG97" s="1"/>
      <c r="UUH97" s="1"/>
      <c r="UUI97" s="1"/>
      <c r="UUJ97" s="1"/>
      <c r="UUK97" s="1"/>
      <c r="UUL97" s="1"/>
      <c r="UUM97" s="1"/>
      <c r="UUN97" s="1"/>
      <c r="UUO97" s="1"/>
      <c r="UUP97" s="1"/>
      <c r="UUQ97" s="1"/>
      <c r="UUR97" s="1"/>
      <c r="UUS97" s="1"/>
      <c r="UUT97" s="1"/>
      <c r="UUU97" s="1"/>
      <c r="UUV97" s="1"/>
      <c r="UUW97" s="1"/>
      <c r="UUX97" s="1"/>
      <c r="UUY97" s="1"/>
      <c r="UUZ97" s="1"/>
      <c r="UVA97" s="1"/>
      <c r="UVB97" s="1"/>
      <c r="UVC97" s="1"/>
      <c r="UVD97" s="1"/>
      <c r="UVE97" s="1"/>
      <c r="UVF97" s="1"/>
      <c r="UVG97" s="1"/>
      <c r="UVH97" s="1"/>
      <c r="UVI97" s="1"/>
      <c r="UVJ97" s="1"/>
      <c r="UVK97" s="1"/>
      <c r="UVL97" s="1"/>
      <c r="UVM97" s="1"/>
      <c r="UVN97" s="1"/>
      <c r="UVO97" s="1"/>
      <c r="UVP97" s="1"/>
      <c r="UVQ97" s="1"/>
      <c r="UVR97" s="1"/>
      <c r="UVS97" s="1"/>
      <c r="UVT97" s="1"/>
      <c r="UVU97" s="1"/>
      <c r="UVV97" s="1"/>
      <c r="UVW97" s="1"/>
      <c r="UVX97" s="1"/>
      <c r="UVY97" s="1"/>
      <c r="UVZ97" s="1"/>
      <c r="UWA97" s="1"/>
      <c r="UWB97" s="1"/>
      <c r="UWC97" s="1"/>
      <c r="UWD97" s="1"/>
      <c r="UWE97" s="1"/>
      <c r="UWF97" s="1"/>
      <c r="UWG97" s="1"/>
      <c r="UWH97" s="1"/>
      <c r="UWI97" s="1"/>
      <c r="UWJ97" s="1"/>
      <c r="UWK97" s="1"/>
      <c r="UWL97" s="1"/>
      <c r="UWM97" s="1"/>
      <c r="UWN97" s="1"/>
      <c r="UWO97" s="1"/>
      <c r="UWP97" s="1"/>
      <c r="UWQ97" s="1"/>
      <c r="UWR97" s="1"/>
      <c r="UWS97" s="1"/>
      <c r="UWT97" s="1"/>
      <c r="UWU97" s="1"/>
      <c r="UWV97" s="1"/>
      <c r="UWW97" s="1"/>
      <c r="UWX97" s="1"/>
      <c r="UWY97" s="1"/>
      <c r="UWZ97" s="1"/>
      <c r="UXA97" s="1"/>
      <c r="UXB97" s="1"/>
      <c r="UXC97" s="1"/>
      <c r="UXD97" s="1"/>
      <c r="UXE97" s="1"/>
      <c r="UXF97" s="1"/>
      <c r="UXG97" s="1"/>
      <c r="UXH97" s="1"/>
      <c r="UXI97" s="1"/>
      <c r="UXJ97" s="1"/>
      <c r="UXK97" s="1"/>
      <c r="UXL97" s="1"/>
      <c r="UXM97" s="1"/>
      <c r="UXN97" s="1"/>
      <c r="UXO97" s="761"/>
      <c r="UXP97" s="761"/>
      <c r="UXQ97" s="761"/>
      <c r="UXR97" s="761"/>
      <c r="UXS97" s="761"/>
      <c r="UXT97" s="761"/>
      <c r="UXU97" s="1"/>
      <c r="UXV97" s="761"/>
      <c r="UXW97" s="761"/>
      <c r="UXX97" s="1"/>
      <c r="UXY97" s="1"/>
      <c r="UXZ97" s="1"/>
      <c r="UYA97" s="1"/>
      <c r="UYB97" s="1"/>
      <c r="UYC97" s="1"/>
      <c r="UYD97" s="1"/>
      <c r="UYE97" s="1"/>
      <c r="UYF97" s="1"/>
      <c r="UYG97" s="1"/>
      <c r="UYH97" s="1"/>
      <c r="UYI97" s="1"/>
      <c r="UYJ97" s="1"/>
      <c r="UYK97" s="1"/>
      <c r="UYL97" s="1"/>
      <c r="UYM97" s="1"/>
      <c r="UYN97" s="1"/>
      <c r="UYO97" s="1"/>
      <c r="UYP97" s="1"/>
      <c r="UYQ97" s="1"/>
      <c r="UYR97" s="1"/>
      <c r="UYS97" s="1"/>
      <c r="UYT97" s="1"/>
      <c r="UYU97" s="1"/>
      <c r="UYV97" s="1"/>
      <c r="UYW97" s="1"/>
      <c r="UYX97" s="1"/>
      <c r="UYY97" s="1"/>
      <c r="UYZ97" s="1"/>
      <c r="UZA97" s="1"/>
      <c r="UZB97" s="1"/>
      <c r="UZC97" s="1"/>
      <c r="UZD97" s="1"/>
      <c r="UZE97" s="1"/>
      <c r="UZF97" s="1"/>
      <c r="UZG97" s="1"/>
      <c r="UZH97" s="1"/>
      <c r="UZI97" s="1"/>
      <c r="UZJ97" s="1"/>
      <c r="UZK97" s="1"/>
      <c r="UZL97" s="1"/>
      <c r="UZM97" s="1"/>
      <c r="UZN97" s="1"/>
      <c r="UZO97" s="1"/>
      <c r="UZP97" s="1"/>
      <c r="UZQ97" s="1"/>
      <c r="UZR97" s="1"/>
      <c r="UZS97" s="1"/>
      <c r="UZT97" s="1"/>
      <c r="UZU97" s="1"/>
      <c r="UZV97" s="1"/>
      <c r="UZW97" s="1"/>
      <c r="UZX97" s="1"/>
      <c r="UZY97" s="1"/>
      <c r="UZZ97" s="1"/>
      <c r="VAA97" s="1"/>
      <c r="VAB97" s="1"/>
      <c r="VAC97" s="1"/>
      <c r="VAD97" s="1"/>
      <c r="VAE97" s="1"/>
      <c r="VAF97" s="1"/>
      <c r="VAG97" s="1"/>
      <c r="VAH97" s="1"/>
      <c r="VAI97" s="1"/>
      <c r="VAJ97" s="1"/>
      <c r="VAK97" s="1"/>
      <c r="VAL97" s="1"/>
      <c r="VAM97" s="1"/>
      <c r="VAN97" s="1"/>
      <c r="VAO97" s="1"/>
      <c r="VAP97" s="1"/>
      <c r="VAQ97" s="1"/>
      <c r="VAR97" s="1"/>
      <c r="VAS97" s="1"/>
      <c r="VAT97" s="1"/>
      <c r="VAU97" s="1"/>
      <c r="VAV97" s="1"/>
      <c r="VAW97" s="1"/>
      <c r="VAX97" s="1"/>
      <c r="VAY97" s="1"/>
      <c r="VAZ97" s="1"/>
      <c r="VBA97" s="1"/>
      <c r="VBB97" s="1"/>
      <c r="VBC97" s="1"/>
      <c r="VBD97" s="1"/>
      <c r="VBE97" s="1"/>
      <c r="VBF97" s="1"/>
      <c r="VBG97" s="1"/>
      <c r="VBH97" s="1"/>
      <c r="VBI97" s="1"/>
      <c r="VBJ97" s="1"/>
      <c r="VBK97" s="1"/>
      <c r="VBL97" s="1"/>
      <c r="VBM97" s="1"/>
      <c r="VBN97" s="1"/>
      <c r="VBO97" s="1"/>
      <c r="VBP97" s="1"/>
      <c r="VBQ97" s="1"/>
      <c r="VBR97" s="1"/>
      <c r="VBS97" s="1"/>
      <c r="VBT97" s="1"/>
      <c r="VBU97" s="1"/>
      <c r="VBV97" s="1"/>
      <c r="VBW97" s="1"/>
      <c r="VBX97" s="1"/>
      <c r="VBY97" s="1"/>
      <c r="VBZ97" s="1"/>
      <c r="VCA97" s="1"/>
      <c r="VCB97" s="1"/>
      <c r="VCC97" s="1"/>
      <c r="VCD97" s="1"/>
      <c r="VCE97" s="1"/>
      <c r="VCF97" s="1"/>
      <c r="VCG97" s="1"/>
      <c r="VCH97" s="1"/>
      <c r="VCI97" s="1"/>
      <c r="VCJ97" s="1"/>
      <c r="VCK97" s="1"/>
      <c r="VCL97" s="1"/>
      <c r="VCM97" s="1"/>
      <c r="VCN97" s="1"/>
      <c r="VCO97" s="1"/>
      <c r="VCP97" s="1"/>
      <c r="VCQ97" s="1"/>
      <c r="VCR97" s="1"/>
      <c r="VCS97" s="1"/>
      <c r="VCT97" s="1"/>
      <c r="VCU97" s="1"/>
      <c r="VCV97" s="1"/>
      <c r="VCW97" s="1"/>
      <c r="VCX97" s="1"/>
      <c r="VCY97" s="1"/>
      <c r="VCZ97" s="1"/>
      <c r="VDA97" s="1"/>
      <c r="VDB97" s="1"/>
      <c r="VDC97" s="1"/>
      <c r="VDD97" s="1"/>
      <c r="VDE97" s="1"/>
      <c r="VDF97" s="1"/>
      <c r="VDG97" s="1"/>
      <c r="VDH97" s="1"/>
      <c r="VDI97" s="1"/>
      <c r="VDJ97" s="1"/>
      <c r="VDK97" s="1"/>
      <c r="VDL97" s="1"/>
      <c r="VDM97" s="1"/>
      <c r="VDN97" s="1"/>
      <c r="VDO97" s="1"/>
      <c r="VDP97" s="1"/>
      <c r="VDQ97" s="1"/>
      <c r="VDR97" s="1"/>
      <c r="VDS97" s="1"/>
      <c r="VDT97" s="1"/>
      <c r="VDU97" s="1"/>
      <c r="VDV97" s="1"/>
      <c r="VDW97" s="1"/>
      <c r="VDX97" s="1"/>
      <c r="VDY97" s="1"/>
      <c r="VDZ97" s="1"/>
      <c r="VEA97" s="1"/>
      <c r="VEB97" s="1"/>
      <c r="VEC97" s="1"/>
      <c r="VED97" s="1"/>
      <c r="VEE97" s="1"/>
      <c r="VEF97" s="1"/>
      <c r="VEG97" s="1"/>
      <c r="VEH97" s="1"/>
      <c r="VEI97" s="1"/>
      <c r="VEJ97" s="1"/>
      <c r="VEK97" s="1"/>
      <c r="VEL97" s="1"/>
      <c r="VEM97" s="1"/>
      <c r="VEN97" s="1"/>
      <c r="VEO97" s="1"/>
      <c r="VEP97" s="1"/>
      <c r="VEQ97" s="1"/>
      <c r="VER97" s="1"/>
      <c r="VES97" s="1"/>
      <c r="VET97" s="1"/>
      <c r="VEU97" s="1"/>
      <c r="VEV97" s="1"/>
      <c r="VEW97" s="1"/>
      <c r="VEX97" s="1"/>
      <c r="VEY97" s="1"/>
      <c r="VEZ97" s="1"/>
      <c r="VFA97" s="1"/>
      <c r="VFB97" s="1"/>
      <c r="VFC97" s="1"/>
      <c r="VFD97" s="1"/>
      <c r="VFE97" s="1"/>
      <c r="VFF97" s="1"/>
      <c r="VFG97" s="1"/>
      <c r="VFH97" s="1"/>
      <c r="VFI97" s="1"/>
      <c r="VFJ97" s="1"/>
      <c r="VFK97" s="1"/>
      <c r="VFL97" s="1"/>
      <c r="VFM97" s="1"/>
      <c r="VFN97" s="1"/>
      <c r="VFO97" s="1"/>
      <c r="VFP97" s="1"/>
      <c r="VFQ97" s="1"/>
      <c r="VFR97" s="1"/>
      <c r="VFS97" s="1"/>
      <c r="VFT97" s="1"/>
      <c r="VFU97" s="1"/>
      <c r="VFV97" s="1"/>
      <c r="VFW97" s="1"/>
      <c r="VFX97" s="1"/>
      <c r="VFY97" s="1"/>
      <c r="VFZ97" s="1"/>
      <c r="VGA97" s="1"/>
      <c r="VGB97" s="1"/>
      <c r="VGC97" s="1"/>
      <c r="VGD97" s="1"/>
      <c r="VGE97" s="1"/>
      <c r="VGF97" s="1"/>
      <c r="VGG97" s="1"/>
      <c r="VGH97" s="1"/>
      <c r="VGI97" s="1"/>
      <c r="VGJ97" s="1"/>
      <c r="VGK97" s="1"/>
      <c r="VGL97" s="1"/>
      <c r="VGM97" s="1"/>
      <c r="VGN97" s="1"/>
      <c r="VGO97" s="1"/>
      <c r="VGP97" s="1"/>
      <c r="VGQ97" s="1"/>
      <c r="VGR97" s="1"/>
      <c r="VGS97" s="1"/>
      <c r="VGT97" s="1"/>
      <c r="VGU97" s="1"/>
      <c r="VGV97" s="1"/>
      <c r="VGW97" s="1"/>
      <c r="VGX97" s="1"/>
      <c r="VGY97" s="1"/>
      <c r="VGZ97" s="1"/>
      <c r="VHA97" s="1"/>
      <c r="VHB97" s="1"/>
      <c r="VHC97" s="1"/>
      <c r="VHD97" s="1"/>
      <c r="VHE97" s="1"/>
      <c r="VHF97" s="1"/>
      <c r="VHG97" s="1"/>
      <c r="VHH97" s="1"/>
      <c r="VHI97" s="1"/>
      <c r="VHJ97" s="1"/>
      <c r="VHK97" s="761"/>
      <c r="VHL97" s="761"/>
      <c r="VHM97" s="761"/>
      <c r="VHN97" s="761"/>
      <c r="VHO97" s="761"/>
      <c r="VHP97" s="761"/>
      <c r="VHQ97" s="1"/>
      <c r="VHR97" s="761"/>
      <c r="VHS97" s="761"/>
      <c r="VHT97" s="1"/>
      <c r="VHU97" s="1"/>
      <c r="VHV97" s="1"/>
      <c r="VHW97" s="1"/>
      <c r="VHX97" s="1"/>
      <c r="VHY97" s="1"/>
      <c r="VHZ97" s="1"/>
      <c r="VIA97" s="1"/>
      <c r="VIB97" s="1"/>
      <c r="VIC97" s="1"/>
      <c r="VID97" s="1"/>
      <c r="VIE97" s="1"/>
      <c r="VIF97" s="1"/>
      <c r="VIG97" s="1"/>
      <c r="VIH97" s="1"/>
      <c r="VII97" s="1"/>
      <c r="VIJ97" s="1"/>
      <c r="VIK97" s="1"/>
      <c r="VIL97" s="1"/>
      <c r="VIM97" s="1"/>
      <c r="VIN97" s="1"/>
      <c r="VIO97" s="1"/>
      <c r="VIP97" s="1"/>
      <c r="VIQ97" s="1"/>
      <c r="VIR97" s="1"/>
      <c r="VIS97" s="1"/>
      <c r="VIT97" s="1"/>
      <c r="VIU97" s="1"/>
      <c r="VIV97" s="1"/>
      <c r="VIW97" s="1"/>
      <c r="VIX97" s="1"/>
      <c r="VIY97" s="1"/>
      <c r="VIZ97" s="1"/>
      <c r="VJA97" s="1"/>
      <c r="VJB97" s="1"/>
      <c r="VJC97" s="1"/>
      <c r="VJD97" s="1"/>
      <c r="VJE97" s="1"/>
      <c r="VJF97" s="1"/>
      <c r="VJG97" s="1"/>
      <c r="VJH97" s="1"/>
      <c r="VJI97" s="1"/>
      <c r="VJJ97" s="1"/>
      <c r="VJK97" s="1"/>
      <c r="VJL97" s="1"/>
      <c r="VJM97" s="1"/>
      <c r="VJN97" s="1"/>
      <c r="VJO97" s="1"/>
      <c r="VJP97" s="1"/>
      <c r="VJQ97" s="1"/>
      <c r="VJR97" s="1"/>
      <c r="VJS97" s="1"/>
      <c r="VJT97" s="1"/>
      <c r="VJU97" s="1"/>
      <c r="VJV97" s="1"/>
      <c r="VJW97" s="1"/>
      <c r="VJX97" s="1"/>
      <c r="VJY97" s="1"/>
      <c r="VJZ97" s="1"/>
      <c r="VKA97" s="1"/>
      <c r="VKB97" s="1"/>
      <c r="VKC97" s="1"/>
      <c r="VKD97" s="1"/>
      <c r="VKE97" s="1"/>
      <c r="VKF97" s="1"/>
      <c r="VKG97" s="1"/>
      <c r="VKH97" s="1"/>
      <c r="VKI97" s="1"/>
      <c r="VKJ97" s="1"/>
      <c r="VKK97" s="1"/>
      <c r="VKL97" s="1"/>
      <c r="VKM97" s="1"/>
      <c r="VKN97" s="1"/>
      <c r="VKO97" s="1"/>
      <c r="VKP97" s="1"/>
      <c r="VKQ97" s="1"/>
      <c r="VKR97" s="1"/>
      <c r="VKS97" s="1"/>
      <c r="VKT97" s="1"/>
      <c r="VKU97" s="1"/>
      <c r="VKV97" s="1"/>
      <c r="VKW97" s="1"/>
      <c r="VKX97" s="1"/>
      <c r="VKY97" s="1"/>
      <c r="VKZ97" s="1"/>
      <c r="VLA97" s="1"/>
      <c r="VLB97" s="1"/>
      <c r="VLC97" s="1"/>
      <c r="VLD97" s="1"/>
      <c r="VLE97" s="1"/>
      <c r="VLF97" s="1"/>
      <c r="VLG97" s="1"/>
      <c r="VLH97" s="1"/>
      <c r="VLI97" s="1"/>
      <c r="VLJ97" s="1"/>
      <c r="VLK97" s="1"/>
      <c r="VLL97" s="1"/>
      <c r="VLM97" s="1"/>
      <c r="VLN97" s="1"/>
      <c r="VLO97" s="1"/>
      <c r="VLP97" s="1"/>
      <c r="VLQ97" s="1"/>
      <c r="VLR97" s="1"/>
      <c r="VLS97" s="1"/>
      <c r="VLT97" s="1"/>
      <c r="VLU97" s="1"/>
      <c r="VLV97" s="1"/>
      <c r="VLW97" s="1"/>
      <c r="VLX97" s="1"/>
      <c r="VLY97" s="1"/>
      <c r="VLZ97" s="1"/>
      <c r="VMA97" s="1"/>
      <c r="VMB97" s="1"/>
      <c r="VMC97" s="1"/>
      <c r="VMD97" s="1"/>
      <c r="VME97" s="1"/>
      <c r="VMF97" s="1"/>
      <c r="VMG97" s="1"/>
      <c r="VMH97" s="1"/>
      <c r="VMI97" s="1"/>
      <c r="VMJ97" s="1"/>
      <c r="VMK97" s="1"/>
      <c r="VML97" s="1"/>
      <c r="VMM97" s="1"/>
      <c r="VMN97" s="1"/>
      <c r="VMO97" s="1"/>
      <c r="VMP97" s="1"/>
      <c r="VMQ97" s="1"/>
      <c r="VMR97" s="1"/>
      <c r="VMS97" s="1"/>
      <c r="VMT97" s="1"/>
      <c r="VMU97" s="1"/>
      <c r="VMV97" s="1"/>
      <c r="VMW97" s="1"/>
      <c r="VMX97" s="1"/>
      <c r="VMY97" s="1"/>
      <c r="VMZ97" s="1"/>
      <c r="VNA97" s="1"/>
      <c r="VNB97" s="1"/>
      <c r="VNC97" s="1"/>
      <c r="VND97" s="1"/>
      <c r="VNE97" s="1"/>
      <c r="VNF97" s="1"/>
      <c r="VNG97" s="1"/>
      <c r="VNH97" s="1"/>
      <c r="VNI97" s="1"/>
      <c r="VNJ97" s="1"/>
      <c r="VNK97" s="1"/>
      <c r="VNL97" s="1"/>
      <c r="VNM97" s="1"/>
      <c r="VNN97" s="1"/>
      <c r="VNO97" s="1"/>
      <c r="VNP97" s="1"/>
      <c r="VNQ97" s="1"/>
      <c r="VNR97" s="1"/>
      <c r="VNS97" s="1"/>
      <c r="VNT97" s="1"/>
      <c r="VNU97" s="1"/>
      <c r="VNV97" s="1"/>
      <c r="VNW97" s="1"/>
      <c r="VNX97" s="1"/>
      <c r="VNY97" s="1"/>
      <c r="VNZ97" s="1"/>
      <c r="VOA97" s="1"/>
      <c r="VOB97" s="1"/>
      <c r="VOC97" s="1"/>
      <c r="VOD97" s="1"/>
      <c r="VOE97" s="1"/>
      <c r="VOF97" s="1"/>
      <c r="VOG97" s="1"/>
      <c r="VOH97" s="1"/>
      <c r="VOI97" s="1"/>
      <c r="VOJ97" s="1"/>
      <c r="VOK97" s="1"/>
      <c r="VOL97" s="1"/>
      <c r="VOM97" s="1"/>
      <c r="VON97" s="1"/>
      <c r="VOO97" s="1"/>
      <c r="VOP97" s="1"/>
      <c r="VOQ97" s="1"/>
      <c r="VOR97" s="1"/>
      <c r="VOS97" s="1"/>
      <c r="VOT97" s="1"/>
      <c r="VOU97" s="1"/>
      <c r="VOV97" s="1"/>
      <c r="VOW97" s="1"/>
      <c r="VOX97" s="1"/>
      <c r="VOY97" s="1"/>
      <c r="VOZ97" s="1"/>
      <c r="VPA97" s="1"/>
      <c r="VPB97" s="1"/>
      <c r="VPC97" s="1"/>
      <c r="VPD97" s="1"/>
      <c r="VPE97" s="1"/>
      <c r="VPF97" s="1"/>
      <c r="VPG97" s="1"/>
      <c r="VPH97" s="1"/>
      <c r="VPI97" s="1"/>
      <c r="VPJ97" s="1"/>
      <c r="VPK97" s="1"/>
      <c r="VPL97" s="1"/>
      <c r="VPM97" s="1"/>
      <c r="VPN97" s="1"/>
      <c r="VPO97" s="1"/>
      <c r="VPP97" s="1"/>
      <c r="VPQ97" s="1"/>
      <c r="VPR97" s="1"/>
      <c r="VPS97" s="1"/>
      <c r="VPT97" s="1"/>
      <c r="VPU97" s="1"/>
      <c r="VPV97" s="1"/>
      <c r="VPW97" s="1"/>
      <c r="VPX97" s="1"/>
      <c r="VPY97" s="1"/>
      <c r="VPZ97" s="1"/>
      <c r="VQA97" s="1"/>
      <c r="VQB97" s="1"/>
      <c r="VQC97" s="1"/>
      <c r="VQD97" s="1"/>
      <c r="VQE97" s="1"/>
      <c r="VQF97" s="1"/>
      <c r="VQG97" s="1"/>
      <c r="VQH97" s="1"/>
      <c r="VQI97" s="1"/>
      <c r="VQJ97" s="1"/>
      <c r="VQK97" s="1"/>
      <c r="VQL97" s="1"/>
      <c r="VQM97" s="1"/>
      <c r="VQN97" s="1"/>
      <c r="VQO97" s="1"/>
      <c r="VQP97" s="1"/>
      <c r="VQQ97" s="1"/>
      <c r="VQR97" s="1"/>
      <c r="VQS97" s="1"/>
      <c r="VQT97" s="1"/>
      <c r="VQU97" s="1"/>
      <c r="VQV97" s="1"/>
      <c r="VQW97" s="1"/>
      <c r="VQX97" s="1"/>
      <c r="VQY97" s="1"/>
      <c r="VQZ97" s="1"/>
      <c r="VRA97" s="1"/>
      <c r="VRB97" s="1"/>
      <c r="VRC97" s="1"/>
      <c r="VRD97" s="1"/>
      <c r="VRE97" s="1"/>
      <c r="VRF97" s="1"/>
      <c r="VRG97" s="761"/>
      <c r="VRH97" s="761"/>
      <c r="VRI97" s="761"/>
      <c r="VRJ97" s="761"/>
      <c r="VRK97" s="761"/>
      <c r="VRL97" s="761"/>
      <c r="VRM97" s="1"/>
      <c r="VRN97" s="761"/>
      <c r="VRO97" s="761"/>
      <c r="VRP97" s="1"/>
      <c r="VRQ97" s="1"/>
      <c r="VRR97" s="1"/>
      <c r="VRS97" s="1"/>
      <c r="VRT97" s="1"/>
      <c r="VRU97" s="1"/>
      <c r="VRV97" s="1"/>
      <c r="VRW97" s="1"/>
      <c r="VRX97" s="1"/>
      <c r="VRY97" s="1"/>
      <c r="VRZ97" s="1"/>
      <c r="VSA97" s="1"/>
      <c r="VSB97" s="1"/>
      <c r="VSC97" s="1"/>
      <c r="VSD97" s="1"/>
      <c r="VSE97" s="1"/>
      <c r="VSF97" s="1"/>
      <c r="VSG97" s="1"/>
      <c r="VSH97" s="1"/>
      <c r="VSI97" s="1"/>
      <c r="VSJ97" s="1"/>
      <c r="VSK97" s="1"/>
      <c r="VSL97" s="1"/>
      <c r="VSM97" s="1"/>
      <c r="VSN97" s="1"/>
      <c r="VSO97" s="1"/>
      <c r="VSP97" s="1"/>
      <c r="VSQ97" s="1"/>
      <c r="VSR97" s="1"/>
      <c r="VSS97" s="1"/>
      <c r="VST97" s="1"/>
      <c r="VSU97" s="1"/>
      <c r="VSV97" s="1"/>
      <c r="VSW97" s="1"/>
      <c r="VSX97" s="1"/>
      <c r="VSY97" s="1"/>
      <c r="VSZ97" s="1"/>
      <c r="VTA97" s="1"/>
      <c r="VTB97" s="1"/>
      <c r="VTC97" s="1"/>
      <c r="VTD97" s="1"/>
      <c r="VTE97" s="1"/>
      <c r="VTF97" s="1"/>
      <c r="VTG97" s="1"/>
      <c r="VTH97" s="1"/>
      <c r="VTI97" s="1"/>
      <c r="VTJ97" s="1"/>
      <c r="VTK97" s="1"/>
      <c r="VTL97" s="1"/>
      <c r="VTM97" s="1"/>
      <c r="VTN97" s="1"/>
      <c r="VTO97" s="1"/>
      <c r="VTP97" s="1"/>
      <c r="VTQ97" s="1"/>
      <c r="VTR97" s="1"/>
      <c r="VTS97" s="1"/>
      <c r="VTT97" s="1"/>
      <c r="VTU97" s="1"/>
      <c r="VTV97" s="1"/>
      <c r="VTW97" s="1"/>
      <c r="VTX97" s="1"/>
      <c r="VTY97" s="1"/>
      <c r="VTZ97" s="1"/>
      <c r="VUA97" s="1"/>
      <c r="VUB97" s="1"/>
      <c r="VUC97" s="1"/>
      <c r="VUD97" s="1"/>
      <c r="VUE97" s="1"/>
      <c r="VUF97" s="1"/>
      <c r="VUG97" s="1"/>
      <c r="VUH97" s="1"/>
      <c r="VUI97" s="1"/>
      <c r="VUJ97" s="1"/>
      <c r="VUK97" s="1"/>
      <c r="VUL97" s="1"/>
      <c r="VUM97" s="1"/>
      <c r="VUN97" s="1"/>
      <c r="VUO97" s="1"/>
      <c r="VUP97" s="1"/>
      <c r="VUQ97" s="1"/>
      <c r="VUR97" s="1"/>
      <c r="VUS97" s="1"/>
      <c r="VUT97" s="1"/>
      <c r="VUU97" s="1"/>
      <c r="VUV97" s="1"/>
      <c r="VUW97" s="1"/>
      <c r="VUX97" s="1"/>
      <c r="VUY97" s="1"/>
      <c r="VUZ97" s="1"/>
      <c r="VVA97" s="1"/>
      <c r="VVB97" s="1"/>
      <c r="VVC97" s="1"/>
      <c r="VVD97" s="1"/>
      <c r="VVE97" s="1"/>
      <c r="VVF97" s="1"/>
      <c r="VVG97" s="1"/>
      <c r="VVH97" s="1"/>
      <c r="VVI97" s="1"/>
      <c r="VVJ97" s="1"/>
      <c r="VVK97" s="1"/>
      <c r="VVL97" s="1"/>
      <c r="VVM97" s="1"/>
      <c r="VVN97" s="1"/>
      <c r="VVO97" s="1"/>
      <c r="VVP97" s="1"/>
      <c r="VVQ97" s="1"/>
      <c r="VVR97" s="1"/>
      <c r="VVS97" s="1"/>
      <c r="VVT97" s="1"/>
      <c r="VVU97" s="1"/>
      <c r="VVV97" s="1"/>
      <c r="VVW97" s="1"/>
      <c r="VVX97" s="1"/>
      <c r="VVY97" s="1"/>
      <c r="VVZ97" s="1"/>
      <c r="VWA97" s="1"/>
      <c r="VWB97" s="1"/>
      <c r="VWC97" s="1"/>
      <c r="VWD97" s="1"/>
      <c r="VWE97" s="1"/>
      <c r="VWF97" s="1"/>
      <c r="VWG97" s="1"/>
      <c r="VWH97" s="1"/>
      <c r="VWI97" s="1"/>
      <c r="VWJ97" s="1"/>
      <c r="VWK97" s="1"/>
      <c r="VWL97" s="1"/>
      <c r="VWM97" s="1"/>
      <c r="VWN97" s="1"/>
      <c r="VWO97" s="1"/>
      <c r="VWP97" s="1"/>
      <c r="VWQ97" s="1"/>
      <c r="VWR97" s="1"/>
      <c r="VWS97" s="1"/>
      <c r="VWT97" s="1"/>
      <c r="VWU97" s="1"/>
      <c r="VWV97" s="1"/>
      <c r="VWW97" s="1"/>
      <c r="VWX97" s="1"/>
      <c r="VWY97" s="1"/>
      <c r="VWZ97" s="1"/>
      <c r="VXA97" s="1"/>
      <c r="VXB97" s="1"/>
      <c r="VXC97" s="1"/>
      <c r="VXD97" s="1"/>
      <c r="VXE97" s="1"/>
      <c r="VXF97" s="1"/>
      <c r="VXG97" s="1"/>
      <c r="VXH97" s="1"/>
      <c r="VXI97" s="1"/>
      <c r="VXJ97" s="1"/>
      <c r="VXK97" s="1"/>
      <c r="VXL97" s="1"/>
      <c r="VXM97" s="1"/>
      <c r="VXN97" s="1"/>
      <c r="VXO97" s="1"/>
      <c r="VXP97" s="1"/>
      <c r="VXQ97" s="1"/>
      <c r="VXR97" s="1"/>
      <c r="VXS97" s="1"/>
      <c r="VXT97" s="1"/>
      <c r="VXU97" s="1"/>
      <c r="VXV97" s="1"/>
      <c r="VXW97" s="1"/>
      <c r="VXX97" s="1"/>
      <c r="VXY97" s="1"/>
      <c r="VXZ97" s="1"/>
      <c r="VYA97" s="1"/>
      <c r="VYB97" s="1"/>
      <c r="VYC97" s="1"/>
      <c r="VYD97" s="1"/>
      <c r="VYE97" s="1"/>
      <c r="VYF97" s="1"/>
      <c r="VYG97" s="1"/>
      <c r="VYH97" s="1"/>
      <c r="VYI97" s="1"/>
      <c r="VYJ97" s="1"/>
      <c r="VYK97" s="1"/>
      <c r="VYL97" s="1"/>
      <c r="VYM97" s="1"/>
      <c r="VYN97" s="1"/>
      <c r="VYO97" s="1"/>
      <c r="VYP97" s="1"/>
      <c r="VYQ97" s="1"/>
      <c r="VYR97" s="1"/>
      <c r="VYS97" s="1"/>
      <c r="VYT97" s="1"/>
      <c r="VYU97" s="1"/>
      <c r="VYV97" s="1"/>
      <c r="VYW97" s="1"/>
      <c r="VYX97" s="1"/>
      <c r="VYY97" s="1"/>
      <c r="VYZ97" s="1"/>
      <c r="VZA97" s="1"/>
      <c r="VZB97" s="1"/>
      <c r="VZC97" s="1"/>
      <c r="VZD97" s="1"/>
      <c r="VZE97" s="1"/>
      <c r="VZF97" s="1"/>
      <c r="VZG97" s="1"/>
      <c r="VZH97" s="1"/>
      <c r="VZI97" s="1"/>
      <c r="VZJ97" s="1"/>
      <c r="VZK97" s="1"/>
      <c r="VZL97" s="1"/>
      <c r="VZM97" s="1"/>
      <c r="VZN97" s="1"/>
      <c r="VZO97" s="1"/>
      <c r="VZP97" s="1"/>
      <c r="VZQ97" s="1"/>
      <c r="VZR97" s="1"/>
      <c r="VZS97" s="1"/>
      <c r="VZT97" s="1"/>
      <c r="VZU97" s="1"/>
      <c r="VZV97" s="1"/>
      <c r="VZW97" s="1"/>
      <c r="VZX97" s="1"/>
      <c r="VZY97" s="1"/>
      <c r="VZZ97" s="1"/>
      <c r="WAA97" s="1"/>
      <c r="WAB97" s="1"/>
      <c r="WAC97" s="1"/>
      <c r="WAD97" s="1"/>
      <c r="WAE97" s="1"/>
      <c r="WAF97" s="1"/>
      <c r="WAG97" s="1"/>
      <c r="WAH97" s="1"/>
      <c r="WAI97" s="1"/>
      <c r="WAJ97" s="1"/>
      <c r="WAK97" s="1"/>
      <c r="WAL97" s="1"/>
      <c r="WAM97" s="1"/>
      <c r="WAN97" s="1"/>
      <c r="WAO97" s="1"/>
      <c r="WAP97" s="1"/>
      <c r="WAQ97" s="1"/>
      <c r="WAR97" s="1"/>
      <c r="WAS97" s="1"/>
      <c r="WAT97" s="1"/>
      <c r="WAU97" s="1"/>
      <c r="WAV97" s="1"/>
      <c r="WAW97" s="1"/>
      <c r="WAX97" s="1"/>
      <c r="WAY97" s="1"/>
      <c r="WAZ97" s="1"/>
      <c r="WBA97" s="1"/>
      <c r="WBB97" s="1"/>
      <c r="WBC97" s="761"/>
      <c r="WBD97" s="761"/>
      <c r="WBE97" s="761"/>
      <c r="WBF97" s="761"/>
      <c r="WBG97" s="761"/>
      <c r="WBH97" s="761"/>
      <c r="WBI97" s="1"/>
      <c r="WBJ97" s="761"/>
      <c r="WBK97" s="761"/>
      <c r="WBL97" s="1"/>
      <c r="WBM97" s="1"/>
      <c r="WBN97" s="1"/>
      <c r="WBO97" s="1"/>
      <c r="WBP97" s="1"/>
      <c r="WBQ97" s="1"/>
      <c r="WBR97" s="1"/>
      <c r="WBS97" s="1"/>
      <c r="WBT97" s="1"/>
      <c r="WBU97" s="1"/>
      <c r="WBV97" s="1"/>
      <c r="WBW97" s="1"/>
      <c r="WBX97" s="1"/>
      <c r="WBY97" s="1"/>
      <c r="WBZ97" s="1"/>
      <c r="WCA97" s="1"/>
      <c r="WCB97" s="1"/>
      <c r="WCC97" s="1"/>
      <c r="WCD97" s="1"/>
      <c r="WCE97" s="1"/>
      <c r="WCF97" s="1"/>
      <c r="WCG97" s="1"/>
      <c r="WCH97" s="1"/>
      <c r="WCI97" s="1"/>
      <c r="WCJ97" s="1"/>
      <c r="WCK97" s="1"/>
      <c r="WCL97" s="1"/>
      <c r="WCM97" s="1"/>
      <c r="WCN97" s="1"/>
      <c r="WCO97" s="1"/>
      <c r="WCP97" s="1"/>
      <c r="WCQ97" s="1"/>
      <c r="WCR97" s="1"/>
      <c r="WCS97" s="1"/>
      <c r="WCT97" s="1"/>
      <c r="WCU97" s="1"/>
      <c r="WCV97" s="1"/>
      <c r="WCW97" s="1"/>
      <c r="WCX97" s="1"/>
      <c r="WCY97" s="1"/>
      <c r="WCZ97" s="1"/>
      <c r="WDA97" s="1"/>
      <c r="WDB97" s="1"/>
      <c r="WDC97" s="1"/>
      <c r="WDD97" s="1"/>
      <c r="WDE97" s="1"/>
      <c r="WDF97" s="1"/>
      <c r="WDG97" s="1"/>
      <c r="WDH97" s="1"/>
      <c r="WDI97" s="1"/>
      <c r="WDJ97" s="1"/>
      <c r="WDK97" s="1"/>
      <c r="WDL97" s="1"/>
      <c r="WDM97" s="1"/>
      <c r="WDN97" s="1"/>
      <c r="WDO97" s="1"/>
      <c r="WDP97" s="1"/>
      <c r="WDQ97" s="1"/>
      <c r="WDR97" s="1"/>
      <c r="WDS97" s="1"/>
      <c r="WDT97" s="1"/>
      <c r="WDU97" s="1"/>
      <c r="WDV97" s="1"/>
      <c r="WDW97" s="1"/>
      <c r="WDX97" s="1"/>
      <c r="WDY97" s="1"/>
      <c r="WDZ97" s="1"/>
      <c r="WEA97" s="1"/>
      <c r="WEB97" s="1"/>
      <c r="WEC97" s="1"/>
      <c r="WED97" s="1"/>
      <c r="WEE97" s="1"/>
      <c r="WEF97" s="1"/>
      <c r="WEG97" s="1"/>
      <c r="WEH97" s="1"/>
      <c r="WEI97" s="1"/>
      <c r="WEJ97" s="1"/>
      <c r="WEK97" s="1"/>
      <c r="WEL97" s="1"/>
      <c r="WEM97" s="1"/>
      <c r="WEN97" s="1"/>
      <c r="WEO97" s="1"/>
      <c r="WEP97" s="1"/>
      <c r="WEQ97" s="1"/>
      <c r="WER97" s="1"/>
      <c r="WES97" s="1"/>
      <c r="WET97" s="1"/>
      <c r="WEU97" s="1"/>
      <c r="WEV97" s="1"/>
      <c r="WEW97" s="1"/>
      <c r="WEX97" s="1"/>
      <c r="WEY97" s="1"/>
      <c r="WEZ97" s="1"/>
      <c r="WFA97" s="1"/>
      <c r="WFB97" s="1"/>
      <c r="WFC97" s="1"/>
      <c r="WFD97" s="1"/>
      <c r="WFE97" s="1"/>
      <c r="WFF97" s="1"/>
      <c r="WFG97" s="1"/>
      <c r="WFH97" s="1"/>
      <c r="WFI97" s="1"/>
      <c r="WFJ97" s="1"/>
      <c r="WFK97" s="1"/>
      <c r="WFL97" s="1"/>
      <c r="WFM97" s="1"/>
      <c r="WFN97" s="1"/>
      <c r="WFO97" s="1"/>
      <c r="WFP97" s="1"/>
      <c r="WFQ97" s="1"/>
      <c r="WFR97" s="1"/>
      <c r="WFS97" s="1"/>
      <c r="WFT97" s="1"/>
      <c r="WFU97" s="1"/>
      <c r="WFV97" s="1"/>
      <c r="WFW97" s="1"/>
      <c r="WFX97" s="1"/>
      <c r="WFY97" s="1"/>
      <c r="WFZ97" s="1"/>
      <c r="WGA97" s="1"/>
      <c r="WGB97" s="1"/>
      <c r="WGC97" s="1"/>
      <c r="WGD97" s="1"/>
      <c r="WGE97" s="1"/>
      <c r="WGF97" s="1"/>
      <c r="WGG97" s="1"/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  <c r="WGZ97" s="1"/>
      <c r="WHA97" s="1"/>
      <c r="WHB97" s="1"/>
      <c r="WHC97" s="1"/>
      <c r="WHD97" s="1"/>
      <c r="WHE97" s="1"/>
      <c r="WHF97" s="1"/>
      <c r="WHG97" s="1"/>
      <c r="WHH97" s="1"/>
      <c r="WHI97" s="1"/>
      <c r="WHJ97" s="1"/>
      <c r="WHK97" s="1"/>
      <c r="WHL97" s="1"/>
      <c r="WHM97" s="1"/>
      <c r="WHN97" s="1"/>
      <c r="WHO97" s="1"/>
      <c r="WHP97" s="1"/>
      <c r="WHQ97" s="1"/>
      <c r="WHR97" s="1"/>
      <c r="WHS97" s="1"/>
      <c r="WHT97" s="1"/>
      <c r="WHU97" s="1"/>
      <c r="WHV97" s="1"/>
      <c r="WHW97" s="1"/>
      <c r="WHX97" s="1"/>
      <c r="WHY97" s="1"/>
      <c r="WHZ97" s="1"/>
      <c r="WIA97" s="1"/>
      <c r="WIB97" s="1"/>
      <c r="WIC97" s="1"/>
      <c r="WID97" s="1"/>
      <c r="WIE97" s="1"/>
      <c r="WIF97" s="1"/>
      <c r="WIG97" s="1"/>
      <c r="WIH97" s="1"/>
      <c r="WII97" s="1"/>
      <c r="WIJ97" s="1"/>
      <c r="WIK97" s="1"/>
      <c r="WIL97" s="1"/>
      <c r="WIM97" s="1"/>
      <c r="WIN97" s="1"/>
      <c r="WIO97" s="1"/>
      <c r="WIP97" s="1"/>
      <c r="WIQ97" s="1"/>
      <c r="WIR97" s="1"/>
      <c r="WIS97" s="1"/>
      <c r="WIT97" s="1"/>
      <c r="WIU97" s="1"/>
      <c r="WIV97" s="1"/>
      <c r="WIW97" s="1"/>
      <c r="WIX97" s="1"/>
      <c r="WIY97" s="1"/>
      <c r="WIZ97" s="1"/>
      <c r="WJA97" s="1"/>
      <c r="WJB97" s="1"/>
      <c r="WJC97" s="1"/>
      <c r="WJD97" s="1"/>
      <c r="WJE97" s="1"/>
      <c r="WJF97" s="1"/>
      <c r="WJG97" s="1"/>
      <c r="WJH97" s="1"/>
      <c r="WJI97" s="1"/>
      <c r="WJJ97" s="1"/>
      <c r="WJK97" s="1"/>
      <c r="WJL97" s="1"/>
      <c r="WJM97" s="1"/>
      <c r="WJN97" s="1"/>
      <c r="WJO97" s="1"/>
      <c r="WJP97" s="1"/>
      <c r="WJQ97" s="1"/>
      <c r="WJR97" s="1"/>
      <c r="WJS97" s="1"/>
      <c r="WJT97" s="1"/>
      <c r="WJU97" s="1"/>
      <c r="WJV97" s="1"/>
      <c r="WJW97" s="1"/>
      <c r="WJX97" s="1"/>
      <c r="WJY97" s="1"/>
      <c r="WJZ97" s="1"/>
      <c r="WKA97" s="1"/>
      <c r="WKB97" s="1"/>
      <c r="WKC97" s="1"/>
      <c r="WKD97" s="1"/>
      <c r="WKE97" s="1"/>
      <c r="WKF97" s="1"/>
      <c r="WKG97" s="1"/>
      <c r="WKH97" s="1"/>
      <c r="WKI97" s="1"/>
      <c r="WKJ97" s="1"/>
      <c r="WKK97" s="1"/>
      <c r="WKL97" s="1"/>
      <c r="WKM97" s="1"/>
      <c r="WKN97" s="1"/>
      <c r="WKO97" s="1"/>
      <c r="WKP97" s="1"/>
      <c r="WKQ97" s="1"/>
      <c r="WKR97" s="1"/>
      <c r="WKS97" s="1"/>
      <c r="WKT97" s="1"/>
      <c r="WKU97" s="1"/>
      <c r="WKV97" s="1"/>
      <c r="WKW97" s="1"/>
      <c r="WKX97" s="1"/>
      <c r="WKY97" s="761"/>
      <c r="WKZ97" s="761"/>
      <c r="WLA97" s="761"/>
      <c r="WLB97" s="761"/>
      <c r="WLC97" s="761"/>
      <c r="WLD97" s="761"/>
      <c r="WLE97" s="1"/>
      <c r="WLF97" s="761"/>
      <c r="WLG97" s="761"/>
      <c r="WLH97" s="1"/>
      <c r="WLI97" s="1"/>
      <c r="WLJ97" s="1"/>
      <c r="WLK97" s="1"/>
      <c r="WLL97" s="1"/>
      <c r="WLM97" s="1"/>
      <c r="WLN97" s="1"/>
      <c r="WLO97" s="1"/>
      <c r="WLP97" s="1"/>
      <c r="WLQ97" s="1"/>
      <c r="WLR97" s="1"/>
      <c r="WLS97" s="1"/>
      <c r="WLT97" s="1"/>
      <c r="WLU97" s="1"/>
      <c r="WLV97" s="1"/>
      <c r="WLW97" s="1"/>
      <c r="WLX97" s="1"/>
      <c r="WLY97" s="1"/>
      <c r="WLZ97" s="1"/>
      <c r="WMA97" s="1"/>
      <c r="WMB97" s="1"/>
      <c r="WMC97" s="1"/>
      <c r="WMD97" s="1"/>
      <c r="WME97" s="1"/>
      <c r="WMF97" s="1"/>
      <c r="WMG97" s="1"/>
      <c r="WMH97" s="1"/>
      <c r="WMI97" s="1"/>
      <c r="WMJ97" s="1"/>
      <c r="WMK97" s="1"/>
      <c r="WML97" s="1"/>
      <c r="WMM97" s="1"/>
      <c r="WMN97" s="1"/>
      <c r="WMO97" s="1"/>
      <c r="WMP97" s="1"/>
      <c r="WMQ97" s="1"/>
      <c r="WMR97" s="1"/>
      <c r="WMS97" s="1"/>
      <c r="WMT97" s="1"/>
      <c r="WMU97" s="1"/>
      <c r="WMV97" s="1"/>
      <c r="WMW97" s="1"/>
      <c r="WMX97" s="1"/>
      <c r="WMY97" s="1"/>
      <c r="WMZ97" s="1"/>
      <c r="WNA97" s="1"/>
      <c r="WNB97" s="1"/>
      <c r="WNC97" s="1"/>
      <c r="WND97" s="1"/>
      <c r="WNE97" s="1"/>
      <c r="WNF97" s="1"/>
      <c r="WNG97" s="1"/>
      <c r="WNH97" s="1"/>
      <c r="WNI97" s="1"/>
      <c r="WNJ97" s="1"/>
      <c r="WNK97" s="1"/>
      <c r="WNL97" s="1"/>
      <c r="WNM97" s="1"/>
      <c r="WNN97" s="1"/>
      <c r="WNO97" s="1"/>
      <c r="WNP97" s="1"/>
      <c r="WNQ97" s="1"/>
      <c r="WNR97" s="1"/>
      <c r="WNS97" s="1"/>
      <c r="WNT97" s="1"/>
      <c r="WNU97" s="1"/>
      <c r="WNV97" s="1"/>
      <c r="WNW97" s="1"/>
      <c r="WNX97" s="1"/>
      <c r="WNY97" s="1"/>
      <c r="WNZ97" s="1"/>
      <c r="WOA97" s="1"/>
      <c r="WOB97" s="1"/>
      <c r="WOC97" s="1"/>
      <c r="WOD97" s="1"/>
      <c r="WOE97" s="1"/>
      <c r="WOF97" s="1"/>
      <c r="WOG97" s="1"/>
      <c r="WOH97" s="1"/>
      <c r="WOI97" s="1"/>
      <c r="WOJ97" s="1"/>
      <c r="WOK97" s="1"/>
      <c r="WOL97" s="1"/>
      <c r="WOM97" s="1"/>
      <c r="WON97" s="1"/>
      <c r="WOO97" s="1"/>
      <c r="WOP97" s="1"/>
      <c r="WOQ97" s="1"/>
      <c r="WOR97" s="1"/>
      <c r="WOS97" s="1"/>
      <c r="WOT97" s="1"/>
      <c r="WOU97" s="1"/>
      <c r="WOV97" s="1"/>
      <c r="WOW97" s="1"/>
      <c r="WOX97" s="1"/>
      <c r="WOY97" s="1"/>
      <c r="WOZ97" s="1"/>
      <c r="WPA97" s="1"/>
      <c r="WPB97" s="1"/>
      <c r="WPC97" s="1"/>
      <c r="WPD97" s="1"/>
      <c r="WPE97" s="1"/>
      <c r="WPF97" s="1"/>
      <c r="WPG97" s="1"/>
      <c r="WPH97" s="1"/>
      <c r="WPI97" s="1"/>
      <c r="WPJ97" s="1"/>
      <c r="WPK97" s="1"/>
      <c r="WPL97" s="1"/>
      <c r="WPM97" s="1"/>
      <c r="WPN97" s="1"/>
      <c r="WPO97" s="1"/>
      <c r="WPP97" s="1"/>
      <c r="WPQ97" s="1"/>
      <c r="WPR97" s="1"/>
      <c r="WPS97" s="1"/>
      <c r="WPT97" s="1"/>
      <c r="WPU97" s="1"/>
      <c r="WPV97" s="1"/>
      <c r="WPW97" s="1"/>
      <c r="WPX97" s="1"/>
      <c r="WPY97" s="1"/>
      <c r="WPZ97" s="1"/>
      <c r="WQA97" s="1"/>
      <c r="WQB97" s="1"/>
      <c r="WQC97" s="1"/>
      <c r="WQD97" s="1"/>
      <c r="WQE97" s="1"/>
      <c r="WQF97" s="1"/>
      <c r="WQG97" s="1"/>
      <c r="WQH97" s="1"/>
      <c r="WQI97" s="1"/>
      <c r="WQJ97" s="1"/>
      <c r="WQK97" s="1"/>
      <c r="WQL97" s="1"/>
      <c r="WQM97" s="1"/>
      <c r="WQN97" s="1"/>
      <c r="WQO97" s="1"/>
      <c r="WQP97" s="1"/>
      <c r="WQQ97" s="1"/>
      <c r="WQR97" s="1"/>
      <c r="WQS97" s="1"/>
      <c r="WQT97" s="1"/>
      <c r="WQU97" s="1"/>
      <c r="WQV97" s="1"/>
      <c r="WQW97" s="1"/>
      <c r="WQX97" s="1"/>
      <c r="WQY97" s="1"/>
      <c r="WQZ97" s="1"/>
      <c r="WRA97" s="1"/>
      <c r="WRB97" s="1"/>
      <c r="WRC97" s="1"/>
      <c r="WRD97" s="1"/>
      <c r="WRE97" s="1"/>
      <c r="WRF97" s="1"/>
      <c r="WRG97" s="1"/>
      <c r="WRH97" s="1"/>
      <c r="WRI97" s="1"/>
      <c r="WRJ97" s="1"/>
      <c r="WRK97" s="1"/>
      <c r="WRL97" s="1"/>
      <c r="WRM97" s="1"/>
      <c r="WRN97" s="1"/>
      <c r="WRO97" s="1"/>
      <c r="WRP97" s="1"/>
      <c r="WRQ97" s="1"/>
      <c r="WRR97" s="1"/>
      <c r="WRS97" s="1"/>
      <c r="WRT97" s="1"/>
      <c r="WRU97" s="1"/>
      <c r="WRV97" s="1"/>
      <c r="WRW97" s="1"/>
      <c r="WRX97" s="1"/>
      <c r="WRY97" s="1"/>
      <c r="WRZ97" s="1"/>
      <c r="WSA97" s="1"/>
      <c r="WSB97" s="1"/>
      <c r="WSC97" s="1"/>
      <c r="WSD97" s="1"/>
      <c r="WSE97" s="1"/>
      <c r="WSF97" s="1"/>
      <c r="WSG97" s="1"/>
      <c r="WSH97" s="1"/>
      <c r="WSI97" s="1"/>
      <c r="WSJ97" s="1"/>
      <c r="WSK97" s="1"/>
      <c r="WSL97" s="1"/>
      <c r="WSM97" s="1"/>
      <c r="WSN97" s="1"/>
      <c r="WSO97" s="1"/>
      <c r="WSP97" s="1"/>
      <c r="WSQ97" s="1"/>
      <c r="WSR97" s="1"/>
      <c r="WSS97" s="1"/>
      <c r="WST97" s="1"/>
      <c r="WSU97" s="1"/>
      <c r="WSV97" s="1"/>
      <c r="WSW97" s="1"/>
      <c r="WSX97" s="1"/>
      <c r="WSY97" s="1"/>
      <c r="WSZ97" s="1"/>
      <c r="WTA97" s="1"/>
      <c r="WTB97" s="1"/>
      <c r="WTC97" s="1"/>
      <c r="WTD97" s="1"/>
      <c r="WTE97" s="1"/>
      <c r="WTF97" s="1"/>
      <c r="WTG97" s="1"/>
      <c r="WTH97" s="1"/>
      <c r="WTI97" s="1"/>
      <c r="WTJ97" s="1"/>
      <c r="WTK97" s="1"/>
      <c r="WTL97" s="1"/>
      <c r="WTM97" s="1"/>
      <c r="WTN97" s="1"/>
      <c r="WTO97" s="1"/>
      <c r="WTP97" s="1"/>
      <c r="WTQ97" s="1"/>
      <c r="WTR97" s="1"/>
      <c r="WTS97" s="1"/>
      <c r="WTT97" s="1"/>
      <c r="WTU97" s="1"/>
      <c r="WTV97" s="1"/>
      <c r="WTW97" s="1"/>
      <c r="WTX97" s="1"/>
      <c r="WTY97" s="1"/>
      <c r="WTZ97" s="1"/>
      <c r="WUA97" s="1"/>
      <c r="WUB97" s="1"/>
      <c r="WUC97" s="1"/>
      <c r="WUD97" s="1"/>
      <c r="WUE97" s="1"/>
      <c r="WUF97" s="1"/>
      <c r="WUG97" s="1"/>
      <c r="WUH97" s="1"/>
      <c r="WUI97" s="1"/>
      <c r="WUJ97" s="1"/>
      <c r="WUK97" s="1"/>
      <c r="WUL97" s="1"/>
      <c r="WUM97" s="1"/>
      <c r="WUN97" s="1"/>
      <c r="WUO97" s="1"/>
      <c r="WUP97" s="1"/>
      <c r="WUQ97" s="1"/>
      <c r="WUR97" s="1"/>
      <c r="WUS97" s="1"/>
      <c r="WUT97" s="1"/>
      <c r="WUU97" s="761"/>
      <c r="WUV97" s="761"/>
      <c r="WUW97" s="761"/>
      <c r="WUX97" s="761"/>
      <c r="WUY97" s="761"/>
      <c r="WUZ97" s="761"/>
      <c r="WVA97" s="1"/>
      <c r="WVB97" s="761"/>
      <c r="WVC97" s="761"/>
      <c r="WVD97" s="1"/>
      <c r="WVE97" s="1"/>
      <c r="WVF97" s="1"/>
      <c r="WVG97" s="1"/>
      <c r="WVH97" s="1"/>
      <c r="WVI97" s="1"/>
      <c r="WVJ97" s="1"/>
      <c r="WVK97" s="1"/>
      <c r="WVL97" s="1"/>
      <c r="WVM97" s="1"/>
      <c r="WVN97" s="1"/>
      <c r="WVO97" s="1"/>
      <c r="WVP97" s="1"/>
      <c r="WVQ97" s="1"/>
      <c r="WVR97" s="1"/>
      <c r="WVS97" s="1"/>
      <c r="WVT97" s="1"/>
      <c r="WVU97" s="1"/>
      <c r="WVV97" s="1"/>
      <c r="WVW97" s="1"/>
      <c r="WVX97" s="1"/>
      <c r="WVY97" s="1"/>
      <c r="WVZ97" s="1"/>
      <c r="WWA97" s="1"/>
      <c r="WWB97" s="1"/>
      <c r="WWC97" s="1"/>
      <c r="WWD97" s="1"/>
      <c r="WWE97" s="1"/>
      <c r="WWF97" s="1"/>
      <c r="WWG97" s="1"/>
      <c r="WWH97" s="1"/>
      <c r="WWI97" s="1"/>
      <c r="WWJ97" s="1"/>
      <c r="WWK97" s="1"/>
      <c r="WWL97" s="1"/>
      <c r="WWM97" s="1"/>
      <c r="WWN97" s="1"/>
      <c r="WWO97" s="1"/>
      <c r="WWP97" s="1"/>
      <c r="WWQ97" s="1"/>
      <c r="WWR97" s="1"/>
      <c r="WWS97" s="1"/>
      <c r="WWT97" s="1"/>
      <c r="WWU97" s="1"/>
      <c r="WWV97" s="1"/>
      <c r="WWW97" s="1"/>
      <c r="WWX97" s="1"/>
      <c r="WWY97" s="1"/>
      <c r="WWZ97" s="1"/>
      <c r="WXA97" s="1"/>
      <c r="WXB97" s="1"/>
      <c r="WXC97" s="1"/>
      <c r="WXD97" s="1"/>
      <c r="WXE97" s="1"/>
      <c r="WXF97" s="1"/>
      <c r="WXG97" s="1"/>
      <c r="WXH97" s="1"/>
      <c r="WXI97" s="1"/>
      <c r="WXJ97" s="1"/>
      <c r="WXK97" s="1"/>
      <c r="WXL97" s="1"/>
      <c r="WXM97" s="1"/>
      <c r="WXN97" s="1"/>
      <c r="WXO97" s="1"/>
      <c r="WXP97" s="1"/>
      <c r="WXQ97" s="1"/>
      <c r="WXR97" s="1"/>
      <c r="WXS97" s="1"/>
      <c r="WXT97" s="1"/>
      <c r="WXU97" s="1"/>
      <c r="WXV97" s="1"/>
      <c r="WXW97" s="1"/>
      <c r="WXX97" s="1"/>
      <c r="WXY97" s="1"/>
      <c r="WXZ97" s="1"/>
      <c r="WYA97" s="1"/>
      <c r="WYB97" s="1"/>
      <c r="WYC97" s="1"/>
      <c r="WYD97" s="1"/>
      <c r="WYE97" s="1"/>
      <c r="WYF97" s="1"/>
      <c r="WYG97" s="1"/>
      <c r="WYH97" s="1"/>
      <c r="WYI97" s="1"/>
      <c r="WYJ97" s="1"/>
      <c r="WYK97" s="1"/>
      <c r="WYL97" s="1"/>
      <c r="WYM97" s="1"/>
      <c r="WYN97" s="1"/>
      <c r="WYO97" s="1"/>
      <c r="WYP97" s="1"/>
      <c r="WYQ97" s="1"/>
      <c r="WYR97" s="1"/>
      <c r="WYS97" s="1"/>
      <c r="WYT97" s="1"/>
      <c r="WYU97" s="1"/>
      <c r="WYV97" s="1"/>
      <c r="WYW97" s="1"/>
      <c r="WYX97" s="1"/>
      <c r="WYY97" s="1"/>
      <c r="WYZ97" s="1"/>
      <c r="WZA97" s="1"/>
      <c r="WZB97" s="1"/>
      <c r="WZC97" s="1"/>
      <c r="WZD97" s="1"/>
      <c r="WZE97" s="1"/>
      <c r="WZF97" s="1"/>
      <c r="WZG97" s="1"/>
      <c r="WZH97" s="1"/>
      <c r="WZI97" s="1"/>
      <c r="WZJ97" s="1"/>
      <c r="WZK97" s="1"/>
      <c r="WZL97" s="1"/>
      <c r="WZM97" s="1"/>
      <c r="WZN97" s="1"/>
      <c r="WZO97" s="1"/>
      <c r="WZP97" s="1"/>
      <c r="WZQ97" s="1"/>
      <c r="WZR97" s="1"/>
      <c r="WZS97" s="1"/>
      <c r="WZT97" s="1"/>
      <c r="WZU97" s="1"/>
      <c r="WZV97" s="1"/>
      <c r="WZW97" s="1"/>
      <c r="WZX97" s="1"/>
      <c r="WZY97" s="1"/>
      <c r="WZZ97" s="1"/>
      <c r="XAA97" s="1"/>
      <c r="XAB97" s="1"/>
      <c r="XAC97" s="1"/>
      <c r="XAD97" s="1"/>
      <c r="XAE97" s="1"/>
      <c r="XAF97" s="1"/>
      <c r="XAG97" s="1"/>
      <c r="XAH97" s="1"/>
      <c r="XAI97" s="1"/>
      <c r="XAJ97" s="1"/>
      <c r="XAK97" s="1"/>
      <c r="XAL97" s="1"/>
      <c r="XAM97" s="1"/>
      <c r="XAN97" s="1"/>
      <c r="XAO97" s="1"/>
      <c r="XAP97" s="1"/>
      <c r="XAQ97" s="1"/>
      <c r="XAR97" s="1"/>
      <c r="XAS97" s="1"/>
      <c r="XAT97" s="1"/>
      <c r="XAU97" s="1"/>
      <c r="XAV97" s="1"/>
      <c r="XAW97" s="1"/>
      <c r="XAX97" s="1"/>
      <c r="XAY97" s="1"/>
      <c r="XAZ97" s="1"/>
      <c r="XBA97" s="1"/>
      <c r="XBB97" s="1"/>
      <c r="XBC97" s="1"/>
      <c r="XBD97" s="1"/>
      <c r="XBE97" s="1"/>
      <c r="XBF97" s="1"/>
      <c r="XBG97" s="1"/>
      <c r="XBH97" s="1"/>
      <c r="XBI97" s="1"/>
      <c r="XBJ97" s="1"/>
      <c r="XBK97" s="1"/>
      <c r="XBL97" s="1"/>
      <c r="XBM97" s="1"/>
      <c r="XBN97" s="1"/>
      <c r="XBO97" s="1"/>
      <c r="XBP97" s="1"/>
      <c r="XBQ97" s="1"/>
      <c r="XBR97" s="1"/>
      <c r="XBS97" s="1"/>
      <c r="XBT97" s="1"/>
      <c r="XBU97" s="1"/>
      <c r="XBV97" s="1"/>
      <c r="XBW97" s="1"/>
      <c r="XBX97" s="1"/>
      <c r="XBY97" s="1"/>
      <c r="XBZ97" s="1"/>
      <c r="XCA97" s="1"/>
      <c r="XCB97" s="1"/>
      <c r="XCC97" s="1"/>
      <c r="XCD97" s="1"/>
      <c r="XCE97" s="1"/>
      <c r="XCF97" s="1"/>
      <c r="XCG97" s="1"/>
      <c r="XCH97" s="1"/>
      <c r="XCI97" s="1"/>
      <c r="XCJ97" s="1"/>
      <c r="XCK97" s="1"/>
      <c r="XCL97" s="1"/>
      <c r="XCM97" s="1"/>
      <c r="XCN97" s="1"/>
      <c r="XCO97" s="1"/>
      <c r="XCP97" s="1"/>
      <c r="XCQ97" s="1"/>
      <c r="XCR97" s="1"/>
      <c r="XCS97" s="1"/>
      <c r="XCT97" s="1"/>
      <c r="XCU97" s="1"/>
      <c r="XCV97" s="1"/>
      <c r="XCW97" s="1"/>
      <c r="XCX97" s="1"/>
      <c r="XCY97" s="1"/>
      <c r="XCZ97" s="1"/>
      <c r="XDA97" s="1"/>
      <c r="XDB97" s="1"/>
      <c r="XDC97" s="1"/>
      <c r="XDD97" s="1"/>
      <c r="XDE97" s="1"/>
      <c r="XDF97" s="1"/>
      <c r="XDG97" s="1"/>
      <c r="XDH97" s="1"/>
      <c r="XDI97" s="1"/>
      <c r="XDJ97" s="1"/>
      <c r="XDK97" s="1"/>
      <c r="XDL97" s="1"/>
      <c r="XDM97" s="1"/>
      <c r="XDN97" s="1"/>
      <c r="XDO97" s="1"/>
      <c r="XDP97" s="1"/>
      <c r="XDQ97" s="1"/>
      <c r="XDR97" s="1"/>
      <c r="XDS97" s="1"/>
      <c r="XDT97" s="1"/>
      <c r="XDU97" s="1"/>
      <c r="XDV97" s="1"/>
      <c r="XDW97" s="1"/>
      <c r="XDX97" s="1"/>
      <c r="XDY97" s="1"/>
      <c r="XDZ97" s="1"/>
      <c r="XEA97" s="1"/>
      <c r="XEB97" s="1"/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  <c r="XFC97" s="1"/>
    </row>
    <row r="98" spans="1:16383" ht="12" customHeight="1">
      <c r="A98" s="43" t="str">
        <f>IF(ISBLANK(H98),"",($F$3&amp;"."&amp;+(COUNTA(H$3:H98))))</f>
        <v/>
      </c>
      <c r="B98" s="493"/>
      <c r="C98" s="756" t="s">
        <v>822</v>
      </c>
      <c r="D98" s="757"/>
      <c r="E98" s="757"/>
      <c r="F98" s="757"/>
      <c r="G98" s="758"/>
      <c r="H98" s="4"/>
      <c r="I98" s="4"/>
      <c r="J98" s="615"/>
      <c r="K98" s="4"/>
      <c r="L98" s="709">
        <v>18</v>
      </c>
      <c r="M98" s="308"/>
    </row>
    <row r="99" spans="1:16383" ht="12" customHeight="1">
      <c r="A99" s="43" t="str">
        <f>IF(ISBLANK(H99),"",($F$3&amp;"."&amp;+(COUNTA(H$3:H99))))</f>
        <v/>
      </c>
      <c r="B99" s="493"/>
      <c r="C99" s="767"/>
      <c r="D99" s="768"/>
      <c r="E99" s="733"/>
      <c r="F99" s="733"/>
      <c r="G99" s="6"/>
      <c r="H99" s="4"/>
      <c r="I99" s="4"/>
      <c r="J99" s="615"/>
      <c r="K99" s="4"/>
      <c r="L99" s="679">
        <v>19</v>
      </c>
      <c r="M99" s="308"/>
    </row>
    <row r="100" spans="1:16383" ht="12" customHeight="1">
      <c r="A100" s="43" t="str">
        <f>IF(ISBLANK(H100),"",($F$3&amp;"."&amp;+(COUNTA(H$3:H100))))</f>
        <v>2.28</v>
      </c>
      <c r="B100" s="621" t="s">
        <v>759</v>
      </c>
      <c r="C100" s="31" t="s">
        <v>12</v>
      </c>
      <c r="D100" s="31" t="s">
        <v>760</v>
      </c>
      <c r="E100" s="13"/>
      <c r="F100" s="281"/>
      <c r="G100" s="281"/>
      <c r="H100" s="620" t="s">
        <v>142</v>
      </c>
      <c r="I100" s="273">
        <v>1</v>
      </c>
      <c r="J100" s="612"/>
      <c r="K100" s="311"/>
      <c r="L100" s="709">
        <v>20</v>
      </c>
      <c r="M100" s="308"/>
    </row>
    <row r="101" spans="1:16383" ht="12" customHeight="1">
      <c r="A101" s="43" t="str">
        <f>IF(ISBLANK(H101),"",($F$3&amp;"."&amp;+(COUNTA(H$3:H101))))</f>
        <v/>
      </c>
      <c r="B101" s="292"/>
      <c r="D101" s="31"/>
      <c r="E101" s="13"/>
      <c r="F101" s="281"/>
      <c r="G101" s="281"/>
      <c r="H101" s="620"/>
      <c r="I101" s="273"/>
      <c r="J101" s="612"/>
      <c r="K101" s="311"/>
      <c r="L101" s="679">
        <v>21</v>
      </c>
      <c r="M101" s="308"/>
    </row>
    <row r="102" spans="1:16383" ht="12" customHeight="1">
      <c r="A102" s="43" t="str">
        <f>IF(ISBLANK(H102),"",($F$3&amp;"."&amp;+(COUNTA(H$3:H102))))</f>
        <v>2.29</v>
      </c>
      <c r="B102" s="621" t="s">
        <v>762</v>
      </c>
      <c r="C102" s="31" t="s">
        <v>15</v>
      </c>
      <c r="D102" s="31" t="s">
        <v>763</v>
      </c>
      <c r="E102" s="13"/>
      <c r="F102" s="281"/>
      <c r="G102" s="281"/>
      <c r="H102" s="620" t="s">
        <v>142</v>
      </c>
      <c r="I102" s="273">
        <v>1</v>
      </c>
      <c r="J102" s="612"/>
      <c r="K102" s="311"/>
      <c r="L102" s="709">
        <v>22</v>
      </c>
      <c r="M102" s="308"/>
    </row>
    <row r="103" spans="1:16383" ht="12" customHeight="1">
      <c r="A103" s="43" t="str">
        <f>IF(ISBLANK(H103),"",($F$3&amp;"."&amp;+(COUNTA(H$3:H103))))</f>
        <v/>
      </c>
      <c r="B103" s="292"/>
      <c r="D103" s="31"/>
      <c r="E103" s="13"/>
      <c r="F103" s="281"/>
      <c r="G103" s="281"/>
      <c r="H103" s="620"/>
      <c r="I103" s="273"/>
      <c r="J103" s="612"/>
      <c r="K103" s="311"/>
      <c r="L103" s="679">
        <v>23</v>
      </c>
      <c r="M103" s="308"/>
    </row>
    <row r="104" spans="1:16383" ht="12" customHeight="1">
      <c r="A104" s="43" t="str">
        <f>IF(ISBLANK(H104),"",($F$3&amp;"."&amp;+(COUNTA(H$3:H104))))</f>
        <v>2.30</v>
      </c>
      <c r="B104" s="621" t="s">
        <v>766</v>
      </c>
      <c r="C104" s="31" t="s">
        <v>16</v>
      </c>
      <c r="D104" s="31" t="s">
        <v>767</v>
      </c>
      <c r="E104" s="13"/>
      <c r="F104" s="281"/>
      <c r="G104" s="281"/>
      <c r="H104" s="620" t="s">
        <v>142</v>
      </c>
      <c r="I104" s="273">
        <v>1</v>
      </c>
      <c r="J104" s="612"/>
      <c r="K104" s="311"/>
      <c r="L104" s="709">
        <v>24</v>
      </c>
      <c r="M104" s="308"/>
    </row>
    <row r="105" spans="1:16383" ht="12" customHeight="1">
      <c r="A105" s="43" t="str">
        <f>IF(ISBLANK(H105),"",($F$3&amp;"."&amp;+(COUNTA(H$3:H105))))</f>
        <v/>
      </c>
      <c r="B105" s="113"/>
      <c r="C105" s="117"/>
      <c r="D105" s="733"/>
      <c r="E105" s="733"/>
      <c r="F105" s="761"/>
      <c r="G105" s="766"/>
      <c r="H105" s="4"/>
      <c r="I105" s="4"/>
      <c r="J105" s="615"/>
      <c r="K105" s="4"/>
      <c r="L105" s="679">
        <v>25</v>
      </c>
      <c r="M105" s="308"/>
    </row>
    <row r="106" spans="1:16383" ht="12" customHeight="1">
      <c r="A106" s="43" t="str">
        <f>IF(ISBLANK(H106),"",($F$3&amp;"."&amp;+(COUNTA(H$3:H106))))</f>
        <v/>
      </c>
      <c r="B106" s="297"/>
      <c r="C106" s="11"/>
      <c r="D106" s="11"/>
      <c r="E106" s="11"/>
      <c r="G106" s="259"/>
      <c r="H106" s="14"/>
      <c r="I106" s="304"/>
      <c r="J106" s="615"/>
      <c r="K106" s="324"/>
      <c r="L106" s="709">
        <v>26</v>
      </c>
      <c r="M106" s="308"/>
    </row>
    <row r="107" spans="1:16383" ht="12" customHeight="1">
      <c r="A107" s="43" t="str">
        <f>IF(ISBLANK(H107),"",($F$3&amp;"."&amp;+(COUNTA(H$3:H107))))</f>
        <v/>
      </c>
      <c r="B107" s="297"/>
      <c r="C107" s="11"/>
      <c r="D107" s="11"/>
      <c r="E107" s="11"/>
      <c r="G107" s="259"/>
      <c r="H107" s="14"/>
      <c r="I107" s="304"/>
      <c r="J107" s="615"/>
      <c r="K107" s="324"/>
      <c r="L107" s="679">
        <v>27</v>
      </c>
      <c r="M107" s="308"/>
    </row>
    <row r="108" spans="1:16383" ht="12" customHeight="1">
      <c r="A108" s="43" t="str">
        <f>IF(ISBLANK(H108),"",($F$3&amp;"."&amp;+(COUNTA(H$3:H108))))</f>
        <v/>
      </c>
      <c r="B108" s="297"/>
      <c r="C108" s="11"/>
      <c r="D108" s="11"/>
      <c r="E108" s="11"/>
      <c r="G108" s="259"/>
      <c r="H108" s="14"/>
      <c r="I108" s="304"/>
      <c r="J108" s="615"/>
      <c r="K108" s="324"/>
      <c r="L108" s="709">
        <v>28</v>
      </c>
      <c r="M108" s="308"/>
    </row>
    <row r="109" spans="1:16383" ht="12" customHeight="1">
      <c r="A109" s="43" t="str">
        <f>IF(ISBLANK(H109),"",($F$3&amp;"."&amp;+(COUNTA(H$3:H109))))</f>
        <v/>
      </c>
      <c r="B109" s="297"/>
      <c r="C109" s="11"/>
      <c r="D109" s="11"/>
      <c r="E109" s="11"/>
      <c r="G109" s="259"/>
      <c r="H109" s="14"/>
      <c r="I109" s="304"/>
      <c r="J109" s="615"/>
      <c r="K109" s="324"/>
      <c r="L109" s="679">
        <v>29</v>
      </c>
      <c r="M109" s="308"/>
    </row>
    <row r="110" spans="1:16383" ht="12" customHeight="1">
      <c r="A110" s="43" t="str">
        <f>IF(ISBLANK(H110),"",($F$3&amp;"."&amp;+(COUNTA(H$3:H110))))</f>
        <v/>
      </c>
      <c r="B110" s="297"/>
      <c r="C110" s="11"/>
      <c r="D110" s="11"/>
      <c r="E110" s="11"/>
      <c r="G110" s="259"/>
      <c r="H110" s="14"/>
      <c r="I110" s="304"/>
      <c r="J110" s="615"/>
      <c r="K110" s="324"/>
      <c r="L110" s="709">
        <v>30</v>
      </c>
      <c r="M110" s="308"/>
    </row>
    <row r="111" spans="1:16383" ht="12" customHeight="1">
      <c r="A111" s="43" t="str">
        <f>IF(ISBLANK(H111),"",($F$3&amp;"."&amp;+(COUNTA(H$3:H111))))</f>
        <v/>
      </c>
      <c r="B111" s="297"/>
      <c r="C111" s="11"/>
      <c r="D111" s="11"/>
      <c r="E111" s="11"/>
      <c r="G111" s="259"/>
      <c r="H111" s="14"/>
      <c r="I111" s="304"/>
      <c r="J111" s="615"/>
      <c r="K111" s="324"/>
      <c r="L111" s="679">
        <v>31</v>
      </c>
      <c r="M111" s="308"/>
    </row>
    <row r="112" spans="1:16383" ht="12" customHeight="1">
      <c r="A112" s="43" t="str">
        <f>IF(ISBLANK(H112),"",($F$3&amp;"."&amp;+(COUNTA(H$3:H112))))</f>
        <v/>
      </c>
      <c r="B112" s="297"/>
      <c r="C112" s="11"/>
      <c r="D112" s="11"/>
      <c r="E112" s="11"/>
      <c r="G112" s="259"/>
      <c r="H112" s="14"/>
      <c r="I112" s="304"/>
      <c r="J112" s="615"/>
      <c r="K112" s="324"/>
      <c r="L112" s="709">
        <v>32</v>
      </c>
      <c r="M112" s="308"/>
    </row>
    <row r="113" spans="1:13" ht="12" customHeight="1">
      <c r="A113" s="43" t="str">
        <f>IF(ISBLANK(H113),"",($F$3&amp;"."&amp;+(COUNTA(H$3:H113))))</f>
        <v/>
      </c>
      <c r="B113" s="297"/>
      <c r="C113" s="11"/>
      <c r="D113" s="11"/>
      <c r="E113" s="11"/>
      <c r="G113" s="259"/>
      <c r="H113" s="14"/>
      <c r="I113" s="304"/>
      <c r="J113" s="615"/>
      <c r="K113" s="324"/>
      <c r="L113" s="679">
        <v>33</v>
      </c>
      <c r="M113" s="308"/>
    </row>
    <row r="114" spans="1:13" ht="12" customHeight="1">
      <c r="A114" s="43" t="str">
        <f>IF(ISBLANK(H114),"",($F$3&amp;"."&amp;+(COUNTA(H$3:H114))))</f>
        <v/>
      </c>
      <c r="B114" s="297"/>
      <c r="C114" s="11"/>
      <c r="D114" s="11"/>
      <c r="E114" s="11"/>
      <c r="G114" s="259"/>
      <c r="H114" s="14"/>
      <c r="I114" s="304"/>
      <c r="J114" s="615"/>
      <c r="K114" s="324"/>
      <c r="L114" s="709">
        <v>34</v>
      </c>
      <c r="M114" s="308"/>
    </row>
    <row r="115" spans="1:13" ht="12" customHeight="1">
      <c r="A115" s="43" t="str">
        <f>IF(ISBLANK(H115),"",($F$3&amp;"."&amp;+(COUNTA(H$3:H115))))</f>
        <v/>
      </c>
      <c r="B115" s="297"/>
      <c r="C115" s="11"/>
      <c r="D115" s="11"/>
      <c r="E115" s="11"/>
      <c r="G115" s="259"/>
      <c r="H115" s="14"/>
      <c r="I115" s="304"/>
      <c r="J115" s="615"/>
      <c r="K115" s="324"/>
      <c r="L115" s="679">
        <v>35</v>
      </c>
      <c r="M115" s="308"/>
    </row>
    <row r="116" spans="1:13" ht="12" customHeight="1">
      <c r="A116" s="43" t="str">
        <f>IF(ISBLANK(H116),"",($F$3&amp;"."&amp;+(COUNTA(H$3:H116))))</f>
        <v/>
      </c>
      <c r="B116" s="297"/>
      <c r="C116" s="11"/>
      <c r="D116" s="11"/>
      <c r="E116" s="11"/>
      <c r="G116" s="259"/>
      <c r="H116" s="14"/>
      <c r="I116" s="304"/>
      <c r="J116" s="615"/>
      <c r="K116" s="324"/>
      <c r="L116" s="709">
        <v>36</v>
      </c>
      <c r="M116" s="308"/>
    </row>
    <row r="117" spans="1:13" ht="12" customHeight="1">
      <c r="A117" s="43" t="str">
        <f>IF(ISBLANK(H117),"",($F$3&amp;"."&amp;+(COUNTA(H$3:H117))))</f>
        <v/>
      </c>
      <c r="B117" s="297"/>
      <c r="C117" s="11"/>
      <c r="D117" s="11"/>
      <c r="E117" s="11"/>
      <c r="G117" s="259"/>
      <c r="H117" s="14"/>
      <c r="I117" s="304"/>
      <c r="J117" s="615"/>
      <c r="K117" s="324"/>
      <c r="L117" s="679">
        <v>37</v>
      </c>
      <c r="M117" s="308"/>
    </row>
    <row r="118" spans="1:13" ht="12" customHeight="1">
      <c r="A118" s="43" t="str">
        <f>IF(ISBLANK(H118),"",($F$3&amp;"."&amp;+(COUNTA(H$3:H118))))</f>
        <v/>
      </c>
      <c r="B118" s="297"/>
      <c r="C118" s="11"/>
      <c r="D118" s="11"/>
      <c r="E118" s="11"/>
      <c r="G118" s="259"/>
      <c r="H118" s="14"/>
      <c r="I118" s="304"/>
      <c r="J118" s="615"/>
      <c r="K118" s="324"/>
      <c r="L118" s="709">
        <v>38</v>
      </c>
      <c r="M118" s="308"/>
    </row>
    <row r="119" spans="1:13" ht="12" customHeight="1">
      <c r="A119" s="43" t="str">
        <f>IF(ISBLANK(H119),"",($F$3&amp;"."&amp;+(COUNTA(H$3:H119))))</f>
        <v/>
      </c>
      <c r="B119" s="297"/>
      <c r="C119" s="11"/>
      <c r="D119" s="11"/>
      <c r="E119" s="11"/>
      <c r="G119" s="259"/>
      <c r="H119" s="14"/>
      <c r="I119" s="304"/>
      <c r="J119" s="615"/>
      <c r="K119" s="324"/>
      <c r="L119" s="679">
        <v>39</v>
      </c>
      <c r="M119" s="308"/>
    </row>
    <row r="120" spans="1:13" ht="12" customHeight="1">
      <c r="A120" s="43" t="str">
        <f>IF(ISBLANK(H120),"",($F$3&amp;"."&amp;+(COUNTA(H$3:H120))))</f>
        <v/>
      </c>
      <c r="B120" s="297"/>
      <c r="C120" s="11"/>
      <c r="D120" s="11"/>
      <c r="E120" s="11"/>
      <c r="G120" s="259"/>
      <c r="H120" s="14"/>
      <c r="I120" s="304"/>
      <c r="J120" s="615"/>
      <c r="K120" s="324"/>
      <c r="L120" s="709">
        <v>40</v>
      </c>
      <c r="M120" s="308"/>
    </row>
    <row r="121" spans="1:13" ht="12" customHeight="1">
      <c r="A121" s="43" t="str">
        <f>IF(ISBLANK(H121),"",($F$3&amp;"."&amp;+(COUNTA(H$3:H121))))</f>
        <v/>
      </c>
      <c r="B121" s="297"/>
      <c r="C121" s="11"/>
      <c r="D121" s="11"/>
      <c r="E121" s="11"/>
      <c r="G121" s="259"/>
      <c r="H121" s="14"/>
      <c r="I121" s="304"/>
      <c r="J121" s="615"/>
      <c r="K121" s="324"/>
      <c r="L121" s="679">
        <v>41</v>
      </c>
      <c r="M121" s="308"/>
    </row>
    <row r="122" spans="1:13" ht="12" customHeight="1">
      <c r="A122" s="43" t="str">
        <f>IF(ISBLANK(H122),"",($F$3&amp;"."&amp;+(COUNTA(H$3:H122))))</f>
        <v/>
      </c>
      <c r="B122" s="297"/>
      <c r="C122" s="11"/>
      <c r="D122" s="11"/>
      <c r="E122" s="11"/>
      <c r="G122" s="259"/>
      <c r="H122" s="14"/>
      <c r="I122" s="304"/>
      <c r="J122" s="615"/>
      <c r="K122" s="324"/>
      <c r="L122" s="709">
        <v>42</v>
      </c>
      <c r="M122" s="308"/>
    </row>
    <row r="123" spans="1:13" ht="12" customHeight="1">
      <c r="A123" s="43" t="str">
        <f>IF(ISBLANK(H123),"",($F$3&amp;"."&amp;+(COUNTA(H$3:H123))))</f>
        <v/>
      </c>
      <c r="B123" s="297"/>
      <c r="C123" s="11"/>
      <c r="D123" s="11"/>
      <c r="E123" s="11"/>
      <c r="G123" s="259"/>
      <c r="H123" s="14"/>
      <c r="I123" s="304"/>
      <c r="J123" s="615"/>
      <c r="K123" s="324"/>
      <c r="L123" s="679">
        <v>43</v>
      </c>
      <c r="M123" s="308"/>
    </row>
    <row r="124" spans="1:13" ht="12" customHeight="1">
      <c r="A124" s="43" t="str">
        <f>IF(ISBLANK(H124),"",($F$3&amp;"."&amp;+(COUNTA(H$3:H124))))</f>
        <v/>
      </c>
      <c r="B124" s="297"/>
      <c r="C124" s="11"/>
      <c r="D124" s="11"/>
      <c r="E124" s="11"/>
      <c r="G124" s="259"/>
      <c r="H124" s="14"/>
      <c r="I124" s="304"/>
      <c r="J124" s="615"/>
      <c r="K124" s="324"/>
      <c r="L124" s="709">
        <v>44</v>
      </c>
      <c r="M124" s="308"/>
    </row>
    <row r="125" spans="1:13" ht="12" customHeight="1">
      <c r="A125" s="43" t="str">
        <f>IF(ISBLANK(H125),"",($F$3&amp;"."&amp;+(COUNTA(H$3:H125))))</f>
        <v/>
      </c>
      <c r="B125" s="297"/>
      <c r="C125" s="11"/>
      <c r="D125" s="11"/>
      <c r="E125" s="11"/>
      <c r="G125" s="259"/>
      <c r="H125" s="14"/>
      <c r="I125" s="304"/>
      <c r="J125" s="615"/>
      <c r="K125" s="324"/>
      <c r="L125" s="679">
        <v>45</v>
      </c>
      <c r="M125" s="308"/>
    </row>
    <row r="126" spans="1:13" ht="12" customHeight="1">
      <c r="A126" s="43" t="str">
        <f>IF(ISBLANK(H126),"",($F$3&amp;"."&amp;+(COUNTA(H$3:H126))))</f>
        <v/>
      </c>
      <c r="B126" s="297"/>
      <c r="C126" s="11"/>
      <c r="D126" s="11"/>
      <c r="E126" s="11"/>
      <c r="G126" s="259"/>
      <c r="H126" s="14"/>
      <c r="I126" s="304"/>
      <c r="J126" s="615"/>
      <c r="K126" s="324"/>
      <c r="L126" s="709">
        <v>46</v>
      </c>
      <c r="M126" s="308"/>
    </row>
    <row r="127" spans="1:13" ht="12" customHeight="1">
      <c r="A127" s="43" t="str">
        <f>IF(ISBLANK(H127),"",($F$3&amp;"."&amp;+(COUNTA(H$3:H127))))</f>
        <v/>
      </c>
      <c r="B127" s="297"/>
      <c r="C127" s="11"/>
      <c r="D127" s="11"/>
      <c r="E127" s="11"/>
      <c r="G127" s="259"/>
      <c r="H127" s="14"/>
      <c r="I127" s="304"/>
      <c r="J127" s="615"/>
      <c r="K127" s="324"/>
      <c r="L127" s="679">
        <v>47</v>
      </c>
      <c r="M127" s="308"/>
    </row>
    <row r="128" spans="1:13" ht="12" customHeight="1">
      <c r="A128" s="43" t="str">
        <f>IF(ISBLANK(H128),"",($F$3&amp;"."&amp;+(COUNTA(H$3:H128))))</f>
        <v/>
      </c>
      <c r="B128" s="297"/>
      <c r="C128" s="11"/>
      <c r="D128" s="11"/>
      <c r="E128" s="11"/>
      <c r="G128" s="259"/>
      <c r="H128" s="14"/>
      <c r="I128" s="304"/>
      <c r="J128" s="615"/>
      <c r="K128" s="324"/>
      <c r="L128" s="709">
        <v>48</v>
      </c>
      <c r="M128" s="308"/>
    </row>
    <row r="129" spans="1:13" ht="12" customHeight="1">
      <c r="A129" s="43" t="str">
        <f>IF(ISBLANK(H129),"",($F$3&amp;"."&amp;+(COUNTA(H$3:H129))))</f>
        <v/>
      </c>
      <c r="B129" s="297"/>
      <c r="C129" s="11"/>
      <c r="D129" s="11"/>
      <c r="E129" s="11"/>
      <c r="G129" s="259"/>
      <c r="H129" s="14"/>
      <c r="I129" s="304"/>
      <c r="J129" s="615"/>
      <c r="K129" s="324"/>
      <c r="L129" s="679">
        <v>49</v>
      </c>
      <c r="M129" s="308"/>
    </row>
    <row r="130" spans="1:13" ht="12" customHeight="1">
      <c r="A130" s="43" t="str">
        <f>IF(ISBLANK(H130),"",($F$3&amp;"."&amp;+(COUNTA(H$3:H130))))</f>
        <v/>
      </c>
      <c r="B130" s="297"/>
      <c r="C130" s="11"/>
      <c r="D130" s="11"/>
      <c r="E130" s="11"/>
      <c r="G130" s="259"/>
      <c r="H130" s="14"/>
      <c r="I130" s="304"/>
      <c r="J130" s="615"/>
      <c r="K130" s="324"/>
      <c r="L130" s="709">
        <v>50</v>
      </c>
      <c r="M130" s="308"/>
    </row>
    <row r="131" spans="1:13" ht="12" customHeight="1">
      <c r="A131" s="43" t="str">
        <f>IF(ISBLANK(H131),"",($F$3&amp;"."&amp;+(COUNTA(H$3:H131))))</f>
        <v/>
      </c>
      <c r="B131" s="297"/>
      <c r="C131" s="11"/>
      <c r="D131" s="11"/>
      <c r="E131" s="11"/>
      <c r="G131" s="259"/>
      <c r="H131" s="14"/>
      <c r="I131" s="304"/>
      <c r="J131" s="615"/>
      <c r="K131" s="324"/>
      <c r="L131" s="679">
        <v>51</v>
      </c>
      <c r="M131" s="308"/>
    </row>
    <row r="132" spans="1:13" ht="12" customHeight="1">
      <c r="A132" s="43" t="str">
        <f>IF(ISBLANK(H132),"",($F$3&amp;"."&amp;+(COUNTA(H$3:H132))))</f>
        <v/>
      </c>
      <c r="B132" s="297"/>
      <c r="C132" s="11"/>
      <c r="D132" s="11"/>
      <c r="E132" s="11"/>
      <c r="G132" s="259"/>
      <c r="H132" s="14"/>
      <c r="I132" s="304"/>
      <c r="J132" s="615"/>
      <c r="K132" s="324"/>
      <c r="L132" s="709">
        <v>52</v>
      </c>
      <c r="M132" s="308"/>
    </row>
    <row r="133" spans="1:13" ht="12" customHeight="1">
      <c r="A133" s="43"/>
      <c r="B133" s="297"/>
      <c r="C133" s="11"/>
      <c r="D133" s="11"/>
      <c r="E133" s="11"/>
      <c r="G133" s="259"/>
      <c r="H133" s="14"/>
      <c r="I133" s="304"/>
      <c r="J133" s="615"/>
      <c r="K133" s="324"/>
      <c r="L133" s="679">
        <v>53</v>
      </c>
      <c r="M133" s="308"/>
    </row>
    <row r="134" spans="1:13" ht="12" customHeight="1">
      <c r="A134" s="43"/>
      <c r="B134" s="297"/>
      <c r="C134" s="11"/>
      <c r="D134" s="11"/>
      <c r="E134" s="11"/>
      <c r="G134" s="259"/>
      <c r="H134" s="14"/>
      <c r="I134" s="304"/>
      <c r="J134" s="615"/>
      <c r="K134" s="324"/>
      <c r="L134" s="709">
        <v>54</v>
      </c>
      <c r="M134" s="308"/>
    </row>
    <row r="135" spans="1:13" ht="12" customHeight="1">
      <c r="A135" s="43"/>
      <c r="B135" s="297"/>
      <c r="C135" s="11"/>
      <c r="D135" s="11"/>
      <c r="E135" s="11"/>
      <c r="G135" s="259"/>
      <c r="H135" s="14"/>
      <c r="I135" s="304"/>
      <c r="J135" s="615"/>
      <c r="K135" s="324"/>
      <c r="L135" s="679">
        <v>55</v>
      </c>
      <c r="M135" s="308"/>
    </row>
    <row r="136" spans="1:13" ht="12" customHeight="1">
      <c r="A136" s="43"/>
      <c r="B136" s="297"/>
      <c r="C136" s="11"/>
      <c r="D136" s="11"/>
      <c r="E136" s="11"/>
      <c r="G136" s="259"/>
      <c r="H136" s="14"/>
      <c r="I136" s="304"/>
      <c r="J136" s="615"/>
      <c r="K136" s="324"/>
      <c r="L136" s="709">
        <v>56</v>
      </c>
      <c r="M136" s="308"/>
    </row>
    <row r="137" spans="1:13" ht="12" customHeight="1">
      <c r="A137" s="43"/>
      <c r="B137" s="297"/>
      <c r="C137" s="11"/>
      <c r="D137" s="11"/>
      <c r="E137" s="11"/>
      <c r="G137" s="259"/>
      <c r="H137" s="14"/>
      <c r="I137" s="304"/>
      <c r="J137" s="615"/>
      <c r="K137" s="324"/>
      <c r="L137" s="679">
        <v>57</v>
      </c>
      <c r="M137" s="308"/>
    </row>
    <row r="138" spans="1:13" ht="12" customHeight="1">
      <c r="A138" s="43"/>
      <c r="B138" s="297"/>
      <c r="C138" s="11"/>
      <c r="D138" s="11"/>
      <c r="E138" s="11"/>
      <c r="G138" s="259"/>
      <c r="H138" s="14"/>
      <c r="I138" s="304"/>
      <c r="J138" s="615"/>
      <c r="K138" s="324"/>
      <c r="L138" s="709">
        <v>58</v>
      </c>
      <c r="M138" s="308"/>
    </row>
    <row r="139" spans="1:13" ht="12" customHeight="1">
      <c r="A139" s="43"/>
      <c r="B139" s="297"/>
      <c r="C139" s="11"/>
      <c r="D139" s="11"/>
      <c r="E139" s="11"/>
      <c r="G139" s="259"/>
      <c r="H139" s="14"/>
      <c r="I139" s="304"/>
      <c r="J139" s="615"/>
      <c r="K139" s="324"/>
      <c r="L139" s="679">
        <v>59</v>
      </c>
      <c r="M139" s="308"/>
    </row>
    <row r="140" spans="1:13" ht="12" customHeight="1">
      <c r="A140" s="43"/>
      <c r="B140" s="297"/>
      <c r="C140" s="11"/>
      <c r="D140" s="11"/>
      <c r="E140" s="11"/>
      <c r="G140" s="259"/>
      <c r="H140" s="14"/>
      <c r="I140" s="304"/>
      <c r="J140" s="615"/>
      <c r="K140" s="324"/>
      <c r="L140" s="709">
        <v>60</v>
      </c>
      <c r="M140" s="312"/>
    </row>
    <row r="141" spans="1:13" ht="12" customHeight="1">
      <c r="A141" s="43"/>
      <c r="B141" s="297"/>
      <c r="C141" s="11"/>
      <c r="D141" s="11"/>
      <c r="E141" s="11"/>
      <c r="G141" s="259"/>
      <c r="H141" s="14"/>
      <c r="I141" s="304"/>
      <c r="J141" s="615"/>
      <c r="K141" s="324"/>
      <c r="L141" s="679">
        <v>61</v>
      </c>
      <c r="M141" s="325"/>
    </row>
    <row r="142" spans="1:13" ht="12" customHeight="1">
      <c r="A142" s="43"/>
      <c r="B142" s="297"/>
      <c r="C142" s="11"/>
      <c r="D142" s="11"/>
      <c r="E142" s="11"/>
      <c r="G142" s="259"/>
      <c r="H142" s="14"/>
      <c r="I142" s="304"/>
      <c r="J142" s="615"/>
      <c r="K142" s="324"/>
      <c r="L142" s="709">
        <v>62</v>
      </c>
    </row>
    <row r="143" spans="1:13" ht="12" customHeight="1">
      <c r="A143" s="43"/>
      <c r="B143" s="297"/>
      <c r="C143" s="11"/>
      <c r="D143" s="11"/>
      <c r="E143" s="11"/>
      <c r="G143" s="259"/>
      <c r="H143" s="14"/>
      <c r="I143" s="304"/>
      <c r="J143" s="615"/>
      <c r="K143" s="324"/>
      <c r="L143" s="679">
        <v>63</v>
      </c>
    </row>
    <row r="144" spans="1:13" ht="12" customHeight="1">
      <c r="A144" s="43"/>
      <c r="B144" s="297"/>
      <c r="C144" s="11"/>
      <c r="D144" s="11"/>
      <c r="E144" s="11"/>
      <c r="G144" s="259"/>
      <c r="H144" s="14"/>
      <c r="I144" s="304"/>
      <c r="J144" s="615"/>
      <c r="K144" s="324"/>
      <c r="L144" s="709">
        <v>64</v>
      </c>
    </row>
    <row r="145" spans="1:12" ht="12" customHeight="1">
      <c r="A145" s="43" t="str">
        <f>IF(ISBLANK(H145),"",($F$3&amp;"."&amp;+(COUNTA(H$3:H145))))</f>
        <v/>
      </c>
      <c r="B145" s="297"/>
      <c r="C145" s="11"/>
      <c r="D145" s="11"/>
      <c r="E145" s="11"/>
      <c r="G145" s="259"/>
      <c r="H145" s="14"/>
      <c r="I145" s="304"/>
      <c r="J145" s="615"/>
      <c r="K145" s="324"/>
      <c r="L145" s="679">
        <v>65</v>
      </c>
    </row>
    <row r="146" spans="1:12" ht="12" customHeight="1">
      <c r="A146" s="43" t="str">
        <f>IF(ISBLANK(H146),"",($F$3&amp;"."&amp;+(COUNTA(H$3:H146))))</f>
        <v/>
      </c>
      <c r="B146" s="297"/>
      <c r="C146" s="11"/>
      <c r="D146" s="11"/>
      <c r="E146" s="11"/>
      <c r="G146" s="259"/>
      <c r="H146" s="14"/>
      <c r="I146" s="304"/>
      <c r="J146" s="615"/>
      <c r="K146" s="324"/>
      <c r="L146" s="709">
        <v>66</v>
      </c>
    </row>
    <row r="147" spans="1:12" ht="12" customHeight="1">
      <c r="A147" s="43" t="str">
        <f>IF(ISBLANK(H147),"",($F$3&amp;"."&amp;+(COUNTA(H$3:H147))))</f>
        <v/>
      </c>
      <c r="B147" s="297"/>
      <c r="C147" s="11"/>
      <c r="D147" s="11"/>
      <c r="E147" s="11"/>
      <c r="G147" s="259"/>
      <c r="H147" s="14"/>
      <c r="I147" s="304"/>
      <c r="J147" s="615"/>
      <c r="K147" s="324"/>
      <c r="L147" s="679">
        <v>67</v>
      </c>
    </row>
    <row r="148" spans="1:12" ht="12" customHeight="1">
      <c r="A148" s="43" t="str">
        <f>IF(ISBLANK(H148),"",($F$3&amp;"."&amp;+(COUNTA(H$3:H148))))</f>
        <v/>
      </c>
      <c r="B148" s="297"/>
      <c r="C148" s="11"/>
      <c r="D148" s="11"/>
      <c r="E148" s="11"/>
      <c r="G148" s="259"/>
      <c r="H148" s="14"/>
      <c r="I148" s="304"/>
      <c r="J148" s="615"/>
      <c r="K148" s="324"/>
      <c r="L148" s="709">
        <v>68</v>
      </c>
    </row>
    <row r="149" spans="1:12" ht="12" customHeight="1">
      <c r="A149" s="43" t="str">
        <f>IF(ISBLANK(H149),"",($F$3&amp;"."&amp;+(COUNTA(H$3:H149))))</f>
        <v/>
      </c>
      <c r="B149" s="297"/>
      <c r="C149" s="11"/>
      <c r="D149" s="11"/>
      <c r="E149" s="11"/>
      <c r="G149" s="259"/>
      <c r="H149" s="14"/>
      <c r="I149" s="304"/>
      <c r="J149" s="615"/>
      <c r="K149" s="324"/>
      <c r="L149" s="679">
        <v>69</v>
      </c>
    </row>
    <row r="150" spans="1:12" ht="12" customHeight="1">
      <c r="A150" s="43" t="str">
        <f>IF(ISBLANK(H150),"",($F$3&amp;"."&amp;+(COUNTA(H$3:H150))))</f>
        <v/>
      </c>
      <c r="B150" s="297"/>
      <c r="C150" s="11"/>
      <c r="D150" s="11"/>
      <c r="E150" s="11"/>
      <c r="G150" s="259"/>
      <c r="H150" s="14"/>
      <c r="I150" s="304"/>
      <c r="J150" s="615"/>
      <c r="K150" s="324"/>
      <c r="L150" s="709">
        <v>70</v>
      </c>
    </row>
    <row r="151" spans="1:12" ht="12" customHeight="1">
      <c r="A151" s="43" t="str">
        <f>IF(ISBLANK(H151),"",($F$3&amp;"."&amp;+(COUNTA(H$3:H151))))</f>
        <v/>
      </c>
      <c r="B151" s="297"/>
      <c r="C151" s="11"/>
      <c r="D151" s="11"/>
      <c r="E151" s="11"/>
      <c r="G151" s="259"/>
      <c r="H151" s="14"/>
      <c r="I151" s="304"/>
      <c r="J151" s="615"/>
      <c r="K151" s="324"/>
      <c r="L151" s="679">
        <v>71</v>
      </c>
    </row>
    <row r="152" spans="1:12" ht="12" customHeight="1">
      <c r="A152" s="43" t="str">
        <f>IF(ISBLANK(H152),"",($F$3&amp;"."&amp;+(COUNTA(H$3:H152))))</f>
        <v/>
      </c>
      <c r="B152" s="297"/>
      <c r="C152" s="11"/>
      <c r="D152" s="11"/>
      <c r="E152" s="11"/>
      <c r="G152" s="259"/>
      <c r="H152" s="14"/>
      <c r="I152" s="304"/>
      <c r="J152" s="615"/>
      <c r="K152" s="324"/>
      <c r="L152" s="709">
        <v>72</v>
      </c>
    </row>
    <row r="153" spans="1:12" ht="12" customHeight="1">
      <c r="A153" s="43" t="str">
        <f>IF(ISBLANK(H153),"",($F$3&amp;"."&amp;+(COUNTA(H$3:H153))))</f>
        <v/>
      </c>
      <c r="B153" s="297"/>
      <c r="C153" s="11"/>
      <c r="D153" s="11"/>
      <c r="E153" s="11"/>
      <c r="G153" s="259"/>
      <c r="H153" s="14"/>
      <c r="I153" s="304"/>
      <c r="J153" s="615"/>
      <c r="K153" s="324"/>
      <c r="L153" s="679">
        <v>73</v>
      </c>
    </row>
    <row r="154" spans="1:12" ht="12" customHeight="1">
      <c r="A154" s="43" t="str">
        <f>IF(ISBLANK(H154),"",($F$3&amp;"."&amp;+(COUNTA(H$3:H154))))</f>
        <v/>
      </c>
      <c r="B154" s="297"/>
      <c r="C154" s="11"/>
      <c r="D154" s="11"/>
      <c r="E154" s="11"/>
      <c r="G154" s="259"/>
      <c r="H154" s="14"/>
      <c r="I154" s="304"/>
      <c r="J154" s="615"/>
      <c r="K154" s="324"/>
      <c r="L154" s="709">
        <v>76</v>
      </c>
    </row>
    <row r="155" spans="1:12" ht="12" customHeight="1">
      <c r="A155" s="269"/>
      <c r="B155" s="297"/>
      <c r="C155" s="11"/>
      <c r="D155" s="11"/>
      <c r="E155" s="11"/>
      <c r="G155" s="259"/>
      <c r="H155" s="14"/>
      <c r="I155" s="304"/>
      <c r="J155" s="615"/>
      <c r="K155" s="324"/>
      <c r="L155" s="679">
        <v>77</v>
      </c>
    </row>
    <row r="156" spans="1:12" ht="12" customHeight="1">
      <c r="A156" s="269"/>
      <c r="B156" s="297"/>
      <c r="C156" s="10" t="str">
        <f>C3</f>
        <v>Schedule No.: 2</v>
      </c>
      <c r="D156" s="11"/>
      <c r="E156" s="11"/>
      <c r="G156" s="259"/>
      <c r="H156" s="14"/>
      <c r="I156" s="304"/>
      <c r="J156" s="615"/>
      <c r="K156" s="324"/>
      <c r="L156" s="709">
        <v>78</v>
      </c>
    </row>
    <row r="157" spans="1:12" ht="12" customHeight="1">
      <c r="A157" s="269"/>
      <c r="B157" s="297"/>
      <c r="C157" s="10" t="str">
        <f>C4</f>
        <v>Provisional Sums and Prime Cost Items</v>
      </c>
      <c r="D157" s="11"/>
      <c r="E157" s="11"/>
      <c r="G157" s="259"/>
      <c r="H157" s="14"/>
      <c r="I157" s="304"/>
      <c r="J157" s="615"/>
      <c r="K157" s="324"/>
      <c r="L157" s="679">
        <v>79</v>
      </c>
    </row>
    <row r="158" spans="1:12" ht="12" customHeight="1" thickBot="1">
      <c r="A158" s="269"/>
      <c r="B158" s="297"/>
      <c r="C158" s="13"/>
      <c r="D158" s="11"/>
      <c r="E158" s="11"/>
      <c r="G158" s="259"/>
      <c r="H158" s="14"/>
      <c r="I158" s="320"/>
      <c r="J158" s="613"/>
      <c r="K158" s="274"/>
      <c r="L158" s="709">
        <v>80</v>
      </c>
    </row>
    <row r="159" spans="1:12" ht="12" customHeight="1" thickTop="1" thickBot="1">
      <c r="A159" s="570"/>
      <c r="B159" s="571"/>
      <c r="C159" s="572"/>
      <c r="D159" s="573"/>
      <c r="E159" s="573"/>
      <c r="F159" s="574"/>
      <c r="G159" s="574"/>
      <c r="H159" s="575"/>
      <c r="I159" s="576"/>
      <c r="J159" s="618" t="s">
        <v>447</v>
      </c>
      <c r="K159" s="578"/>
    </row>
    <row r="160" spans="1:12" ht="12" customHeight="1" thickTop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</sheetData>
  <mergeCells count="772">
    <mergeCell ref="UNU97:UNV97"/>
    <mergeCell ref="UNW97:UNX97"/>
    <mergeCell ref="UNZ97:UOA97"/>
    <mergeCell ref="UXO97:UXP97"/>
    <mergeCell ref="UXQ97:UXR97"/>
    <mergeCell ref="VHR97:VHS97"/>
    <mergeCell ref="VRG97:VRH97"/>
    <mergeCell ref="VRI97:VRJ97"/>
    <mergeCell ref="VRK97:VRL97"/>
    <mergeCell ref="VRN97:VRO97"/>
    <mergeCell ref="UXS97:UXT97"/>
    <mergeCell ref="UXV97:UXW97"/>
    <mergeCell ref="VHK97:VHL97"/>
    <mergeCell ref="VHM97:VHN97"/>
    <mergeCell ref="VHO97:VHP97"/>
    <mergeCell ref="WUY97:WUZ97"/>
    <mergeCell ref="WVB97:WVC97"/>
    <mergeCell ref="WLA97:WLB97"/>
    <mergeCell ref="WLC97:WLD97"/>
    <mergeCell ref="WLF97:WLG97"/>
    <mergeCell ref="WUU97:WUV97"/>
    <mergeCell ref="WUW97:WUX97"/>
    <mergeCell ref="WBC97:WBD97"/>
    <mergeCell ref="WBE97:WBF97"/>
    <mergeCell ref="WBG97:WBH97"/>
    <mergeCell ref="WBJ97:WBK97"/>
    <mergeCell ref="WKY97:WKZ97"/>
    <mergeCell ref="TAM97:TAN97"/>
    <mergeCell ref="TAP97:TAQ97"/>
    <mergeCell ref="TKE97:TKF97"/>
    <mergeCell ref="TKG97:TKH97"/>
    <mergeCell ref="TKI97:TKJ97"/>
    <mergeCell ref="SQO97:SQP97"/>
    <mergeCell ref="SQQ97:SQR97"/>
    <mergeCell ref="SQT97:SQU97"/>
    <mergeCell ref="TAI97:TAJ97"/>
    <mergeCell ref="TAK97:TAL97"/>
    <mergeCell ref="UDW97:UDX97"/>
    <mergeCell ref="UDY97:UDZ97"/>
    <mergeCell ref="UEA97:UEB97"/>
    <mergeCell ref="UED97:UEE97"/>
    <mergeCell ref="UNS97:UNT97"/>
    <mergeCell ref="TKL97:TKM97"/>
    <mergeCell ref="TUA97:TUB97"/>
    <mergeCell ref="TUC97:TUD97"/>
    <mergeCell ref="TUE97:TUF97"/>
    <mergeCell ref="TUH97:TUI97"/>
    <mergeCell ref="RDG97:RDH97"/>
    <mergeCell ref="RDJ97:RDK97"/>
    <mergeCell ref="RMY97:RMZ97"/>
    <mergeCell ref="RNA97:RNB97"/>
    <mergeCell ref="RNC97:RND97"/>
    <mergeCell ref="QTI97:QTJ97"/>
    <mergeCell ref="QTK97:QTL97"/>
    <mergeCell ref="QTN97:QTO97"/>
    <mergeCell ref="RDC97:RDD97"/>
    <mergeCell ref="RDE97:RDF97"/>
    <mergeCell ref="SGQ97:SGR97"/>
    <mergeCell ref="SGS97:SGT97"/>
    <mergeCell ref="SGU97:SGV97"/>
    <mergeCell ref="SGX97:SGY97"/>
    <mergeCell ref="SQM97:SQN97"/>
    <mergeCell ref="RNF97:RNG97"/>
    <mergeCell ref="RWU97:RWV97"/>
    <mergeCell ref="RWW97:RWX97"/>
    <mergeCell ref="RWY97:RWZ97"/>
    <mergeCell ref="RXB97:RXC97"/>
    <mergeCell ref="PGA97:PGB97"/>
    <mergeCell ref="PGD97:PGE97"/>
    <mergeCell ref="PPS97:PPT97"/>
    <mergeCell ref="PPU97:PPV97"/>
    <mergeCell ref="PPW97:PPX97"/>
    <mergeCell ref="OWC97:OWD97"/>
    <mergeCell ref="OWE97:OWF97"/>
    <mergeCell ref="OWH97:OWI97"/>
    <mergeCell ref="PFW97:PFX97"/>
    <mergeCell ref="PFY97:PFZ97"/>
    <mergeCell ref="QJK97:QJL97"/>
    <mergeCell ref="QJM97:QJN97"/>
    <mergeCell ref="QJO97:QJP97"/>
    <mergeCell ref="QJR97:QJS97"/>
    <mergeCell ref="QTG97:QTH97"/>
    <mergeCell ref="PPZ97:PQA97"/>
    <mergeCell ref="PZO97:PZP97"/>
    <mergeCell ref="PZQ97:PZR97"/>
    <mergeCell ref="PZS97:PZT97"/>
    <mergeCell ref="PZV97:PZW97"/>
    <mergeCell ref="NIU97:NIV97"/>
    <mergeCell ref="NIX97:NIY97"/>
    <mergeCell ref="NSM97:NSN97"/>
    <mergeCell ref="NSO97:NSP97"/>
    <mergeCell ref="NSQ97:NSR97"/>
    <mergeCell ref="MYW97:MYX97"/>
    <mergeCell ref="MYY97:MYZ97"/>
    <mergeCell ref="MZB97:MZC97"/>
    <mergeCell ref="NIQ97:NIR97"/>
    <mergeCell ref="NIS97:NIT97"/>
    <mergeCell ref="OME97:OMF97"/>
    <mergeCell ref="OMG97:OMH97"/>
    <mergeCell ref="OMI97:OMJ97"/>
    <mergeCell ref="OML97:OMM97"/>
    <mergeCell ref="OWA97:OWB97"/>
    <mergeCell ref="NST97:NSU97"/>
    <mergeCell ref="OCI97:OCJ97"/>
    <mergeCell ref="OCK97:OCL97"/>
    <mergeCell ref="OCM97:OCN97"/>
    <mergeCell ref="OCP97:OCQ97"/>
    <mergeCell ref="LLO97:LLP97"/>
    <mergeCell ref="LLR97:LLS97"/>
    <mergeCell ref="LVG97:LVH97"/>
    <mergeCell ref="LVI97:LVJ97"/>
    <mergeCell ref="LVK97:LVL97"/>
    <mergeCell ref="LBQ97:LBR97"/>
    <mergeCell ref="LBS97:LBT97"/>
    <mergeCell ref="LBV97:LBW97"/>
    <mergeCell ref="LLK97:LLL97"/>
    <mergeCell ref="LLM97:LLN97"/>
    <mergeCell ref="MOY97:MOZ97"/>
    <mergeCell ref="MPA97:MPB97"/>
    <mergeCell ref="MPC97:MPD97"/>
    <mergeCell ref="MPF97:MPG97"/>
    <mergeCell ref="MYU97:MYV97"/>
    <mergeCell ref="LVN97:LVO97"/>
    <mergeCell ref="MFC97:MFD97"/>
    <mergeCell ref="MFE97:MFF97"/>
    <mergeCell ref="MFG97:MFH97"/>
    <mergeCell ref="MFJ97:MFK97"/>
    <mergeCell ref="JOI97:JOJ97"/>
    <mergeCell ref="JOL97:JOM97"/>
    <mergeCell ref="JYA97:JYB97"/>
    <mergeCell ref="JYC97:JYD97"/>
    <mergeCell ref="JYE97:JYF97"/>
    <mergeCell ref="JEK97:JEL97"/>
    <mergeCell ref="JEM97:JEN97"/>
    <mergeCell ref="JEP97:JEQ97"/>
    <mergeCell ref="JOE97:JOF97"/>
    <mergeCell ref="JOG97:JOH97"/>
    <mergeCell ref="KRS97:KRT97"/>
    <mergeCell ref="KRU97:KRV97"/>
    <mergeCell ref="KRW97:KRX97"/>
    <mergeCell ref="KRZ97:KSA97"/>
    <mergeCell ref="LBO97:LBP97"/>
    <mergeCell ref="JYH97:JYI97"/>
    <mergeCell ref="KHW97:KHX97"/>
    <mergeCell ref="KHY97:KHZ97"/>
    <mergeCell ref="KIA97:KIB97"/>
    <mergeCell ref="KID97:KIE97"/>
    <mergeCell ref="HRC97:HRD97"/>
    <mergeCell ref="HRF97:HRG97"/>
    <mergeCell ref="IAU97:IAV97"/>
    <mergeCell ref="IAW97:IAX97"/>
    <mergeCell ref="IAY97:IAZ97"/>
    <mergeCell ref="HHE97:HHF97"/>
    <mergeCell ref="HHG97:HHH97"/>
    <mergeCell ref="HHJ97:HHK97"/>
    <mergeCell ref="HQY97:HQZ97"/>
    <mergeCell ref="HRA97:HRB97"/>
    <mergeCell ref="IUM97:IUN97"/>
    <mergeCell ref="IUO97:IUP97"/>
    <mergeCell ref="IUQ97:IUR97"/>
    <mergeCell ref="IUT97:IUU97"/>
    <mergeCell ref="JEI97:JEJ97"/>
    <mergeCell ref="IBB97:IBC97"/>
    <mergeCell ref="IKQ97:IKR97"/>
    <mergeCell ref="IKS97:IKT97"/>
    <mergeCell ref="IKU97:IKV97"/>
    <mergeCell ref="IKX97:IKY97"/>
    <mergeCell ref="FTW97:FTX97"/>
    <mergeCell ref="FTZ97:FUA97"/>
    <mergeCell ref="GDO97:GDP97"/>
    <mergeCell ref="GDQ97:GDR97"/>
    <mergeCell ref="GDS97:GDT97"/>
    <mergeCell ref="FJY97:FJZ97"/>
    <mergeCell ref="FKA97:FKB97"/>
    <mergeCell ref="FKD97:FKE97"/>
    <mergeCell ref="FTS97:FTT97"/>
    <mergeCell ref="FTU97:FTV97"/>
    <mergeCell ref="GXG97:GXH97"/>
    <mergeCell ref="GXI97:GXJ97"/>
    <mergeCell ref="GXK97:GXL97"/>
    <mergeCell ref="GXN97:GXO97"/>
    <mergeCell ref="HHC97:HHD97"/>
    <mergeCell ref="GDV97:GDW97"/>
    <mergeCell ref="GNK97:GNL97"/>
    <mergeCell ref="GNM97:GNN97"/>
    <mergeCell ref="GNO97:GNP97"/>
    <mergeCell ref="GNR97:GNS97"/>
    <mergeCell ref="DWQ97:DWR97"/>
    <mergeCell ref="DWT97:DWU97"/>
    <mergeCell ref="EGI97:EGJ97"/>
    <mergeCell ref="EGK97:EGL97"/>
    <mergeCell ref="EGM97:EGN97"/>
    <mergeCell ref="DMS97:DMT97"/>
    <mergeCell ref="DMU97:DMV97"/>
    <mergeCell ref="DMX97:DMY97"/>
    <mergeCell ref="DWM97:DWN97"/>
    <mergeCell ref="DWO97:DWP97"/>
    <mergeCell ref="FAA97:FAB97"/>
    <mergeCell ref="FAC97:FAD97"/>
    <mergeCell ref="FAE97:FAF97"/>
    <mergeCell ref="FAH97:FAI97"/>
    <mergeCell ref="FJW97:FJX97"/>
    <mergeCell ref="EGP97:EGQ97"/>
    <mergeCell ref="EQE97:EQF97"/>
    <mergeCell ref="EQG97:EQH97"/>
    <mergeCell ref="EQI97:EQJ97"/>
    <mergeCell ref="EQL97:EQM97"/>
    <mergeCell ref="BZK97:BZL97"/>
    <mergeCell ref="BZN97:BZO97"/>
    <mergeCell ref="CJC97:CJD97"/>
    <mergeCell ref="CJE97:CJF97"/>
    <mergeCell ref="CJG97:CJH97"/>
    <mergeCell ref="BPM97:BPN97"/>
    <mergeCell ref="BPO97:BPP97"/>
    <mergeCell ref="BPR97:BPS97"/>
    <mergeCell ref="BZG97:BZH97"/>
    <mergeCell ref="BZI97:BZJ97"/>
    <mergeCell ref="DCU97:DCV97"/>
    <mergeCell ref="DCW97:DCX97"/>
    <mergeCell ref="DCY97:DCZ97"/>
    <mergeCell ref="DDB97:DDC97"/>
    <mergeCell ref="DMQ97:DMR97"/>
    <mergeCell ref="CJJ97:CJK97"/>
    <mergeCell ref="CSY97:CSZ97"/>
    <mergeCell ref="CTA97:CTB97"/>
    <mergeCell ref="CTC97:CTD97"/>
    <mergeCell ref="CTF97:CTG97"/>
    <mergeCell ref="SL97:SM97"/>
    <mergeCell ref="ACA97:ACB97"/>
    <mergeCell ref="ACC97:ACD97"/>
    <mergeCell ref="BFO97:BFP97"/>
    <mergeCell ref="BFQ97:BFR97"/>
    <mergeCell ref="BFS97:BFT97"/>
    <mergeCell ref="BFV97:BFW97"/>
    <mergeCell ref="BPK97:BPL97"/>
    <mergeCell ref="AMD97:AME97"/>
    <mergeCell ref="AVS97:AVT97"/>
    <mergeCell ref="AVU97:AVV97"/>
    <mergeCell ref="AVW97:AVX97"/>
    <mergeCell ref="AVZ97:AWA97"/>
    <mergeCell ref="ACE97:ACF97"/>
    <mergeCell ref="ACH97:ACI97"/>
    <mergeCell ref="ALW97:ALX97"/>
    <mergeCell ref="ALY97:ALZ97"/>
    <mergeCell ref="AMA97:AMB97"/>
    <mergeCell ref="D105:E105"/>
    <mergeCell ref="F105:G105"/>
    <mergeCell ref="II97:IJ97"/>
    <mergeCell ref="IK97:IL97"/>
    <mergeCell ref="IM97:IN97"/>
    <mergeCell ref="IP97:IQ97"/>
    <mergeCell ref="SE97:SF97"/>
    <mergeCell ref="SG97:SH97"/>
    <mergeCell ref="SI97:SJ97"/>
    <mergeCell ref="C99:D99"/>
    <mergeCell ref="E99:F99"/>
    <mergeCell ref="C98:G98"/>
    <mergeCell ref="TKL91:TKM91"/>
    <mergeCell ref="TUA91:TUB91"/>
    <mergeCell ref="TUC91:TUD91"/>
    <mergeCell ref="TUE91:TUF91"/>
    <mergeCell ref="TUH91:TUI91"/>
    <mergeCell ref="WUY91:WUZ91"/>
    <mergeCell ref="WVB91:WVC91"/>
    <mergeCell ref="WLA91:WLB91"/>
    <mergeCell ref="WLC91:WLD91"/>
    <mergeCell ref="WLF91:WLG91"/>
    <mergeCell ref="WUU91:WUV91"/>
    <mergeCell ref="WUW91:WUX91"/>
    <mergeCell ref="WBC91:WBD91"/>
    <mergeCell ref="WBE91:WBF91"/>
    <mergeCell ref="WBG91:WBH91"/>
    <mergeCell ref="WBJ91:WBK91"/>
    <mergeCell ref="WKY91:WKZ91"/>
    <mergeCell ref="VHR91:VHS91"/>
    <mergeCell ref="VRG91:VRH91"/>
    <mergeCell ref="VRI91:VRJ91"/>
    <mergeCell ref="VRK91:VRL91"/>
    <mergeCell ref="VRN91:VRO91"/>
    <mergeCell ref="UXS91:UXT91"/>
    <mergeCell ref="UXV91:UXW91"/>
    <mergeCell ref="VHM91:VHN91"/>
    <mergeCell ref="VHO91:VHP91"/>
    <mergeCell ref="UNU91:UNV91"/>
    <mergeCell ref="UNW91:UNX91"/>
    <mergeCell ref="UNZ91:UOA91"/>
    <mergeCell ref="UXO91:UXP91"/>
    <mergeCell ref="UXQ91:UXR91"/>
    <mergeCell ref="UDW91:UDX91"/>
    <mergeCell ref="UDY91:UDZ91"/>
    <mergeCell ref="UEA91:UEB91"/>
    <mergeCell ref="UED91:UEE91"/>
    <mergeCell ref="UNS91:UNT91"/>
    <mergeCell ref="VHK91:VHL91"/>
    <mergeCell ref="SGQ91:SGR91"/>
    <mergeCell ref="SGS91:SGT91"/>
    <mergeCell ref="SGU91:SGV91"/>
    <mergeCell ref="SGX91:SGY91"/>
    <mergeCell ref="SQM91:SQN91"/>
    <mergeCell ref="RNF91:RNG91"/>
    <mergeCell ref="RWU91:RWV91"/>
    <mergeCell ref="RWW91:RWX91"/>
    <mergeCell ref="RWY91:RWZ91"/>
    <mergeCell ref="RXB91:RXC91"/>
    <mergeCell ref="TAM91:TAN91"/>
    <mergeCell ref="TAP91:TAQ91"/>
    <mergeCell ref="TKE91:TKF91"/>
    <mergeCell ref="TKG91:TKH91"/>
    <mergeCell ref="TKI91:TKJ91"/>
    <mergeCell ref="SQO91:SQP91"/>
    <mergeCell ref="SQQ91:SQR91"/>
    <mergeCell ref="SQT91:SQU91"/>
    <mergeCell ref="TAI91:TAJ91"/>
    <mergeCell ref="TAK91:TAL91"/>
    <mergeCell ref="QJK91:QJL91"/>
    <mergeCell ref="QJM91:QJN91"/>
    <mergeCell ref="QJO91:QJP91"/>
    <mergeCell ref="QJR91:QJS91"/>
    <mergeCell ref="QTG91:QTH91"/>
    <mergeCell ref="PPZ91:PQA91"/>
    <mergeCell ref="PZO91:PZP91"/>
    <mergeCell ref="PZQ91:PZR91"/>
    <mergeCell ref="PZS91:PZT91"/>
    <mergeCell ref="PZV91:PZW91"/>
    <mergeCell ref="RDG91:RDH91"/>
    <mergeCell ref="RDJ91:RDK91"/>
    <mergeCell ref="RMY91:RMZ91"/>
    <mergeCell ref="RNA91:RNB91"/>
    <mergeCell ref="RNC91:RND91"/>
    <mergeCell ref="QTI91:QTJ91"/>
    <mergeCell ref="QTK91:QTL91"/>
    <mergeCell ref="QTN91:QTO91"/>
    <mergeCell ref="RDC91:RDD91"/>
    <mergeCell ref="RDE91:RDF91"/>
    <mergeCell ref="OME91:OMF91"/>
    <mergeCell ref="OMG91:OMH91"/>
    <mergeCell ref="OMI91:OMJ91"/>
    <mergeCell ref="OML91:OMM91"/>
    <mergeCell ref="OWA91:OWB91"/>
    <mergeCell ref="NST91:NSU91"/>
    <mergeCell ref="OCI91:OCJ91"/>
    <mergeCell ref="OCK91:OCL91"/>
    <mergeCell ref="OCM91:OCN91"/>
    <mergeCell ref="OCP91:OCQ91"/>
    <mergeCell ref="PGA91:PGB91"/>
    <mergeCell ref="PGD91:PGE91"/>
    <mergeCell ref="PPS91:PPT91"/>
    <mergeCell ref="PPU91:PPV91"/>
    <mergeCell ref="PPW91:PPX91"/>
    <mergeCell ref="OWC91:OWD91"/>
    <mergeCell ref="OWE91:OWF91"/>
    <mergeCell ref="OWH91:OWI91"/>
    <mergeCell ref="PFW91:PFX91"/>
    <mergeCell ref="PFY91:PFZ91"/>
    <mergeCell ref="MOY91:MOZ91"/>
    <mergeCell ref="MPA91:MPB91"/>
    <mergeCell ref="MPC91:MPD91"/>
    <mergeCell ref="MPF91:MPG91"/>
    <mergeCell ref="MYU91:MYV91"/>
    <mergeCell ref="LVN91:LVO91"/>
    <mergeCell ref="MFC91:MFD91"/>
    <mergeCell ref="MFE91:MFF91"/>
    <mergeCell ref="MFG91:MFH91"/>
    <mergeCell ref="MFJ91:MFK91"/>
    <mergeCell ref="NIU91:NIV91"/>
    <mergeCell ref="NIX91:NIY91"/>
    <mergeCell ref="NSM91:NSN91"/>
    <mergeCell ref="NSO91:NSP91"/>
    <mergeCell ref="NSQ91:NSR91"/>
    <mergeCell ref="MYW91:MYX91"/>
    <mergeCell ref="MYY91:MYZ91"/>
    <mergeCell ref="MZB91:MZC91"/>
    <mergeCell ref="NIQ91:NIR91"/>
    <mergeCell ref="NIS91:NIT91"/>
    <mergeCell ref="KRS91:KRT91"/>
    <mergeCell ref="KRU91:KRV91"/>
    <mergeCell ref="KRW91:KRX91"/>
    <mergeCell ref="KRZ91:KSA91"/>
    <mergeCell ref="LBO91:LBP91"/>
    <mergeCell ref="JYH91:JYI91"/>
    <mergeCell ref="KHW91:KHX91"/>
    <mergeCell ref="KHY91:KHZ91"/>
    <mergeCell ref="KIA91:KIB91"/>
    <mergeCell ref="KID91:KIE91"/>
    <mergeCell ref="LLO91:LLP91"/>
    <mergeCell ref="LLR91:LLS91"/>
    <mergeCell ref="LVG91:LVH91"/>
    <mergeCell ref="LVI91:LVJ91"/>
    <mergeCell ref="LVK91:LVL91"/>
    <mergeCell ref="LBQ91:LBR91"/>
    <mergeCell ref="LBS91:LBT91"/>
    <mergeCell ref="LBV91:LBW91"/>
    <mergeCell ref="LLK91:LLL91"/>
    <mergeCell ref="LLM91:LLN91"/>
    <mergeCell ref="IUM91:IUN91"/>
    <mergeCell ref="IUO91:IUP91"/>
    <mergeCell ref="IUQ91:IUR91"/>
    <mergeCell ref="IUT91:IUU91"/>
    <mergeCell ref="JEI91:JEJ91"/>
    <mergeCell ref="IBB91:IBC91"/>
    <mergeCell ref="IKQ91:IKR91"/>
    <mergeCell ref="IKS91:IKT91"/>
    <mergeCell ref="IKU91:IKV91"/>
    <mergeCell ref="IKX91:IKY91"/>
    <mergeCell ref="JOI91:JOJ91"/>
    <mergeCell ref="JOL91:JOM91"/>
    <mergeCell ref="JYA91:JYB91"/>
    <mergeCell ref="JYC91:JYD91"/>
    <mergeCell ref="JYE91:JYF91"/>
    <mergeCell ref="JEK91:JEL91"/>
    <mergeCell ref="JEM91:JEN91"/>
    <mergeCell ref="JEP91:JEQ91"/>
    <mergeCell ref="JOE91:JOF91"/>
    <mergeCell ref="JOG91:JOH91"/>
    <mergeCell ref="GXG91:GXH91"/>
    <mergeCell ref="GXI91:GXJ91"/>
    <mergeCell ref="GXK91:GXL91"/>
    <mergeCell ref="GXN91:GXO91"/>
    <mergeCell ref="HHC91:HHD91"/>
    <mergeCell ref="GDV91:GDW91"/>
    <mergeCell ref="GNK91:GNL91"/>
    <mergeCell ref="GNM91:GNN91"/>
    <mergeCell ref="GNO91:GNP91"/>
    <mergeCell ref="GNR91:GNS91"/>
    <mergeCell ref="HRC91:HRD91"/>
    <mergeCell ref="HRF91:HRG91"/>
    <mergeCell ref="IAU91:IAV91"/>
    <mergeCell ref="IAW91:IAX91"/>
    <mergeCell ref="IAY91:IAZ91"/>
    <mergeCell ref="HHE91:HHF91"/>
    <mergeCell ref="HHG91:HHH91"/>
    <mergeCell ref="HHJ91:HHK91"/>
    <mergeCell ref="HQY91:HQZ91"/>
    <mergeCell ref="HRA91:HRB91"/>
    <mergeCell ref="GDS91:GDT91"/>
    <mergeCell ref="FJY91:FJZ91"/>
    <mergeCell ref="FKA91:FKB91"/>
    <mergeCell ref="FKD91:FKE91"/>
    <mergeCell ref="FTS91:FTT91"/>
    <mergeCell ref="FTU91:FTV91"/>
    <mergeCell ref="FAA91:FAB91"/>
    <mergeCell ref="FAC91:FAD91"/>
    <mergeCell ref="FAE91:FAF91"/>
    <mergeCell ref="FAH91:FAI91"/>
    <mergeCell ref="FJW91:FJX91"/>
    <mergeCell ref="CJJ91:CJK91"/>
    <mergeCell ref="CSY91:CSZ91"/>
    <mergeCell ref="CTA91:CTB91"/>
    <mergeCell ref="CTC91:CTD91"/>
    <mergeCell ref="CTF91:CTG91"/>
    <mergeCell ref="FTW91:FTX91"/>
    <mergeCell ref="FTZ91:FUA91"/>
    <mergeCell ref="GDO91:GDP91"/>
    <mergeCell ref="GDQ91:GDR91"/>
    <mergeCell ref="EGP91:EGQ91"/>
    <mergeCell ref="EQE91:EQF91"/>
    <mergeCell ref="EQG91:EQH91"/>
    <mergeCell ref="EQI91:EQJ91"/>
    <mergeCell ref="EQL91:EQM91"/>
    <mergeCell ref="DMS91:DMT91"/>
    <mergeCell ref="DMU91:DMV91"/>
    <mergeCell ref="DMX91:DMY91"/>
    <mergeCell ref="DWM91:DWN91"/>
    <mergeCell ref="DWO91:DWP91"/>
    <mergeCell ref="DCU91:DCV91"/>
    <mergeCell ref="DCW91:DCX91"/>
    <mergeCell ref="DCY91:DCZ91"/>
    <mergeCell ref="DDB91:DDC91"/>
    <mergeCell ref="DMQ91:DMR91"/>
    <mergeCell ref="BZK91:BZL91"/>
    <mergeCell ref="BZN91:BZO91"/>
    <mergeCell ref="CJC91:CJD91"/>
    <mergeCell ref="CJE91:CJF91"/>
    <mergeCell ref="CJG91:CJH91"/>
    <mergeCell ref="BPM91:BPN91"/>
    <mergeCell ref="BPO91:BPP91"/>
    <mergeCell ref="BPR91:BPS91"/>
    <mergeCell ref="BZG91:BZH91"/>
    <mergeCell ref="BZI91:BZJ91"/>
    <mergeCell ref="WBJ90:WBK90"/>
    <mergeCell ref="WKY90:WKZ90"/>
    <mergeCell ref="WLA90:WLB90"/>
    <mergeCell ref="WLC90:WLD90"/>
    <mergeCell ref="WLF90:WLG90"/>
    <mergeCell ref="VRK90:VRL90"/>
    <mergeCell ref="VRN90:VRO90"/>
    <mergeCell ref="WBC90:WBD90"/>
    <mergeCell ref="WBE90:WBF90"/>
    <mergeCell ref="WBG90:WBH90"/>
    <mergeCell ref="II91:IJ91"/>
    <mergeCell ref="IK91:IL91"/>
    <mergeCell ref="IM91:IN91"/>
    <mergeCell ref="IP91:IQ91"/>
    <mergeCell ref="SE91:SF91"/>
    <mergeCell ref="SG91:SH91"/>
    <mergeCell ref="SI91:SJ91"/>
    <mergeCell ref="ACE91:ACF91"/>
    <mergeCell ref="ACH91:ACI91"/>
    <mergeCell ref="SL91:SM91"/>
    <mergeCell ref="ACA91:ACB91"/>
    <mergeCell ref="ACC91:ACD91"/>
    <mergeCell ref="ALW91:ALX91"/>
    <mergeCell ref="ALY91:ALZ91"/>
    <mergeCell ref="AMA91:AMB91"/>
    <mergeCell ref="WUU90:WUV90"/>
    <mergeCell ref="WUW90:WUX90"/>
    <mergeCell ref="WUY90:WUZ90"/>
    <mergeCell ref="WVB90:WVC90"/>
    <mergeCell ref="BFO91:BFP91"/>
    <mergeCell ref="BFQ91:BFR91"/>
    <mergeCell ref="BFS91:BFT91"/>
    <mergeCell ref="BFV91:BFW91"/>
    <mergeCell ref="BPK91:BPL91"/>
    <mergeCell ref="AMD91:AME91"/>
    <mergeCell ref="AVS91:AVT91"/>
    <mergeCell ref="AVU91:AVV91"/>
    <mergeCell ref="AVW91:AVX91"/>
    <mergeCell ref="AVZ91:AWA91"/>
    <mergeCell ref="DWQ91:DWR91"/>
    <mergeCell ref="DWT91:DWU91"/>
    <mergeCell ref="EGI91:EGJ91"/>
    <mergeCell ref="EGK91:EGL91"/>
    <mergeCell ref="EGM91:EGN91"/>
    <mergeCell ref="UED90:UEE90"/>
    <mergeCell ref="UNS90:UNT90"/>
    <mergeCell ref="VHR90:VHS90"/>
    <mergeCell ref="VRG90:VRH90"/>
    <mergeCell ref="VRI90:VRJ90"/>
    <mergeCell ref="UXO90:UXP90"/>
    <mergeCell ref="UXQ90:UXR90"/>
    <mergeCell ref="UXS90:UXT90"/>
    <mergeCell ref="UXV90:UXW90"/>
    <mergeCell ref="VHK90:VHL90"/>
    <mergeCell ref="SGX90:SGY90"/>
    <mergeCell ref="SQM90:SQN90"/>
    <mergeCell ref="SQO90:SQP90"/>
    <mergeCell ref="SQQ90:SQR90"/>
    <mergeCell ref="SQT90:SQU90"/>
    <mergeCell ref="TUC90:TUD90"/>
    <mergeCell ref="UNU90:UNV90"/>
    <mergeCell ref="UNW90:UNX90"/>
    <mergeCell ref="UNZ90:UOA90"/>
    <mergeCell ref="TUE90:TUF90"/>
    <mergeCell ref="TUH90:TUI90"/>
    <mergeCell ref="UDW90:UDX90"/>
    <mergeCell ref="UDY90:UDZ90"/>
    <mergeCell ref="UEA90:UEB90"/>
    <mergeCell ref="VHO90:VHP90"/>
    <mergeCell ref="VHM90:VHN90"/>
    <mergeCell ref="RWY90:RWZ90"/>
    <mergeCell ref="RXB90:RXC90"/>
    <mergeCell ref="SGQ90:SGR90"/>
    <mergeCell ref="SGS90:SGT90"/>
    <mergeCell ref="SGU90:SGV90"/>
    <mergeCell ref="TKG90:TKH90"/>
    <mergeCell ref="TKI90:TKJ90"/>
    <mergeCell ref="TKL90:TKM90"/>
    <mergeCell ref="TUA90:TUB90"/>
    <mergeCell ref="TAI90:TAJ90"/>
    <mergeCell ref="TAK90:TAL90"/>
    <mergeCell ref="TAM90:TAN90"/>
    <mergeCell ref="TAP90:TAQ90"/>
    <mergeCell ref="TKE90:TKF90"/>
    <mergeCell ref="QJR90:QJS90"/>
    <mergeCell ref="QTG90:QTH90"/>
    <mergeCell ref="QTI90:QTJ90"/>
    <mergeCell ref="QTK90:QTL90"/>
    <mergeCell ref="QTN90:QTO90"/>
    <mergeCell ref="PZS90:PZT90"/>
    <mergeCell ref="PZV90:PZW90"/>
    <mergeCell ref="QJK90:QJL90"/>
    <mergeCell ref="QJM90:QJN90"/>
    <mergeCell ref="QJO90:QJP90"/>
    <mergeCell ref="RNA90:RNB90"/>
    <mergeCell ref="RNC90:RND90"/>
    <mergeCell ref="RNF90:RNG90"/>
    <mergeCell ref="RWU90:RWV90"/>
    <mergeCell ref="RWW90:RWX90"/>
    <mergeCell ref="RDC90:RDD90"/>
    <mergeCell ref="RDE90:RDF90"/>
    <mergeCell ref="RDG90:RDH90"/>
    <mergeCell ref="RDJ90:RDK90"/>
    <mergeCell ref="RMY90:RMZ90"/>
    <mergeCell ref="OML90:OMM90"/>
    <mergeCell ref="OWA90:OWB90"/>
    <mergeCell ref="OWC90:OWD90"/>
    <mergeCell ref="OWE90:OWF90"/>
    <mergeCell ref="OWH90:OWI90"/>
    <mergeCell ref="OCM90:OCN90"/>
    <mergeCell ref="OCP90:OCQ90"/>
    <mergeCell ref="OME90:OMF90"/>
    <mergeCell ref="OMG90:OMH90"/>
    <mergeCell ref="OMI90:OMJ90"/>
    <mergeCell ref="PPU90:PPV90"/>
    <mergeCell ref="PPW90:PPX90"/>
    <mergeCell ref="PPZ90:PQA90"/>
    <mergeCell ref="PZO90:PZP90"/>
    <mergeCell ref="PZQ90:PZR90"/>
    <mergeCell ref="PFW90:PFX90"/>
    <mergeCell ref="PFY90:PFZ90"/>
    <mergeCell ref="PGA90:PGB90"/>
    <mergeCell ref="PGD90:PGE90"/>
    <mergeCell ref="PPS90:PPT90"/>
    <mergeCell ref="MPF90:MPG90"/>
    <mergeCell ref="MYU90:MYV90"/>
    <mergeCell ref="MYW90:MYX90"/>
    <mergeCell ref="MYY90:MYZ90"/>
    <mergeCell ref="MZB90:MZC90"/>
    <mergeCell ref="MFG90:MFH90"/>
    <mergeCell ref="MFJ90:MFK90"/>
    <mergeCell ref="MOY90:MOZ90"/>
    <mergeCell ref="MPA90:MPB90"/>
    <mergeCell ref="MPC90:MPD90"/>
    <mergeCell ref="NSO90:NSP90"/>
    <mergeCell ref="NSQ90:NSR90"/>
    <mergeCell ref="NST90:NSU90"/>
    <mergeCell ref="OCI90:OCJ90"/>
    <mergeCell ref="OCK90:OCL90"/>
    <mergeCell ref="NIQ90:NIR90"/>
    <mergeCell ref="NIS90:NIT90"/>
    <mergeCell ref="NIU90:NIV90"/>
    <mergeCell ref="NIX90:NIY90"/>
    <mergeCell ref="NSM90:NSN90"/>
    <mergeCell ref="KRZ90:KSA90"/>
    <mergeCell ref="LBO90:LBP90"/>
    <mergeCell ref="LBQ90:LBR90"/>
    <mergeCell ref="LBS90:LBT90"/>
    <mergeCell ref="LBV90:LBW90"/>
    <mergeCell ref="KIA90:KIB90"/>
    <mergeCell ref="KID90:KIE90"/>
    <mergeCell ref="KRS90:KRT90"/>
    <mergeCell ref="KRU90:KRV90"/>
    <mergeCell ref="KRW90:KRX90"/>
    <mergeCell ref="LVI90:LVJ90"/>
    <mergeCell ref="LVK90:LVL90"/>
    <mergeCell ref="LVN90:LVO90"/>
    <mergeCell ref="MFC90:MFD90"/>
    <mergeCell ref="MFE90:MFF90"/>
    <mergeCell ref="LLK90:LLL90"/>
    <mergeCell ref="LLM90:LLN90"/>
    <mergeCell ref="LLO90:LLP90"/>
    <mergeCell ref="LLR90:LLS90"/>
    <mergeCell ref="LVG90:LVH90"/>
    <mergeCell ref="IUT90:IUU90"/>
    <mergeCell ref="JEI90:JEJ90"/>
    <mergeCell ref="JEK90:JEL90"/>
    <mergeCell ref="JEM90:JEN90"/>
    <mergeCell ref="JEP90:JEQ90"/>
    <mergeCell ref="IKU90:IKV90"/>
    <mergeCell ref="IKX90:IKY90"/>
    <mergeCell ref="IUM90:IUN90"/>
    <mergeCell ref="IUO90:IUP90"/>
    <mergeCell ref="IUQ90:IUR90"/>
    <mergeCell ref="JYC90:JYD90"/>
    <mergeCell ref="JYE90:JYF90"/>
    <mergeCell ref="JYH90:JYI90"/>
    <mergeCell ref="KHW90:KHX90"/>
    <mergeCell ref="KHY90:KHZ90"/>
    <mergeCell ref="JOE90:JOF90"/>
    <mergeCell ref="JOG90:JOH90"/>
    <mergeCell ref="JOI90:JOJ90"/>
    <mergeCell ref="JOL90:JOM90"/>
    <mergeCell ref="JYA90:JYB90"/>
    <mergeCell ref="GXN90:GXO90"/>
    <mergeCell ref="HHC90:HHD90"/>
    <mergeCell ref="HHE90:HHF90"/>
    <mergeCell ref="HHG90:HHH90"/>
    <mergeCell ref="HHJ90:HHK90"/>
    <mergeCell ref="GNO90:GNP90"/>
    <mergeCell ref="GNR90:GNS90"/>
    <mergeCell ref="GXG90:GXH90"/>
    <mergeCell ref="GXI90:GXJ90"/>
    <mergeCell ref="GXK90:GXL90"/>
    <mergeCell ref="IAW90:IAX90"/>
    <mergeCell ref="IAY90:IAZ90"/>
    <mergeCell ref="IBB90:IBC90"/>
    <mergeCell ref="IKQ90:IKR90"/>
    <mergeCell ref="IKS90:IKT90"/>
    <mergeCell ref="HQY90:HQZ90"/>
    <mergeCell ref="HRA90:HRB90"/>
    <mergeCell ref="HRC90:HRD90"/>
    <mergeCell ref="HRF90:HRG90"/>
    <mergeCell ref="IAU90:IAV90"/>
    <mergeCell ref="FAH90:FAI90"/>
    <mergeCell ref="FJW90:FJX90"/>
    <mergeCell ref="FJY90:FJZ90"/>
    <mergeCell ref="FKA90:FKB90"/>
    <mergeCell ref="FKD90:FKE90"/>
    <mergeCell ref="EQI90:EQJ90"/>
    <mergeCell ref="EQL90:EQM90"/>
    <mergeCell ref="FAA90:FAB90"/>
    <mergeCell ref="FAC90:FAD90"/>
    <mergeCell ref="FAE90:FAF90"/>
    <mergeCell ref="GDQ90:GDR90"/>
    <mergeCell ref="GDS90:GDT90"/>
    <mergeCell ref="GDV90:GDW90"/>
    <mergeCell ref="GNK90:GNL90"/>
    <mergeCell ref="GNM90:GNN90"/>
    <mergeCell ref="FTS90:FTT90"/>
    <mergeCell ref="FTU90:FTV90"/>
    <mergeCell ref="FTW90:FTX90"/>
    <mergeCell ref="FTZ90:FUA90"/>
    <mergeCell ref="GDO90:GDP90"/>
    <mergeCell ref="DDB90:DDC90"/>
    <mergeCell ref="DMQ90:DMR90"/>
    <mergeCell ref="DMS90:DMT90"/>
    <mergeCell ref="DMU90:DMV90"/>
    <mergeCell ref="DMX90:DMY90"/>
    <mergeCell ref="CTC90:CTD90"/>
    <mergeCell ref="CTF90:CTG90"/>
    <mergeCell ref="DCU90:DCV90"/>
    <mergeCell ref="DCW90:DCX90"/>
    <mergeCell ref="DCY90:DCZ90"/>
    <mergeCell ref="EGK90:EGL90"/>
    <mergeCell ref="EGM90:EGN90"/>
    <mergeCell ref="EGP90:EGQ90"/>
    <mergeCell ref="EQE90:EQF90"/>
    <mergeCell ref="EQG90:EQH90"/>
    <mergeCell ref="DWM90:DWN90"/>
    <mergeCell ref="DWO90:DWP90"/>
    <mergeCell ref="DWQ90:DWR90"/>
    <mergeCell ref="DWT90:DWU90"/>
    <mergeCell ref="EGI90:EGJ90"/>
    <mergeCell ref="BFV90:BFW90"/>
    <mergeCell ref="BPK90:BPL90"/>
    <mergeCell ref="BPM90:BPN90"/>
    <mergeCell ref="BPO90:BPP90"/>
    <mergeCell ref="BPR90:BPS90"/>
    <mergeCell ref="AVW90:AVX90"/>
    <mergeCell ref="AVZ90:AWA90"/>
    <mergeCell ref="BFO90:BFP90"/>
    <mergeCell ref="BFQ90:BFR90"/>
    <mergeCell ref="BFS90:BFT90"/>
    <mergeCell ref="CJE90:CJF90"/>
    <mergeCell ref="CJG90:CJH90"/>
    <mergeCell ref="CJJ90:CJK90"/>
    <mergeCell ref="CSY90:CSZ90"/>
    <mergeCell ref="CTA90:CTB90"/>
    <mergeCell ref="BZG90:BZH90"/>
    <mergeCell ref="BZI90:BZJ90"/>
    <mergeCell ref="BZK90:BZL90"/>
    <mergeCell ref="BZN90:BZO90"/>
    <mergeCell ref="CJC90:CJD90"/>
    <mergeCell ref="AMD90:AME90"/>
    <mergeCell ref="AVS90:AVT90"/>
    <mergeCell ref="AVU90:AVV90"/>
    <mergeCell ref="ACA90:ACB90"/>
    <mergeCell ref="ACC90:ACD90"/>
    <mergeCell ref="ACE90:ACF90"/>
    <mergeCell ref="ACH90:ACI90"/>
    <mergeCell ref="ALW90:ALX90"/>
    <mergeCell ref="IP90:IQ90"/>
    <mergeCell ref="SE90:SF90"/>
    <mergeCell ref="SG90:SH90"/>
    <mergeCell ref="SI90:SJ90"/>
    <mergeCell ref="SL90:SM90"/>
    <mergeCell ref="ALY90:ALZ90"/>
    <mergeCell ref="AMA90:AMB90"/>
    <mergeCell ref="II90:IJ90"/>
    <mergeCell ref="IK90:IL90"/>
    <mergeCell ref="IM90:IN90"/>
    <mergeCell ref="K1:K2"/>
    <mergeCell ref="C6:G6"/>
    <mergeCell ref="C82:G82"/>
    <mergeCell ref="A1:A2"/>
    <mergeCell ref="B1:B2"/>
    <mergeCell ref="C1:G2"/>
    <mergeCell ref="H1:H2"/>
    <mergeCell ref="I1:I2"/>
    <mergeCell ref="J1:J2"/>
    <mergeCell ref="L1:L2"/>
    <mergeCell ref="M1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&amp;L&amp;9Part C2: Pricing Data
Section C2.2: Bill of Quantities
&amp;R&amp;G</oddHeader>
    <oddFooter>&amp;C&amp;9&amp;G
C2.2-&amp;P</oddFooter>
  </headerFooter>
  <rowBreaks count="1" manualBreakCount="1">
    <brk id="79" max="10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3A19-AEEB-411E-8EA1-48A081935E49}">
  <dimension ref="A1:H1018"/>
  <sheetViews>
    <sheetView view="pageLayout" zoomScale="84" zoomScaleNormal="100" zoomScaleSheetLayoutView="106" zoomScalePageLayoutView="84" workbookViewId="0">
      <selection activeCell="C145" sqref="C145"/>
    </sheetView>
  </sheetViews>
  <sheetFormatPr defaultColWidth="8.109375" defaultRowHeight="11.4"/>
  <cols>
    <col min="1" max="1" width="6.88671875" style="640" customWidth="1"/>
    <col min="2" max="2" width="8.109375" style="641" customWidth="1"/>
    <col min="3" max="3" width="50.33203125" style="627" customWidth="1"/>
    <col min="4" max="4" width="7.6640625" style="641" customWidth="1"/>
    <col min="5" max="5" width="10.5546875" style="641" customWidth="1"/>
    <col min="6" max="6" width="14.6640625" style="636" customWidth="1"/>
    <col min="7" max="7" width="18.6640625" style="636" customWidth="1"/>
    <col min="8" max="8" width="8.5546875" style="679" customWidth="1"/>
    <col min="9" max="9" width="8.33203125" style="627" customWidth="1"/>
    <col min="10" max="10" width="13.5546875" style="627" customWidth="1"/>
    <col min="11" max="11" width="14.88671875" style="627" customWidth="1"/>
    <col min="12" max="16384" width="8.109375" style="627"/>
  </cols>
  <sheetData>
    <row r="1" spans="1:8" s="610" customFormat="1" ht="13.2" customHeight="1">
      <c r="A1" s="774" t="s">
        <v>0</v>
      </c>
      <c r="B1" s="769" t="s">
        <v>846</v>
      </c>
      <c r="C1" s="769" t="s">
        <v>2</v>
      </c>
      <c r="D1" s="769" t="s">
        <v>3</v>
      </c>
      <c r="E1" s="769" t="s">
        <v>4</v>
      </c>
      <c r="F1" s="725" t="s">
        <v>5</v>
      </c>
      <c r="G1" s="769" t="s">
        <v>6</v>
      </c>
      <c r="H1" s="708"/>
    </row>
    <row r="2" spans="1:8" s="610" customFormat="1" ht="12">
      <c r="A2" s="775"/>
      <c r="B2" s="770"/>
      <c r="C2" s="770"/>
      <c r="D2" s="770"/>
      <c r="E2" s="770"/>
      <c r="F2" s="726"/>
      <c r="G2" s="770"/>
      <c r="H2" s="708"/>
    </row>
    <row r="3" spans="1:8" ht="12" customHeight="1">
      <c r="A3" s="622">
        <v>3</v>
      </c>
      <c r="B3" s="623" t="s">
        <v>775</v>
      </c>
      <c r="C3" s="624" t="s">
        <v>955</v>
      </c>
      <c r="D3" s="625"/>
      <c r="E3" s="625"/>
      <c r="F3" s="626"/>
      <c r="G3" s="626" t="str">
        <f>IF(E3="","",E3*F3)</f>
        <v/>
      </c>
      <c r="H3" s="679">
        <v>1</v>
      </c>
    </row>
    <row r="4" spans="1:8" ht="12" customHeight="1">
      <c r="A4" s="628"/>
      <c r="B4" s="625"/>
      <c r="C4" s="629" t="s">
        <v>1026</v>
      </c>
      <c r="D4" s="625"/>
      <c r="E4" s="625"/>
      <c r="F4" s="626"/>
      <c r="G4" s="626"/>
      <c r="H4" s="679">
        <v>2</v>
      </c>
    </row>
    <row r="5" spans="1:8" ht="12" customHeight="1">
      <c r="A5" s="625"/>
      <c r="B5" s="625"/>
      <c r="C5" s="630"/>
      <c r="D5" s="630"/>
      <c r="E5" s="625"/>
      <c r="F5" s="626"/>
      <c r="G5" s="626" t="str">
        <f>IF(E5="","",E5*F5)</f>
        <v/>
      </c>
      <c r="H5" s="679">
        <v>3</v>
      </c>
    </row>
    <row r="6" spans="1:8" ht="12" customHeight="1">
      <c r="A6" s="43" t="str">
        <f>IF(ISBLANK(D6),"",($A$3&amp;"."&amp;+(COUNTA(D$4:D6))))</f>
        <v/>
      </c>
      <c r="B6" s="631">
        <v>8.6999999999999993</v>
      </c>
      <c r="C6" s="632" t="s">
        <v>776</v>
      </c>
      <c r="D6" s="625"/>
      <c r="E6" s="625"/>
      <c r="F6" s="626"/>
      <c r="G6" s="626" t="str">
        <f>IF(E6="","",E6*F6)</f>
        <v/>
      </c>
      <c r="H6" s="679">
        <v>4</v>
      </c>
    </row>
    <row r="7" spans="1:8" ht="12" customHeight="1">
      <c r="A7" s="43" t="str">
        <f>IF(ISBLANK(D7),"",($A$3&amp;"."&amp;+(COUNTA(D$4:D7))))</f>
        <v/>
      </c>
      <c r="B7" s="625"/>
      <c r="C7" s="630"/>
      <c r="D7" s="630"/>
      <c r="E7" s="625"/>
      <c r="F7" s="626"/>
      <c r="G7" s="626"/>
      <c r="H7" s="679">
        <v>5</v>
      </c>
    </row>
    <row r="8" spans="1:8" ht="12" customHeight="1">
      <c r="A8" s="43" t="str">
        <f>IF(ISBLANK(D8),"",($A$3&amp;"."&amp;+(COUNTA(D$4:D8))))</f>
        <v>3.1</v>
      </c>
      <c r="B8" s="625"/>
      <c r="C8" s="630" t="s">
        <v>777</v>
      </c>
      <c r="D8" s="625" t="s">
        <v>778</v>
      </c>
      <c r="E8" s="625">
        <v>1</v>
      </c>
      <c r="F8" s="626"/>
      <c r="G8" s="625"/>
      <c r="H8" s="679">
        <v>6</v>
      </c>
    </row>
    <row r="9" spans="1:8" ht="12" customHeight="1">
      <c r="A9" s="43" t="str">
        <f>IF(ISBLANK(D9),"",($A$3&amp;"."&amp;+(COUNTA(D$4:D9))))</f>
        <v/>
      </c>
      <c r="B9" s="625"/>
      <c r="C9" s="630"/>
      <c r="D9" s="630"/>
      <c r="E9" s="625"/>
      <c r="F9" s="626"/>
      <c r="G9" s="625"/>
      <c r="H9" s="679">
        <v>7</v>
      </c>
    </row>
    <row r="10" spans="1:8" ht="12" customHeight="1">
      <c r="A10" s="43" t="str">
        <f>IF(ISBLANK(D10),"",($A$3&amp;"."&amp;+(COUNTA(D$4:D10))))</f>
        <v>3.2</v>
      </c>
      <c r="B10" s="625"/>
      <c r="C10" s="630" t="s">
        <v>779</v>
      </c>
      <c r="D10" s="625" t="s">
        <v>778</v>
      </c>
      <c r="E10" s="625">
        <v>1</v>
      </c>
      <c r="F10" s="626"/>
      <c r="G10" s="625"/>
      <c r="H10" s="679">
        <v>8</v>
      </c>
    </row>
    <row r="11" spans="1:8" ht="12" customHeight="1">
      <c r="A11" s="43" t="str">
        <f>IF(ISBLANK(D11),"",($A$3&amp;"."&amp;+(COUNTA(D$4:D11))))</f>
        <v/>
      </c>
      <c r="B11" s="625"/>
      <c r="C11" s="630"/>
      <c r="D11" s="630"/>
      <c r="E11" s="625"/>
      <c r="F11" s="626"/>
      <c r="G11" s="625"/>
      <c r="H11" s="679">
        <v>9</v>
      </c>
    </row>
    <row r="12" spans="1:8" ht="12" customHeight="1">
      <c r="A12" s="43" t="str">
        <f>IF(ISBLANK(D12),"",($A$3&amp;"."&amp;+(COUNTA(D$4:D12))))</f>
        <v>3.3</v>
      </c>
      <c r="B12" s="625"/>
      <c r="C12" s="630" t="s">
        <v>780</v>
      </c>
      <c r="D12" s="625" t="s">
        <v>778</v>
      </c>
      <c r="E12" s="625">
        <v>1</v>
      </c>
      <c r="F12" s="626"/>
      <c r="G12" s="625"/>
      <c r="H12" s="679">
        <v>10</v>
      </c>
    </row>
    <row r="13" spans="1:8" ht="12" customHeight="1">
      <c r="A13" s="43" t="str">
        <f>IF(ISBLANK(D13),"",($A$3&amp;"."&amp;+(COUNTA(D$4:D13))))</f>
        <v/>
      </c>
      <c r="B13" s="625"/>
      <c r="C13" s="630"/>
      <c r="D13" s="630"/>
      <c r="E13" s="625"/>
      <c r="F13" s="626"/>
      <c r="G13" s="625"/>
      <c r="H13" s="679">
        <v>11</v>
      </c>
    </row>
    <row r="14" spans="1:8" ht="12" customHeight="1">
      <c r="A14" s="43" t="str">
        <f>IF(ISBLANK(D14),"",($A$3&amp;"."&amp;+(COUNTA(D$4:D14))))</f>
        <v>3.4</v>
      </c>
      <c r="B14" s="625"/>
      <c r="C14" s="630" t="s">
        <v>781</v>
      </c>
      <c r="D14" s="625" t="s">
        <v>778</v>
      </c>
      <c r="E14" s="625">
        <v>1</v>
      </c>
      <c r="F14" s="626"/>
      <c r="G14" s="625"/>
      <c r="H14" s="679">
        <v>12</v>
      </c>
    </row>
    <row r="15" spans="1:8" ht="12" customHeight="1">
      <c r="A15" s="43" t="str">
        <f>IF(ISBLANK(D15),"",($A$3&amp;"."&amp;+(COUNTA(D$4:D15))))</f>
        <v/>
      </c>
      <c r="B15" s="625"/>
      <c r="C15" s="630"/>
      <c r="D15" s="630"/>
      <c r="E15" s="625"/>
      <c r="F15" s="626"/>
      <c r="G15" s="625"/>
      <c r="H15" s="679">
        <v>13</v>
      </c>
    </row>
    <row r="16" spans="1:8" ht="12" customHeight="1">
      <c r="A16" s="43" t="str">
        <f>IF(ISBLANK(D16),"",($A$3&amp;"."&amp;+(COUNTA(D$4:D16))))</f>
        <v>3.5</v>
      </c>
      <c r="B16" s="625"/>
      <c r="C16" s="630" t="s">
        <v>782</v>
      </c>
      <c r="D16" s="625" t="s">
        <v>778</v>
      </c>
      <c r="E16" s="625">
        <v>1</v>
      </c>
      <c r="F16" s="626"/>
      <c r="G16" s="625"/>
      <c r="H16" s="679">
        <v>14</v>
      </c>
    </row>
    <row r="17" spans="1:8" ht="12" customHeight="1">
      <c r="A17" s="43" t="str">
        <f>IF(ISBLANK(D17),"",($A$3&amp;"."&amp;+(COUNTA(D$4:D17))))</f>
        <v/>
      </c>
      <c r="B17" s="625"/>
      <c r="C17" s="630"/>
      <c r="D17" s="630"/>
      <c r="E17" s="625"/>
      <c r="F17" s="626"/>
      <c r="G17" s="625"/>
      <c r="H17" s="679">
        <v>15</v>
      </c>
    </row>
    <row r="18" spans="1:8" ht="12" customHeight="1">
      <c r="A18" s="43" t="str">
        <f>IF(ISBLANK(D18),"",($A$3&amp;"."&amp;+(COUNTA(D$4:D18))))</f>
        <v/>
      </c>
      <c r="B18" s="625"/>
      <c r="C18" s="632" t="s">
        <v>783</v>
      </c>
      <c r="D18" s="625"/>
      <c r="E18" s="625"/>
      <c r="F18" s="626"/>
      <c r="G18" s="626"/>
      <c r="H18" s="679">
        <v>16</v>
      </c>
    </row>
    <row r="19" spans="1:8" ht="12" customHeight="1">
      <c r="A19" s="43" t="str">
        <f>IF(ISBLANK(D19),"",($A$3&amp;"."&amp;+(COUNTA(D$4:D19))))</f>
        <v/>
      </c>
      <c r="B19" s="625"/>
      <c r="C19" s="630"/>
      <c r="D19" s="630"/>
      <c r="E19" s="625"/>
      <c r="F19" s="626"/>
      <c r="G19" s="625"/>
      <c r="H19" s="679">
        <v>17</v>
      </c>
    </row>
    <row r="20" spans="1:8" ht="12" customHeight="1">
      <c r="A20" s="43" t="str">
        <f>IF(ISBLANK(D20),"",($A$3&amp;"."&amp;+(COUNTA(D$4:D20))))</f>
        <v/>
      </c>
      <c r="B20" s="625"/>
      <c r="C20" s="630" t="s">
        <v>784</v>
      </c>
      <c r="D20" s="625"/>
      <c r="E20" s="625"/>
      <c r="F20" s="626"/>
      <c r="G20" s="625"/>
      <c r="H20" s="679">
        <v>18</v>
      </c>
    </row>
    <row r="21" spans="1:8" ht="12" customHeight="1">
      <c r="A21" s="43" t="str">
        <f>IF(ISBLANK(D21),"",($A$3&amp;"."&amp;+(COUNTA(D$4:D21))))</f>
        <v/>
      </c>
      <c r="B21" s="625"/>
      <c r="C21" s="630"/>
      <c r="D21" s="630"/>
      <c r="E21" s="625"/>
      <c r="F21" s="626"/>
      <c r="G21" s="625"/>
      <c r="H21" s="679">
        <v>19</v>
      </c>
    </row>
    <row r="22" spans="1:8" ht="12" customHeight="1">
      <c r="A22" s="43" t="str">
        <f>IF(ISBLANK(D22),"",($A$3&amp;"."&amp;+(COUNTA(D$4:D22))))</f>
        <v>3.6</v>
      </c>
      <c r="B22" s="625"/>
      <c r="C22" s="630" t="s">
        <v>785</v>
      </c>
      <c r="D22" s="625" t="s">
        <v>778</v>
      </c>
      <c r="E22" s="625">
        <v>1</v>
      </c>
      <c r="F22" s="626"/>
      <c r="G22" s="625"/>
      <c r="H22" s="679">
        <v>20</v>
      </c>
    </row>
    <row r="23" spans="1:8" ht="12" customHeight="1">
      <c r="A23" s="43" t="str">
        <f>IF(ISBLANK(D23),"",($A$3&amp;"."&amp;+(COUNTA(D$4:D23))))</f>
        <v/>
      </c>
      <c r="B23" s="625"/>
      <c r="C23" s="630"/>
      <c r="D23" s="630"/>
      <c r="E23" s="625"/>
      <c r="F23" s="626"/>
      <c r="G23" s="625"/>
      <c r="H23" s="679">
        <v>21</v>
      </c>
    </row>
    <row r="24" spans="1:8" ht="12" customHeight="1">
      <c r="A24" s="43" t="str">
        <f>IF(ISBLANK(D24),"",($A$3&amp;"."&amp;+(COUNTA(D$4:D24))))</f>
        <v>3.7</v>
      </c>
      <c r="B24" s="625"/>
      <c r="C24" s="630" t="s">
        <v>786</v>
      </c>
      <c r="D24" s="625" t="s">
        <v>778</v>
      </c>
      <c r="E24" s="625">
        <v>1</v>
      </c>
      <c r="F24" s="626"/>
      <c r="G24" s="625"/>
      <c r="H24" s="679">
        <v>22</v>
      </c>
    </row>
    <row r="25" spans="1:8" ht="12" customHeight="1">
      <c r="A25" s="43" t="str">
        <f>IF(ISBLANK(D25),"",($A$3&amp;"."&amp;+(COUNTA(D$4:D25))))</f>
        <v/>
      </c>
      <c r="B25" s="625"/>
      <c r="C25" s="630"/>
      <c r="D25" s="630"/>
      <c r="E25" s="625"/>
      <c r="F25" s="626"/>
      <c r="G25" s="625"/>
      <c r="H25" s="679">
        <v>23</v>
      </c>
    </row>
    <row r="26" spans="1:8" ht="12" customHeight="1">
      <c r="A26" s="43" t="str">
        <f>IF(ISBLANK(D26),"",($A$3&amp;"."&amp;+(COUNTA(D$4:D26))))</f>
        <v/>
      </c>
      <c r="B26" s="625"/>
      <c r="C26" s="630" t="s">
        <v>787</v>
      </c>
      <c r="D26" s="625"/>
      <c r="E26" s="625"/>
      <c r="F26" s="626"/>
      <c r="G26" s="625"/>
      <c r="H26" s="679">
        <v>24</v>
      </c>
    </row>
    <row r="27" spans="1:8" ht="12" customHeight="1">
      <c r="A27" s="43" t="str">
        <f>IF(ISBLANK(D27),"",($A$3&amp;"."&amp;+(COUNTA(D$4:D27))))</f>
        <v/>
      </c>
      <c r="B27" s="625"/>
      <c r="C27" s="630"/>
      <c r="D27" s="630"/>
      <c r="E27" s="625"/>
      <c r="F27" s="626"/>
      <c r="G27" s="625"/>
      <c r="H27" s="679">
        <v>25</v>
      </c>
    </row>
    <row r="28" spans="1:8" ht="12" customHeight="1">
      <c r="A28" s="43" t="str">
        <f>IF(ISBLANK(D28),"",($A$3&amp;"."&amp;+(COUNTA(D$4:D28))))</f>
        <v>3.8</v>
      </c>
      <c r="B28" s="625"/>
      <c r="C28" s="630" t="s">
        <v>788</v>
      </c>
      <c r="D28" s="625" t="s">
        <v>778</v>
      </c>
      <c r="E28" s="625">
        <v>1</v>
      </c>
      <c r="F28" s="626"/>
      <c r="G28" s="625"/>
      <c r="H28" s="679">
        <v>26</v>
      </c>
    </row>
    <row r="29" spans="1:8" ht="12" customHeight="1">
      <c r="A29" s="43" t="str">
        <f>IF(ISBLANK(D29),"",($A$3&amp;"."&amp;+(COUNTA(D$4:D29))))</f>
        <v/>
      </c>
      <c r="B29" s="625"/>
      <c r="C29" s="630"/>
      <c r="D29" s="630"/>
      <c r="E29" s="625"/>
      <c r="F29" s="626"/>
      <c r="G29" s="625"/>
      <c r="H29" s="679">
        <v>27</v>
      </c>
    </row>
    <row r="30" spans="1:8" ht="12" customHeight="1">
      <c r="A30" s="43" t="str">
        <f>IF(ISBLANK(D30),"",($A$3&amp;"."&amp;+(COUNTA(D$4:D30))))</f>
        <v>3.9</v>
      </c>
      <c r="B30" s="625"/>
      <c r="C30" s="630" t="s">
        <v>789</v>
      </c>
      <c r="D30" s="625" t="s">
        <v>778</v>
      </c>
      <c r="E30" s="625">
        <v>1</v>
      </c>
      <c r="F30" s="626"/>
      <c r="G30" s="625"/>
      <c r="H30" s="679">
        <v>28</v>
      </c>
    </row>
    <row r="31" spans="1:8" ht="12" customHeight="1">
      <c r="A31" s="43" t="str">
        <f>IF(ISBLANK(D31),"",($A$3&amp;"."&amp;+(COUNTA(D$4:D31))))</f>
        <v/>
      </c>
      <c r="B31" s="625"/>
      <c r="C31" s="630"/>
      <c r="D31" s="630"/>
      <c r="E31" s="625"/>
      <c r="F31" s="626"/>
      <c r="G31" s="625"/>
      <c r="H31" s="679">
        <v>29</v>
      </c>
    </row>
    <row r="32" spans="1:8" ht="12" customHeight="1">
      <c r="A32" s="43" t="str">
        <f>IF(ISBLANK(D32),"",($A$3&amp;"."&amp;+(COUNTA(D$4:D32))))</f>
        <v/>
      </c>
      <c r="B32" s="625"/>
      <c r="C32" s="630" t="s">
        <v>790</v>
      </c>
      <c r="D32" s="625"/>
      <c r="E32" s="625"/>
      <c r="F32" s="626"/>
      <c r="G32" s="625"/>
      <c r="H32" s="679">
        <v>30</v>
      </c>
    </row>
    <row r="33" spans="1:8" ht="12" customHeight="1">
      <c r="A33" s="43" t="str">
        <f>IF(ISBLANK(D33),"",($A$3&amp;"."&amp;+(COUNTA(D$4:D33))))</f>
        <v/>
      </c>
      <c r="B33" s="625"/>
      <c r="C33" s="630"/>
      <c r="D33" s="630"/>
      <c r="E33" s="625"/>
      <c r="F33" s="626"/>
      <c r="G33" s="625"/>
      <c r="H33" s="679">
        <v>31</v>
      </c>
    </row>
    <row r="34" spans="1:8" ht="12" customHeight="1">
      <c r="A34" s="43" t="str">
        <f>IF(ISBLANK(D34),"",($A$3&amp;"."&amp;+(COUNTA(D$4:D34))))</f>
        <v/>
      </c>
      <c r="B34" s="625"/>
      <c r="C34" s="630" t="s">
        <v>791</v>
      </c>
      <c r="D34" s="701"/>
      <c r="E34" s="625"/>
      <c r="F34" s="626"/>
      <c r="G34" s="625"/>
      <c r="H34" s="679">
        <v>32</v>
      </c>
    </row>
    <row r="35" spans="1:8" ht="12" customHeight="1">
      <c r="A35" s="43" t="str">
        <f>IF(ISBLANK(D35),"",($A$3&amp;"."&amp;+(COUNTA(D$4:D35))))</f>
        <v/>
      </c>
      <c r="B35" s="625"/>
      <c r="C35" s="630"/>
      <c r="D35" s="702"/>
      <c r="E35" s="625"/>
      <c r="F35" s="626"/>
      <c r="G35" s="625"/>
      <c r="H35" s="679">
        <v>33</v>
      </c>
    </row>
    <row r="36" spans="1:8" ht="12" customHeight="1">
      <c r="A36" s="43" t="str">
        <f>IF(ISBLANK(D36),"",($A$3&amp;"."&amp;+(COUNTA(D$4:D36))))</f>
        <v/>
      </c>
      <c r="B36" s="625"/>
      <c r="C36" s="630" t="s">
        <v>792</v>
      </c>
      <c r="D36" s="701"/>
      <c r="E36" s="625"/>
      <c r="F36" s="626"/>
      <c r="G36" s="625"/>
      <c r="H36" s="679">
        <v>34</v>
      </c>
    </row>
    <row r="37" spans="1:8" ht="12" customHeight="1">
      <c r="A37" s="43" t="str">
        <f>IF(ISBLANK(D37),"",($A$3&amp;"."&amp;+(COUNTA(D$4:D37))))</f>
        <v/>
      </c>
      <c r="B37" s="625"/>
      <c r="C37" s="630"/>
      <c r="D37" s="702"/>
      <c r="E37" s="625"/>
      <c r="F37" s="626"/>
      <c r="G37" s="625"/>
      <c r="H37" s="679">
        <v>35</v>
      </c>
    </row>
    <row r="38" spans="1:8" ht="12" customHeight="1">
      <c r="A38" s="43" t="str">
        <f>IF(ISBLANK(D38),"",($A$3&amp;"."&amp;+(COUNTA(D$4:D38))))</f>
        <v>3.10</v>
      </c>
      <c r="B38" s="625"/>
      <c r="C38" s="630" t="s">
        <v>793</v>
      </c>
      <c r="D38" s="701" t="s">
        <v>778</v>
      </c>
      <c r="E38" s="625">
        <v>1</v>
      </c>
      <c r="F38" s="626"/>
      <c r="G38" s="625"/>
      <c r="H38" s="679">
        <v>36</v>
      </c>
    </row>
    <row r="39" spans="1:8" ht="12" customHeight="1">
      <c r="A39" s="43" t="str">
        <f>IF(ISBLANK(D39),"",($A$3&amp;"."&amp;+(COUNTA(D$4:D39))))</f>
        <v/>
      </c>
      <c r="B39" s="625"/>
      <c r="C39" s="630"/>
      <c r="D39" s="702"/>
      <c r="E39" s="625"/>
      <c r="F39" s="626"/>
      <c r="G39" s="625"/>
      <c r="H39" s="679">
        <v>37</v>
      </c>
    </row>
    <row r="40" spans="1:8" ht="12" customHeight="1">
      <c r="A40" s="43" t="str">
        <f>IF(ISBLANK(D40),"",($A$3&amp;"."&amp;+(COUNTA(D$4:D40))))</f>
        <v/>
      </c>
      <c r="B40" s="625"/>
      <c r="C40" s="630" t="s">
        <v>794</v>
      </c>
      <c r="D40" s="701"/>
      <c r="E40" s="625"/>
      <c r="F40" s="626"/>
      <c r="G40" s="625"/>
      <c r="H40" s="679">
        <v>38</v>
      </c>
    </row>
    <row r="41" spans="1:8" ht="12" customHeight="1">
      <c r="A41" s="43" t="str">
        <f>IF(ISBLANK(D41),"",($A$3&amp;"."&amp;+(COUNTA(D$4:D41))))</f>
        <v/>
      </c>
      <c r="B41" s="625"/>
      <c r="C41" s="630"/>
      <c r="D41" s="702"/>
      <c r="E41" s="625"/>
      <c r="F41" s="626"/>
      <c r="G41" s="625"/>
      <c r="H41" s="679">
        <v>39</v>
      </c>
    </row>
    <row r="42" spans="1:8" ht="12" customHeight="1">
      <c r="A42" s="43" t="str">
        <f>IF(ISBLANK(D42),"",($A$3&amp;"."&amp;+(COUNTA(D$4:D42))))</f>
        <v>3.11</v>
      </c>
      <c r="B42" s="625"/>
      <c r="C42" s="630" t="s">
        <v>795</v>
      </c>
      <c r="D42" s="701" t="s">
        <v>778</v>
      </c>
      <c r="E42" s="625">
        <v>1</v>
      </c>
      <c r="F42" s="626"/>
      <c r="G42" s="625"/>
      <c r="H42" s="679">
        <v>40</v>
      </c>
    </row>
    <row r="43" spans="1:8" ht="12" customHeight="1">
      <c r="A43" s="43" t="str">
        <f>IF(ISBLANK(D43),"",($A$3&amp;"."&amp;+(COUNTA(D$4:D43))))</f>
        <v/>
      </c>
      <c r="B43" s="625"/>
      <c r="C43" s="630"/>
      <c r="D43" s="701"/>
      <c r="E43" s="625"/>
      <c r="F43" s="626"/>
      <c r="G43" s="625"/>
      <c r="H43" s="679">
        <v>41</v>
      </c>
    </row>
    <row r="44" spans="1:8" ht="12" customHeight="1">
      <c r="A44" s="43" t="str">
        <f>IF(ISBLANK(D44),"",($A$3&amp;"."&amp;+(COUNTA(D$4:D44))))</f>
        <v/>
      </c>
      <c r="B44" s="625"/>
      <c r="C44" s="630" t="s">
        <v>796</v>
      </c>
      <c r="D44" s="701"/>
      <c r="E44" s="625"/>
      <c r="F44" s="626"/>
      <c r="G44" s="625"/>
      <c r="H44" s="679">
        <v>42</v>
      </c>
    </row>
    <row r="45" spans="1:8" ht="12" customHeight="1">
      <c r="A45" s="43" t="str">
        <f>IF(ISBLANK(D45),"",($A$3&amp;"."&amp;+(COUNTA(D$4:D45))))</f>
        <v/>
      </c>
      <c r="B45" s="625"/>
      <c r="C45" s="630"/>
      <c r="D45" s="702"/>
      <c r="E45" s="625"/>
      <c r="F45" s="626"/>
      <c r="G45" s="625"/>
      <c r="H45" s="679">
        <v>43</v>
      </c>
    </row>
    <row r="46" spans="1:8" ht="12" customHeight="1">
      <c r="A46" s="43" t="str">
        <f>IF(ISBLANK(D46),"",($A$3&amp;"."&amp;+(COUNTA(D$4:D46))))</f>
        <v>3.12</v>
      </c>
      <c r="B46" s="625"/>
      <c r="C46" s="630" t="s">
        <v>797</v>
      </c>
      <c r="D46" s="701" t="s">
        <v>778</v>
      </c>
      <c r="E46" s="625">
        <v>1</v>
      </c>
      <c r="F46" s="626"/>
      <c r="G46" s="625"/>
      <c r="H46" s="679">
        <v>44</v>
      </c>
    </row>
    <row r="47" spans="1:8" ht="12" customHeight="1">
      <c r="A47" s="43" t="str">
        <f>IF(ISBLANK(D47),"",($A$3&amp;"."&amp;+(COUNTA(D$4:D47))))</f>
        <v/>
      </c>
      <c r="B47" s="625"/>
      <c r="C47" s="630"/>
      <c r="D47" s="702"/>
      <c r="E47" s="625"/>
      <c r="F47" s="626"/>
      <c r="G47" s="625"/>
      <c r="H47" s="679">
        <v>45</v>
      </c>
    </row>
    <row r="48" spans="1:8" ht="12" customHeight="1">
      <c r="A48" s="43" t="str">
        <f>IF(ISBLANK(D48),"",($A$3&amp;"."&amp;+(COUNTA(D$4:D48))))</f>
        <v>3.13</v>
      </c>
      <c r="B48" s="625"/>
      <c r="C48" s="630" t="s">
        <v>798</v>
      </c>
      <c r="D48" s="701" t="s">
        <v>778</v>
      </c>
      <c r="E48" s="625">
        <v>1</v>
      </c>
      <c r="F48" s="626"/>
      <c r="G48" s="625"/>
      <c r="H48" s="679">
        <v>46</v>
      </c>
    </row>
    <row r="49" spans="1:8" ht="12" customHeight="1">
      <c r="A49" s="43" t="str">
        <f>IF(ISBLANK(D49),"",($A$3&amp;"."&amp;+(COUNTA(D$4:D49))))</f>
        <v/>
      </c>
      <c r="B49" s="625"/>
      <c r="C49" s="630"/>
      <c r="D49" s="625"/>
      <c r="E49" s="625"/>
      <c r="F49" s="626"/>
      <c r="G49" s="626"/>
      <c r="H49" s="679">
        <v>47</v>
      </c>
    </row>
    <row r="50" spans="1:8" ht="12" customHeight="1">
      <c r="A50" s="43" t="str">
        <f>IF(ISBLANK(D50),"",($A$3&amp;"."&amp;+(COUNTA(D$4:D50))))</f>
        <v>3.14</v>
      </c>
      <c r="B50" s="625"/>
      <c r="C50" s="630" t="s">
        <v>799</v>
      </c>
      <c r="D50" s="625" t="s">
        <v>778</v>
      </c>
      <c r="E50" s="625">
        <v>1</v>
      </c>
      <c r="F50" s="625"/>
      <c r="G50" s="625"/>
      <c r="H50" s="679">
        <v>48</v>
      </c>
    </row>
    <row r="51" spans="1:8" ht="12" customHeight="1">
      <c r="A51" s="43" t="str">
        <f>IF(ISBLANK(D51),"",($A$3&amp;"."&amp;+(COUNTA(D$4:D51))))</f>
        <v/>
      </c>
      <c r="B51" s="625"/>
      <c r="C51" s="630"/>
      <c r="D51" s="630"/>
      <c r="E51" s="625"/>
      <c r="F51" s="625"/>
      <c r="G51" s="625"/>
      <c r="H51" s="679">
        <v>49</v>
      </c>
    </row>
    <row r="52" spans="1:8" ht="12" customHeight="1">
      <c r="A52" s="43" t="str">
        <f>IF(ISBLANK(D52),"",($A$3&amp;"."&amp;+(COUNTA(D$4:D52))))</f>
        <v>3.15</v>
      </c>
      <c r="B52" s="625"/>
      <c r="C52" s="630" t="s">
        <v>800</v>
      </c>
      <c r="D52" s="625" t="s">
        <v>778</v>
      </c>
      <c r="E52" s="625">
        <v>1</v>
      </c>
      <c r="F52" s="625"/>
      <c r="G52" s="625"/>
      <c r="H52" s="679">
        <v>50</v>
      </c>
    </row>
    <row r="53" spans="1:8" ht="12" customHeight="1">
      <c r="A53" s="43" t="str">
        <f>IF(ISBLANK(D53),"",($A$3&amp;"."&amp;+(COUNTA(D$4:D53))))</f>
        <v/>
      </c>
      <c r="B53" s="625"/>
      <c r="C53" s="630"/>
      <c r="D53" s="630"/>
      <c r="E53" s="625"/>
      <c r="F53" s="625"/>
      <c r="G53" s="625"/>
      <c r="H53" s="679">
        <v>51</v>
      </c>
    </row>
    <row r="54" spans="1:8" ht="12" customHeight="1">
      <c r="A54" s="43" t="str">
        <f>IF(ISBLANK(D54),"",($A$3&amp;"."&amp;+(COUNTA(D$4:D54))))</f>
        <v>3.16</v>
      </c>
      <c r="B54" s="625"/>
      <c r="C54" s="630" t="s">
        <v>801</v>
      </c>
      <c r="D54" s="625" t="s">
        <v>778</v>
      </c>
      <c r="E54" s="625">
        <v>1</v>
      </c>
      <c r="F54" s="625"/>
      <c r="G54" s="625"/>
      <c r="H54" s="679">
        <v>52</v>
      </c>
    </row>
    <row r="55" spans="1:8" ht="12" customHeight="1">
      <c r="A55" s="43"/>
      <c r="B55" s="625"/>
      <c r="C55" s="630"/>
      <c r="D55" s="625"/>
      <c r="E55" s="625"/>
      <c r="F55" s="625"/>
      <c r="G55" s="625"/>
      <c r="H55" s="679">
        <v>53</v>
      </c>
    </row>
    <row r="56" spans="1:8" ht="12" customHeight="1">
      <c r="A56" s="43" t="str">
        <f>IF(ISBLANK(D56),"",($A$3&amp;"."&amp;+(COUNTA(D$4:D56))))</f>
        <v/>
      </c>
      <c r="B56" s="630"/>
      <c r="C56" s="632" t="s">
        <v>802</v>
      </c>
      <c r="D56" s="50"/>
      <c r="E56" s="635"/>
      <c r="F56" s="635"/>
      <c r="G56" s="635"/>
      <c r="H56" s="679">
        <v>54</v>
      </c>
    </row>
    <row r="57" spans="1:8" ht="12" customHeight="1">
      <c r="A57" s="43" t="str">
        <f>IF(ISBLANK(D57),"",($A$3&amp;"."&amp;+(COUNTA(D$4:D57))))</f>
        <v/>
      </c>
      <c r="B57" s="630"/>
      <c r="C57" s="630"/>
      <c r="D57" s="50"/>
      <c r="E57" s="635"/>
      <c r="F57" s="635"/>
      <c r="G57" s="625"/>
      <c r="H57" s="679">
        <v>55</v>
      </c>
    </row>
    <row r="58" spans="1:8" ht="12" customHeight="1">
      <c r="A58" s="43" t="str">
        <f>IF(ISBLANK(D58),"",($A$3&amp;"."&amp;+(COUNTA(D$4:D58))))</f>
        <v/>
      </c>
      <c r="B58" s="630"/>
      <c r="C58" s="630" t="s">
        <v>803</v>
      </c>
      <c r="D58" s="50"/>
      <c r="E58" s="635"/>
      <c r="F58" s="635"/>
      <c r="G58" s="625"/>
      <c r="H58" s="679">
        <v>56</v>
      </c>
    </row>
    <row r="59" spans="1:8" ht="12" customHeight="1">
      <c r="A59" s="43" t="str">
        <f>IF(ISBLANK(D59),"",($A$3&amp;"."&amp;+(COUNTA(D$4:D59))))</f>
        <v/>
      </c>
      <c r="B59" s="630"/>
      <c r="C59" s="630" t="s">
        <v>804</v>
      </c>
      <c r="D59" s="50"/>
      <c r="E59" s="635"/>
      <c r="F59" s="635"/>
      <c r="G59" s="625"/>
      <c r="H59" s="679">
        <v>57</v>
      </c>
    </row>
    <row r="60" spans="1:8" ht="12" customHeight="1">
      <c r="A60" s="43" t="str">
        <f>IF(ISBLANK(D60),"",($A$3&amp;"."&amp;+(COUNTA(D$4:D60))))</f>
        <v/>
      </c>
      <c r="B60" s="630"/>
      <c r="C60" s="630"/>
      <c r="D60" s="50"/>
      <c r="E60" s="635"/>
      <c r="F60" s="635"/>
      <c r="G60" s="625"/>
      <c r="H60" s="679">
        <v>58</v>
      </c>
    </row>
    <row r="61" spans="1:8" ht="12" customHeight="1">
      <c r="A61" s="43" t="str">
        <f>IF(ISBLANK(D61),"",($A$3&amp;"."&amp;+(COUNTA(D$4:D61))))</f>
        <v>3.17</v>
      </c>
      <c r="B61" s="630"/>
      <c r="C61" s="630" t="s">
        <v>805</v>
      </c>
      <c r="D61" s="625" t="s">
        <v>806</v>
      </c>
      <c r="E61" s="625">
        <v>50</v>
      </c>
      <c r="F61" s="625"/>
      <c r="G61" s="625"/>
      <c r="H61" s="679">
        <v>59</v>
      </c>
    </row>
    <row r="62" spans="1:8" ht="12" customHeight="1">
      <c r="A62" s="43" t="str">
        <f>IF(ISBLANK(D62),"",($A$3&amp;"."&amp;+(COUNTA(D$4:D62))))</f>
        <v/>
      </c>
      <c r="B62" s="630"/>
      <c r="C62" s="630"/>
      <c r="D62" s="630"/>
      <c r="E62" s="625"/>
      <c r="F62" s="625"/>
      <c r="G62" s="625"/>
      <c r="H62" s="679">
        <v>60</v>
      </c>
    </row>
    <row r="63" spans="1:8" ht="12" customHeight="1">
      <c r="A63" s="43" t="str">
        <f>IF(ISBLANK(D63),"",($A$3&amp;"."&amp;+(COUNTA(D$4:D63))))</f>
        <v/>
      </c>
      <c r="B63" s="630"/>
      <c r="C63" s="630" t="s">
        <v>807</v>
      </c>
      <c r="D63" s="625"/>
      <c r="E63" s="625"/>
      <c r="F63" s="625"/>
      <c r="G63" s="625"/>
      <c r="H63" s="679">
        <v>61</v>
      </c>
    </row>
    <row r="64" spans="1:8" ht="12" customHeight="1">
      <c r="A64" s="43" t="str">
        <f>IF(ISBLANK(D64),"",($A$3&amp;"."&amp;+(COUNTA(D$4:D64))))</f>
        <v/>
      </c>
      <c r="B64" s="630"/>
      <c r="C64" s="630"/>
      <c r="D64" s="630"/>
      <c r="E64" s="625"/>
      <c r="F64" s="625"/>
      <c r="G64" s="625"/>
      <c r="H64" s="679">
        <v>62</v>
      </c>
    </row>
    <row r="65" spans="1:8" ht="12" customHeight="1">
      <c r="A65" s="43" t="str">
        <f>IF(ISBLANK(D65),"",($A$3&amp;"."&amp;+(COUNTA(D$4:D65))))</f>
        <v>3.18</v>
      </c>
      <c r="B65" s="630"/>
      <c r="C65" s="630" t="s">
        <v>808</v>
      </c>
      <c r="D65" s="625" t="s">
        <v>806</v>
      </c>
      <c r="E65" s="625">
        <v>20</v>
      </c>
      <c r="F65" s="625"/>
      <c r="G65" s="625"/>
      <c r="H65" s="679">
        <v>63</v>
      </c>
    </row>
    <row r="66" spans="1:8" ht="12" customHeight="1">
      <c r="A66" s="43" t="str">
        <f>IF(ISBLANK(D66),"",($A$3&amp;"."&amp;+(COUNTA(D$4:D66))))</f>
        <v/>
      </c>
      <c r="B66" s="630"/>
      <c r="C66" s="630"/>
      <c r="D66" s="630"/>
      <c r="E66" s="625"/>
      <c r="F66" s="625"/>
      <c r="G66" s="625"/>
      <c r="H66" s="679">
        <v>64</v>
      </c>
    </row>
    <row r="67" spans="1:8" ht="12" customHeight="1">
      <c r="A67" s="43" t="str">
        <f>IF(ISBLANK(D67),"",($A$3&amp;"."&amp;+(COUNTA(D$4:D67))))</f>
        <v>3.19</v>
      </c>
      <c r="B67" s="630"/>
      <c r="C67" s="630" t="s">
        <v>809</v>
      </c>
      <c r="D67" s="625" t="s">
        <v>806</v>
      </c>
      <c r="E67" s="625">
        <v>20</v>
      </c>
      <c r="F67" s="625"/>
      <c r="G67" s="625"/>
      <c r="H67" s="679">
        <v>65</v>
      </c>
    </row>
    <row r="68" spans="1:8" ht="12" customHeight="1">
      <c r="A68" s="43" t="str">
        <f>IF(ISBLANK(D68),"",($A$3&amp;"."&amp;+(COUNTA(D$4:D68))))</f>
        <v/>
      </c>
      <c r="B68" s="630"/>
      <c r="C68" s="630"/>
      <c r="D68" s="630"/>
      <c r="E68" s="625"/>
      <c r="F68" s="625"/>
      <c r="G68" s="625"/>
      <c r="H68" s="679">
        <v>66</v>
      </c>
    </row>
    <row r="69" spans="1:8" ht="12" customHeight="1">
      <c r="A69" s="43" t="str">
        <f>IF(ISBLANK(D69),"",($A$3&amp;"."&amp;+(COUNTA(D$4:D69))))</f>
        <v/>
      </c>
      <c r="B69" s="630"/>
      <c r="C69" s="630" t="s">
        <v>810</v>
      </c>
      <c r="D69" s="625"/>
      <c r="E69" s="625"/>
      <c r="F69" s="625"/>
      <c r="G69" s="625"/>
      <c r="H69" s="679">
        <v>67</v>
      </c>
    </row>
    <row r="70" spans="1:8" ht="12" customHeight="1">
      <c r="A70" s="43" t="str">
        <f>IF(ISBLANK(D70),"",($A$3&amp;"."&amp;+(COUNTA(D$4:D70))))</f>
        <v/>
      </c>
      <c r="B70" s="630"/>
      <c r="C70" s="630"/>
      <c r="D70" s="630"/>
      <c r="E70" s="625"/>
      <c r="F70" s="625"/>
      <c r="G70" s="625"/>
      <c r="H70" s="679">
        <v>68</v>
      </c>
    </row>
    <row r="71" spans="1:8" ht="12" customHeight="1">
      <c r="A71" s="43" t="str">
        <f>IF(ISBLANK(D71),"",($A$3&amp;"."&amp;+(COUNTA(D$4:D71))))</f>
        <v>3.20</v>
      </c>
      <c r="B71" s="630"/>
      <c r="C71" s="630" t="s">
        <v>811</v>
      </c>
      <c r="D71" s="625" t="s">
        <v>806</v>
      </c>
      <c r="E71" s="625">
        <v>20</v>
      </c>
      <c r="F71" s="625"/>
      <c r="G71" s="625"/>
      <c r="H71" s="679">
        <v>69</v>
      </c>
    </row>
    <row r="72" spans="1:8" ht="12" customHeight="1">
      <c r="A72" s="43" t="str">
        <f>IF(ISBLANK(D72),"",($A$3&amp;"."&amp;+(COUNTA(D$4:D72))))</f>
        <v/>
      </c>
      <c r="B72" s="50"/>
      <c r="C72" s="166"/>
      <c r="D72" s="50"/>
      <c r="E72" s="635"/>
      <c r="F72" s="635"/>
      <c r="G72" s="625"/>
      <c r="H72" s="679">
        <v>70</v>
      </c>
    </row>
    <row r="73" spans="1:8" ht="12" customHeight="1">
      <c r="A73" s="43" t="str">
        <f>IF(ISBLANK(D73),"",($A$3&amp;"."&amp;+(COUNTA(D$4:D73))))</f>
        <v>3.21</v>
      </c>
      <c r="B73" s="630"/>
      <c r="C73" s="630" t="s">
        <v>809</v>
      </c>
      <c r="D73" s="625" t="s">
        <v>806</v>
      </c>
      <c r="E73" s="625">
        <v>20</v>
      </c>
      <c r="F73" s="625"/>
      <c r="G73" s="625"/>
      <c r="H73" s="679">
        <v>71</v>
      </c>
    </row>
    <row r="74" spans="1:8" ht="12" customHeight="1">
      <c r="A74" s="43" t="str">
        <f>IF(ISBLANK(D74),"",($A$3&amp;"."&amp;+(COUNTA(D$4:D74))))</f>
        <v/>
      </c>
      <c r="B74" s="630"/>
      <c r="C74" s="630"/>
      <c r="D74" s="630"/>
      <c r="E74" s="625"/>
      <c r="G74" s="625"/>
      <c r="H74" s="679">
        <v>72</v>
      </c>
    </row>
    <row r="75" spans="1:8" ht="12" customHeight="1">
      <c r="A75" s="43" t="str">
        <f>IF(ISBLANK(D75),"",($A$3&amp;"."&amp;+(COUNTA(D$4:D75))))</f>
        <v/>
      </c>
      <c r="B75" s="630"/>
      <c r="C75" s="630" t="s">
        <v>812</v>
      </c>
      <c r="D75" s="625"/>
      <c r="E75" s="625"/>
      <c r="F75" s="625"/>
      <c r="G75" s="625"/>
      <c r="H75" s="679">
        <v>73</v>
      </c>
    </row>
    <row r="76" spans="1:8" ht="12" customHeight="1">
      <c r="A76" s="43" t="str">
        <f>IF(ISBLANK(D76),"",($A$3&amp;"."&amp;+(COUNTA(D$4:D76))))</f>
        <v/>
      </c>
      <c r="B76" s="630"/>
      <c r="C76" s="630"/>
      <c r="D76" s="630"/>
      <c r="E76" s="625"/>
      <c r="F76" s="625"/>
      <c r="G76" s="625"/>
      <c r="H76" s="679">
        <v>74</v>
      </c>
    </row>
    <row r="77" spans="1:8" ht="12" customHeight="1">
      <c r="A77" s="43" t="str">
        <f>IF(ISBLANK(D77),"",($A$3&amp;"."&amp;+(COUNTA(D$4:D77))))</f>
        <v>3.22</v>
      </c>
      <c r="B77" s="630"/>
      <c r="C77" s="630" t="s">
        <v>808</v>
      </c>
      <c r="D77" s="625" t="s">
        <v>806</v>
      </c>
      <c r="E77" s="625">
        <v>20</v>
      </c>
      <c r="F77" s="625"/>
      <c r="G77" s="625"/>
      <c r="H77" s="679">
        <v>75</v>
      </c>
    </row>
    <row r="78" spans="1:8" ht="12" customHeight="1">
      <c r="A78" s="43" t="str">
        <f>IF(ISBLANK(D78),"",($A$3&amp;"."&amp;+(COUNTA(D$4:D78))))</f>
        <v/>
      </c>
      <c r="B78" s="630"/>
      <c r="C78" s="630"/>
      <c r="D78" s="630"/>
      <c r="E78" s="625"/>
      <c r="F78" s="625"/>
      <c r="G78" s="625"/>
      <c r="H78" s="679">
        <v>76</v>
      </c>
    </row>
    <row r="79" spans="1:8" ht="12" customHeight="1">
      <c r="A79" s="43" t="str">
        <f>IF(ISBLANK(D79),"",($A$3&amp;"."&amp;+(COUNTA(D$4:D79))))</f>
        <v>3.23</v>
      </c>
      <c r="B79" s="630"/>
      <c r="C79" s="630" t="s">
        <v>809</v>
      </c>
      <c r="D79" s="625" t="s">
        <v>806</v>
      </c>
      <c r="E79" s="625">
        <v>20</v>
      </c>
      <c r="F79" s="625"/>
      <c r="G79" s="625"/>
      <c r="H79" s="679">
        <v>77</v>
      </c>
    </row>
    <row r="80" spans="1:8" ht="12" customHeight="1">
      <c r="A80" s="642"/>
      <c r="B80" s="633"/>
      <c r="C80" s="633"/>
      <c r="D80" s="633"/>
      <c r="E80" s="633"/>
      <c r="F80" s="220" t="s">
        <v>25</v>
      </c>
      <c r="G80" s="634"/>
    </row>
    <row r="81" spans="1:8" ht="12" customHeight="1">
      <c r="A81" s="642"/>
      <c r="B81" s="633"/>
      <c r="C81" s="633"/>
      <c r="D81" s="633"/>
      <c r="E81" s="633"/>
      <c r="F81" s="220" t="s">
        <v>26</v>
      </c>
      <c r="G81" s="634"/>
    </row>
    <row r="82" spans="1:8" ht="12" customHeight="1">
      <c r="A82" s="43" t="str">
        <f>IF(ISBLANK(D82),"",($A$3&amp;"."&amp;+(COUNTA(D$4:D82))))</f>
        <v/>
      </c>
      <c r="B82" s="630"/>
      <c r="C82" s="630"/>
      <c r="D82" s="625"/>
      <c r="E82" s="625"/>
      <c r="F82" s="625"/>
      <c r="G82" s="625"/>
      <c r="H82" s="679">
        <v>1</v>
      </c>
    </row>
    <row r="83" spans="1:8" ht="12" customHeight="1">
      <c r="A83" s="43" t="str">
        <f>IF(ISBLANK(D83),"",($A$3&amp;"."&amp;+(COUNTA(D$4:D83))))</f>
        <v/>
      </c>
      <c r="B83" s="630"/>
      <c r="C83" s="632" t="s">
        <v>813</v>
      </c>
      <c r="D83" s="625"/>
      <c r="E83" s="625"/>
      <c r="F83" s="625"/>
      <c r="G83" s="625"/>
      <c r="H83" s="679">
        <v>2</v>
      </c>
    </row>
    <row r="84" spans="1:8" ht="12" customHeight="1">
      <c r="A84" s="43" t="str">
        <f>IF(ISBLANK(D84),"",($A$3&amp;"."&amp;+(COUNTA(D$4:D84))))</f>
        <v/>
      </c>
      <c r="B84" s="630"/>
      <c r="C84" s="630"/>
      <c r="D84" s="630"/>
      <c r="E84" s="625"/>
      <c r="F84" s="625"/>
      <c r="G84" s="625"/>
      <c r="H84" s="679">
        <v>3</v>
      </c>
    </row>
    <row r="85" spans="1:8" ht="12" customHeight="1">
      <c r="A85" s="43" t="str">
        <f>IF(ISBLANK(D85),"",($A$3&amp;"."&amp;+(COUNTA(D$4:D85))))</f>
        <v>3.24</v>
      </c>
      <c r="B85" s="630"/>
      <c r="C85" s="630" t="s">
        <v>814</v>
      </c>
      <c r="D85" s="625" t="s">
        <v>815</v>
      </c>
      <c r="E85" s="625">
        <v>1</v>
      </c>
      <c r="F85" s="625"/>
      <c r="G85" s="625"/>
      <c r="H85" s="679">
        <v>4</v>
      </c>
    </row>
    <row r="86" spans="1:8" ht="12" customHeight="1">
      <c r="A86" s="43" t="str">
        <f>IF(ISBLANK(D86),"",($A$3&amp;"."&amp;+(COUNTA(D$4:D86))))</f>
        <v/>
      </c>
      <c r="B86" s="630"/>
      <c r="C86" s="630"/>
      <c r="D86" s="625"/>
      <c r="E86" s="625"/>
      <c r="F86" s="625"/>
      <c r="G86" s="625"/>
      <c r="H86" s="679">
        <v>5</v>
      </c>
    </row>
    <row r="87" spans="1:8" ht="12" customHeight="1">
      <c r="A87" s="43" t="str">
        <f>IF(ISBLANK(D87),"",($A$3&amp;"."&amp;+(COUNTA(D$4:D87))))</f>
        <v>3.25</v>
      </c>
      <c r="B87" s="630"/>
      <c r="C87" s="630" t="s">
        <v>816</v>
      </c>
      <c r="D87" s="625" t="s">
        <v>815</v>
      </c>
      <c r="E87" s="625">
        <v>1</v>
      </c>
      <c r="F87" s="625"/>
      <c r="G87" s="625"/>
      <c r="H87" s="679">
        <v>6</v>
      </c>
    </row>
    <row r="88" spans="1:8" ht="12" customHeight="1">
      <c r="A88" s="43" t="str">
        <f>IF(ISBLANK(D88),"",($A$3&amp;"."&amp;+(COUNTA(D$4:D88))))</f>
        <v/>
      </c>
      <c r="B88" s="630"/>
      <c r="C88" s="630"/>
      <c r="D88" s="630"/>
      <c r="E88" s="625"/>
      <c r="F88" s="625"/>
      <c r="G88" s="625"/>
      <c r="H88" s="679">
        <v>7</v>
      </c>
    </row>
    <row r="89" spans="1:8" ht="12" customHeight="1">
      <c r="A89" s="43" t="str">
        <f>IF(ISBLANK(D89),"",($A$3&amp;"."&amp;+(COUNTA(D$4:D89))))</f>
        <v>3.26</v>
      </c>
      <c r="B89" s="630"/>
      <c r="C89" s="630" t="s">
        <v>817</v>
      </c>
      <c r="D89" s="625" t="s">
        <v>815</v>
      </c>
      <c r="E89" s="625">
        <v>1</v>
      </c>
      <c r="F89" s="625"/>
      <c r="G89" s="625"/>
      <c r="H89" s="679">
        <v>8</v>
      </c>
    </row>
    <row r="90" spans="1:8" ht="12" customHeight="1">
      <c r="A90" s="43" t="str">
        <f>IF(ISBLANK(D90),"",($A$3&amp;"."&amp;+(COUNTA(D$4:D90))))</f>
        <v/>
      </c>
      <c r="B90" s="630"/>
      <c r="C90" s="630"/>
      <c r="D90" s="630"/>
      <c r="E90" s="625"/>
      <c r="F90" s="625"/>
      <c r="G90" s="625"/>
      <c r="H90" s="679">
        <v>9</v>
      </c>
    </row>
    <row r="91" spans="1:8" ht="12" customHeight="1">
      <c r="A91" s="43" t="str">
        <f>IF(ISBLANK(D91),"",($A$3&amp;"."&amp;+(COUNTA(D$4:D91))))</f>
        <v>3.27</v>
      </c>
      <c r="B91" s="630"/>
      <c r="C91" s="630" t="s">
        <v>818</v>
      </c>
      <c r="D91" s="625" t="s">
        <v>815</v>
      </c>
      <c r="E91" s="625">
        <v>1</v>
      </c>
      <c r="F91" s="625"/>
      <c r="G91" s="625"/>
      <c r="H91" s="679">
        <v>10</v>
      </c>
    </row>
    <row r="92" spans="1:8" ht="12" customHeight="1">
      <c r="A92" s="43" t="str">
        <f>IF(ISBLANK(D92),"",($A$3&amp;"."&amp;+(COUNTA(D$4:D92))))</f>
        <v/>
      </c>
      <c r="B92" s="630"/>
      <c r="C92" s="630"/>
      <c r="D92" s="630"/>
      <c r="E92" s="625"/>
      <c r="F92" s="625"/>
      <c r="G92" s="625"/>
      <c r="H92" s="679">
        <v>11</v>
      </c>
    </row>
    <row r="93" spans="1:8" ht="12" customHeight="1">
      <c r="A93" s="43" t="str">
        <f>IF(ISBLANK(D93),"",($A$3&amp;"."&amp;+(COUNTA(D$4:D93))))</f>
        <v>3.28</v>
      </c>
      <c r="B93" s="630"/>
      <c r="C93" s="630" t="s">
        <v>819</v>
      </c>
      <c r="D93" s="625" t="s">
        <v>815</v>
      </c>
      <c r="E93" s="625">
        <v>1</v>
      </c>
      <c r="F93" s="625"/>
      <c r="G93" s="625"/>
      <c r="H93" s="679">
        <v>12</v>
      </c>
    </row>
    <row r="94" spans="1:8" ht="12" customHeight="1">
      <c r="A94" s="43" t="str">
        <f>IF(ISBLANK(D94),"",($A$3&amp;"."&amp;+(COUNTA(D$4:D94))))</f>
        <v/>
      </c>
      <c r="B94" s="630"/>
      <c r="C94" s="630"/>
      <c r="D94" s="625"/>
      <c r="E94" s="625"/>
      <c r="F94" s="637"/>
      <c r="G94" s="625"/>
      <c r="H94" s="679">
        <v>13</v>
      </c>
    </row>
    <row r="95" spans="1:8" ht="12" customHeight="1">
      <c r="A95" s="43"/>
      <c r="B95" s="630"/>
      <c r="C95" s="630"/>
      <c r="D95" s="625"/>
      <c r="E95" s="625"/>
      <c r="F95" s="637"/>
      <c r="G95" s="625"/>
      <c r="H95" s="679">
        <v>14</v>
      </c>
    </row>
    <row r="96" spans="1:8" ht="12" customHeight="1">
      <c r="A96" s="43"/>
      <c r="B96" s="630"/>
      <c r="C96" s="630"/>
      <c r="D96" s="625"/>
      <c r="E96" s="625"/>
      <c r="F96" s="637"/>
      <c r="G96" s="625"/>
      <c r="H96" s="679">
        <v>15</v>
      </c>
    </row>
    <row r="97" spans="1:8" ht="12" customHeight="1">
      <c r="A97" s="43"/>
      <c r="B97" s="630"/>
      <c r="C97" s="630"/>
      <c r="D97" s="625"/>
      <c r="E97" s="625"/>
      <c r="F97" s="637"/>
      <c r="G97" s="625"/>
      <c r="H97" s="679">
        <v>16</v>
      </c>
    </row>
    <row r="98" spans="1:8" ht="12" customHeight="1">
      <c r="A98" s="43"/>
      <c r="B98" s="630"/>
      <c r="C98" s="630"/>
      <c r="D98" s="625"/>
      <c r="E98" s="625"/>
      <c r="F98" s="637"/>
      <c r="G98" s="625"/>
      <c r="H98" s="679">
        <v>17</v>
      </c>
    </row>
    <row r="99" spans="1:8" ht="12" customHeight="1">
      <c r="A99" s="43"/>
      <c r="B99" s="630"/>
      <c r="C99" s="630"/>
      <c r="D99" s="625"/>
      <c r="E99" s="625"/>
      <c r="F99" s="637"/>
      <c r="G99" s="625"/>
      <c r="H99" s="679">
        <v>18</v>
      </c>
    </row>
    <row r="100" spans="1:8" ht="12" customHeight="1">
      <c r="A100" s="43"/>
      <c r="B100" s="630"/>
      <c r="C100" s="630"/>
      <c r="D100" s="625"/>
      <c r="E100" s="625"/>
      <c r="F100" s="637"/>
      <c r="G100" s="625"/>
      <c r="H100" s="679">
        <v>19</v>
      </c>
    </row>
    <row r="101" spans="1:8" ht="12" customHeight="1">
      <c r="A101" s="43"/>
      <c r="B101" s="630"/>
      <c r="C101" s="630"/>
      <c r="D101" s="625"/>
      <c r="E101" s="625"/>
      <c r="F101" s="637"/>
      <c r="G101" s="625"/>
      <c r="H101" s="679">
        <v>20</v>
      </c>
    </row>
    <row r="102" spans="1:8" ht="12" customHeight="1">
      <c r="A102" s="43"/>
      <c r="B102" s="630"/>
      <c r="C102" s="630"/>
      <c r="D102" s="625"/>
      <c r="E102" s="625"/>
      <c r="F102" s="637"/>
      <c r="G102" s="625"/>
      <c r="H102" s="679">
        <v>21</v>
      </c>
    </row>
    <row r="103" spans="1:8" ht="12" customHeight="1">
      <c r="A103" s="43"/>
      <c r="B103" s="630"/>
      <c r="C103" s="630"/>
      <c r="D103" s="625"/>
      <c r="E103" s="625"/>
      <c r="F103" s="637"/>
      <c r="G103" s="625"/>
      <c r="H103" s="679">
        <v>22</v>
      </c>
    </row>
    <row r="104" spans="1:8" ht="12" customHeight="1">
      <c r="A104" s="43"/>
      <c r="B104" s="630"/>
      <c r="C104" s="630"/>
      <c r="D104" s="625"/>
      <c r="E104" s="625"/>
      <c r="F104" s="637"/>
      <c r="G104" s="625"/>
      <c r="H104" s="679">
        <v>23</v>
      </c>
    </row>
    <row r="105" spans="1:8" ht="12" customHeight="1">
      <c r="A105" s="43" t="str">
        <f>IF(ISBLANK(D105),"",($A$3&amp;"."&amp;+(COUNTA(D$4:D105))))</f>
        <v/>
      </c>
      <c r="B105" s="630"/>
      <c r="C105" s="630"/>
      <c r="D105" s="625"/>
      <c r="E105" s="625"/>
      <c r="F105" s="637"/>
      <c r="G105" s="625"/>
      <c r="H105" s="679">
        <v>24</v>
      </c>
    </row>
    <row r="106" spans="1:8" ht="12" customHeight="1">
      <c r="A106" s="43" t="str">
        <f>IF(ISBLANK(D106),"",($A$3&amp;"."&amp;+(COUNTA(D$4:D106))))</f>
        <v/>
      </c>
      <c r="B106" s="630"/>
      <c r="C106" s="630"/>
      <c r="D106" s="625"/>
      <c r="E106" s="625"/>
      <c r="F106" s="637"/>
      <c r="G106" s="625"/>
      <c r="H106" s="679">
        <v>25</v>
      </c>
    </row>
    <row r="107" spans="1:8" ht="12" customHeight="1">
      <c r="A107" s="43" t="str">
        <f>IF(ISBLANK(D107),"",($A$3&amp;"."&amp;+(COUNTA(D$4:D107))))</f>
        <v/>
      </c>
      <c r="B107" s="630"/>
      <c r="C107" s="630"/>
      <c r="D107" s="625"/>
      <c r="E107" s="625"/>
      <c r="F107" s="637"/>
      <c r="G107" s="625"/>
      <c r="H107" s="679">
        <v>26</v>
      </c>
    </row>
    <row r="108" spans="1:8" ht="12" customHeight="1">
      <c r="A108" s="43" t="str">
        <f>IF(ISBLANK(D108),"",($A$3&amp;"."&amp;+(COUNTA(D$4:D108))))</f>
        <v/>
      </c>
      <c r="B108" s="630"/>
      <c r="C108" s="630"/>
      <c r="D108" s="625"/>
      <c r="E108" s="625"/>
      <c r="F108" s="637"/>
      <c r="G108" s="625"/>
      <c r="H108" s="679">
        <v>27</v>
      </c>
    </row>
    <row r="109" spans="1:8" ht="12" customHeight="1">
      <c r="A109" s="43" t="str">
        <f>IF(ISBLANK(D109),"",($A$3&amp;"."&amp;+(COUNTA(D$4:D109))))</f>
        <v/>
      </c>
      <c r="B109" s="630"/>
      <c r="C109" s="630"/>
      <c r="D109" s="625"/>
      <c r="E109" s="625"/>
      <c r="F109" s="637"/>
      <c r="G109" s="625"/>
      <c r="H109" s="679">
        <v>28</v>
      </c>
    </row>
    <row r="110" spans="1:8" ht="12" customHeight="1">
      <c r="A110" s="43" t="str">
        <f>IF(ISBLANK(D110),"",($A$3&amp;"."&amp;+(COUNTA(D$4:D110))))</f>
        <v/>
      </c>
      <c r="B110" s="630"/>
      <c r="C110" s="630"/>
      <c r="D110" s="625"/>
      <c r="E110" s="625"/>
      <c r="F110" s="637"/>
      <c r="G110" s="625"/>
      <c r="H110" s="679">
        <v>29</v>
      </c>
    </row>
    <row r="111" spans="1:8" ht="12" customHeight="1">
      <c r="A111" s="43" t="str">
        <f>IF(ISBLANK(D111),"",($A$3&amp;"."&amp;+(COUNTA(D$4:D111))))</f>
        <v/>
      </c>
      <c r="B111" s="630"/>
      <c r="C111" s="630"/>
      <c r="D111" s="625"/>
      <c r="E111" s="625"/>
      <c r="F111" s="637"/>
      <c r="G111" s="625"/>
      <c r="H111" s="679">
        <v>30</v>
      </c>
    </row>
    <row r="112" spans="1:8" ht="12" customHeight="1">
      <c r="A112" s="43" t="str">
        <f>IF(ISBLANK(D112),"",($A$3&amp;"."&amp;+(COUNTA(D$4:D112))))</f>
        <v/>
      </c>
      <c r="B112" s="630"/>
      <c r="C112" s="630"/>
      <c r="D112" s="625"/>
      <c r="E112" s="625"/>
      <c r="F112" s="637"/>
      <c r="G112" s="625"/>
      <c r="H112" s="679">
        <v>31</v>
      </c>
    </row>
    <row r="113" spans="1:8" ht="12" customHeight="1">
      <c r="A113" s="43" t="str">
        <f>IF(ISBLANK(D113),"",($A$3&amp;"."&amp;+(COUNTA(D$4:D113))))</f>
        <v/>
      </c>
      <c r="B113" s="630"/>
      <c r="C113" s="630"/>
      <c r="D113" s="625"/>
      <c r="E113" s="625"/>
      <c r="F113" s="637"/>
      <c r="G113" s="625"/>
      <c r="H113" s="679">
        <v>32</v>
      </c>
    </row>
    <row r="114" spans="1:8" ht="12" customHeight="1">
      <c r="A114" s="43" t="str">
        <f>IF(ISBLANK(D114),"",($A$3&amp;"."&amp;+(COUNTA(D$4:D114))))</f>
        <v/>
      </c>
      <c r="B114" s="630"/>
      <c r="C114" s="630"/>
      <c r="D114" s="625"/>
      <c r="E114" s="625"/>
      <c r="F114" s="637"/>
      <c r="G114" s="625"/>
      <c r="H114" s="679">
        <v>33</v>
      </c>
    </row>
    <row r="115" spans="1:8" ht="12" customHeight="1">
      <c r="A115" s="43" t="str">
        <f>IF(ISBLANK(D115),"",($A$3&amp;"."&amp;+(COUNTA(D$4:D115))))</f>
        <v/>
      </c>
      <c r="B115" s="630"/>
      <c r="C115" s="630"/>
      <c r="D115" s="625"/>
      <c r="E115" s="625"/>
      <c r="F115" s="637"/>
      <c r="G115" s="625"/>
      <c r="H115" s="679">
        <v>34</v>
      </c>
    </row>
    <row r="116" spans="1:8" ht="12" customHeight="1">
      <c r="A116" s="43" t="str">
        <f>IF(ISBLANK(D116),"",($A$3&amp;"."&amp;+(COUNTA(D$4:D116))))</f>
        <v/>
      </c>
      <c r="B116" s="630"/>
      <c r="C116" s="630"/>
      <c r="D116" s="625"/>
      <c r="E116" s="625"/>
      <c r="F116" s="637"/>
      <c r="G116" s="625"/>
      <c r="H116" s="679">
        <v>35</v>
      </c>
    </row>
    <row r="117" spans="1:8" ht="12" customHeight="1">
      <c r="A117" s="43"/>
      <c r="B117" s="630"/>
      <c r="C117" s="630"/>
      <c r="D117" s="625"/>
      <c r="E117" s="625"/>
      <c r="F117" s="637"/>
      <c r="G117" s="625"/>
      <c r="H117" s="679">
        <v>36</v>
      </c>
    </row>
    <row r="118" spans="1:8" ht="12" customHeight="1">
      <c r="A118" s="43"/>
      <c r="B118" s="630"/>
      <c r="C118" s="630"/>
      <c r="D118" s="625"/>
      <c r="E118" s="625"/>
      <c r="F118" s="637"/>
      <c r="G118" s="625"/>
      <c r="H118" s="679">
        <v>37</v>
      </c>
    </row>
    <row r="119" spans="1:8" ht="12" customHeight="1">
      <c r="A119" s="43"/>
      <c r="B119" s="630"/>
      <c r="C119" s="630"/>
      <c r="D119" s="625"/>
      <c r="E119" s="625"/>
      <c r="F119" s="637"/>
      <c r="G119" s="625"/>
      <c r="H119" s="679">
        <v>38</v>
      </c>
    </row>
    <row r="120" spans="1:8" ht="12" customHeight="1">
      <c r="A120" s="43"/>
      <c r="B120" s="630"/>
      <c r="C120" s="630"/>
      <c r="D120" s="625"/>
      <c r="E120" s="625"/>
      <c r="F120" s="637"/>
      <c r="G120" s="625"/>
      <c r="H120" s="679">
        <v>39</v>
      </c>
    </row>
    <row r="121" spans="1:8" ht="12" customHeight="1">
      <c r="A121" s="43"/>
      <c r="B121" s="630"/>
      <c r="C121" s="630"/>
      <c r="D121" s="625"/>
      <c r="E121" s="625"/>
      <c r="F121" s="637"/>
      <c r="G121" s="625"/>
      <c r="H121" s="679">
        <v>40</v>
      </c>
    </row>
    <row r="122" spans="1:8" ht="12" customHeight="1">
      <c r="A122" s="43"/>
      <c r="B122" s="630"/>
      <c r="C122" s="630"/>
      <c r="D122" s="625"/>
      <c r="E122" s="625"/>
      <c r="F122" s="637"/>
      <c r="G122" s="625"/>
      <c r="H122" s="679">
        <v>41</v>
      </c>
    </row>
    <row r="123" spans="1:8" ht="12" customHeight="1">
      <c r="A123" s="43"/>
      <c r="B123" s="630"/>
      <c r="C123" s="630"/>
      <c r="D123" s="625"/>
      <c r="E123" s="625"/>
      <c r="F123" s="637"/>
      <c r="G123" s="625"/>
      <c r="H123" s="679">
        <v>42</v>
      </c>
    </row>
    <row r="124" spans="1:8" ht="12" customHeight="1">
      <c r="A124" s="43"/>
      <c r="B124" s="630"/>
      <c r="C124" s="630"/>
      <c r="D124" s="625"/>
      <c r="E124" s="625"/>
      <c r="F124" s="637"/>
      <c r="G124" s="625"/>
      <c r="H124" s="679">
        <v>43</v>
      </c>
    </row>
    <row r="125" spans="1:8" ht="12" customHeight="1">
      <c r="A125" s="43"/>
      <c r="B125" s="630"/>
      <c r="C125" s="630"/>
      <c r="D125" s="625"/>
      <c r="E125" s="625"/>
      <c r="F125" s="637"/>
      <c r="G125" s="625"/>
      <c r="H125" s="679">
        <v>44</v>
      </c>
    </row>
    <row r="126" spans="1:8" ht="12" customHeight="1">
      <c r="A126" s="43"/>
      <c r="B126" s="630"/>
      <c r="C126" s="630"/>
      <c r="D126" s="625"/>
      <c r="E126" s="625"/>
      <c r="F126" s="637"/>
      <c r="G126" s="625"/>
      <c r="H126" s="679">
        <v>45</v>
      </c>
    </row>
    <row r="127" spans="1:8" ht="12" customHeight="1">
      <c r="A127" s="43"/>
      <c r="B127" s="630"/>
      <c r="C127" s="630"/>
      <c r="D127" s="625"/>
      <c r="E127" s="625"/>
      <c r="F127" s="637"/>
      <c r="G127" s="625"/>
      <c r="H127" s="679">
        <v>46</v>
      </c>
    </row>
    <row r="128" spans="1:8" ht="12" customHeight="1">
      <c r="A128" s="43"/>
      <c r="B128" s="630"/>
      <c r="C128" s="630"/>
      <c r="D128" s="625"/>
      <c r="E128" s="625"/>
      <c r="F128" s="637"/>
      <c r="G128" s="625"/>
      <c r="H128" s="679">
        <v>47</v>
      </c>
    </row>
    <row r="129" spans="1:8" ht="12" customHeight="1">
      <c r="A129" s="43"/>
      <c r="B129" s="630"/>
      <c r="C129" s="630"/>
      <c r="D129" s="625"/>
      <c r="E129" s="625"/>
      <c r="F129" s="637"/>
      <c r="G129" s="625"/>
      <c r="H129" s="679">
        <v>48</v>
      </c>
    </row>
    <row r="130" spans="1:8" ht="12" customHeight="1">
      <c r="A130" s="43"/>
      <c r="B130" s="630"/>
      <c r="C130" s="630"/>
      <c r="D130" s="625"/>
      <c r="E130" s="625"/>
      <c r="F130" s="637"/>
      <c r="G130" s="625"/>
      <c r="H130" s="679">
        <v>49</v>
      </c>
    </row>
    <row r="131" spans="1:8" ht="12" customHeight="1">
      <c r="A131" s="43"/>
      <c r="B131" s="630"/>
      <c r="C131" s="630"/>
      <c r="D131" s="625"/>
      <c r="E131" s="625"/>
      <c r="F131" s="637"/>
      <c r="G131" s="625"/>
      <c r="H131" s="679">
        <v>50</v>
      </c>
    </row>
    <row r="132" spans="1:8" ht="12" customHeight="1">
      <c r="A132" s="43"/>
      <c r="B132" s="630"/>
      <c r="C132" s="630"/>
      <c r="D132" s="625"/>
      <c r="E132" s="625"/>
      <c r="F132" s="637"/>
      <c r="G132" s="625"/>
      <c r="H132" s="679">
        <v>51</v>
      </c>
    </row>
    <row r="133" spans="1:8" ht="12" customHeight="1">
      <c r="A133" s="43"/>
      <c r="B133" s="630"/>
      <c r="C133" s="630"/>
      <c r="D133" s="625"/>
      <c r="E133" s="625"/>
      <c r="F133" s="637"/>
      <c r="G133" s="625"/>
      <c r="H133" s="679">
        <v>52</v>
      </c>
    </row>
    <row r="134" spans="1:8" ht="12" customHeight="1">
      <c r="A134" s="43"/>
      <c r="B134" s="630"/>
      <c r="C134" s="630"/>
      <c r="D134" s="625"/>
      <c r="E134" s="625"/>
      <c r="F134" s="637"/>
      <c r="G134" s="625"/>
      <c r="H134" s="679">
        <v>53</v>
      </c>
    </row>
    <row r="135" spans="1:8" ht="12" customHeight="1">
      <c r="A135" s="43"/>
      <c r="B135" s="630"/>
      <c r="C135" s="630"/>
      <c r="D135" s="625"/>
      <c r="E135" s="625"/>
      <c r="F135" s="637"/>
      <c r="G135" s="625"/>
      <c r="H135" s="679">
        <v>54</v>
      </c>
    </row>
    <row r="136" spans="1:8" ht="12" customHeight="1">
      <c r="A136" s="43"/>
      <c r="B136" s="630"/>
      <c r="C136" s="630"/>
      <c r="D136" s="625"/>
      <c r="E136" s="625"/>
      <c r="F136" s="637"/>
      <c r="G136" s="625"/>
      <c r="H136" s="679">
        <v>55</v>
      </c>
    </row>
    <row r="137" spans="1:8" ht="12" customHeight="1">
      <c r="A137" s="43"/>
      <c r="B137" s="630"/>
      <c r="C137" s="630"/>
      <c r="D137" s="625"/>
      <c r="E137" s="625"/>
      <c r="F137" s="637"/>
      <c r="G137" s="625"/>
      <c r="H137" s="679">
        <v>56</v>
      </c>
    </row>
    <row r="138" spans="1:8" ht="12" customHeight="1">
      <c r="A138" s="43"/>
      <c r="B138" s="630"/>
      <c r="C138" s="630"/>
      <c r="D138" s="625"/>
      <c r="E138" s="625"/>
      <c r="F138" s="637"/>
      <c r="G138" s="625"/>
      <c r="H138" s="679">
        <v>57</v>
      </c>
    </row>
    <row r="139" spans="1:8" ht="12" customHeight="1">
      <c r="A139" s="43"/>
      <c r="B139" s="630"/>
      <c r="C139" s="630"/>
      <c r="D139" s="625"/>
      <c r="E139" s="625"/>
      <c r="F139" s="637"/>
      <c r="G139" s="625"/>
      <c r="H139" s="679">
        <v>58</v>
      </c>
    </row>
    <row r="140" spans="1:8" ht="12" customHeight="1">
      <c r="A140" s="43" t="str">
        <f>IF(ISBLANK(D140),"",($A$3&amp;"."&amp;+(COUNTA(D$4:D140))))</f>
        <v/>
      </c>
      <c r="B140" s="630"/>
      <c r="C140" s="630"/>
      <c r="D140" s="625"/>
      <c r="E140" s="625"/>
      <c r="F140" s="637"/>
      <c r="G140" s="625"/>
      <c r="H140" s="679">
        <v>59</v>
      </c>
    </row>
    <row r="141" spans="1:8" ht="12" customHeight="1">
      <c r="A141" s="43" t="str">
        <f>IF(ISBLANK(D141),"",($A$3&amp;"."&amp;+(COUNTA(D$4:D141))))</f>
        <v/>
      </c>
      <c r="B141" s="630"/>
      <c r="C141" s="630"/>
      <c r="D141" s="625"/>
      <c r="E141" s="625"/>
      <c r="F141" s="637"/>
      <c r="G141" s="625"/>
      <c r="H141" s="679">
        <v>60</v>
      </c>
    </row>
    <row r="142" spans="1:8" ht="12" customHeight="1">
      <c r="A142" s="43" t="str">
        <f>IF(ISBLANK(D142),"",($A$3&amp;"."&amp;+(COUNTA(D$4:D142))))</f>
        <v/>
      </c>
      <c r="B142" s="630"/>
      <c r="C142" s="630"/>
      <c r="D142" s="625"/>
      <c r="E142" s="625"/>
      <c r="F142" s="637"/>
      <c r="G142" s="625"/>
      <c r="H142" s="679">
        <v>61</v>
      </c>
    </row>
    <row r="143" spans="1:8" ht="12" customHeight="1">
      <c r="A143" s="43" t="str">
        <f>IF(ISBLANK(D143),"",($A$3&amp;"."&amp;+(COUNTA(D$4:D143))))</f>
        <v/>
      </c>
      <c r="B143" s="630"/>
      <c r="C143" s="630"/>
      <c r="D143" s="625"/>
      <c r="E143" s="625"/>
      <c r="F143" s="637"/>
      <c r="G143" s="625"/>
      <c r="H143" s="679">
        <v>62</v>
      </c>
    </row>
    <row r="144" spans="1:8" ht="12" customHeight="1">
      <c r="A144" s="43" t="str">
        <f>IF(ISBLANK(D144),"",($A$3&amp;"."&amp;+(COUNTA(D$4:D144))))</f>
        <v/>
      </c>
      <c r="B144" s="630"/>
      <c r="C144" s="630"/>
      <c r="D144" s="625"/>
      <c r="E144" s="625"/>
      <c r="F144" s="637"/>
      <c r="G144" s="625"/>
      <c r="H144" s="679">
        <v>63</v>
      </c>
    </row>
    <row r="145" spans="1:8" ht="12" customHeight="1">
      <c r="A145" s="43" t="str">
        <f>IF(ISBLANK(D145),"",($A$3&amp;"."&amp;+(COUNTA(D$4:D145))))</f>
        <v/>
      </c>
      <c r="B145" s="630"/>
      <c r="C145" s="630"/>
      <c r="D145" s="625"/>
      <c r="E145" s="625"/>
      <c r="F145" s="637"/>
      <c r="G145" s="625"/>
      <c r="H145" s="679">
        <v>64</v>
      </c>
    </row>
    <row r="146" spans="1:8" ht="12" customHeight="1">
      <c r="A146" s="43" t="str">
        <f>IF(ISBLANK(D146),"",($A$3&amp;"."&amp;+(COUNTA(D$4:D146))))</f>
        <v/>
      </c>
      <c r="B146" s="630"/>
      <c r="C146" s="630"/>
      <c r="D146" s="625"/>
      <c r="E146" s="625"/>
      <c r="F146" s="637"/>
      <c r="G146" s="625"/>
      <c r="H146" s="679">
        <v>65</v>
      </c>
    </row>
    <row r="147" spans="1:8" ht="12" customHeight="1">
      <c r="A147" s="43" t="str">
        <f>IF(ISBLANK(D147),"",($A$3&amp;"."&amp;+(COUNTA(D$4:D147))))</f>
        <v/>
      </c>
      <c r="B147" s="630"/>
      <c r="C147" s="630"/>
      <c r="D147" s="625"/>
      <c r="E147" s="625"/>
      <c r="F147" s="637"/>
      <c r="G147" s="625"/>
      <c r="H147" s="679">
        <v>66</v>
      </c>
    </row>
    <row r="148" spans="1:8" ht="12" customHeight="1">
      <c r="A148" s="43" t="str">
        <f>IF(ISBLANK(D148),"",($A$3&amp;"."&amp;+(COUNTA(D$4:D148))))</f>
        <v/>
      </c>
      <c r="B148" s="630"/>
      <c r="C148" s="630"/>
      <c r="D148" s="625"/>
      <c r="E148" s="625"/>
      <c r="F148" s="637"/>
      <c r="G148" s="625"/>
      <c r="H148" s="679">
        <v>67</v>
      </c>
    </row>
    <row r="149" spans="1:8" ht="12" customHeight="1">
      <c r="A149" s="43" t="str">
        <f>IF(ISBLANK(D149),"",($A$3&amp;"."&amp;+(COUNTA(D$4:D149))))</f>
        <v/>
      </c>
      <c r="B149" s="630"/>
      <c r="C149" s="630"/>
      <c r="D149" s="625"/>
      <c r="E149" s="625"/>
      <c r="F149" s="637"/>
      <c r="G149" s="625"/>
      <c r="H149" s="679">
        <v>68</v>
      </c>
    </row>
    <row r="150" spans="1:8" ht="12" customHeight="1">
      <c r="A150" s="43" t="str">
        <f>IF(ISBLANK(D150),"",($A$3&amp;"."&amp;+(COUNTA(D$4:D150))))</f>
        <v/>
      </c>
      <c r="B150" s="630"/>
      <c r="C150" s="630"/>
      <c r="D150" s="625"/>
      <c r="E150" s="625"/>
      <c r="F150" s="637"/>
      <c r="G150" s="625"/>
      <c r="H150" s="679">
        <v>69</v>
      </c>
    </row>
    <row r="151" spans="1:8" ht="12" customHeight="1">
      <c r="A151" s="43" t="str">
        <f>IF(ISBLANK(D151),"",($A$3&amp;"."&amp;+(COUNTA(D$4:D151))))</f>
        <v/>
      </c>
      <c r="B151" s="630"/>
      <c r="C151" s="630"/>
      <c r="D151" s="625"/>
      <c r="E151" s="625"/>
      <c r="F151" s="637"/>
      <c r="G151" s="625"/>
      <c r="H151" s="679">
        <v>70</v>
      </c>
    </row>
    <row r="152" spans="1:8" ht="12" customHeight="1">
      <c r="A152" s="43" t="str">
        <f>IF(ISBLANK(D152),"",($A$3&amp;"."&amp;+(COUNTA(D$4:D152))))</f>
        <v/>
      </c>
      <c r="B152" s="630"/>
      <c r="C152" s="630"/>
      <c r="D152" s="625"/>
      <c r="E152" s="625"/>
      <c r="F152" s="637"/>
      <c r="G152" s="625"/>
      <c r="H152" s="679">
        <v>71</v>
      </c>
    </row>
    <row r="153" spans="1:8" ht="12" customHeight="1">
      <c r="A153" s="43" t="str">
        <f>IF(ISBLANK(D153),"",($A$3&amp;"."&amp;+(COUNTA(D$4:D153))))</f>
        <v/>
      </c>
      <c r="B153" s="630"/>
      <c r="C153" s="630"/>
      <c r="D153" s="625"/>
      <c r="E153" s="625"/>
      <c r="F153" s="637"/>
      <c r="G153" s="625"/>
      <c r="H153" s="679">
        <v>72</v>
      </c>
    </row>
    <row r="154" spans="1:8" ht="12" customHeight="1">
      <c r="A154" s="43" t="str">
        <f>IF(ISBLANK(D154),"",($A$3&amp;"."&amp;+(COUNTA(D$4:D154))))</f>
        <v/>
      </c>
      <c r="B154" s="630"/>
      <c r="C154" s="630"/>
      <c r="D154" s="625"/>
      <c r="E154" s="625"/>
      <c r="F154" s="637"/>
      <c r="G154" s="625"/>
      <c r="H154" s="679">
        <v>73</v>
      </c>
    </row>
    <row r="155" spans="1:8" ht="12" customHeight="1">
      <c r="A155" s="43" t="str">
        <f>IF(ISBLANK(D155),"",($A$3&amp;"."&amp;+(COUNTA(D$4:D155))))</f>
        <v/>
      </c>
      <c r="B155" s="50"/>
      <c r="C155" s="166"/>
      <c r="D155" s="50"/>
      <c r="E155" s="638"/>
      <c r="G155" s="626"/>
      <c r="H155" s="679">
        <v>77</v>
      </c>
    </row>
    <row r="156" spans="1:8" ht="12" customHeight="1">
      <c r="A156" s="43" t="str">
        <f>IF(ISBLANK(D156),"",($A$3&amp;"."&amp;+(COUNTA(D$4:D156))))</f>
        <v/>
      </c>
      <c r="B156" s="50"/>
      <c r="C156" s="10" t="str">
        <f>C3</f>
        <v>Schedule No.: 3</v>
      </c>
      <c r="D156" s="50"/>
      <c r="E156" s="638"/>
      <c r="G156" s="626"/>
      <c r="H156" s="679">
        <v>78</v>
      </c>
    </row>
    <row r="157" spans="1:8" ht="12" customHeight="1">
      <c r="A157" s="43" t="str">
        <f>IF(ISBLANK(D157),"",($A$3&amp;"."&amp;+(COUNTA(D$4:D157))))</f>
        <v/>
      </c>
      <c r="B157" s="50"/>
      <c r="C157" s="10" t="str">
        <f>C4</f>
        <v>DAYWORKS</v>
      </c>
      <c r="D157" s="50"/>
      <c r="E157" s="638"/>
      <c r="G157" s="626"/>
      <c r="H157" s="679">
        <v>79</v>
      </c>
    </row>
    <row r="158" spans="1:8" ht="12" customHeight="1">
      <c r="A158" s="771" t="s">
        <v>820</v>
      </c>
      <c r="B158" s="772"/>
      <c r="C158" s="772"/>
      <c r="D158" s="772"/>
      <c r="E158" s="772"/>
      <c r="F158" s="773"/>
      <c r="G158" s="639"/>
      <c r="H158" s="679">
        <v>80</v>
      </c>
    </row>
    <row r="159" spans="1:8" ht="12" customHeight="1"/>
    <row r="160" spans="1:8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</sheetData>
  <mergeCells count="8">
    <mergeCell ref="G1:G2"/>
    <mergeCell ref="A158:F158"/>
    <mergeCell ref="A1:A2"/>
    <mergeCell ref="B1:B2"/>
    <mergeCell ref="C1:C2"/>
    <mergeCell ref="D1:D2"/>
    <mergeCell ref="E1:E2"/>
    <mergeCell ref="F1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&amp;L&amp;9Part C2: Pricing Data
Section C2.2: Bill of Quantities
&amp;R&amp;G</oddHeader>
    <oddFooter>&amp;C&amp;9&amp;G
C2.2-&amp;P</oddFooter>
  </headerFooter>
  <rowBreaks count="1" manualBreakCount="1">
    <brk id="80" max="6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4DAB-938A-4F26-82FA-A0722E811415}">
  <dimension ref="A1:Z1000"/>
  <sheetViews>
    <sheetView view="pageLayout" zoomScale="80" zoomScaleNormal="100" zoomScaleSheetLayoutView="100" zoomScalePageLayoutView="80" workbookViewId="0">
      <selection activeCell="A461" sqref="A459:XFD461"/>
    </sheetView>
  </sheetViews>
  <sheetFormatPr defaultColWidth="9.109375" defaultRowHeight="12.9" customHeight="1"/>
  <cols>
    <col min="1" max="1" width="6.88671875" style="7" customWidth="1"/>
    <col min="2" max="2" width="8.21875" style="2" customWidth="1"/>
    <col min="3" max="3" width="3.6640625" style="1" customWidth="1"/>
    <col min="4" max="4" width="4.5546875" style="1" customWidth="1"/>
    <col min="5" max="6" width="3.6640625" style="1" customWidth="1"/>
    <col min="7" max="7" width="37.5546875" style="1" customWidth="1"/>
    <col min="8" max="8" width="8.5546875" style="51" customWidth="1"/>
    <col min="9" max="9" width="8.33203125" style="51" customWidth="1"/>
    <col min="10" max="10" width="13.5546875" style="226" customWidth="1"/>
    <col min="11" max="11" width="14.88671875" style="226" customWidth="1"/>
    <col min="12" max="12" width="4.44140625" style="706" bestFit="1" customWidth="1"/>
    <col min="13" max="13" width="5" style="51" customWidth="1"/>
    <col min="14" max="14" width="6.33203125" style="126" customWidth="1"/>
    <col min="15" max="15" width="12.88671875" style="1" customWidth="1"/>
    <col min="16" max="16" width="12.33203125" style="1" bestFit="1" customWidth="1"/>
    <col min="17" max="16384" width="9.109375" style="1"/>
  </cols>
  <sheetData>
    <row r="1" spans="1:20" s="2" customFormat="1" ht="12" customHeight="1">
      <c r="A1" s="725" t="s">
        <v>0</v>
      </c>
      <c r="B1" s="57" t="s">
        <v>1</v>
      </c>
      <c r="C1" s="719" t="s">
        <v>2</v>
      </c>
      <c r="D1" s="720"/>
      <c r="E1" s="720"/>
      <c r="F1" s="720"/>
      <c r="G1" s="721"/>
      <c r="H1" s="725" t="s">
        <v>3</v>
      </c>
      <c r="I1" s="725" t="s">
        <v>4</v>
      </c>
      <c r="J1" s="782" t="s">
        <v>5</v>
      </c>
      <c r="K1" s="782" t="s">
        <v>6</v>
      </c>
      <c r="L1" s="706"/>
      <c r="M1" s="51"/>
      <c r="N1" s="126"/>
      <c r="O1" s="606" t="s">
        <v>178</v>
      </c>
      <c r="P1" s="607">
        <v>9.15</v>
      </c>
      <c r="R1" s="606" t="s">
        <v>178</v>
      </c>
      <c r="S1" s="607">
        <f>2*0.35+3.57</f>
        <v>4.2699999999999996</v>
      </c>
    </row>
    <row r="2" spans="1:20" s="2" customFormat="1" ht="12" customHeight="1">
      <c r="A2" s="726"/>
      <c r="B2" s="58" t="s">
        <v>7</v>
      </c>
      <c r="C2" s="722"/>
      <c r="D2" s="723"/>
      <c r="E2" s="723"/>
      <c r="F2" s="723"/>
      <c r="G2" s="724"/>
      <c r="H2" s="726"/>
      <c r="I2" s="726"/>
      <c r="J2" s="783"/>
      <c r="K2" s="783"/>
      <c r="L2" s="706"/>
      <c r="M2" s="51"/>
      <c r="N2" s="126"/>
      <c r="O2" s="608" t="s">
        <v>387</v>
      </c>
      <c r="P2" s="609">
        <v>5.7</v>
      </c>
      <c r="R2" s="608" t="s">
        <v>387</v>
      </c>
      <c r="S2" s="609">
        <f>2.4+0.35</f>
        <v>2.75</v>
      </c>
    </row>
    <row r="3" spans="1:20" s="24" customFormat="1" ht="12" customHeight="1">
      <c r="A3" s="43" t="str">
        <f>IF(ISBLANK(H3),"",($E$3&amp;"."&amp;+(COUNTA(H$4:H5))))</f>
        <v/>
      </c>
      <c r="B3" s="4"/>
      <c r="C3" s="9" t="s">
        <v>921</v>
      </c>
      <c r="D3" s="10"/>
      <c r="E3" s="216">
        <v>4</v>
      </c>
      <c r="F3" s="1"/>
      <c r="G3" s="6"/>
      <c r="H3" s="4"/>
      <c r="I3" s="4"/>
      <c r="J3" s="205"/>
      <c r="K3" s="205" t="str">
        <f>IF(I3&lt;&gt;0,I3*J3,"")</f>
        <v/>
      </c>
      <c r="L3" s="706">
        <v>1</v>
      </c>
      <c r="M3" s="55"/>
      <c r="N3" s="452"/>
      <c r="O3" s="354" t="s">
        <v>589</v>
      </c>
      <c r="P3" s="355">
        <v>9.0500000000000007</v>
      </c>
      <c r="R3" s="354" t="s">
        <v>589</v>
      </c>
      <c r="S3" s="355">
        <v>9.0500000000000007</v>
      </c>
    </row>
    <row r="4" spans="1:20" ht="12" customHeight="1">
      <c r="A4" s="3"/>
      <c r="B4" s="1"/>
      <c r="C4" s="789" t="s">
        <v>504</v>
      </c>
      <c r="D4" s="790"/>
      <c r="E4" s="790"/>
      <c r="F4" s="790"/>
      <c r="G4" s="791"/>
      <c r="H4" s="50"/>
      <c r="I4" s="50"/>
      <c r="J4" s="212"/>
      <c r="K4" s="211" t="str">
        <f t="shared" ref="K4:K78" si="0">IF(I4&lt;&gt;0,I4*J4,"")</f>
        <v/>
      </c>
      <c r="L4" s="679">
        <v>2</v>
      </c>
      <c r="M4"/>
      <c r="N4" s="453" t="str">
        <f>IF(ISBLANK($I4),"",$K4/$K$463)</f>
        <v/>
      </c>
    </row>
    <row r="5" spans="1:20" ht="12" customHeight="1">
      <c r="A5" s="43" t="str">
        <f>IF(ISBLANK(H5),"",($E$3&amp;"."&amp;+(COUNTA(H$4:H5))))</f>
        <v/>
      </c>
      <c r="B5" s="4"/>
      <c r="G5" s="6"/>
      <c r="H5" s="50"/>
      <c r="I5" s="50"/>
      <c r="J5" s="201"/>
      <c r="K5" s="211" t="str">
        <f t="shared" si="0"/>
        <v/>
      </c>
      <c r="L5" s="706">
        <v>3</v>
      </c>
      <c r="M5"/>
      <c r="N5" s="453" t="str">
        <f>IF(ISBLANK($I5),"",$K5/$K$463)</f>
        <v/>
      </c>
    </row>
    <row r="6" spans="1:20" ht="12" customHeight="1">
      <c r="A6" s="3"/>
      <c r="B6" s="52" t="s">
        <v>8</v>
      </c>
      <c r="C6" s="786" t="s">
        <v>867</v>
      </c>
      <c r="D6" s="787"/>
      <c r="E6" s="787"/>
      <c r="F6" s="787"/>
      <c r="G6" s="788"/>
      <c r="H6" s="50"/>
      <c r="I6" s="50"/>
      <c r="J6" s="212"/>
      <c r="K6" s="211" t="str">
        <f t="shared" ref="K6" si="1">IF(I6&lt;&gt;0,I6*J6,"")</f>
        <v/>
      </c>
      <c r="L6" s="679">
        <v>4</v>
      </c>
      <c r="M6" s="1"/>
      <c r="N6" s="453" t="str">
        <f>IF(ISBLANK($I3),"",$K3/$K$463)</f>
        <v/>
      </c>
    </row>
    <row r="7" spans="1:20" ht="12" customHeight="1">
      <c r="A7" s="3"/>
      <c r="B7" s="53" t="s">
        <v>306</v>
      </c>
      <c r="C7" s="522"/>
      <c r="D7" s="523"/>
      <c r="E7" s="523"/>
      <c r="F7" s="523"/>
      <c r="G7" s="524"/>
      <c r="H7" s="50"/>
      <c r="I7" s="50"/>
      <c r="J7" s="212"/>
      <c r="K7" s="211"/>
      <c r="L7" s="706">
        <v>5</v>
      </c>
      <c r="M7" s="1"/>
      <c r="N7" s="453" t="str">
        <f t="shared" ref="N7:N13" si="2">IF(ISBLANK($I8),"",$K8/$K$463)</f>
        <v/>
      </c>
      <c r="O7" s="341" t="s">
        <v>581</v>
      </c>
      <c r="P7" s="198"/>
      <c r="Q7" s="340">
        <f>(($P$1+1.2)*($P$2+1.2))+(($S$1+1.2)*($S$2+1.2))</f>
        <v>93.021500000000003</v>
      </c>
      <c r="R7" s="1" t="s">
        <v>58</v>
      </c>
    </row>
    <row r="8" spans="1:20" ht="12" customHeight="1">
      <c r="A8" s="43" t="str">
        <f>IF(ISBLANK(H8),"",($E$3&amp;"."&amp;+(COUNTA(H$4:H8))))</f>
        <v/>
      </c>
      <c r="B8" s="53" t="s">
        <v>1042</v>
      </c>
      <c r="C8" s="25" t="s">
        <v>324</v>
      </c>
      <c r="D8" s="10"/>
      <c r="E8" s="10"/>
      <c r="G8" s="6"/>
      <c r="H8" s="4"/>
      <c r="I8" s="4"/>
      <c r="J8" s="205"/>
      <c r="K8" s="205" t="str">
        <f t="shared" si="0"/>
        <v/>
      </c>
      <c r="L8" s="679">
        <v>6</v>
      </c>
      <c r="M8" s="1"/>
      <c r="N8" s="453" t="str">
        <f t="shared" si="2"/>
        <v/>
      </c>
      <c r="O8" s="22" t="s">
        <v>582</v>
      </c>
      <c r="P8" s="22"/>
      <c r="Q8" s="22"/>
      <c r="R8" s="22"/>
      <c r="S8" s="22"/>
      <c r="T8" s="22"/>
    </row>
    <row r="9" spans="1:20" ht="12" customHeight="1">
      <c r="A9" s="43" t="str">
        <f>IF(ISBLANK(H9),"",($E$3&amp;"."&amp;+(COUNTA(H$4:H9))))</f>
        <v/>
      </c>
      <c r="C9" s="25"/>
      <c r="D9" s="16"/>
      <c r="E9" s="16"/>
      <c r="F9" s="16"/>
      <c r="G9" s="6"/>
      <c r="H9" s="4"/>
      <c r="I9" s="4"/>
      <c r="J9" s="205"/>
      <c r="K9" s="205" t="str">
        <f t="shared" si="0"/>
        <v/>
      </c>
      <c r="L9" s="706">
        <v>7</v>
      </c>
      <c r="M9" s="1"/>
      <c r="N9" s="453" t="str">
        <f t="shared" si="2"/>
        <v/>
      </c>
      <c r="O9" s="1" t="s">
        <v>682</v>
      </c>
      <c r="P9" s="22"/>
      <c r="Q9" s="22"/>
      <c r="R9" s="22"/>
      <c r="S9" s="22"/>
      <c r="T9" s="22"/>
    </row>
    <row r="10" spans="1:20" ht="12" customHeight="1">
      <c r="A10" s="43" t="str">
        <f>IF(ISBLANK(H10),"",($E$3&amp;"."&amp;+(COUNTA(H$4:H10))))</f>
        <v/>
      </c>
      <c r="B10" s="33"/>
      <c r="C10" s="776" t="s">
        <v>325</v>
      </c>
      <c r="D10" s="777"/>
      <c r="E10" s="777"/>
      <c r="F10" s="777"/>
      <c r="G10" s="778"/>
      <c r="H10" s="14"/>
      <c r="I10" s="4"/>
      <c r="J10" s="205"/>
      <c r="K10" s="205"/>
      <c r="L10" s="679">
        <v>8</v>
      </c>
      <c r="M10" s="1"/>
      <c r="N10" s="453" t="str">
        <f t="shared" si="2"/>
        <v/>
      </c>
      <c r="O10" s="1" t="s">
        <v>681</v>
      </c>
      <c r="P10" s="22"/>
      <c r="Q10" s="22"/>
      <c r="R10" s="22"/>
      <c r="S10" s="22"/>
      <c r="T10" s="22"/>
    </row>
    <row r="11" spans="1:20" ht="12" customHeight="1">
      <c r="A11" s="43" t="str">
        <f>IF(ISBLANK(H11),"",($E$3&amp;"."&amp;+(COUNTA(H$4:H11))))</f>
        <v/>
      </c>
      <c r="B11" s="86"/>
      <c r="C11" s="21"/>
      <c r="D11" s="16"/>
      <c r="E11" s="16"/>
      <c r="G11" s="6"/>
      <c r="H11" s="4"/>
      <c r="I11" s="4"/>
      <c r="J11" s="205"/>
      <c r="K11" s="205"/>
      <c r="L11" s="706">
        <v>9</v>
      </c>
      <c r="M11" s="1"/>
      <c r="N11" s="453" t="str">
        <f t="shared" si="2"/>
        <v/>
      </c>
      <c r="O11" s="22"/>
      <c r="P11" s="22"/>
      <c r="Q11" s="22"/>
      <c r="R11" s="22"/>
      <c r="S11" s="22"/>
      <c r="T11" s="22"/>
    </row>
    <row r="12" spans="1:20" ht="12" customHeight="1">
      <c r="A12" s="43" t="str">
        <f>IF(ISBLANK(H12),"",($E$3&amp;"."&amp;+(COUNTA(H$4:H12))))</f>
        <v/>
      </c>
      <c r="B12" s="225"/>
      <c r="C12" s="25" t="s">
        <v>223</v>
      </c>
      <c r="D12" s="10"/>
      <c r="E12" s="10"/>
      <c r="G12" s="6"/>
      <c r="H12" s="4"/>
      <c r="I12" s="4"/>
      <c r="J12" s="205"/>
      <c r="K12" s="205"/>
      <c r="L12" s="679">
        <v>10</v>
      </c>
      <c r="M12" s="1"/>
      <c r="N12" s="453" t="str">
        <f t="shared" si="2"/>
        <v/>
      </c>
    </row>
    <row r="13" spans="1:20" ht="12" customHeight="1">
      <c r="A13" s="43" t="str">
        <f>IF(ISBLANK(H13),"",($E$3&amp;"."&amp;+(COUNTA(H$4:H13))))</f>
        <v/>
      </c>
      <c r="B13" s="85"/>
      <c r="C13" s="17"/>
      <c r="D13" s="11"/>
      <c r="E13" s="11"/>
      <c r="G13" s="6"/>
      <c r="H13" s="4"/>
      <c r="I13" s="4"/>
      <c r="J13" s="205"/>
      <c r="K13" s="205"/>
      <c r="L13" s="706">
        <v>11</v>
      </c>
      <c r="M13" s="1"/>
      <c r="N13" s="453" t="str">
        <f t="shared" si="2"/>
        <v/>
      </c>
      <c r="O13" s="341" t="s">
        <v>583</v>
      </c>
      <c r="P13" s="198"/>
      <c r="Q13" s="340">
        <f>Q7*$P$3</f>
        <v>841.84457500000008</v>
      </c>
      <c r="R13" s="1" t="s">
        <v>13</v>
      </c>
    </row>
    <row r="14" spans="1:20" ht="12" customHeight="1">
      <c r="A14" s="43" t="str">
        <f>IF(ISBLANK(H14),"",($E$3&amp;"."&amp;+(COUNTA(H$4:H14))))</f>
        <v/>
      </c>
      <c r="B14" s="86" t="s">
        <v>57</v>
      </c>
      <c r="C14" s="15" t="s">
        <v>12</v>
      </c>
      <c r="D14" s="16" t="s">
        <v>307</v>
      </c>
      <c r="E14" s="11"/>
      <c r="G14" s="6"/>
      <c r="H14" s="4"/>
      <c r="I14" s="4"/>
      <c r="J14" s="205"/>
      <c r="K14" s="205"/>
      <c r="L14" s="679">
        <v>12</v>
      </c>
      <c r="M14" s="1"/>
      <c r="N14" s="453"/>
    </row>
    <row r="15" spans="1:20" ht="12" customHeight="1">
      <c r="A15" s="43" t="str">
        <f>IF(ISBLANK(H15),"",($E$3&amp;"."&amp;+(COUNTA(H$4:H15))))</f>
        <v/>
      </c>
      <c r="B15" s="85"/>
      <c r="C15" s="12"/>
      <c r="D15" s="13"/>
      <c r="E15" s="11"/>
      <c r="G15" s="6"/>
      <c r="H15" s="4"/>
      <c r="I15" s="4"/>
      <c r="J15" s="205"/>
      <c r="K15" s="205"/>
      <c r="L15" s="706">
        <v>13</v>
      </c>
      <c r="M15" s="1"/>
      <c r="N15" s="453"/>
    </row>
    <row r="16" spans="1:20" ht="12" customHeight="1">
      <c r="A16" s="43" t="str">
        <f>IF(ISBLANK(H16),"",($E$3&amp;"."&amp;+(COUNTA(H$4:H16))))</f>
        <v>4.1</v>
      </c>
      <c r="B16" s="85"/>
      <c r="C16" s="12"/>
      <c r="D16" s="13" t="s">
        <v>11</v>
      </c>
      <c r="E16" s="11" t="s">
        <v>326</v>
      </c>
      <c r="G16" s="6"/>
      <c r="H16" s="14" t="s">
        <v>58</v>
      </c>
      <c r="I16" s="4">
        <f>ROUNDUP($Q$7,0)</f>
        <v>94</v>
      </c>
      <c r="J16" s="205"/>
      <c r="K16" s="205"/>
      <c r="L16" s="679">
        <v>14</v>
      </c>
      <c r="M16" s="1"/>
      <c r="N16" s="453" t="str">
        <f t="shared" ref="N16:N37" si="3">IF(ISBLANK($I17),"",$K17/$K$463)</f>
        <v/>
      </c>
    </row>
    <row r="17" spans="1:14" ht="12" customHeight="1">
      <c r="A17" s="43" t="str">
        <f>IF(ISBLANK(H17),"",($E$3&amp;"."&amp;+(COUNTA(H$4:H17))))</f>
        <v/>
      </c>
      <c r="B17" s="85"/>
      <c r="C17" s="12"/>
      <c r="D17" s="13"/>
      <c r="E17" s="11"/>
      <c r="G17" s="6"/>
      <c r="H17" s="14"/>
      <c r="I17" s="4"/>
      <c r="J17" s="205"/>
      <c r="K17" s="205"/>
      <c r="L17" s="706">
        <v>15</v>
      </c>
      <c r="M17" s="1"/>
      <c r="N17" s="453" t="str">
        <f t="shared" si="3"/>
        <v/>
      </c>
    </row>
    <row r="18" spans="1:14" ht="12" customHeight="1">
      <c r="A18" s="43" t="str">
        <f>IF(ISBLANK(H18),"",($E$3&amp;"."&amp;+(COUNTA(H$4:H18))))</f>
        <v/>
      </c>
      <c r="B18" s="85"/>
      <c r="C18" s="25" t="s">
        <v>327</v>
      </c>
      <c r="D18" s="31"/>
      <c r="E18" s="11"/>
      <c r="G18" s="6"/>
      <c r="H18" s="14"/>
      <c r="I18" s="4"/>
      <c r="J18" s="205"/>
      <c r="K18" s="205"/>
      <c r="L18" s="679">
        <v>16</v>
      </c>
      <c r="M18" s="1"/>
      <c r="N18" s="453" t="str">
        <f t="shared" si="3"/>
        <v/>
      </c>
    </row>
    <row r="19" spans="1:14" ht="12" customHeight="1">
      <c r="A19" s="43" t="str">
        <f>IF(ISBLANK(H19),"",($E$3&amp;"."&amp;+(COUNTA(H$4:H19))))</f>
        <v/>
      </c>
      <c r="B19" s="85"/>
      <c r="C19" s="17"/>
      <c r="D19" s="31"/>
      <c r="E19" s="11"/>
      <c r="G19" s="6"/>
      <c r="H19" s="14"/>
      <c r="I19" s="4"/>
      <c r="J19" s="205"/>
      <c r="K19" s="205"/>
      <c r="L19" s="706">
        <v>17</v>
      </c>
      <c r="M19" s="1"/>
      <c r="N19" s="453" t="str">
        <f t="shared" si="3"/>
        <v/>
      </c>
    </row>
    <row r="20" spans="1:14" ht="12" customHeight="1">
      <c r="A20" s="43" t="str">
        <f>IF(ISBLANK(H20),"",($E$3&amp;"."&amp;+(COUNTA(H$4:H20))))</f>
        <v/>
      </c>
      <c r="B20" s="86" t="s">
        <v>64</v>
      </c>
      <c r="C20" s="29" t="s">
        <v>15</v>
      </c>
      <c r="D20" s="16" t="s">
        <v>328</v>
      </c>
      <c r="E20" s="16"/>
      <c r="G20" s="6"/>
      <c r="H20" s="14"/>
      <c r="I20" s="4"/>
      <c r="J20" s="205"/>
      <c r="K20" s="205"/>
      <c r="L20" s="679">
        <v>18</v>
      </c>
      <c r="M20" s="1"/>
      <c r="N20" s="453" t="str">
        <f t="shared" si="3"/>
        <v/>
      </c>
    </row>
    <row r="21" spans="1:14" ht="12" customHeight="1">
      <c r="A21" s="43" t="str">
        <f>IF(ISBLANK(H21),"",($E$3&amp;"."&amp;+(COUNTA(H$4:H21))))</f>
        <v/>
      </c>
      <c r="B21" s="86"/>
      <c r="C21" s="5"/>
      <c r="D21" s="13"/>
      <c r="E21" s="11"/>
      <c r="G21" s="6"/>
      <c r="H21" s="14"/>
      <c r="I21" s="4"/>
      <c r="J21" s="205"/>
      <c r="K21" s="205"/>
      <c r="L21" s="706">
        <v>19</v>
      </c>
      <c r="M21" s="1"/>
      <c r="N21" s="453" t="e">
        <f t="shared" si="3"/>
        <v>#DIV/0!</v>
      </c>
    </row>
    <row r="22" spans="1:14" ht="12" customHeight="1">
      <c r="A22" s="43" t="str">
        <f>IF(ISBLANK(H22),"",($E$3&amp;"."&amp;+(COUNTA(H$4:H22))))</f>
        <v>4.2</v>
      </c>
      <c r="B22" s="86"/>
      <c r="C22" s="5"/>
      <c r="D22" s="13" t="s">
        <v>11</v>
      </c>
      <c r="E22" s="11" t="s">
        <v>329</v>
      </c>
      <c r="G22" s="6"/>
      <c r="H22" s="14" t="s">
        <v>73</v>
      </c>
      <c r="I22" s="4">
        <v>1</v>
      </c>
      <c r="J22" s="205"/>
      <c r="K22" s="205"/>
      <c r="L22" s="679">
        <v>20</v>
      </c>
      <c r="M22" s="1"/>
      <c r="N22" s="453" t="str">
        <f t="shared" si="3"/>
        <v/>
      </c>
    </row>
    <row r="23" spans="1:14" ht="12" customHeight="1">
      <c r="A23" s="43" t="str">
        <f>IF(ISBLANK(H23),"",($E$3&amp;"."&amp;+(COUNTA(H$4:H23))))</f>
        <v/>
      </c>
      <c r="B23" s="86"/>
      <c r="C23" s="12"/>
      <c r="D23" s="11"/>
      <c r="E23" s="11"/>
      <c r="G23" s="6"/>
      <c r="H23" s="14"/>
      <c r="I23" s="4"/>
      <c r="J23" s="205"/>
      <c r="K23" s="205"/>
      <c r="L23" s="706">
        <v>21</v>
      </c>
      <c r="M23" s="1"/>
      <c r="N23" s="453" t="str">
        <f t="shared" si="3"/>
        <v/>
      </c>
    </row>
    <row r="24" spans="1:14" ht="12" customHeight="1">
      <c r="A24" s="43" t="str">
        <f>IF(ISBLANK(H24),"",($E$3&amp;"."&amp;+(COUNTA(H$4:H24))))</f>
        <v/>
      </c>
      <c r="B24" s="86"/>
      <c r="C24" s="12"/>
      <c r="D24" s="11"/>
      <c r="E24" s="11"/>
      <c r="G24" s="6"/>
      <c r="H24" s="14"/>
      <c r="I24" s="4"/>
      <c r="J24" s="205"/>
      <c r="K24" s="205"/>
      <c r="L24" s="679">
        <v>22</v>
      </c>
      <c r="M24" s="1"/>
      <c r="N24" s="453" t="str">
        <f t="shared" si="3"/>
        <v/>
      </c>
    </row>
    <row r="25" spans="1:14" ht="12" customHeight="1">
      <c r="A25" s="43" t="str">
        <f>IF(ISBLANK(H25),"",($E$3&amp;"."&amp;+(COUNTA(H$4:H25))))</f>
        <v/>
      </c>
      <c r="B25" s="52" t="s">
        <v>8</v>
      </c>
      <c r="C25" s="776" t="s">
        <v>330</v>
      </c>
      <c r="D25" s="784"/>
      <c r="E25" s="784"/>
      <c r="F25" s="784"/>
      <c r="G25" s="785"/>
      <c r="H25" s="14"/>
      <c r="I25" s="4"/>
      <c r="J25" s="205"/>
      <c r="K25" s="205"/>
      <c r="L25" s="706">
        <v>23</v>
      </c>
      <c r="M25" s="1"/>
      <c r="N25" s="453" t="str">
        <f t="shared" si="3"/>
        <v/>
      </c>
    </row>
    <row r="26" spans="1:14" ht="12" customHeight="1">
      <c r="A26" s="43" t="str">
        <f>IF(ISBLANK(H26),"",($E$3&amp;"."&amp;+(COUNTA(H$4:H26))))</f>
        <v/>
      </c>
      <c r="B26" s="53" t="s">
        <v>309</v>
      </c>
      <c r="C26" s="12"/>
      <c r="D26" s="11"/>
      <c r="E26" s="11"/>
      <c r="G26" s="6"/>
      <c r="H26" s="14"/>
      <c r="I26" s="4"/>
      <c r="J26" s="205"/>
      <c r="K26" s="205"/>
      <c r="L26" s="679">
        <v>24</v>
      </c>
      <c r="M26" s="1"/>
      <c r="N26" s="453" t="str">
        <f t="shared" si="3"/>
        <v/>
      </c>
    </row>
    <row r="27" spans="1:14" ht="12" customHeight="1">
      <c r="A27" s="43" t="str">
        <f>IF(ISBLANK(H27),"",($E$3&amp;"."&amp;+(COUNTA(H$4:H27))))</f>
        <v/>
      </c>
      <c r="C27" s="28" t="s">
        <v>331</v>
      </c>
      <c r="D27" s="11"/>
      <c r="E27" s="11"/>
      <c r="G27" s="6"/>
      <c r="H27" s="14"/>
      <c r="I27" s="4"/>
      <c r="J27" s="205"/>
      <c r="K27" s="205"/>
      <c r="L27" s="706">
        <v>25</v>
      </c>
      <c r="M27" s="1"/>
      <c r="N27" s="453" t="str">
        <f t="shared" si="3"/>
        <v/>
      </c>
    </row>
    <row r="28" spans="1:14" ht="12" customHeight="1">
      <c r="A28" s="43" t="str">
        <f>IF(ISBLANK(H28),"",($E$3&amp;"."&amp;+(COUNTA(H$4:H28))))</f>
        <v/>
      </c>
      <c r="C28" s="17"/>
      <c r="D28" s="11"/>
      <c r="E28" s="11"/>
      <c r="G28" s="6"/>
      <c r="H28" s="14"/>
      <c r="I28" s="4"/>
      <c r="J28" s="205"/>
      <c r="K28" s="205"/>
      <c r="L28" s="679">
        <v>26</v>
      </c>
      <c r="M28" s="1"/>
      <c r="N28" s="453" t="str">
        <f t="shared" si="3"/>
        <v/>
      </c>
    </row>
    <row r="29" spans="1:14" ht="12" customHeight="1">
      <c r="A29" s="43" t="str">
        <f>IF(ISBLANK(H29),"",($E$3&amp;"."&amp;+(COUNTA(H$4:H29))))</f>
        <v/>
      </c>
      <c r="B29" s="86" t="s">
        <v>14</v>
      </c>
      <c r="C29" s="15" t="s">
        <v>12</v>
      </c>
      <c r="D29" s="16" t="s">
        <v>868</v>
      </c>
      <c r="E29" s="11"/>
      <c r="G29" s="6"/>
      <c r="H29" s="14"/>
      <c r="I29" s="4"/>
      <c r="J29" s="205"/>
      <c r="K29" s="205"/>
      <c r="L29" s="706">
        <v>27</v>
      </c>
      <c r="M29" s="1"/>
      <c r="N29" s="453" t="str">
        <f t="shared" si="3"/>
        <v/>
      </c>
    </row>
    <row r="30" spans="1:14" ht="12" customHeight="1">
      <c r="A30" s="43" t="str">
        <f>IF(ISBLANK(H30),"",($E$3&amp;"."&amp;+(COUNTA(H$4:H30))))</f>
        <v/>
      </c>
      <c r="B30" s="86"/>
      <c r="C30" s="12"/>
      <c r="D30" s="11"/>
      <c r="E30" s="11"/>
      <c r="G30" s="6"/>
      <c r="H30" s="14"/>
      <c r="I30" s="4"/>
      <c r="J30" s="205"/>
      <c r="K30" s="205"/>
      <c r="L30" s="679">
        <v>28</v>
      </c>
      <c r="M30" s="1"/>
      <c r="N30" s="453" t="e">
        <f t="shared" si="3"/>
        <v>#DIV/0!</v>
      </c>
    </row>
    <row r="31" spans="1:14" ht="12" customHeight="1">
      <c r="A31" s="43" t="str">
        <f>IF(ISBLANK(H31),"",($E$3&amp;"."&amp;+(COUNTA(H$4:H31))))</f>
        <v>4.3</v>
      </c>
      <c r="B31" s="86"/>
      <c r="C31" s="12"/>
      <c r="D31" s="13" t="s">
        <v>11</v>
      </c>
      <c r="E31" s="11" t="s">
        <v>869</v>
      </c>
      <c r="G31" s="6"/>
      <c r="H31" s="14" t="s">
        <v>13</v>
      </c>
      <c r="I31" s="4">
        <f>ROUNDUP($Q$7*0.15,0)</f>
        <v>14</v>
      </c>
      <c r="J31" s="205"/>
      <c r="K31" s="205"/>
      <c r="L31" s="706">
        <v>29</v>
      </c>
      <c r="M31" s="1"/>
      <c r="N31" s="453" t="str">
        <f t="shared" si="3"/>
        <v/>
      </c>
    </row>
    <row r="32" spans="1:14" ht="12" customHeight="1">
      <c r="A32" s="43" t="str">
        <f>IF(ISBLANK(H32),"",($E$3&amp;"."&amp;+(COUNTA(H$4:H32))))</f>
        <v/>
      </c>
      <c r="B32" s="86"/>
      <c r="C32" s="12"/>
      <c r="D32" s="11"/>
      <c r="E32" s="11"/>
      <c r="F32" s="11"/>
      <c r="G32" s="6"/>
      <c r="H32" s="14"/>
      <c r="I32" s="4"/>
      <c r="J32" s="205"/>
      <c r="K32" s="205" t="str">
        <f t="shared" si="0"/>
        <v/>
      </c>
      <c r="L32" s="679">
        <v>30</v>
      </c>
      <c r="M32" s="1"/>
      <c r="N32" s="453" t="str">
        <f t="shared" si="3"/>
        <v/>
      </c>
    </row>
    <row r="33" spans="1:19" ht="12" customHeight="1">
      <c r="A33" s="43" t="str">
        <f>IF(ISBLANK(H33),"",($E$3&amp;"."&amp;+(COUNTA(H$4:H33))))</f>
        <v/>
      </c>
      <c r="B33" s="33"/>
      <c r="C33" s="25" t="s">
        <v>332</v>
      </c>
      <c r="D33" s="11"/>
      <c r="E33" s="11"/>
      <c r="F33" s="11"/>
      <c r="G33" s="6"/>
      <c r="H33" s="14"/>
      <c r="I33" s="4"/>
      <c r="J33" s="205"/>
      <c r="K33" s="205" t="str">
        <f t="shared" si="0"/>
        <v/>
      </c>
      <c r="L33" s="706">
        <v>31</v>
      </c>
      <c r="M33" s="1"/>
      <c r="N33" s="453" t="str">
        <f t="shared" si="3"/>
        <v/>
      </c>
    </row>
    <row r="34" spans="1:19" ht="12" customHeight="1">
      <c r="A34" s="43" t="str">
        <f>IF(ISBLANK(H34),"",($E$3&amp;"."&amp;+(COUNTA(H$4:H34))))</f>
        <v/>
      </c>
      <c r="B34" s="33"/>
      <c r="C34" s="17"/>
      <c r="D34" s="693"/>
      <c r="E34" s="11"/>
      <c r="F34" s="11"/>
      <c r="G34" s="6"/>
      <c r="H34" s="14"/>
      <c r="I34" s="4"/>
      <c r="J34" s="205"/>
      <c r="K34" s="205" t="str">
        <f t="shared" si="0"/>
        <v/>
      </c>
      <c r="L34" s="679">
        <v>32</v>
      </c>
      <c r="M34" s="1"/>
      <c r="N34" s="453" t="str">
        <f t="shared" si="3"/>
        <v/>
      </c>
    </row>
    <row r="35" spans="1:19" ht="12" customHeight="1">
      <c r="A35" s="43" t="str">
        <f>IF(ISBLANK(H35),"",($E$3&amp;"."&amp;+(COUNTA(H$4:H35))))</f>
        <v/>
      </c>
      <c r="B35" s="86" t="s">
        <v>164</v>
      </c>
      <c r="C35" s="29" t="s">
        <v>15</v>
      </c>
      <c r="D35" s="694" t="s">
        <v>333</v>
      </c>
      <c r="E35" s="11"/>
      <c r="F35" s="11"/>
      <c r="G35" s="6"/>
      <c r="H35" s="14"/>
      <c r="I35" s="4"/>
      <c r="J35" s="205"/>
      <c r="K35" s="205"/>
      <c r="L35" s="706">
        <v>33</v>
      </c>
      <c r="M35" s="1"/>
      <c r="N35" s="453" t="str">
        <f t="shared" si="3"/>
        <v/>
      </c>
    </row>
    <row r="36" spans="1:19" ht="12" customHeight="1">
      <c r="A36" s="43" t="str">
        <f>IF(ISBLANK(H36),"",($E$3&amp;"."&amp;+(COUNTA(H$4:H36))))</f>
        <v/>
      </c>
      <c r="B36" s="86"/>
      <c r="C36" s="5"/>
      <c r="D36" s="693"/>
      <c r="E36" s="11"/>
      <c r="F36" s="11"/>
      <c r="G36" s="6"/>
      <c r="H36" s="14"/>
      <c r="I36" s="4"/>
      <c r="J36" s="205"/>
      <c r="K36" s="205"/>
      <c r="L36" s="679">
        <v>34</v>
      </c>
      <c r="M36" s="1"/>
      <c r="N36" s="453" t="e">
        <f t="shared" si="3"/>
        <v>#DIV/0!</v>
      </c>
    </row>
    <row r="37" spans="1:19" ht="12" customHeight="1">
      <c r="A37" s="43" t="str">
        <f>IF(ISBLANK(H37),"",($E$3&amp;"."&amp;+(COUNTA(H$4:H37))))</f>
        <v>4.4</v>
      </c>
      <c r="B37" s="86"/>
      <c r="C37" s="5"/>
      <c r="D37" s="680" t="s">
        <v>11</v>
      </c>
      <c r="E37" s="40" t="s">
        <v>334</v>
      </c>
      <c r="F37" s="11"/>
      <c r="G37" s="6"/>
      <c r="H37" s="14" t="s">
        <v>13</v>
      </c>
      <c r="I37" s="4">
        <f>I31</f>
        <v>14</v>
      </c>
      <c r="J37" s="205"/>
      <c r="K37" s="205"/>
      <c r="L37" s="706">
        <v>35</v>
      </c>
      <c r="M37" s="1"/>
      <c r="N37" s="453" t="str">
        <f t="shared" si="3"/>
        <v/>
      </c>
    </row>
    <row r="38" spans="1:19" ht="12" customHeight="1">
      <c r="A38" s="43" t="str">
        <f>IF(ISBLANK(H38),"",($E$3&amp;"."&amp;+(COUNTA(H$4:H38))))</f>
        <v/>
      </c>
      <c r="B38" s="86"/>
      <c r="C38" s="12"/>
      <c r="D38" s="693"/>
      <c r="E38" s="11"/>
      <c r="F38" s="11"/>
      <c r="G38" s="6"/>
      <c r="H38" s="14"/>
      <c r="I38" s="4"/>
      <c r="J38" s="205"/>
      <c r="K38" s="205"/>
      <c r="L38" s="679">
        <v>36</v>
      </c>
      <c r="M38" s="1"/>
      <c r="N38" s="453" t="e">
        <f>IF(ISBLANK(#REF!),"",#REF!/$K$463)</f>
        <v>#REF!</v>
      </c>
    </row>
    <row r="39" spans="1:19" s="59" customFormat="1" ht="12" customHeight="1">
      <c r="A39" s="43" t="str">
        <f>IF(ISBLANK(H39),"",($E$3&amp;"."&amp;+(COUNTA(H$4:H39))))</f>
        <v/>
      </c>
      <c r="B39" s="52" t="s">
        <v>8</v>
      </c>
      <c r="C39" s="776" t="s">
        <v>10</v>
      </c>
      <c r="D39" s="781"/>
      <c r="E39" s="779"/>
      <c r="F39" s="779"/>
      <c r="G39" s="780"/>
      <c r="H39" s="50"/>
      <c r="I39" s="50"/>
      <c r="J39" s="201"/>
      <c r="K39" s="211" t="str">
        <f t="shared" ref="K39:K42" si="4">IF(I39&lt;&gt;0,I39*J39,"")</f>
        <v/>
      </c>
      <c r="L39" s="706">
        <v>37</v>
      </c>
      <c r="M39"/>
      <c r="N39" s="453" t="str">
        <f>IF(ISBLANK($I40),"",$K40/$K$463)</f>
        <v/>
      </c>
      <c r="O39"/>
      <c r="P39"/>
      <c r="Q39"/>
      <c r="R39"/>
      <c r="S39"/>
    </row>
    <row r="40" spans="1:19" s="59" customFormat="1" ht="12" customHeight="1">
      <c r="A40" s="43" t="str">
        <f>IF(ISBLANK(H40),"",($E$3&amp;"."&amp;+(COUNTA(H$4:H40))))</f>
        <v/>
      </c>
      <c r="B40" s="53" t="s">
        <v>9</v>
      </c>
      <c r="C40" s="12"/>
      <c r="D40" s="692"/>
      <c r="E40" s="13"/>
      <c r="F40" s="11"/>
      <c r="G40" s="6"/>
      <c r="H40" s="62"/>
      <c r="I40" s="50"/>
      <c r="J40" s="212"/>
      <c r="K40" s="211" t="str">
        <f t="shared" si="4"/>
        <v/>
      </c>
      <c r="L40" s="679">
        <v>38</v>
      </c>
      <c r="M40" s="1"/>
      <c r="N40" s="453" t="str">
        <f>IF(ISBLANK($I41),"",$K41/$K$463)</f>
        <v/>
      </c>
      <c r="O40"/>
      <c r="P40"/>
      <c r="Q40"/>
      <c r="R40"/>
      <c r="S40"/>
    </row>
    <row r="41" spans="1:19" s="59" customFormat="1" ht="12" customHeight="1">
      <c r="A41" s="43" t="str">
        <f>IF(ISBLANK(H41),"",($E$3&amp;"."&amp;+(COUNTA(H$4:H41))))</f>
        <v/>
      </c>
      <c r="B41" s="33"/>
      <c r="C41" s="776" t="s">
        <v>476</v>
      </c>
      <c r="D41" s="781"/>
      <c r="E41" s="779"/>
      <c r="F41" s="779"/>
      <c r="G41" s="780"/>
      <c r="H41" s="14"/>
      <c r="I41" s="4"/>
      <c r="J41" s="206"/>
      <c r="K41" s="211" t="str">
        <f t="shared" si="4"/>
        <v/>
      </c>
      <c r="L41" s="706">
        <v>39</v>
      </c>
      <c r="M41" s="1"/>
      <c r="N41" s="453" t="str">
        <f>IF(ISBLANK($I42),"",$K42/$K$463)</f>
        <v/>
      </c>
      <c r="O41"/>
      <c r="P41"/>
      <c r="Q41"/>
      <c r="R41"/>
      <c r="S41"/>
    </row>
    <row r="42" spans="1:19" s="59" customFormat="1" ht="12" customHeight="1">
      <c r="A42" s="43" t="str">
        <f>IF(ISBLANK(H42),"",($E$3&amp;"."&amp;+(COUNTA(H$4:H42))))</f>
        <v/>
      </c>
      <c r="B42" s="33"/>
      <c r="C42" s="36"/>
      <c r="D42" s="693"/>
      <c r="E42" s="11"/>
      <c r="F42" s="11"/>
      <c r="G42" s="6"/>
      <c r="H42" s="14"/>
      <c r="I42" s="4"/>
      <c r="J42" s="206"/>
      <c r="K42" s="211" t="str">
        <f t="shared" si="4"/>
        <v/>
      </c>
      <c r="L42" s="679">
        <v>40</v>
      </c>
      <c r="M42" s="1"/>
      <c r="N42" s="453"/>
      <c r="O42"/>
      <c r="P42"/>
      <c r="Q42"/>
      <c r="R42"/>
      <c r="S42"/>
    </row>
    <row r="43" spans="1:19" ht="12" customHeight="1">
      <c r="A43" s="43" t="str">
        <f>IF(ISBLANK(H43),"",($E$3&amp;"."&amp;+(COUNTA(H$4:H43))))</f>
        <v/>
      </c>
      <c r="B43" s="33" t="s">
        <v>14</v>
      </c>
      <c r="C43" s="15" t="s">
        <v>12</v>
      </c>
      <c r="D43" s="696" t="s">
        <v>478</v>
      </c>
      <c r="E43" s="11"/>
      <c r="F43" s="11"/>
      <c r="G43" s="6"/>
      <c r="H43" s="14"/>
      <c r="I43" s="4"/>
      <c r="J43" s="206"/>
      <c r="K43" s="211"/>
      <c r="L43" s="706">
        <v>41</v>
      </c>
      <c r="M43" s="1"/>
      <c r="N43" s="7"/>
    </row>
    <row r="44" spans="1:19" s="59" customFormat="1" ht="12" customHeight="1">
      <c r="A44" s="43" t="str">
        <f>IF(ISBLANK(H44),"",($E$3&amp;"."&amp;+(COUNTA(H$4:H44))))</f>
        <v>4.5</v>
      </c>
      <c r="B44" s="33"/>
      <c r="C44" s="243"/>
      <c r="D44" s="697" t="s">
        <v>349</v>
      </c>
      <c r="E44" s="19"/>
      <c r="F44" s="11"/>
      <c r="G44" s="6"/>
      <c r="H44" s="62" t="s">
        <v>13</v>
      </c>
      <c r="I44" s="4"/>
      <c r="J44" s="83"/>
      <c r="K44" s="211" t="s">
        <v>170</v>
      </c>
      <c r="L44" s="679">
        <v>42</v>
      </c>
      <c r="M44" s="1"/>
      <c r="N44" s="453"/>
      <c r="O44"/>
      <c r="P44"/>
      <c r="Q44"/>
      <c r="R44"/>
      <c r="S44"/>
    </row>
    <row r="45" spans="1:19" s="59" customFormat="1" ht="12" customHeight="1">
      <c r="A45" s="43" t="str">
        <f>IF(ISBLANK(H45),"",($E$3&amp;"."&amp;+(COUNTA(H$4:H45))))</f>
        <v/>
      </c>
      <c r="B45" s="33"/>
      <c r="C45" s="36"/>
      <c r="D45" s="693"/>
      <c r="E45" s="11"/>
      <c r="F45" s="11"/>
      <c r="G45" s="6"/>
      <c r="H45" s="14"/>
      <c r="I45" s="4"/>
      <c r="J45" s="206"/>
      <c r="K45" s="211"/>
      <c r="L45" s="706">
        <v>43</v>
      </c>
      <c r="M45" s="1"/>
      <c r="N45" s="453" t="str">
        <f t="shared" ref="N45:N54" si="5">IF(ISBLANK($I46),"",$K46/$K$463)</f>
        <v/>
      </c>
      <c r="O45"/>
      <c r="P45"/>
      <c r="Q45"/>
      <c r="R45"/>
      <c r="S45"/>
    </row>
    <row r="46" spans="1:19" s="59" customFormat="1" ht="12" customHeight="1">
      <c r="A46" s="43" t="str">
        <f>IF(ISBLANK(H46),"",($E$3&amp;"."&amp;+(COUNTA(H$4:H46))))</f>
        <v/>
      </c>
      <c r="B46" s="33" t="s">
        <v>14</v>
      </c>
      <c r="C46" s="15" t="s">
        <v>15</v>
      </c>
      <c r="D46" s="684" t="s">
        <v>18</v>
      </c>
      <c r="E46" s="16"/>
      <c r="F46" s="11"/>
      <c r="G46" s="6"/>
      <c r="H46" s="14"/>
      <c r="I46" s="4"/>
      <c r="J46" s="206"/>
      <c r="K46" s="211" t="str">
        <f>IF(I46&lt;&gt;0,I46*J46,"")</f>
        <v/>
      </c>
      <c r="L46" s="679">
        <v>44</v>
      </c>
      <c r="M46" s="1"/>
      <c r="N46" s="453" t="str">
        <f t="shared" si="5"/>
        <v/>
      </c>
      <c r="O46"/>
      <c r="P46"/>
      <c r="Q46"/>
      <c r="R46"/>
      <c r="S46"/>
    </row>
    <row r="47" spans="1:19" ht="12" customHeight="1">
      <c r="A47" s="43" t="str">
        <f>IF(ISBLANK(H47),"",($E$3&amp;"."&amp;+(COUNTA(H$4:H47))))</f>
        <v/>
      </c>
      <c r="B47" s="35"/>
      <c r="C47" s="12"/>
      <c r="D47" s="680"/>
      <c r="E47" s="11"/>
      <c r="F47" s="11"/>
      <c r="G47" s="6"/>
      <c r="H47" s="14"/>
      <c r="I47" s="4"/>
      <c r="J47" s="206"/>
      <c r="K47" s="211" t="str">
        <f>IF(I47&lt;&gt;0,I47*J47,"")</f>
        <v/>
      </c>
      <c r="L47" s="706">
        <v>45</v>
      </c>
      <c r="M47" s="1"/>
      <c r="N47" s="453" t="str">
        <f t="shared" si="5"/>
        <v/>
      </c>
      <c r="O47"/>
      <c r="P47"/>
      <c r="Q47"/>
      <c r="R47"/>
      <c r="S47"/>
    </row>
    <row r="48" spans="1:19" ht="12" customHeight="1">
      <c r="A48" s="43" t="str">
        <f>IF(ISBLANK(H48),"",($E$3&amp;"."&amp;+(COUNTA(H$4:H48))))</f>
        <v>4.6</v>
      </c>
      <c r="B48" s="35"/>
      <c r="C48" s="17"/>
      <c r="D48" s="700" t="s">
        <v>11</v>
      </c>
      <c r="E48" s="129" t="s">
        <v>19</v>
      </c>
      <c r="F48" s="11"/>
      <c r="G48" s="6"/>
      <c r="H48" s="14" t="s">
        <v>13</v>
      </c>
      <c r="I48" s="4"/>
      <c r="J48" s="206"/>
      <c r="K48" s="211" t="s">
        <v>170</v>
      </c>
      <c r="L48" s="679">
        <v>46</v>
      </c>
      <c r="M48" s="1"/>
      <c r="N48" s="453" t="str">
        <f t="shared" si="5"/>
        <v/>
      </c>
      <c r="O48"/>
      <c r="P48"/>
      <c r="Q48"/>
      <c r="R48"/>
      <c r="S48"/>
    </row>
    <row r="49" spans="1:19" ht="12" customHeight="1">
      <c r="A49" s="43" t="str">
        <f>IF(ISBLANK(H49),"",($E$3&amp;"."&amp;+(COUNTA(H$4:H49))))</f>
        <v/>
      </c>
      <c r="B49" s="33"/>
      <c r="C49" s="36"/>
      <c r="D49" s="676"/>
      <c r="E49" s="11"/>
      <c r="F49" s="11"/>
      <c r="G49" s="6"/>
      <c r="H49" s="14"/>
      <c r="I49" s="4"/>
      <c r="J49" s="206"/>
      <c r="K49" s="211" t="str">
        <f>IF(I49&lt;&gt;0,I49*J49,"")</f>
        <v/>
      </c>
      <c r="L49" s="706">
        <v>47</v>
      </c>
      <c r="M49" s="1"/>
      <c r="N49" s="453" t="str">
        <f t="shared" si="5"/>
        <v/>
      </c>
      <c r="O49"/>
      <c r="P49"/>
      <c r="Q49"/>
      <c r="R49"/>
      <c r="S49"/>
    </row>
    <row r="50" spans="1:19" ht="12" customHeight="1">
      <c r="A50" s="43" t="str">
        <f>IF(ISBLANK(H50),"",($E$3&amp;"."&amp;+(COUNTA(H$4:H50))))</f>
        <v>4.7</v>
      </c>
      <c r="B50" s="35"/>
      <c r="C50" s="17"/>
      <c r="D50" s="13" t="s">
        <v>17</v>
      </c>
      <c r="E50" s="129" t="s">
        <v>474</v>
      </c>
      <c r="F50" s="11"/>
      <c r="G50" s="6"/>
      <c r="H50" s="14" t="s">
        <v>13</v>
      </c>
      <c r="I50" s="4"/>
      <c r="J50" s="206"/>
      <c r="K50" s="211" t="s">
        <v>170</v>
      </c>
      <c r="L50" s="679">
        <v>48</v>
      </c>
      <c r="M50" s="1"/>
      <c r="N50" s="453" t="str">
        <f t="shared" si="5"/>
        <v/>
      </c>
      <c r="O50"/>
      <c r="P50"/>
      <c r="Q50"/>
      <c r="R50"/>
      <c r="S50"/>
    </row>
    <row r="51" spans="1:19" ht="12" customHeight="1">
      <c r="A51" s="43" t="str">
        <f>IF(ISBLANK(H51),"",($E$3&amp;"."&amp;+(COUNTA(H$4:H51))))</f>
        <v/>
      </c>
      <c r="B51" s="35"/>
      <c r="C51" s="17"/>
      <c r="E51" s="31"/>
      <c r="F51" s="11"/>
      <c r="G51" s="6"/>
      <c r="H51" s="14"/>
      <c r="I51" s="4"/>
      <c r="J51" s="206"/>
      <c r="K51" s="211" t="str">
        <f>IF(I51&lt;&gt;0,I51*J51,"")</f>
        <v/>
      </c>
      <c r="L51" s="706">
        <v>49</v>
      </c>
      <c r="M51" s="1"/>
      <c r="N51" s="453" t="str">
        <f t="shared" si="5"/>
        <v/>
      </c>
      <c r="O51"/>
      <c r="P51"/>
      <c r="Q51"/>
      <c r="R51"/>
      <c r="S51"/>
    </row>
    <row r="52" spans="1:19" ht="12" customHeight="1">
      <c r="A52" s="43" t="str">
        <f>IF(ISBLANK(H52),"",($E$3&amp;"."&amp;+(COUNTA(H$4:H52))))</f>
        <v>4.8</v>
      </c>
      <c r="B52" s="35"/>
      <c r="C52" s="17"/>
      <c r="D52" s="13" t="s">
        <v>81</v>
      </c>
      <c r="E52" s="129" t="s">
        <v>475</v>
      </c>
      <c r="F52" s="11"/>
      <c r="G52" s="6"/>
      <c r="H52" s="14" t="s">
        <v>13</v>
      </c>
      <c r="I52" s="4"/>
      <c r="J52" s="206"/>
      <c r="K52" s="211" t="s">
        <v>170</v>
      </c>
      <c r="L52" s="679">
        <v>50</v>
      </c>
      <c r="M52" s="1"/>
      <c r="N52" s="453" t="str">
        <f t="shared" si="5"/>
        <v/>
      </c>
      <c r="O52"/>
      <c r="P52"/>
      <c r="Q52"/>
      <c r="R52"/>
      <c r="S52"/>
    </row>
    <row r="53" spans="1:19" ht="12" customHeight="1">
      <c r="A53" s="43" t="str">
        <f>IF(ISBLANK(H53),"",($E$3&amp;"."&amp;+(COUNTA(H$4:H53))))</f>
        <v/>
      </c>
      <c r="B53" s="33"/>
      <c r="C53" s="36"/>
      <c r="E53" s="11"/>
      <c r="F53" s="11"/>
      <c r="G53" s="6"/>
      <c r="H53" s="14"/>
      <c r="I53" s="4"/>
      <c r="J53" s="206"/>
      <c r="K53" s="211" t="str">
        <f>IF(I53&lt;&gt;0,I53*J53,"")</f>
        <v/>
      </c>
      <c r="L53" s="706">
        <v>51</v>
      </c>
      <c r="M53"/>
      <c r="N53" s="453" t="str">
        <f t="shared" si="5"/>
        <v/>
      </c>
    </row>
    <row r="54" spans="1:19" ht="12" customHeight="1">
      <c r="A54" s="43" t="str">
        <f>IF(ISBLANK(H54),"",($E$3&amp;"."&amp;+(COUNTA(H$4:H54))))</f>
        <v/>
      </c>
      <c r="B54" s="1"/>
      <c r="C54" s="776" t="s">
        <v>20</v>
      </c>
      <c r="D54" s="777"/>
      <c r="E54" s="777"/>
      <c r="F54" s="777"/>
      <c r="G54" s="778"/>
      <c r="H54" s="62"/>
      <c r="I54" s="50"/>
      <c r="J54" s="201"/>
      <c r="K54" s="211" t="str">
        <f t="shared" ref="K54:K56" si="6">IF(I54&lt;&gt;0,I54*J54,"")</f>
        <v/>
      </c>
      <c r="L54" s="679">
        <v>52</v>
      </c>
      <c r="M54"/>
      <c r="N54" s="453" t="str">
        <f t="shared" si="5"/>
        <v/>
      </c>
    </row>
    <row r="55" spans="1:19" ht="12" customHeight="1">
      <c r="A55" s="43" t="str">
        <f>IF(ISBLANK(H55),"",($E$3&amp;"."&amp;+(COUNTA(H$4:H55))))</f>
        <v/>
      </c>
      <c r="B55" s="1"/>
      <c r="C55" s="12"/>
      <c r="D55" s="11"/>
      <c r="E55" s="11"/>
      <c r="F55" s="11"/>
      <c r="G55" s="6"/>
      <c r="H55" s="62"/>
      <c r="I55" s="50"/>
      <c r="J55" s="201"/>
      <c r="K55" s="211" t="str">
        <f t="shared" si="6"/>
        <v/>
      </c>
      <c r="L55" s="706">
        <v>53</v>
      </c>
      <c r="M55" s="1"/>
      <c r="N55" s="7"/>
    </row>
    <row r="56" spans="1:19" ht="12" customHeight="1">
      <c r="A56" s="43" t="str">
        <f>IF(ISBLANK(H56),"",($E$3&amp;"."&amp;+(COUNTA(H$4:H56))))</f>
        <v/>
      </c>
      <c r="B56" s="33" t="s">
        <v>21</v>
      </c>
      <c r="C56" s="15" t="s">
        <v>12</v>
      </c>
      <c r="D56" s="244" t="s">
        <v>22</v>
      </c>
      <c r="E56" s="16"/>
      <c r="F56" s="11"/>
      <c r="G56" s="6"/>
      <c r="H56" s="14"/>
      <c r="I56" s="4"/>
      <c r="J56" s="83"/>
      <c r="K56" s="66" t="str">
        <f t="shared" si="6"/>
        <v/>
      </c>
      <c r="L56" s="679">
        <v>54</v>
      </c>
      <c r="M56" s="1"/>
      <c r="N56" s="7"/>
    </row>
    <row r="57" spans="1:19" ht="12" customHeight="1">
      <c r="A57" s="43" t="str">
        <f>IF(ISBLANK(H57),"",($E$3&amp;"."&amp;+(COUNTA(H$4:H57))))</f>
        <v/>
      </c>
      <c r="B57" s="33"/>
      <c r="C57" s="243"/>
      <c r="D57" s="245" t="s">
        <v>349</v>
      </c>
      <c r="E57" s="19"/>
      <c r="F57" s="11"/>
      <c r="G57" s="6"/>
      <c r="H57" s="14"/>
      <c r="I57" s="4"/>
      <c r="J57" s="83"/>
      <c r="K57" s="66"/>
      <c r="L57" s="706">
        <v>55</v>
      </c>
      <c r="M57" s="1"/>
      <c r="N57" s="7"/>
    </row>
    <row r="58" spans="1:19" ht="12" customHeight="1">
      <c r="A58" s="43" t="str">
        <f>IF(ISBLANK(H58),"",($E$3&amp;"."&amp;+(COUNTA(H$4:H58))))</f>
        <v/>
      </c>
      <c r="B58" s="33"/>
      <c r="C58" s="12"/>
      <c r="D58" s="13"/>
      <c r="E58" s="19"/>
      <c r="F58" s="11"/>
      <c r="G58" s="6"/>
      <c r="H58" s="14"/>
      <c r="I58" s="4"/>
      <c r="J58" s="83"/>
      <c r="K58" s="66"/>
      <c r="L58" s="679">
        <v>56</v>
      </c>
      <c r="M58" s="1"/>
      <c r="N58" s="7"/>
    </row>
    <row r="59" spans="1:19" ht="12" customHeight="1">
      <c r="A59" s="43" t="str">
        <f>IF(ISBLANK(H59),"",($E$3&amp;"."&amp;+(COUNTA(H$4:H59))))</f>
        <v>4.9</v>
      </c>
      <c r="B59" s="35"/>
      <c r="C59" s="12"/>
      <c r="D59" s="675" t="s">
        <v>11</v>
      </c>
      <c r="E59" s="38" t="s">
        <v>492</v>
      </c>
      <c r="F59" s="38"/>
      <c r="G59" s="6"/>
      <c r="H59" s="62" t="s">
        <v>13</v>
      </c>
      <c r="I59" s="4">
        <f>ROUNDUP($Q$13,0)</f>
        <v>842</v>
      </c>
      <c r="J59" s="83"/>
      <c r="K59" s="66"/>
      <c r="L59" s="706">
        <v>57</v>
      </c>
      <c r="M59" s="1"/>
      <c r="N59" s="7"/>
    </row>
    <row r="60" spans="1:19" ht="12" customHeight="1">
      <c r="A60" s="43" t="str">
        <f>IF(ISBLANK(H60),"",($E$3&amp;"."&amp;+(COUNTA(H$4:H60))))</f>
        <v/>
      </c>
      <c r="B60" s="35"/>
      <c r="C60" s="12"/>
      <c r="D60" s="11"/>
      <c r="E60" s="38" t="s">
        <v>493</v>
      </c>
      <c r="F60" s="38"/>
      <c r="G60" s="6"/>
      <c r="H60" s="62"/>
      <c r="I60" s="4"/>
      <c r="J60" s="83"/>
      <c r="K60" s="66"/>
      <c r="L60" s="679">
        <v>58</v>
      </c>
      <c r="M60" s="1"/>
      <c r="N60" s="7"/>
    </row>
    <row r="61" spans="1:19" ht="12" customHeight="1">
      <c r="A61" s="43" t="str">
        <f>IF(ISBLANK(H61),"",($E$3&amp;"."&amp;+(COUNTA(H$4:H61))))</f>
        <v/>
      </c>
      <c r="B61" s="35"/>
      <c r="C61" s="12"/>
      <c r="D61" s="13"/>
      <c r="E61" s="38"/>
      <c r="F61" s="38"/>
      <c r="G61" s="6"/>
      <c r="H61" s="62"/>
      <c r="I61" s="4"/>
      <c r="J61" s="83"/>
      <c r="K61" s="66"/>
      <c r="L61" s="706">
        <v>59</v>
      </c>
      <c r="M61" s="1"/>
      <c r="N61" s="453" t="str">
        <f t="shared" ref="N61:N66" si="7">IF(ISBLANK($I62),"",$K62/$K$463)</f>
        <v/>
      </c>
    </row>
    <row r="62" spans="1:19" s="73" customFormat="1" ht="12" customHeight="1">
      <c r="A62" s="43" t="str">
        <f>IF(ISBLANK(H62),"",($E$3&amp;"."&amp;+(COUNTA(H$4:H62))))</f>
        <v/>
      </c>
      <c r="B62" s="33"/>
      <c r="C62" s="776" t="s">
        <v>477</v>
      </c>
      <c r="D62" s="779"/>
      <c r="E62" s="779"/>
      <c r="F62" s="779"/>
      <c r="G62" s="780"/>
      <c r="H62" s="14"/>
      <c r="I62" s="4"/>
      <c r="J62" s="205"/>
      <c r="K62" s="211"/>
      <c r="L62" s="679">
        <v>60</v>
      </c>
      <c r="M62" s="1"/>
      <c r="N62" s="453" t="str">
        <f t="shared" si="7"/>
        <v/>
      </c>
    </row>
    <row r="63" spans="1:19" s="73" customFormat="1" ht="12" customHeight="1">
      <c r="A63" s="43" t="str">
        <f>IF(ISBLANK(H63),"",($E$3&amp;"."&amp;+(COUNTA(H$4:H63))))</f>
        <v/>
      </c>
      <c r="B63" s="33"/>
      <c r="C63" s="36"/>
      <c r="D63" s="11"/>
      <c r="E63" s="11"/>
      <c r="F63" s="11"/>
      <c r="G63" s="6"/>
      <c r="H63" s="14"/>
      <c r="I63" s="4"/>
      <c r="J63" s="205"/>
      <c r="K63" s="211"/>
      <c r="L63" s="706">
        <v>61</v>
      </c>
      <c r="M63" s="1"/>
      <c r="N63" s="453" t="str">
        <f t="shared" si="7"/>
        <v/>
      </c>
    </row>
    <row r="64" spans="1:19" ht="12" customHeight="1">
      <c r="A64" s="43" t="str">
        <f>IF(ISBLANK(H64),"",($E$3&amp;"."&amp;+(COUNTA(H$4:H64))))</f>
        <v/>
      </c>
      <c r="B64" s="33" t="s">
        <v>21</v>
      </c>
      <c r="C64" s="15" t="s">
        <v>12</v>
      </c>
      <c r="D64" s="16" t="s">
        <v>24</v>
      </c>
      <c r="E64" s="16"/>
      <c r="F64" s="11"/>
      <c r="G64" s="6"/>
      <c r="H64" s="14"/>
      <c r="I64" s="4"/>
      <c r="J64" s="205"/>
      <c r="K64" s="211"/>
      <c r="L64" s="679">
        <v>62</v>
      </c>
      <c r="M64" s="1"/>
      <c r="N64" s="453" t="str">
        <f t="shared" si="7"/>
        <v/>
      </c>
    </row>
    <row r="65" spans="1:14" ht="12" customHeight="1">
      <c r="A65" s="43" t="str">
        <f>IF(ISBLANK(H65),"",($E$3&amp;"."&amp;+(COUNTA(H$4:H65))))</f>
        <v/>
      </c>
      <c r="B65" s="33"/>
      <c r="C65" s="17"/>
      <c r="D65" s="13"/>
      <c r="E65" s="11"/>
      <c r="F65" s="11"/>
      <c r="G65" s="6"/>
      <c r="H65" s="14"/>
      <c r="I65" s="4"/>
      <c r="J65" s="205"/>
      <c r="K65" s="211"/>
      <c r="L65" s="706">
        <v>63</v>
      </c>
      <c r="M65" s="1"/>
      <c r="N65" s="453" t="e">
        <f t="shared" si="7"/>
        <v>#DIV/0!</v>
      </c>
    </row>
    <row r="66" spans="1:14" ht="12" customHeight="1">
      <c r="A66" s="43" t="str">
        <f>IF(ISBLANK(H66),"",($E$3&amp;"."&amp;+(COUNTA(H$4:H66))))</f>
        <v>4.10</v>
      </c>
      <c r="B66" s="33"/>
      <c r="C66" s="17"/>
      <c r="D66" s="675" t="s">
        <v>11</v>
      </c>
      <c r="E66" s="129" t="s">
        <v>844</v>
      </c>
      <c r="F66" s="11"/>
      <c r="G66" s="6"/>
      <c r="H66" s="14" t="s">
        <v>13</v>
      </c>
      <c r="I66" s="4">
        <f>ROUNDUP(I59*10%,0)</f>
        <v>85</v>
      </c>
      <c r="J66" s="205"/>
      <c r="K66" s="211"/>
      <c r="L66" s="679">
        <v>64</v>
      </c>
      <c r="M66"/>
      <c r="N66" s="453" t="str">
        <f t="shared" si="7"/>
        <v/>
      </c>
    </row>
    <row r="67" spans="1:14" ht="12" customHeight="1">
      <c r="A67" s="43" t="str">
        <f>IF(ISBLANK(H67),"",($E$3&amp;"."&amp;+(COUNTA(H$4:H67))))</f>
        <v/>
      </c>
      <c r="B67" s="33"/>
      <c r="C67" s="17"/>
      <c r="D67" s="13"/>
      <c r="E67" s="129" t="s">
        <v>845</v>
      </c>
      <c r="F67" s="11"/>
      <c r="G67" s="6"/>
      <c r="H67" s="62"/>
      <c r="I67" s="50"/>
      <c r="J67" s="201"/>
      <c r="K67" s="211"/>
      <c r="L67" s="706">
        <v>65</v>
      </c>
      <c r="M67"/>
      <c r="N67" s="453"/>
    </row>
    <row r="68" spans="1:14" ht="12" customHeight="1">
      <c r="A68" s="43" t="str">
        <f>IF(ISBLANK(H68),"",($E$3&amp;"."&amp;+(COUNTA(H$4:H68))))</f>
        <v/>
      </c>
      <c r="B68" s="86"/>
      <c r="C68" s="11"/>
      <c r="D68" s="13"/>
      <c r="E68" s="31"/>
      <c r="F68" s="11"/>
      <c r="G68" s="6"/>
      <c r="H68" s="62"/>
      <c r="I68" s="50"/>
      <c r="J68" s="201"/>
      <c r="K68" s="211"/>
      <c r="L68" s="679">
        <v>66</v>
      </c>
      <c r="M68"/>
      <c r="N68" s="453"/>
    </row>
    <row r="69" spans="1:14" ht="12" customHeight="1">
      <c r="A69" s="43" t="str">
        <f>IF(ISBLANK(H69),"",($E$3&amp;"."&amp;+(COUNTA(H$4:H69))))</f>
        <v/>
      </c>
      <c r="B69" s="86"/>
      <c r="C69" s="11"/>
      <c r="D69" s="13"/>
      <c r="E69" s="31"/>
      <c r="F69" s="11"/>
      <c r="G69" s="6"/>
      <c r="H69" s="62"/>
      <c r="I69" s="50"/>
      <c r="J69" s="201"/>
      <c r="K69" s="211"/>
      <c r="L69" s="706">
        <v>67</v>
      </c>
      <c r="M69"/>
      <c r="N69" s="453"/>
    </row>
    <row r="70" spans="1:14" ht="12" customHeight="1">
      <c r="A70" s="43" t="str">
        <f>IF(ISBLANK(H70),"",($E$3&amp;"."&amp;+(COUNTA(H$4:H70))))</f>
        <v/>
      </c>
      <c r="B70" s="86"/>
      <c r="C70" s="11"/>
      <c r="D70" s="13"/>
      <c r="E70" s="31"/>
      <c r="F70" s="11"/>
      <c r="G70" s="6"/>
      <c r="H70" s="62"/>
      <c r="I70" s="50"/>
      <c r="J70" s="201"/>
      <c r="K70" s="211"/>
      <c r="L70" s="679">
        <v>68</v>
      </c>
      <c r="M70"/>
      <c r="N70" s="453"/>
    </row>
    <row r="71" spans="1:14" ht="12" customHeight="1">
      <c r="A71" s="43" t="str">
        <f>IF(ISBLANK(H71),"",($E$3&amp;"."&amp;+(COUNTA(H$4:H71))))</f>
        <v/>
      </c>
      <c r="B71" s="86"/>
      <c r="C71" s="11"/>
      <c r="D71" s="13"/>
      <c r="E71" s="31"/>
      <c r="F71" s="11"/>
      <c r="G71" s="6"/>
      <c r="H71" s="62"/>
      <c r="I71" s="50"/>
      <c r="J71" s="201"/>
      <c r="K71" s="211"/>
      <c r="L71" s="706">
        <v>69</v>
      </c>
      <c r="M71"/>
      <c r="N71" s="453"/>
    </row>
    <row r="72" spans="1:14" ht="12" customHeight="1">
      <c r="A72" s="43"/>
      <c r="B72" s="86"/>
      <c r="C72" s="11"/>
      <c r="D72" s="13"/>
      <c r="E72" s="31"/>
      <c r="F72" s="11"/>
      <c r="G72" s="6"/>
      <c r="H72" s="62"/>
      <c r="I72" s="50"/>
      <c r="J72" s="201"/>
      <c r="K72" s="211"/>
      <c r="L72" s="679">
        <v>70</v>
      </c>
      <c r="M72" s="1"/>
      <c r="N72" s="453" t="e">
        <f>IF(ISBLANK(#REF!),"",#REF!/$K$463)</f>
        <v>#REF!</v>
      </c>
    </row>
    <row r="73" spans="1:14" ht="12" customHeight="1">
      <c r="A73" s="43"/>
      <c r="B73" s="86"/>
      <c r="C73" s="11"/>
      <c r="D73" s="13"/>
      <c r="E73" s="31"/>
      <c r="F73" s="11"/>
      <c r="G73" s="6"/>
      <c r="H73" s="62"/>
      <c r="I73" s="50"/>
      <c r="J73" s="201"/>
      <c r="K73" s="211"/>
      <c r="L73" s="706">
        <v>71</v>
      </c>
      <c r="M73" s="1"/>
      <c r="N73" s="453"/>
    </row>
    <row r="74" spans="1:14" ht="12" customHeight="1">
      <c r="A74" s="43"/>
      <c r="B74" s="86"/>
      <c r="C74" s="11"/>
      <c r="D74" s="13"/>
      <c r="E74" s="31"/>
      <c r="F74" s="11"/>
      <c r="G74" s="6"/>
      <c r="H74" s="62"/>
      <c r="I74" s="50"/>
      <c r="J74" s="201"/>
      <c r="K74" s="211"/>
      <c r="L74" s="679">
        <v>72</v>
      </c>
      <c r="M74" s="1"/>
      <c r="N74" s="453" t="str">
        <f>IF(ISBLANK($I78),"",$K78/$K$463)</f>
        <v/>
      </c>
    </row>
    <row r="75" spans="1:14" ht="12" customHeight="1">
      <c r="A75" s="43"/>
      <c r="B75" s="86"/>
      <c r="C75" s="11"/>
      <c r="D75" s="13"/>
      <c r="E75" s="31"/>
      <c r="F75" s="11"/>
      <c r="G75" s="6"/>
      <c r="H75" s="62"/>
      <c r="I75" s="50"/>
      <c r="J75" s="201"/>
      <c r="K75" s="211"/>
      <c r="L75" s="679">
        <v>76</v>
      </c>
      <c r="M75" s="1"/>
      <c r="N75" s="453" t="str">
        <f t="shared" ref="N75:N80" si="8">IF(ISBLANK($I81),"",$K81/$K$463)</f>
        <v/>
      </c>
    </row>
    <row r="76" spans="1:14" ht="12" customHeight="1">
      <c r="A76" s="43"/>
      <c r="B76" s="86"/>
      <c r="C76" s="11"/>
      <c r="D76" s="13"/>
      <c r="E76" s="31"/>
      <c r="F76" s="11"/>
      <c r="G76" s="6"/>
      <c r="H76" s="62"/>
      <c r="I76" s="50"/>
      <c r="J76" s="201"/>
      <c r="K76" s="211"/>
      <c r="L76" s="706">
        <v>77</v>
      </c>
      <c r="M76" s="1"/>
      <c r="N76" s="453" t="str">
        <f t="shared" si="8"/>
        <v/>
      </c>
    </row>
    <row r="77" spans="1:14" ht="12" customHeight="1">
      <c r="A77" s="43" t="str">
        <f>IF(ISBLANK(H77),"",($E$3&amp;"."&amp;+(COUNTA(H$4:H77))))</f>
        <v/>
      </c>
      <c r="B77" s="86"/>
      <c r="C77" s="11"/>
      <c r="D77" s="13"/>
      <c r="E77" s="31"/>
      <c r="F77" s="11"/>
      <c r="G77" s="6"/>
      <c r="H77" s="62"/>
      <c r="I77" s="50"/>
      <c r="J77" s="201"/>
      <c r="K77" s="211"/>
      <c r="L77" s="679">
        <v>78</v>
      </c>
      <c r="M77" s="1"/>
      <c r="N77" s="453" t="str">
        <f t="shared" si="8"/>
        <v/>
      </c>
    </row>
    <row r="78" spans="1:14" ht="12" customHeight="1">
      <c r="A78" s="43" t="str">
        <f>IF(ISBLANK(H78),"",($E$3&amp;"."&amp;+(COUNTA(H$4:H78))))</f>
        <v/>
      </c>
      <c r="B78" s="34"/>
      <c r="C78" s="67"/>
      <c r="D78" s="11"/>
      <c r="E78" s="11"/>
      <c r="F78" s="11"/>
      <c r="G78" s="6"/>
      <c r="H78" s="14"/>
      <c r="I78" s="4"/>
      <c r="J78" s="205"/>
      <c r="K78" s="211" t="str">
        <f t="shared" si="0"/>
        <v/>
      </c>
      <c r="L78" s="706">
        <v>79</v>
      </c>
      <c r="M78" s="1"/>
      <c r="N78" s="453" t="str">
        <f t="shared" si="8"/>
        <v/>
      </c>
    </row>
    <row r="79" spans="1:14" ht="12" customHeight="1">
      <c r="A79" s="549"/>
      <c r="B79" s="69"/>
      <c r="C79" s="70"/>
      <c r="D79" s="70"/>
      <c r="E79" s="70"/>
      <c r="F79" s="70"/>
      <c r="G79" s="70"/>
      <c r="H79" s="69"/>
      <c r="I79" s="69"/>
      <c r="J79" s="220" t="s">
        <v>25</v>
      </c>
      <c r="K79" s="229" t="str">
        <f t="shared" ref="K79" si="9">IF(I79&lt;&gt;0,I79*J79,"")</f>
        <v/>
      </c>
      <c r="L79" s="679">
        <v>80</v>
      </c>
      <c r="M79" s="1"/>
      <c r="N79" s="453" t="str">
        <f t="shared" si="8"/>
        <v/>
      </c>
    </row>
    <row r="80" spans="1:14" ht="12" customHeight="1">
      <c r="A80" s="549"/>
      <c r="B80" s="69"/>
      <c r="C80" s="70"/>
      <c r="D80" s="70"/>
      <c r="E80" s="70"/>
      <c r="F80" s="70"/>
      <c r="G80" s="70"/>
      <c r="H80" s="69"/>
      <c r="I80" s="581"/>
      <c r="J80" s="220" t="s">
        <v>26</v>
      </c>
      <c r="K80" s="229" t="str">
        <f t="shared" ref="K80:K85" si="10">IF(I80&lt;&gt;0,I80*J80,"")</f>
        <v/>
      </c>
      <c r="L80" s="679"/>
      <c r="M80" s="1"/>
      <c r="N80" s="453" t="str">
        <f t="shared" si="8"/>
        <v/>
      </c>
    </row>
    <row r="81" spans="1:14" ht="12" customHeight="1">
      <c r="A81" s="43" t="str">
        <f>IF(ISBLANK(H81),"",($E$3&amp;"."&amp;+(COUNTA(H$4:H81))))</f>
        <v/>
      </c>
      <c r="B81" s="33"/>
      <c r="C81" s="776" t="s">
        <v>27</v>
      </c>
      <c r="D81" s="777"/>
      <c r="E81" s="777"/>
      <c r="F81" s="777"/>
      <c r="G81" s="778"/>
      <c r="H81" s="14"/>
      <c r="I81" s="4"/>
      <c r="J81" s="205"/>
      <c r="K81" s="211" t="str">
        <f t="shared" si="10"/>
        <v/>
      </c>
      <c r="L81" s="679">
        <v>2</v>
      </c>
      <c r="M81" s="1"/>
      <c r="N81" s="453" t="str">
        <f t="shared" ref="N81:N91" si="11">IF(ISBLANK($I88),"",$K88/$K$463)</f>
        <v/>
      </c>
    </row>
    <row r="82" spans="1:14" ht="12" customHeight="1">
      <c r="A82" s="43" t="str">
        <f>IF(ISBLANK(H82),"",($E$3&amp;"."&amp;+(COUNTA(H$4:H82))))</f>
        <v/>
      </c>
      <c r="B82" s="217"/>
      <c r="C82" s="218"/>
      <c r="D82" s="207"/>
      <c r="E82" s="207"/>
      <c r="F82" s="207"/>
      <c r="G82" s="208"/>
      <c r="H82" s="219"/>
      <c r="I82" s="4"/>
      <c r="J82" s="206"/>
      <c r="K82" s="211" t="str">
        <f t="shared" si="10"/>
        <v/>
      </c>
      <c r="L82" s="706">
        <v>3</v>
      </c>
      <c r="M82" s="1"/>
      <c r="N82" s="453" t="str">
        <f t="shared" si="11"/>
        <v/>
      </c>
    </row>
    <row r="83" spans="1:14" ht="12" customHeight="1">
      <c r="A83" s="43" t="str">
        <f>IF(ISBLANK(H83),"",($E$3&amp;"."&amp;+(COUNTA(H$4:H83))))</f>
        <v/>
      </c>
      <c r="B83" s="217"/>
      <c r="C83" s="246" t="s">
        <v>28</v>
      </c>
      <c r="D83" s="207"/>
      <c r="E83" s="207"/>
      <c r="F83" s="207"/>
      <c r="G83" s="213"/>
      <c r="H83" s="219"/>
      <c r="I83" s="4"/>
      <c r="J83" s="206"/>
      <c r="K83" s="211" t="str">
        <f t="shared" si="10"/>
        <v/>
      </c>
      <c r="L83" s="679">
        <v>4</v>
      </c>
      <c r="M83" s="1"/>
      <c r="N83" s="453" t="str">
        <f t="shared" si="11"/>
        <v/>
      </c>
    </row>
    <row r="84" spans="1:14" ht="12" customHeight="1">
      <c r="A84" s="43" t="str">
        <f>IF(ISBLANK(H84),"",($E$3&amp;"."&amp;+(COUNTA(H$4:H84))))</f>
        <v/>
      </c>
      <c r="B84" s="217"/>
      <c r="C84" s="246" t="s">
        <v>29</v>
      </c>
      <c r="D84" s="207"/>
      <c r="E84" s="207"/>
      <c r="F84" s="207"/>
      <c r="G84" s="213"/>
      <c r="H84" s="219"/>
      <c r="I84" s="4"/>
      <c r="J84" s="206"/>
      <c r="K84" s="211" t="str">
        <f t="shared" si="10"/>
        <v/>
      </c>
      <c r="L84" s="706">
        <v>5</v>
      </c>
      <c r="M84" s="1"/>
      <c r="N84" s="453" t="str">
        <f t="shared" si="11"/>
        <v/>
      </c>
    </row>
    <row r="85" spans="1:14" ht="12" customHeight="1">
      <c r="A85" s="43" t="str">
        <f>IF(ISBLANK(H85),"",($E$3&amp;"."&amp;+(COUNTA(H$4:H85))))</f>
        <v/>
      </c>
      <c r="B85" s="217"/>
      <c r="C85" s="218"/>
      <c r="D85" s="207"/>
      <c r="E85" s="207"/>
      <c r="F85" s="207"/>
      <c r="G85" s="213"/>
      <c r="H85" s="219"/>
      <c r="I85" s="4"/>
      <c r="J85" s="206"/>
      <c r="K85" s="211" t="str">
        <f t="shared" si="10"/>
        <v/>
      </c>
      <c r="L85" s="679">
        <v>6</v>
      </c>
      <c r="M85" s="1"/>
      <c r="N85" s="453" t="str">
        <f t="shared" si="11"/>
        <v/>
      </c>
    </row>
    <row r="86" spans="1:14" ht="12" customHeight="1">
      <c r="A86" s="43" t="str">
        <f>IF(ISBLANK(H86),"",($E$3&amp;"."&amp;+(COUNTA(H$4:H86))))</f>
        <v/>
      </c>
      <c r="B86" s="33"/>
      <c r="C86" s="25" t="s">
        <v>30</v>
      </c>
      <c r="D86" s="11"/>
      <c r="E86" s="11"/>
      <c r="F86" s="11"/>
      <c r="G86" s="6"/>
      <c r="H86" s="14"/>
      <c r="I86" s="4"/>
      <c r="J86" s="206"/>
      <c r="K86" s="211" t="str">
        <f t="shared" ref="K86:K141" si="12">IF(I86&lt;&gt;0,I86*J86,"")</f>
        <v/>
      </c>
      <c r="L86" s="706">
        <v>7</v>
      </c>
      <c r="M86" s="1"/>
      <c r="N86" s="453" t="str">
        <f t="shared" si="11"/>
        <v/>
      </c>
    </row>
    <row r="87" spans="1:14" ht="12" customHeight="1">
      <c r="A87" s="43" t="str">
        <f>IF(ISBLANK(H87),"",($E$3&amp;"."&amp;+(COUNTA(H$4:H87))))</f>
        <v/>
      </c>
      <c r="B87" s="33"/>
      <c r="C87" s="25" t="s">
        <v>31</v>
      </c>
      <c r="D87" s="11"/>
      <c r="E87" s="11"/>
      <c r="F87" s="11"/>
      <c r="G87" s="6"/>
      <c r="H87" s="14"/>
      <c r="I87" s="4"/>
      <c r="J87" s="206"/>
      <c r="K87" s="211" t="str">
        <f t="shared" si="12"/>
        <v/>
      </c>
      <c r="L87" s="679">
        <v>8</v>
      </c>
      <c r="M87" s="1"/>
      <c r="N87" s="453" t="str">
        <f t="shared" si="11"/>
        <v/>
      </c>
    </row>
    <row r="88" spans="1:14" ht="12" customHeight="1">
      <c r="A88" s="43" t="str">
        <f>IF(ISBLANK(H88),"",($E$3&amp;"."&amp;+(COUNTA(H$4:H88))))</f>
        <v/>
      </c>
      <c r="B88" s="33"/>
      <c r="C88" s="36"/>
      <c r="D88" s="11"/>
      <c r="E88" s="11"/>
      <c r="F88" s="11"/>
      <c r="G88" s="6"/>
      <c r="H88" s="14"/>
      <c r="I88" s="4"/>
      <c r="J88" s="205"/>
      <c r="K88" s="211" t="str">
        <f t="shared" si="12"/>
        <v/>
      </c>
      <c r="L88" s="706">
        <v>9</v>
      </c>
      <c r="M88" s="1"/>
      <c r="N88" s="453" t="str">
        <f t="shared" si="11"/>
        <v/>
      </c>
    </row>
    <row r="89" spans="1:14" ht="12" customHeight="1">
      <c r="A89" s="43" t="str">
        <f>IF(ISBLANK(H89),"",($E$3&amp;"."&amp;+(COUNTA(H$4:H89))))</f>
        <v/>
      </c>
      <c r="B89" s="33" t="s">
        <v>32</v>
      </c>
      <c r="C89" s="15" t="s">
        <v>12</v>
      </c>
      <c r="D89" s="16" t="s">
        <v>33</v>
      </c>
      <c r="E89" s="11"/>
      <c r="F89" s="11"/>
      <c r="G89" s="6"/>
      <c r="H89" s="14"/>
      <c r="I89" s="4"/>
      <c r="J89" s="205"/>
      <c r="K89" s="211" t="str">
        <f t="shared" si="12"/>
        <v/>
      </c>
      <c r="L89" s="679">
        <v>10</v>
      </c>
      <c r="M89" s="1"/>
      <c r="N89" s="453" t="str">
        <f t="shared" si="11"/>
        <v/>
      </c>
    </row>
    <row r="90" spans="1:14" ht="12" customHeight="1">
      <c r="A90" s="43" t="str">
        <f>IF(ISBLANK(H90),"",($E$3&amp;"."&amp;+(COUNTA(H$4:H90))))</f>
        <v/>
      </c>
      <c r="B90" s="33"/>
      <c r="C90" s="12"/>
      <c r="D90" s="16" t="s">
        <v>34</v>
      </c>
      <c r="E90" s="11"/>
      <c r="F90" s="11"/>
      <c r="G90" s="6"/>
      <c r="H90" s="14"/>
      <c r="I90" s="4"/>
      <c r="J90" s="205"/>
      <c r="K90" s="211" t="str">
        <f t="shared" si="12"/>
        <v/>
      </c>
      <c r="L90" s="706">
        <v>11</v>
      </c>
      <c r="M90" s="1"/>
      <c r="N90" s="453" t="e">
        <f t="shared" si="11"/>
        <v>#DIV/0!</v>
      </c>
    </row>
    <row r="91" spans="1:14" ht="12" customHeight="1">
      <c r="A91" s="43" t="str">
        <f>IF(ISBLANK(H91),"",($E$3&amp;"."&amp;+(COUNTA(H$4:H91))))</f>
        <v/>
      </c>
      <c r="B91" s="33"/>
      <c r="C91" s="12"/>
      <c r="D91" s="16"/>
      <c r="E91" s="11"/>
      <c r="F91" s="11"/>
      <c r="G91" s="6"/>
      <c r="H91" s="14"/>
      <c r="I91" s="4"/>
      <c r="J91" s="205"/>
      <c r="K91" s="211" t="str">
        <f t="shared" si="12"/>
        <v/>
      </c>
      <c r="L91" s="679">
        <v>12</v>
      </c>
      <c r="M91" s="1"/>
      <c r="N91" s="453" t="str">
        <f t="shared" si="11"/>
        <v/>
      </c>
    </row>
    <row r="92" spans="1:14" ht="12" customHeight="1">
      <c r="A92" s="43" t="str">
        <f>IF(ISBLANK(H92),"",($E$3&amp;"."&amp;+(COUNTA(H$4:H92))))</f>
        <v/>
      </c>
      <c r="B92" s="33"/>
      <c r="C92" s="289" t="s">
        <v>35</v>
      </c>
      <c r="E92" s="11" t="s">
        <v>36</v>
      </c>
      <c r="F92" s="11"/>
      <c r="G92" s="6"/>
      <c r="H92" s="14"/>
      <c r="I92" s="4"/>
      <c r="J92" s="205"/>
      <c r="K92" s="211" t="str">
        <f t="shared" si="12"/>
        <v/>
      </c>
      <c r="L92" s="706">
        <v>13</v>
      </c>
      <c r="M92" s="1"/>
      <c r="N92" s="453"/>
    </row>
    <row r="93" spans="1:14" ht="12" customHeight="1">
      <c r="A93" s="43" t="str">
        <f>IF(ISBLANK(H93),"",($E$3&amp;"."&amp;+(COUNTA(H$4:H93))))</f>
        <v/>
      </c>
      <c r="B93" s="33"/>
      <c r="C93" s="289"/>
      <c r="E93" s="11" t="s">
        <v>37</v>
      </c>
      <c r="F93" s="11"/>
      <c r="G93" s="6"/>
      <c r="H93" s="14"/>
      <c r="I93" s="4"/>
      <c r="J93" s="205"/>
      <c r="K93" s="211" t="str">
        <f t="shared" si="12"/>
        <v/>
      </c>
      <c r="L93" s="679">
        <v>14</v>
      </c>
      <c r="M93" s="1"/>
      <c r="N93" s="453"/>
    </row>
    <row r="94" spans="1:14" ht="12" customHeight="1">
      <c r="A94" s="43" t="str">
        <f>IF(ISBLANK(H94),"",($E$3&amp;"."&amp;+(COUNTA(H$4:H94))))</f>
        <v/>
      </c>
      <c r="B94" s="33"/>
      <c r="C94" s="289"/>
      <c r="E94" s="11" t="s">
        <v>38</v>
      </c>
      <c r="F94" s="11"/>
      <c r="G94" s="6"/>
      <c r="H94" s="14"/>
      <c r="I94" s="4"/>
      <c r="J94" s="205"/>
      <c r="K94" s="211" t="str">
        <f t="shared" si="12"/>
        <v/>
      </c>
      <c r="L94" s="706">
        <v>15</v>
      </c>
      <c r="M94" s="1"/>
      <c r="N94" s="453"/>
    </row>
    <row r="95" spans="1:14" ht="12" customHeight="1">
      <c r="A95" s="43" t="str">
        <f>IF(ISBLANK(H95),"",($E$3&amp;"."&amp;+(COUNTA(H$4:H95))))</f>
        <v/>
      </c>
      <c r="B95" s="33"/>
      <c r="C95" s="289"/>
      <c r="E95" s="11" t="s">
        <v>39</v>
      </c>
      <c r="F95" s="11"/>
      <c r="G95" s="6"/>
      <c r="H95" s="14"/>
      <c r="I95" s="4"/>
      <c r="J95" s="205"/>
      <c r="K95" s="211"/>
      <c r="L95" s="679">
        <v>16</v>
      </c>
      <c r="M95" s="1"/>
      <c r="N95" s="453"/>
    </row>
    <row r="96" spans="1:14" ht="12" customHeight="1">
      <c r="A96" s="43" t="str">
        <f>IF(ISBLANK(H96),"",($E$3&amp;"."&amp;+(COUNTA(H$4:H96))))</f>
        <v/>
      </c>
      <c r="B96" s="33"/>
      <c r="C96" s="36"/>
      <c r="D96" s="19"/>
      <c r="E96" s="11"/>
      <c r="F96" s="11"/>
      <c r="G96" s="6"/>
      <c r="H96" s="14"/>
      <c r="I96" s="4"/>
      <c r="J96" s="205"/>
      <c r="K96" s="211"/>
      <c r="L96" s="706">
        <v>17</v>
      </c>
      <c r="M96" s="1"/>
      <c r="N96" s="453"/>
    </row>
    <row r="97" spans="1:18" ht="12" customHeight="1">
      <c r="A97" s="43" t="str">
        <f>IF(ISBLANK(H97),"",($E$3&amp;"."&amp;+(COUNTA(H$4:H97))))</f>
        <v>4.11</v>
      </c>
      <c r="B97" s="33"/>
      <c r="C97" s="36"/>
      <c r="D97" s="13" t="s">
        <v>11</v>
      </c>
      <c r="E97" s="11" t="s">
        <v>40</v>
      </c>
      <c r="F97" s="11"/>
      <c r="G97" s="6"/>
      <c r="H97" s="14" t="s">
        <v>13</v>
      </c>
      <c r="I97" s="4">
        <v>30</v>
      </c>
      <c r="J97" s="206"/>
      <c r="K97" s="211"/>
      <c r="L97" s="679">
        <v>18</v>
      </c>
      <c r="M97" s="1"/>
      <c r="N97" s="453"/>
    </row>
    <row r="98" spans="1:18" ht="12" customHeight="1">
      <c r="A98" s="43" t="str">
        <f>IF(ISBLANK(H98),"",($E$3&amp;"."&amp;+(COUNTA(H$4:H98))))</f>
        <v/>
      </c>
      <c r="B98" s="33"/>
      <c r="C98" s="36"/>
      <c r="D98" s="11"/>
      <c r="E98" s="11"/>
      <c r="F98" s="11"/>
      <c r="G98" s="6"/>
      <c r="H98" s="14"/>
      <c r="I98" s="4"/>
      <c r="J98" s="205"/>
      <c r="K98" s="211"/>
      <c r="L98" s="706">
        <v>19</v>
      </c>
      <c r="M98" s="1"/>
      <c r="N98" s="453"/>
    </row>
    <row r="99" spans="1:18" ht="12" customHeight="1">
      <c r="A99" s="43" t="str">
        <f>IF(ISBLANK(H99),"",($E$3&amp;"."&amp;+(COUNTA(H$4:H99))))</f>
        <v/>
      </c>
      <c r="B99" s="52" t="s">
        <v>8</v>
      </c>
      <c r="C99" s="792" t="s">
        <v>479</v>
      </c>
      <c r="D99" s="777"/>
      <c r="E99" s="777"/>
      <c r="F99" s="777"/>
      <c r="G99" s="778"/>
      <c r="H99" s="14"/>
      <c r="I99" s="4"/>
      <c r="J99" s="205"/>
      <c r="K99" s="211"/>
      <c r="L99" s="706">
        <v>21</v>
      </c>
      <c r="M99" s="1"/>
      <c r="N99" s="453"/>
      <c r="O99" s="341" t="s">
        <v>345</v>
      </c>
      <c r="P99" s="365"/>
      <c r="Q99" s="340">
        <f>Q100+Q101</f>
        <v>196.94690000000003</v>
      </c>
      <c r="R99" s="1" t="s">
        <v>58</v>
      </c>
    </row>
    <row r="100" spans="1:18" ht="12" customHeight="1">
      <c r="A100" s="43" t="str">
        <f>IF(ISBLANK(H100),"",($E$3&amp;"."&amp;+(COUNTA(H$4:H100))))</f>
        <v/>
      </c>
      <c r="B100" s="525" t="s">
        <v>49</v>
      </c>
      <c r="C100" s="36"/>
      <c r="D100" s="11"/>
      <c r="E100" s="11"/>
      <c r="F100" s="11"/>
      <c r="G100" s="6"/>
      <c r="H100" s="14"/>
      <c r="I100" s="4"/>
      <c r="J100" s="205"/>
      <c r="K100" s="211"/>
      <c r="L100" s="679">
        <v>22</v>
      </c>
      <c r="M100" s="1"/>
      <c r="N100" s="453"/>
      <c r="O100" s="366" t="s">
        <v>588</v>
      </c>
      <c r="P100" s="366"/>
      <c r="Q100" s="366">
        <f>(4.964*(2.6+0.25))+(5.7*(2.6+0.25))+(9.15*9.05)+(5.7*(2.6+0.25+2.61+0.5))</f>
        <v>147.17190000000002</v>
      </c>
    </row>
    <row r="101" spans="1:18" ht="12" customHeight="1">
      <c r="A101" s="43" t="str">
        <f>IF(ISBLANK(H101),"",($E$3&amp;"."&amp;+(COUNTA(H$4:H101))))</f>
        <v/>
      </c>
      <c r="B101" s="33"/>
      <c r="C101" s="326" t="s">
        <v>487</v>
      </c>
      <c r="D101" s="11"/>
      <c r="E101" s="11"/>
      <c r="F101" s="11"/>
      <c r="G101" s="6"/>
      <c r="H101" s="14"/>
      <c r="I101" s="4"/>
      <c r="J101" s="205"/>
      <c r="K101" s="211"/>
      <c r="L101" s="706">
        <v>23</v>
      </c>
      <c r="M101" s="1"/>
      <c r="N101" s="453"/>
      <c r="O101" s="366" t="s">
        <v>684</v>
      </c>
      <c r="P101" s="366"/>
      <c r="Q101" s="366">
        <f>((2.4+0.35)*9.05)*2</f>
        <v>49.775000000000006</v>
      </c>
    </row>
    <row r="102" spans="1:18" ht="12" customHeight="1">
      <c r="A102" s="43" t="str">
        <f>IF(ISBLANK(H102),"",($E$3&amp;"."&amp;+(COUNTA(H$4:H102))))</f>
        <v/>
      </c>
      <c r="B102" s="33"/>
      <c r="C102" s="36"/>
      <c r="D102" s="11"/>
      <c r="E102" s="11"/>
      <c r="F102" s="11"/>
      <c r="G102" s="6"/>
      <c r="H102" s="14"/>
      <c r="I102" s="4"/>
      <c r="J102" s="205"/>
      <c r="K102" s="211"/>
      <c r="L102" s="679">
        <v>24</v>
      </c>
      <c r="M102" s="1"/>
      <c r="N102" s="453"/>
      <c r="O102" s="450" t="s">
        <v>683</v>
      </c>
    </row>
    <row r="103" spans="1:18" ht="12" customHeight="1">
      <c r="A103" s="43" t="str">
        <f>IF(ISBLANK(H103),"",($E$3&amp;"."&amp;+(COUNTA(H$4:H103))))</f>
        <v/>
      </c>
      <c r="B103" s="33" t="s">
        <v>32</v>
      </c>
      <c r="C103" s="15" t="s">
        <v>12</v>
      </c>
      <c r="D103" s="11" t="s">
        <v>482</v>
      </c>
      <c r="E103" s="11"/>
      <c r="F103" s="11"/>
      <c r="G103" s="6"/>
      <c r="H103" s="14"/>
      <c r="I103" s="4"/>
      <c r="J103" s="205"/>
      <c r="K103" s="211"/>
      <c r="L103" s="706">
        <v>25</v>
      </c>
      <c r="M103" s="1"/>
      <c r="N103" s="453"/>
    </row>
    <row r="104" spans="1:18" ht="12" customHeight="1">
      <c r="A104" s="43" t="str">
        <f>IF(ISBLANK(H104),"",($E$3&amp;"."&amp;+(COUNTA(H$4:H104))))</f>
        <v/>
      </c>
      <c r="B104" s="33"/>
      <c r="C104" s="36"/>
      <c r="D104" s="11"/>
      <c r="E104" s="11"/>
      <c r="F104" s="11"/>
      <c r="G104" s="6"/>
      <c r="H104" s="14"/>
      <c r="I104" s="4"/>
      <c r="J104" s="206"/>
      <c r="K104" s="211"/>
      <c r="L104" s="679">
        <v>26</v>
      </c>
      <c r="M104" s="1"/>
      <c r="N104" s="453"/>
    </row>
    <row r="105" spans="1:18" s="468" customFormat="1" ht="12" customHeight="1">
      <c r="A105" s="43" t="str">
        <f>IF(ISBLANK(H105),"",($E$3&amp;"."&amp;+(COUNTA(H$4:H105))))</f>
        <v/>
      </c>
      <c r="B105" s="33"/>
      <c r="C105" s="36"/>
      <c r="D105" s="13" t="s">
        <v>11</v>
      </c>
      <c r="E105" s="11" t="s">
        <v>494</v>
      </c>
      <c r="F105" s="11"/>
      <c r="G105" s="6"/>
      <c r="H105" s="14"/>
      <c r="I105" s="4"/>
      <c r="J105" s="206"/>
      <c r="K105" s="211"/>
      <c r="L105" s="706">
        <v>27</v>
      </c>
      <c r="N105" s="474"/>
    </row>
    <row r="106" spans="1:18" ht="12" customHeight="1">
      <c r="A106" s="43" t="str">
        <f>IF(ISBLANK(H106),"",($E$3&amp;"."&amp;+(COUNTA(H$4:H106))))</f>
        <v>4.12</v>
      </c>
      <c r="B106" s="33"/>
      <c r="C106" s="36"/>
      <c r="D106" s="15"/>
      <c r="E106" s="11" t="s">
        <v>495</v>
      </c>
      <c r="F106" s="11"/>
      <c r="G106" s="6"/>
      <c r="H106" s="14" t="s">
        <v>58</v>
      </c>
      <c r="I106" s="4">
        <f>ROUNDUP($Q$99,0)</f>
        <v>197</v>
      </c>
      <c r="J106" s="206"/>
      <c r="K106" s="211"/>
      <c r="L106" s="679">
        <v>28</v>
      </c>
      <c r="M106" s="1"/>
      <c r="N106" s="453"/>
    </row>
    <row r="107" spans="1:18" ht="12" customHeight="1">
      <c r="A107" s="43" t="str">
        <f>IF(ISBLANK(H107),"",($E$3&amp;"."&amp;+(COUNTA(H$4:H107))))</f>
        <v/>
      </c>
      <c r="B107" s="33"/>
      <c r="C107" s="36"/>
      <c r="D107" s="15"/>
      <c r="E107" s="11"/>
      <c r="F107" s="11"/>
      <c r="G107" s="6"/>
      <c r="H107" s="14"/>
      <c r="I107" s="4"/>
      <c r="J107" s="206"/>
      <c r="K107" s="211"/>
      <c r="L107" s="706">
        <v>29</v>
      </c>
      <c r="M107" s="1"/>
      <c r="N107" s="453"/>
    </row>
    <row r="108" spans="1:18" ht="12" customHeight="1">
      <c r="A108" s="43" t="str">
        <f>IF(ISBLANK(H108),"",($E$3&amp;"."&amp;+(COUNTA(H$4:H108))))</f>
        <v/>
      </c>
      <c r="B108" s="33"/>
      <c r="C108" s="327" t="s">
        <v>35</v>
      </c>
      <c r="D108" s="328"/>
      <c r="E108" s="247" t="s">
        <v>488</v>
      </c>
      <c r="F108" s="11"/>
      <c r="G108" s="6"/>
      <c r="H108" s="14"/>
      <c r="I108" s="4"/>
      <c r="J108" s="206"/>
      <c r="K108" s="211"/>
      <c r="L108" s="679">
        <v>30</v>
      </c>
      <c r="M108" s="1"/>
      <c r="N108" s="453"/>
    </row>
    <row r="109" spans="1:18" ht="12" customHeight="1">
      <c r="A109" s="43" t="str">
        <f>IF(ISBLANK(H109),"",($E$3&amp;"."&amp;+(COUNTA(H$4:H109))))</f>
        <v/>
      </c>
      <c r="B109" s="33"/>
      <c r="C109" s="327"/>
      <c r="D109" s="328"/>
      <c r="E109" s="247" t="s">
        <v>489</v>
      </c>
      <c r="F109" s="11"/>
      <c r="G109" s="6"/>
      <c r="H109" s="14"/>
      <c r="I109" s="4"/>
      <c r="J109" s="205"/>
      <c r="K109" s="211"/>
      <c r="L109" s="706">
        <v>31</v>
      </c>
      <c r="M109" s="1"/>
      <c r="N109" s="453"/>
    </row>
    <row r="110" spans="1:18" ht="12" customHeight="1">
      <c r="A110" s="43" t="str">
        <f>IF(ISBLANK(H110),"",($E$3&amp;"."&amp;+(COUNTA(H$4:H110))))</f>
        <v/>
      </c>
      <c r="B110" s="33"/>
      <c r="C110" s="327"/>
      <c r="D110" s="328"/>
      <c r="E110" s="247" t="s">
        <v>490</v>
      </c>
      <c r="F110" s="11"/>
      <c r="G110" s="6"/>
      <c r="H110" s="14"/>
      <c r="I110" s="4"/>
      <c r="J110" s="205"/>
      <c r="K110" s="211"/>
      <c r="L110" s="679">
        <v>32</v>
      </c>
      <c r="M110" s="1"/>
      <c r="N110" s="453"/>
    </row>
    <row r="111" spans="1:18" ht="12" customHeight="1">
      <c r="A111" s="43" t="str">
        <f>IF(ISBLANK(H111),"",($E$3&amp;"."&amp;+(COUNTA(H$4:H111))))</f>
        <v/>
      </c>
      <c r="B111" s="33"/>
      <c r="C111" s="36"/>
      <c r="D111" s="11"/>
      <c r="E111" s="11"/>
      <c r="F111" s="11"/>
      <c r="G111" s="6"/>
      <c r="H111" s="14"/>
      <c r="I111" s="4"/>
      <c r="J111" s="205"/>
      <c r="K111" s="211"/>
      <c r="L111" s="706">
        <v>33</v>
      </c>
      <c r="M111" s="1"/>
      <c r="N111" s="453"/>
    </row>
    <row r="112" spans="1:18" ht="12" customHeight="1">
      <c r="A112" s="43" t="str">
        <f>IF(ISBLANK(H112),"",($E$3&amp;"."&amp;+(COUNTA(H$4:H112))))</f>
        <v/>
      </c>
      <c r="B112" s="33"/>
      <c r="C112" s="327"/>
      <c r="D112" s="247"/>
      <c r="E112" s="247" t="s">
        <v>486</v>
      </c>
      <c r="F112" s="11"/>
      <c r="G112" s="6"/>
      <c r="H112" s="14"/>
      <c r="I112" s="4"/>
      <c r="J112" s="205"/>
      <c r="K112" s="211"/>
      <c r="L112" s="679">
        <v>34</v>
      </c>
      <c r="M112" s="1"/>
      <c r="N112" s="453"/>
    </row>
    <row r="113" spans="1:14" ht="12" customHeight="1">
      <c r="A113" s="43" t="str">
        <f>IF(ISBLANK(H113),"",($E$3&amp;"."&amp;+(COUNTA(H$4:H113))))</f>
        <v/>
      </c>
      <c r="B113" s="33"/>
      <c r="C113" s="327"/>
      <c r="D113" s="247"/>
      <c r="E113" s="247" t="s">
        <v>483</v>
      </c>
      <c r="F113" s="11"/>
      <c r="G113" s="6"/>
      <c r="H113" s="14"/>
      <c r="I113" s="4"/>
      <c r="J113" s="205"/>
      <c r="K113" s="211"/>
      <c r="L113" s="706">
        <v>35</v>
      </c>
      <c r="M113" s="1"/>
      <c r="N113" s="453"/>
    </row>
    <row r="114" spans="1:14" ht="12" customHeight="1">
      <c r="A114" s="43" t="str">
        <f>IF(ISBLANK(H114),"",($E$3&amp;"."&amp;+(COUNTA(H$4:H114))))</f>
        <v/>
      </c>
      <c r="B114" s="33"/>
      <c r="C114" s="327"/>
      <c r="D114" s="247"/>
      <c r="E114" s="247" t="s">
        <v>484</v>
      </c>
      <c r="F114" s="11"/>
      <c r="G114" s="6"/>
      <c r="H114" s="14"/>
      <c r="I114" s="4"/>
      <c r="J114" s="205"/>
      <c r="K114" s="211"/>
      <c r="L114" s="679">
        <v>36</v>
      </c>
      <c r="M114"/>
      <c r="N114" s="453" t="str">
        <f t="shared" ref="N114:N125" si="13">IF(ISBLANK($I121),"",$K121/$K$463)</f>
        <v/>
      </c>
    </row>
    <row r="115" spans="1:14" ht="12" customHeight="1">
      <c r="A115" s="43" t="str">
        <f>IF(ISBLANK(H115),"",($E$3&amp;"."&amp;+(COUNTA(H$4:H115))))</f>
        <v/>
      </c>
      <c r="B115" s="33"/>
      <c r="C115" s="327"/>
      <c r="D115" s="247"/>
      <c r="E115" s="247" t="s">
        <v>485</v>
      </c>
      <c r="F115" s="11"/>
      <c r="G115" s="6"/>
      <c r="H115" s="14"/>
      <c r="I115" s="4"/>
      <c r="J115" s="205"/>
      <c r="K115" s="211"/>
      <c r="L115" s="706">
        <v>37</v>
      </c>
      <c r="M115"/>
      <c r="N115" s="453" t="str">
        <f t="shared" si="13"/>
        <v/>
      </c>
    </row>
    <row r="116" spans="1:14" ht="12" customHeight="1">
      <c r="A116" s="43" t="str">
        <f>IF(ISBLANK(H116),"",($E$3&amp;"."&amp;+(COUNTA(H$4:H116))))</f>
        <v/>
      </c>
      <c r="B116" s="33"/>
      <c r="C116" s="327"/>
      <c r="D116" s="247"/>
      <c r="E116" s="247"/>
      <c r="F116" s="11"/>
      <c r="G116" s="6"/>
      <c r="H116" s="14"/>
      <c r="I116" s="4"/>
      <c r="J116" s="205"/>
      <c r="K116" s="211"/>
      <c r="L116" s="679">
        <v>38</v>
      </c>
      <c r="M116"/>
      <c r="N116" s="453" t="str">
        <f t="shared" si="13"/>
        <v/>
      </c>
    </row>
    <row r="117" spans="1:14" ht="12" customHeight="1">
      <c r="A117" s="43" t="str">
        <f>IF(ISBLANK(H117),"",($E$3&amp;"."&amp;+(COUNTA(H$4:H117))))</f>
        <v/>
      </c>
      <c r="B117" s="33"/>
      <c r="C117" s="327"/>
      <c r="D117" s="247"/>
      <c r="E117" s="247" t="s">
        <v>685</v>
      </c>
      <c r="F117" s="11"/>
      <c r="G117" s="6"/>
      <c r="H117" s="14"/>
      <c r="I117" s="4"/>
      <c r="J117" s="205"/>
      <c r="K117" s="211"/>
      <c r="L117" s="706">
        <v>39</v>
      </c>
      <c r="M117"/>
      <c r="N117" s="453" t="str">
        <f t="shared" si="13"/>
        <v/>
      </c>
    </row>
    <row r="118" spans="1:14" ht="12" customHeight="1">
      <c r="A118" s="43" t="str">
        <f>IF(ISBLANK(H118),"",($E$3&amp;"."&amp;+(COUNTA(H$4:H118))))</f>
        <v/>
      </c>
      <c r="B118" s="33"/>
      <c r="C118" s="327"/>
      <c r="D118" s="247"/>
      <c r="E118" s="247" t="s">
        <v>688</v>
      </c>
      <c r="F118" s="11"/>
      <c r="G118" s="6"/>
      <c r="H118" s="14"/>
      <c r="I118" s="4"/>
      <c r="J118" s="205"/>
      <c r="K118" s="211"/>
      <c r="L118" s="679">
        <v>40</v>
      </c>
      <c r="M118"/>
      <c r="N118" s="453" t="str">
        <f t="shared" si="13"/>
        <v/>
      </c>
    </row>
    <row r="119" spans="1:14" ht="12" customHeight="1">
      <c r="A119" s="43" t="str">
        <f>IF(ISBLANK(H119),"",($E$3&amp;"."&amp;+(COUNTA(H$4:H119))))</f>
        <v/>
      </c>
      <c r="B119" s="33"/>
      <c r="C119" s="327"/>
      <c r="D119" s="247"/>
      <c r="E119" s="247" t="s">
        <v>686</v>
      </c>
      <c r="F119" s="11"/>
      <c r="G119" s="6"/>
      <c r="H119" s="14"/>
      <c r="I119" s="4"/>
      <c r="J119" s="205"/>
      <c r="K119" s="211"/>
      <c r="L119" s="706">
        <v>41</v>
      </c>
      <c r="M119"/>
      <c r="N119" s="453" t="str">
        <f t="shared" si="13"/>
        <v/>
      </c>
    </row>
    <row r="120" spans="1:14" ht="12" customHeight="1">
      <c r="A120" s="43" t="str">
        <f>IF(ISBLANK(H120),"",($E$3&amp;"."&amp;+(COUNTA(H$4:H120))))</f>
        <v/>
      </c>
      <c r="B120" s="33"/>
      <c r="C120" s="327"/>
      <c r="D120" s="247"/>
      <c r="E120" s="247" t="s">
        <v>687</v>
      </c>
      <c r="F120" s="11"/>
      <c r="G120" s="6"/>
      <c r="H120" s="14"/>
      <c r="I120" s="4"/>
      <c r="J120" s="205"/>
      <c r="K120" s="211"/>
      <c r="L120" s="679">
        <v>42</v>
      </c>
      <c r="M120"/>
      <c r="N120" s="453" t="str">
        <f t="shared" si="13"/>
        <v/>
      </c>
    </row>
    <row r="121" spans="1:14" ht="12" customHeight="1">
      <c r="A121" s="43" t="str">
        <f>IF(ISBLANK(H121),"",($E$3&amp;"."&amp;+(COUNTA(H$4:H121))))</f>
        <v/>
      </c>
      <c r="B121" s="33"/>
      <c r="C121" s="17"/>
      <c r="D121" s="15"/>
      <c r="E121" s="11"/>
      <c r="F121" s="11"/>
      <c r="G121" s="6"/>
      <c r="H121" s="62"/>
      <c r="I121" s="50"/>
      <c r="J121" s="201"/>
      <c r="K121" s="211" t="str">
        <f t="shared" si="12"/>
        <v/>
      </c>
      <c r="L121" s="706">
        <v>43</v>
      </c>
      <c r="M121"/>
      <c r="N121" s="453" t="str">
        <f t="shared" si="13"/>
        <v/>
      </c>
    </row>
    <row r="122" spans="1:14" ht="12" customHeight="1">
      <c r="A122" s="43" t="str">
        <f>IF(ISBLANK(H122),"",($E$3&amp;"."&amp;+(COUNTA(H$4:H122))))</f>
        <v/>
      </c>
      <c r="B122" s="33"/>
      <c r="C122" s="776" t="s">
        <v>41</v>
      </c>
      <c r="D122" s="777"/>
      <c r="E122" s="777"/>
      <c r="F122" s="777"/>
      <c r="G122" s="778"/>
      <c r="H122" s="62"/>
      <c r="I122" s="50"/>
      <c r="J122" s="201"/>
      <c r="K122" s="211" t="str">
        <f t="shared" si="12"/>
        <v/>
      </c>
      <c r="L122" s="679">
        <v>44</v>
      </c>
      <c r="M122"/>
      <c r="N122" s="453" t="str">
        <f t="shared" si="13"/>
        <v/>
      </c>
    </row>
    <row r="123" spans="1:14" ht="12" customHeight="1">
      <c r="A123" s="43" t="str">
        <f>IF(ISBLANK(H123),"",($E$3&amp;"."&amp;+(COUNTA(H$4:H123))))</f>
        <v/>
      </c>
      <c r="B123" s="33"/>
      <c r="C123" s="17"/>
      <c r="D123" s="11"/>
      <c r="E123" s="11"/>
      <c r="F123" s="11"/>
      <c r="G123" s="6"/>
      <c r="H123" s="62"/>
      <c r="I123" s="50"/>
      <c r="J123" s="201"/>
      <c r="K123" s="211" t="str">
        <f t="shared" si="12"/>
        <v/>
      </c>
      <c r="L123" s="706">
        <v>45</v>
      </c>
      <c r="M123"/>
      <c r="N123" s="453" t="str">
        <f t="shared" si="13"/>
        <v/>
      </c>
    </row>
    <row r="124" spans="1:14" ht="12" customHeight="1">
      <c r="A124" s="43" t="str">
        <f>IF(ISBLANK(H124),"",($E$3&amp;"."&amp;+(COUNTA(H$4:H124))))</f>
        <v/>
      </c>
      <c r="B124" s="33"/>
      <c r="C124" s="21" t="s">
        <v>42</v>
      </c>
      <c r="D124" s="26"/>
      <c r="E124" s="26"/>
      <c r="F124" s="26"/>
      <c r="G124" s="6"/>
      <c r="H124" s="62"/>
      <c r="I124" s="50"/>
      <c r="J124" s="201"/>
      <c r="K124" s="211" t="str">
        <f t="shared" si="12"/>
        <v/>
      </c>
      <c r="L124" s="679">
        <v>46</v>
      </c>
      <c r="M124"/>
      <c r="N124" s="453" t="str">
        <f t="shared" si="13"/>
        <v/>
      </c>
    </row>
    <row r="125" spans="1:14" ht="12" customHeight="1">
      <c r="A125" s="43" t="str">
        <f>IF(ISBLANK(H125),"",($E$3&amp;"."&amp;+(COUNTA(H$4:H125))))</f>
        <v/>
      </c>
      <c r="B125" s="33"/>
      <c r="C125" s="37" t="s">
        <v>43</v>
      </c>
      <c r="D125" s="11"/>
      <c r="E125" s="11"/>
      <c r="F125" s="11"/>
      <c r="G125" s="6"/>
      <c r="H125" s="62"/>
      <c r="I125" s="50"/>
      <c r="J125" s="201"/>
      <c r="K125" s="211" t="str">
        <f t="shared" si="12"/>
        <v/>
      </c>
      <c r="L125" s="706">
        <v>47</v>
      </c>
      <c r="M125"/>
      <c r="N125" s="454" t="e">
        <f t="shared" si="13"/>
        <v>#DIV/0!</v>
      </c>
    </row>
    <row r="126" spans="1:14" ht="12" customHeight="1">
      <c r="A126" s="43" t="str">
        <f>IF(ISBLANK(H126),"",($E$3&amp;"."&amp;+(COUNTA(H$4:H126))))</f>
        <v/>
      </c>
      <c r="B126" s="33"/>
      <c r="C126" s="17"/>
      <c r="D126" s="11"/>
      <c r="E126" s="11"/>
      <c r="F126" s="11"/>
      <c r="G126" s="6"/>
      <c r="H126" s="62"/>
      <c r="I126" s="50"/>
      <c r="J126" s="201"/>
      <c r="K126" s="211" t="str">
        <f t="shared" si="12"/>
        <v/>
      </c>
      <c r="L126" s="679">
        <v>48</v>
      </c>
      <c r="M126"/>
      <c r="N126" s="454"/>
    </row>
    <row r="127" spans="1:14" ht="12" customHeight="1">
      <c r="A127" s="43" t="str">
        <f>IF(ISBLANK(H127),"",($E$3&amp;"."&amp;+(COUNTA(H$4:H127))))</f>
        <v/>
      </c>
      <c r="B127" s="33" t="s">
        <v>44</v>
      </c>
      <c r="C127" s="15" t="s">
        <v>12</v>
      </c>
      <c r="D127" s="44" t="s">
        <v>45</v>
      </c>
      <c r="E127" s="26"/>
      <c r="F127" s="26"/>
      <c r="G127" s="6"/>
      <c r="H127" s="62"/>
      <c r="I127" s="50"/>
      <c r="J127" s="201"/>
      <c r="K127" s="211" t="str">
        <f t="shared" si="12"/>
        <v/>
      </c>
      <c r="L127" s="706">
        <v>49</v>
      </c>
      <c r="M127" s="235" t="s">
        <v>345</v>
      </c>
      <c r="N127" s="453" t="str">
        <f>IF(ISBLANK($I134),"",$K134/$K$463)</f>
        <v/>
      </c>
    </row>
    <row r="128" spans="1:14" ht="12" customHeight="1">
      <c r="A128" s="43" t="str">
        <f>IF(ISBLANK(H128),"",($E$3&amp;"."&amp;+(COUNTA(H$4:H128))))</f>
        <v/>
      </c>
      <c r="B128" s="33"/>
      <c r="C128" s="12"/>
      <c r="D128" s="16" t="s">
        <v>46</v>
      </c>
      <c r="E128" s="11"/>
      <c r="F128" s="11"/>
      <c r="G128" s="6"/>
      <c r="H128" s="62"/>
      <c r="I128" s="50"/>
      <c r="J128" s="201"/>
      <c r="K128" s="211" t="str">
        <f t="shared" si="12"/>
        <v/>
      </c>
      <c r="L128" s="679">
        <v>50</v>
      </c>
      <c r="M128"/>
      <c r="N128" s="453" t="str">
        <f>IF(ISBLANK($I135),"",$K135/$K$463)</f>
        <v/>
      </c>
    </row>
    <row r="129" spans="1:19" ht="12" customHeight="1">
      <c r="A129" s="43" t="str">
        <f>IF(ISBLANK(H129),"",($E$3&amp;"."&amp;+(COUNTA(H$4:H129))))</f>
        <v/>
      </c>
      <c r="B129" s="33"/>
      <c r="C129" s="12"/>
      <c r="D129" s="11"/>
      <c r="E129" s="11"/>
      <c r="F129" s="11"/>
      <c r="G129" s="6"/>
      <c r="H129" s="62"/>
      <c r="I129" s="50"/>
      <c r="J129" s="201"/>
      <c r="K129" s="211"/>
      <c r="L129" s="706">
        <v>51</v>
      </c>
      <c r="M129"/>
      <c r="N129" s="454" t="str">
        <f>IF(ISBLANK($I136),"",$K136/$K$463)</f>
        <v/>
      </c>
    </row>
    <row r="130" spans="1:19" ht="12" customHeight="1">
      <c r="A130" s="43" t="str">
        <f>IF(ISBLANK(H130),"",($E$3&amp;"."&amp;+(COUNTA(H$4:H130))))</f>
        <v/>
      </c>
      <c r="B130" s="33"/>
      <c r="C130" s="12"/>
      <c r="D130" s="13" t="s">
        <v>11</v>
      </c>
      <c r="E130" s="11" t="s">
        <v>47</v>
      </c>
      <c r="F130" s="11"/>
      <c r="G130" s="6"/>
      <c r="H130" s="62"/>
      <c r="I130" s="50"/>
      <c r="J130" s="201"/>
      <c r="K130" s="211"/>
      <c r="L130" s="679">
        <v>52</v>
      </c>
      <c r="M130"/>
      <c r="N130" s="453" t="str">
        <f>IF(ISBLANK($I137),"",$K137/$K$463)</f>
        <v/>
      </c>
    </row>
    <row r="131" spans="1:19" ht="12" customHeight="1">
      <c r="A131" s="43" t="str">
        <f>IF(ISBLANK(H131),"",($E$3&amp;"."&amp;+(COUNTA(H$4:H131))))</f>
        <v/>
      </c>
      <c r="B131" s="33"/>
      <c r="C131" s="12"/>
      <c r="D131" s="15"/>
      <c r="E131" s="11" t="s">
        <v>353</v>
      </c>
      <c r="F131" s="11"/>
      <c r="G131" s="6"/>
      <c r="H131" s="62"/>
      <c r="I131" s="50"/>
      <c r="J131" s="201"/>
      <c r="K131" s="211"/>
      <c r="L131" s="706">
        <v>53</v>
      </c>
      <c r="M131"/>
      <c r="N131" s="453"/>
    </row>
    <row r="132" spans="1:19" ht="12" customHeight="1">
      <c r="A132" s="43" t="str">
        <f>IF(ISBLANK(H132),"",($E$3&amp;"."&amp;+(COUNTA(H$4:H132))))</f>
        <v>4.13</v>
      </c>
      <c r="B132" s="33"/>
      <c r="C132" s="12"/>
      <c r="D132" s="15"/>
      <c r="E132" s="11" t="s">
        <v>48</v>
      </c>
      <c r="F132" s="11"/>
      <c r="G132" s="6"/>
      <c r="H132" s="62" t="s">
        <v>13</v>
      </c>
      <c r="I132" s="346">
        <f>ROUNDUP($Q$13-$Q$200-$Q$208-$Q$215-$Q$220-$Q$195,0)</f>
        <v>629</v>
      </c>
      <c r="J132" s="201"/>
      <c r="K132" s="211"/>
      <c r="L132" s="679">
        <v>54</v>
      </c>
      <c r="M132" s="1"/>
      <c r="N132" s="453" t="e">
        <f>IF(ISBLANK(#REF!),"",#REF!/$K$463)</f>
        <v>#REF!</v>
      </c>
    </row>
    <row r="133" spans="1:19" ht="12" customHeight="1">
      <c r="A133" s="43" t="str">
        <f>IF(ISBLANK(H133),"",($E$3&amp;"."&amp;+(COUNTA(H$4:H133))))</f>
        <v/>
      </c>
      <c r="B133" s="33"/>
      <c r="C133" s="12"/>
      <c r="D133" s="15"/>
      <c r="E133" s="11"/>
      <c r="F133" s="11"/>
      <c r="G133" s="6"/>
      <c r="H133" s="62"/>
      <c r="I133" s="50"/>
      <c r="J133" s="201"/>
      <c r="K133" s="211"/>
      <c r="L133" s="706">
        <v>55</v>
      </c>
      <c r="M133" s="1"/>
      <c r="N133" s="453"/>
    </row>
    <row r="134" spans="1:19" ht="12" customHeight="1">
      <c r="A134" s="43" t="str">
        <f>IF(ISBLANK(H134),"",($E$3&amp;"."&amp;+(COUNTA(H$4:H134))))</f>
        <v/>
      </c>
      <c r="B134" s="33"/>
      <c r="C134" s="12"/>
      <c r="D134" s="13" t="s">
        <v>17</v>
      </c>
      <c r="E134" s="11" t="s">
        <v>340</v>
      </c>
      <c r="F134" s="240"/>
      <c r="G134" s="241"/>
      <c r="H134" s="62"/>
      <c r="I134" s="50"/>
      <c r="J134" s="201"/>
      <c r="K134" s="211"/>
      <c r="L134" s="679">
        <v>56</v>
      </c>
      <c r="M134" s="1"/>
      <c r="N134" s="453"/>
    </row>
    <row r="135" spans="1:19" ht="12" customHeight="1">
      <c r="A135" s="43" t="str">
        <f>IF(ISBLANK(H135),"",($E$3&amp;"."&amp;+(COUNTA(H$4:H135))))</f>
        <v/>
      </c>
      <c r="B135" s="33"/>
      <c r="C135" s="12"/>
      <c r="D135" s="15"/>
      <c r="E135" s="11" t="s">
        <v>341</v>
      </c>
      <c r="F135" s="240"/>
      <c r="G135" s="241"/>
      <c r="H135" s="62"/>
      <c r="I135" s="50"/>
      <c r="J135" s="201"/>
      <c r="K135" s="211"/>
      <c r="L135" s="706">
        <v>57</v>
      </c>
      <c r="M135" s="1"/>
      <c r="N135" s="453"/>
    </row>
    <row r="136" spans="1:19" ht="12" customHeight="1">
      <c r="A136" s="43" t="str">
        <f>IF(ISBLANK(H136),"",($E$3&amp;"."&amp;+(COUNTA(H$4:H136))))</f>
        <v/>
      </c>
      <c r="B136" s="33"/>
      <c r="C136" s="12"/>
      <c r="D136" s="15"/>
      <c r="E136" s="11" t="s">
        <v>342</v>
      </c>
      <c r="F136" s="240"/>
      <c r="G136" s="241"/>
      <c r="H136" s="62"/>
      <c r="I136" s="50"/>
      <c r="J136" s="201"/>
      <c r="K136" s="211"/>
      <c r="L136" s="679">
        <v>58</v>
      </c>
      <c r="M136" s="1"/>
      <c r="N136" s="453"/>
    </row>
    <row r="137" spans="1:19" ht="12" customHeight="1">
      <c r="A137" s="43" t="str">
        <f>IF(ISBLANK(H137),"",($E$3&amp;"."&amp;+(COUNTA(H$4:H137))))</f>
        <v/>
      </c>
      <c r="B137" s="33"/>
      <c r="C137" s="13"/>
      <c r="D137" s="15"/>
      <c r="E137" s="11" t="s">
        <v>343</v>
      </c>
      <c r="F137" s="240"/>
      <c r="G137" s="242"/>
      <c r="H137" s="62"/>
      <c r="I137" s="50"/>
      <c r="J137" s="201"/>
      <c r="K137" s="211"/>
      <c r="L137" s="706">
        <v>59</v>
      </c>
      <c r="M137" s="1"/>
      <c r="N137" s="453"/>
    </row>
    <row r="138" spans="1:19" ht="12" customHeight="1">
      <c r="A138" s="43" t="str">
        <f>IF(ISBLANK(H138),"",($E$3&amp;"."&amp;+(COUNTA(H$4:H138))))</f>
        <v>4.14</v>
      </c>
      <c r="B138" s="33"/>
      <c r="C138" s="13"/>
      <c r="D138" s="15"/>
      <c r="E138" s="11" t="s">
        <v>344</v>
      </c>
      <c r="F138" s="240"/>
      <c r="G138" s="242"/>
      <c r="H138" s="62" t="s">
        <v>13</v>
      </c>
      <c r="I138" s="50">
        <v>15</v>
      </c>
      <c r="J138" s="201"/>
      <c r="K138" s="211"/>
      <c r="L138" s="679">
        <v>60</v>
      </c>
      <c r="M138" s="1"/>
      <c r="N138" s="453"/>
    </row>
    <row r="139" spans="1:19" ht="12" customHeight="1">
      <c r="A139" s="43"/>
      <c r="B139" s="33"/>
      <c r="C139" s="13"/>
      <c r="D139" s="15"/>
      <c r="E139" s="11"/>
      <c r="F139" s="240"/>
      <c r="G139" s="242"/>
      <c r="H139" s="62"/>
      <c r="I139" s="50"/>
      <c r="J139" s="201"/>
      <c r="K139" s="211"/>
      <c r="L139" s="706">
        <v>61</v>
      </c>
      <c r="M139"/>
      <c r="N139" s="453" t="e">
        <f>IF(ISBLANK(#REF!),"",#REF!/$K$463)</f>
        <v>#REF!</v>
      </c>
      <c r="O139" s="56"/>
      <c r="P139" s="56"/>
      <c r="Q139" s="56"/>
      <c r="R139" s="60"/>
      <c r="S139" s="56"/>
    </row>
    <row r="140" spans="1:19" ht="12" customHeight="1">
      <c r="A140" s="43" t="str">
        <f>IF(ISBLANK(H140),"",($E$3&amp;"."&amp;+(COUNTA(H$4:H140))))</f>
        <v/>
      </c>
      <c r="C140" s="28" t="s">
        <v>55</v>
      </c>
      <c r="D140" s="10"/>
      <c r="E140" s="10"/>
      <c r="F140" s="10"/>
      <c r="G140" s="6"/>
      <c r="H140" s="50"/>
      <c r="I140" s="50"/>
      <c r="J140" s="201"/>
      <c r="K140" s="211" t="str">
        <f t="shared" si="12"/>
        <v/>
      </c>
      <c r="L140" s="679">
        <v>62</v>
      </c>
      <c r="M140" s="1"/>
      <c r="N140" s="453" t="e">
        <f>IF(ISBLANK(#REF!),"",#REF!/$K$463)</f>
        <v>#REF!</v>
      </c>
      <c r="O140" s="56"/>
      <c r="P140" s="56"/>
      <c r="Q140" s="56"/>
      <c r="R140" s="60"/>
      <c r="S140" s="56"/>
    </row>
    <row r="141" spans="1:19" ht="12" customHeight="1">
      <c r="A141" s="43" t="str">
        <f>IF(ISBLANK(H141),"",($E$3&amp;"."&amp;+(COUNTA(H$4:H141))))</f>
        <v/>
      </c>
      <c r="B141" s="52" t="s">
        <v>8</v>
      </c>
      <c r="C141" s="25"/>
      <c r="D141" s="16"/>
      <c r="E141" s="16"/>
      <c r="F141" s="16"/>
      <c r="G141" s="6"/>
      <c r="H141" s="50"/>
      <c r="I141" s="50"/>
      <c r="J141" s="201"/>
      <c r="K141" s="211" t="str">
        <f t="shared" si="12"/>
        <v/>
      </c>
      <c r="L141" s="706">
        <v>63</v>
      </c>
      <c r="M141" s="73"/>
      <c r="N141" s="453" t="str">
        <f>IF(ISBLANK($I156),"",$K156/$K$463)</f>
        <v/>
      </c>
      <c r="O141" s="56"/>
      <c r="P141" s="56"/>
      <c r="Q141" s="56"/>
      <c r="R141" s="60"/>
      <c r="S141" s="56"/>
    </row>
    <row r="142" spans="1:19" ht="12" customHeight="1">
      <c r="A142" s="43" t="str">
        <f>IF(ISBLANK(H142),"",($E$3&amp;"."&amp;+(COUNTA(H$4:H142))))</f>
        <v/>
      </c>
      <c r="B142" s="54" t="s">
        <v>54</v>
      </c>
      <c r="C142" s="776" t="s">
        <v>56</v>
      </c>
      <c r="D142" s="777"/>
      <c r="E142" s="777"/>
      <c r="F142" s="777"/>
      <c r="G142" s="778"/>
      <c r="H142" s="50"/>
      <c r="I142" s="50"/>
      <c r="J142" s="201"/>
      <c r="K142" s="211"/>
      <c r="L142" s="679">
        <v>64</v>
      </c>
      <c r="M142" s="73"/>
      <c r="N142" s="453" t="str">
        <f>IF(ISBLANK($I157),"",$K157/$K$463)</f>
        <v/>
      </c>
      <c r="O142" s="73"/>
      <c r="P142" s="73"/>
      <c r="Q142" s="73"/>
      <c r="R142" s="73"/>
      <c r="S142" s="73"/>
    </row>
    <row r="143" spans="1:19" ht="12" customHeight="1">
      <c r="A143" s="43" t="str">
        <f>IF(ISBLANK(H143),"",($E$3&amp;"."&amp;+(COUNTA(H$4:H143))))</f>
        <v/>
      </c>
      <c r="B143" s="33"/>
      <c r="C143" s="674"/>
      <c r="D143" s="11"/>
      <c r="E143" s="11"/>
      <c r="F143" s="11"/>
      <c r="G143" s="6"/>
      <c r="H143" s="50"/>
      <c r="I143" s="50"/>
      <c r="J143" s="201"/>
      <c r="K143" s="211"/>
      <c r="L143" s="706">
        <v>65</v>
      </c>
      <c r="M143" s="1"/>
      <c r="N143" s="453" t="e">
        <f>IF(ISBLANK(#REF!),"",#REF!/$K$463)</f>
        <v>#REF!</v>
      </c>
      <c r="O143"/>
      <c r="P143"/>
      <c r="Q143"/>
      <c r="R143"/>
      <c r="S143"/>
    </row>
    <row r="144" spans="1:19" ht="12" customHeight="1">
      <c r="A144" s="43" t="str">
        <f>IF(ISBLANK(H144),"",($E$3&amp;"."&amp;+(COUNTA(H$4:H144))))</f>
        <v/>
      </c>
      <c r="B144" s="33" t="s">
        <v>59</v>
      </c>
      <c r="C144" s="29" t="s">
        <v>12</v>
      </c>
      <c r="D144" s="16" t="s">
        <v>60</v>
      </c>
      <c r="E144" s="11"/>
      <c r="F144" s="11"/>
      <c r="G144" s="6"/>
      <c r="H144" s="62"/>
      <c r="I144" s="50"/>
      <c r="J144" s="201"/>
      <c r="K144" s="211"/>
      <c r="L144" s="679">
        <v>66</v>
      </c>
      <c r="M144" s="56"/>
      <c r="N144" s="453" t="e">
        <f>IF(ISBLANK(#REF!),"",#REF!/$K$463)</f>
        <v>#REF!</v>
      </c>
      <c r="O144" s="56"/>
      <c r="P144" s="56"/>
      <c r="Q144" s="56"/>
      <c r="R144" s="60"/>
      <c r="S144" s="56"/>
    </row>
    <row r="145" spans="1:19" ht="12" customHeight="1">
      <c r="A145" s="43" t="str">
        <f>IF(ISBLANK(H145),"",($E$3&amp;"."&amp;+(COUNTA(H$4:H145))))</f>
        <v/>
      </c>
      <c r="B145" s="33"/>
      <c r="C145" s="5"/>
      <c r="D145" s="11"/>
      <c r="E145" s="11"/>
      <c r="F145" s="11"/>
      <c r="G145" s="6"/>
      <c r="H145" s="62"/>
      <c r="I145" s="50"/>
      <c r="J145" s="201"/>
      <c r="K145" s="211"/>
      <c r="L145" s="706">
        <v>67</v>
      </c>
      <c r="M145" s="56"/>
      <c r="N145" s="453" t="str">
        <f t="shared" ref="N145:N154" si="14">IF(ISBLANK($I140),"",$K140/$K$463)</f>
        <v/>
      </c>
      <c r="O145" s="56"/>
      <c r="P145" s="56"/>
      <c r="Q145" s="56"/>
      <c r="R145" s="60"/>
      <c r="S145" s="56"/>
    </row>
    <row r="146" spans="1:19" ht="12" customHeight="1">
      <c r="A146" s="43" t="str">
        <f>IF(ISBLANK(H146),"",($E$3&amp;"."&amp;+(COUNTA(H$4:H146))))</f>
        <v>4.15</v>
      </c>
      <c r="B146" s="33"/>
      <c r="D146" s="13" t="s">
        <v>11</v>
      </c>
      <c r="E146" s="11" t="s">
        <v>61</v>
      </c>
      <c r="F146" s="11"/>
      <c r="G146" s="6"/>
      <c r="H146" s="62" t="s">
        <v>62</v>
      </c>
      <c r="I146" s="50">
        <v>150</v>
      </c>
      <c r="J146" s="201"/>
      <c r="K146" s="211"/>
      <c r="L146" s="679">
        <v>68</v>
      </c>
      <c r="M146" s="56"/>
      <c r="N146" s="453" t="str">
        <f t="shared" si="14"/>
        <v/>
      </c>
      <c r="O146" s="56"/>
      <c r="P146" s="56"/>
      <c r="Q146" s="56"/>
      <c r="R146" s="60"/>
      <c r="S146" s="56"/>
    </row>
    <row r="147" spans="1:19" ht="12" customHeight="1">
      <c r="A147" s="43" t="str">
        <f>IF(ISBLANK(H147),"",($E$3&amp;"."&amp;+(COUNTA(H$4:H147))))</f>
        <v/>
      </c>
      <c r="B147" s="33"/>
      <c r="C147" s="11"/>
      <c r="D147" s="11"/>
      <c r="E147" s="11"/>
      <c r="F147" s="11"/>
      <c r="G147" s="6"/>
      <c r="H147" s="62"/>
      <c r="I147" s="50"/>
      <c r="J147" s="201"/>
      <c r="K147" s="211"/>
      <c r="L147" s="706">
        <v>69</v>
      </c>
      <c r="M147" s="56"/>
      <c r="N147" s="453" t="str">
        <f t="shared" si="14"/>
        <v/>
      </c>
      <c r="O147" s="56"/>
      <c r="P147" s="56"/>
      <c r="Q147" s="56"/>
      <c r="R147" s="60"/>
      <c r="S147" s="56"/>
    </row>
    <row r="148" spans="1:19" ht="12" customHeight="1">
      <c r="A148" s="43" t="str">
        <f>IF(ISBLANK(H148),"",($E$3&amp;"."&amp;+(COUNTA(H$4:H148))))</f>
        <v/>
      </c>
      <c r="B148" s="33"/>
      <c r="C148" s="776" t="s">
        <v>63</v>
      </c>
      <c r="D148" s="777"/>
      <c r="E148" s="777"/>
      <c r="F148" s="777"/>
      <c r="G148" s="778"/>
      <c r="H148" s="62"/>
      <c r="I148" s="50"/>
      <c r="J148" s="201"/>
      <c r="K148" s="211"/>
      <c r="L148" s="679">
        <v>70</v>
      </c>
      <c r="M148" s="56"/>
      <c r="N148" s="453" t="str">
        <f t="shared" si="14"/>
        <v/>
      </c>
      <c r="O148" s="56"/>
      <c r="P148" s="56"/>
      <c r="Q148" s="56"/>
      <c r="R148" s="60"/>
      <c r="S148" s="56"/>
    </row>
    <row r="149" spans="1:19" ht="12" customHeight="1">
      <c r="A149" s="43" t="str">
        <f>IF(ISBLANK(H149),"",($E$3&amp;"."&amp;+(COUNTA(H$4:H149))))</f>
        <v/>
      </c>
      <c r="B149" s="33"/>
      <c r="C149" s="17"/>
      <c r="D149" s="13"/>
      <c r="E149" s="11"/>
      <c r="F149" s="11"/>
      <c r="G149" s="6"/>
      <c r="H149" s="62"/>
      <c r="I149" s="50"/>
      <c r="J149" s="212"/>
      <c r="K149" s="211"/>
      <c r="L149" s="706">
        <v>71</v>
      </c>
      <c r="M149" s="56"/>
      <c r="N149" s="453" t="str">
        <f t="shared" si="14"/>
        <v/>
      </c>
      <c r="O149" s="56"/>
      <c r="P149" s="56"/>
      <c r="Q149" s="56"/>
      <c r="R149" s="60"/>
      <c r="S149" s="56"/>
    </row>
    <row r="150" spans="1:19" ht="12" customHeight="1">
      <c r="A150" s="43" t="str">
        <f>IF(ISBLANK(H150),"",($E$3&amp;"."&amp;+(COUNTA(H$4:H150))))</f>
        <v/>
      </c>
      <c r="B150" s="33"/>
      <c r="C150" s="25" t="s">
        <v>63</v>
      </c>
      <c r="D150" s="11"/>
      <c r="E150" s="11"/>
      <c r="F150" s="11"/>
      <c r="G150" s="6"/>
      <c r="H150" s="14"/>
      <c r="I150" s="4"/>
      <c r="J150" s="205"/>
      <c r="K150" s="211"/>
      <c r="L150" s="679">
        <v>72</v>
      </c>
      <c r="M150" s="56"/>
      <c r="N150" s="453" t="str">
        <f t="shared" si="14"/>
        <v/>
      </c>
      <c r="O150" s="56"/>
      <c r="P150" s="56"/>
      <c r="Q150" s="56"/>
      <c r="R150" s="60"/>
      <c r="S150" s="56"/>
    </row>
    <row r="151" spans="1:19" ht="12" customHeight="1">
      <c r="A151" s="43" t="str">
        <f>IF(ISBLANK(H151),"",($E$3&amp;"."&amp;+(COUNTA(H$4:H151))))</f>
        <v/>
      </c>
      <c r="B151" s="33"/>
      <c r="C151" s="17"/>
      <c r="D151" s="11"/>
      <c r="E151" s="11"/>
      <c r="F151" s="11"/>
      <c r="G151" s="6"/>
      <c r="H151" s="14"/>
      <c r="I151" s="4"/>
      <c r="J151" s="205"/>
      <c r="K151" s="211"/>
      <c r="L151" s="706">
        <v>73</v>
      </c>
      <c r="M151" s="56"/>
      <c r="N151" s="453" t="e">
        <f t="shared" si="14"/>
        <v>#DIV/0!</v>
      </c>
      <c r="O151" s="56"/>
      <c r="P151" s="56"/>
      <c r="Q151" s="56"/>
      <c r="R151" s="60"/>
      <c r="S151" s="56"/>
    </row>
    <row r="152" spans="1:19" ht="12" customHeight="1">
      <c r="A152" s="43" t="str">
        <f>IF(ISBLANK(H152),"",($E$3&amp;"."&amp;+(COUNTA(H$4:H152))))</f>
        <v/>
      </c>
      <c r="B152" s="33" t="s">
        <v>64</v>
      </c>
      <c r="C152" s="15" t="s">
        <v>12</v>
      </c>
      <c r="D152" s="16" t="s">
        <v>65</v>
      </c>
      <c r="E152" s="11"/>
      <c r="F152" s="11"/>
      <c r="G152" s="6"/>
      <c r="H152" s="14"/>
      <c r="I152" s="4"/>
      <c r="J152" s="205"/>
      <c r="K152" s="211"/>
      <c r="L152" s="679">
        <v>74</v>
      </c>
      <c r="M152" s="56"/>
      <c r="N152" s="453" t="str">
        <f t="shared" si="14"/>
        <v/>
      </c>
      <c r="O152" s="56"/>
      <c r="P152" s="56"/>
      <c r="Q152" s="56"/>
      <c r="R152" s="60"/>
      <c r="S152" s="56"/>
    </row>
    <row r="153" spans="1:19" ht="12" customHeight="1">
      <c r="A153" s="43" t="str">
        <f>IF(ISBLANK(H153),"",($E$3&amp;"."&amp;+(COUNTA(H$4:H153))))</f>
        <v/>
      </c>
      <c r="B153" s="33"/>
      <c r="C153" s="17"/>
      <c r="D153" s="11"/>
      <c r="E153" s="11"/>
      <c r="F153" s="11"/>
      <c r="G153" s="6"/>
      <c r="H153" s="14"/>
      <c r="I153" s="4"/>
      <c r="J153" s="205"/>
      <c r="K153" s="211"/>
      <c r="L153" s="706">
        <v>75</v>
      </c>
      <c r="M153" s="56"/>
      <c r="N153" s="453" t="str">
        <f t="shared" si="14"/>
        <v/>
      </c>
      <c r="O153" s="56"/>
      <c r="P153" s="56"/>
      <c r="Q153" s="56"/>
      <c r="R153" s="60"/>
      <c r="S153" s="56"/>
    </row>
    <row r="154" spans="1:19" ht="12" customHeight="1">
      <c r="A154" s="43" t="str">
        <f>IF(ISBLANK(H154),"",($E$3&amp;"."&amp;+(COUNTA(H$4:H154))))</f>
        <v>4.16</v>
      </c>
      <c r="B154" s="33"/>
      <c r="C154" s="17"/>
      <c r="D154" s="13" t="s">
        <v>11</v>
      </c>
      <c r="E154" s="11" t="s">
        <v>66</v>
      </c>
      <c r="F154" s="11"/>
      <c r="G154" s="6"/>
      <c r="H154" s="14" t="s">
        <v>58</v>
      </c>
      <c r="I154" s="4">
        <f>ROUNDUP(Q195/0.3,0)</f>
        <v>69</v>
      </c>
      <c r="J154" s="206"/>
      <c r="K154" s="211"/>
      <c r="L154" s="679">
        <v>76</v>
      </c>
      <c r="M154" s="1"/>
      <c r="N154" s="453" t="str">
        <f t="shared" si="14"/>
        <v/>
      </c>
      <c r="O154"/>
      <c r="P154"/>
      <c r="Q154"/>
      <c r="R154"/>
      <c r="S154"/>
    </row>
    <row r="155" spans="1:19" ht="12" customHeight="1">
      <c r="A155" s="43"/>
      <c r="B155" s="33"/>
      <c r="C155" s="17"/>
      <c r="D155" s="13"/>
      <c r="E155" s="11"/>
      <c r="F155" s="11"/>
      <c r="G155" s="6"/>
      <c r="H155" s="14"/>
      <c r="I155" s="4"/>
      <c r="J155" s="206"/>
      <c r="K155" s="211"/>
      <c r="L155" s="679">
        <v>78</v>
      </c>
      <c r="M155" s="1"/>
      <c r="N155" s="453" t="str">
        <f>IF(ISBLANK($I151),"",$K151/$K$463)</f>
        <v/>
      </c>
      <c r="O155"/>
      <c r="P155"/>
      <c r="Q155"/>
      <c r="R155"/>
      <c r="S155"/>
    </row>
    <row r="156" spans="1:19" ht="12" customHeight="1">
      <c r="A156" s="549"/>
      <c r="B156" s="69"/>
      <c r="C156" s="70"/>
      <c r="D156" s="70"/>
      <c r="E156" s="70"/>
      <c r="F156" s="70"/>
      <c r="G156" s="70"/>
      <c r="H156" s="69"/>
      <c r="I156" s="69"/>
      <c r="J156" s="220" t="s">
        <v>25</v>
      </c>
      <c r="K156" s="229" t="str">
        <f>IF(I156&lt;&gt;0,I156*J156,"")</f>
        <v/>
      </c>
      <c r="L156" s="706">
        <v>79</v>
      </c>
      <c r="M156" s="1"/>
      <c r="N156" s="453" t="str">
        <f>IF(ISBLANK($I152),"",$K152/$K$463)</f>
        <v/>
      </c>
      <c r="O156"/>
      <c r="P156"/>
      <c r="Q156"/>
      <c r="R156"/>
      <c r="S156"/>
    </row>
    <row r="157" spans="1:19" ht="12" customHeight="1">
      <c r="A157" s="549"/>
      <c r="B157" s="69"/>
      <c r="C157" s="70"/>
      <c r="D157" s="70"/>
      <c r="E157" s="70"/>
      <c r="F157" s="70"/>
      <c r="G157" s="70"/>
      <c r="H157" s="69"/>
      <c r="I157" s="581"/>
      <c r="J157" s="220" t="s">
        <v>26</v>
      </c>
      <c r="K157" s="229" t="str">
        <f>IF(I157&lt;&gt;0,I157*J157,"")</f>
        <v/>
      </c>
      <c r="L157" s="679">
        <v>80</v>
      </c>
      <c r="M157" s="1"/>
      <c r="N157" s="453" t="str">
        <f>IF(ISBLANK($I153),"",$K153/$K$463)</f>
        <v/>
      </c>
      <c r="O157"/>
      <c r="P157"/>
      <c r="Q157"/>
      <c r="R157"/>
      <c r="S157"/>
    </row>
    <row r="158" spans="1:19" ht="12" customHeight="1">
      <c r="A158" s="43" t="str">
        <f>IF(ISBLANK(H158),"",($E$3&amp;"."&amp;+(COUNTA(H$4:H158))))</f>
        <v/>
      </c>
      <c r="B158" s="33" t="s">
        <v>64</v>
      </c>
      <c r="C158" s="15" t="s">
        <v>15</v>
      </c>
      <c r="D158" s="16" t="s">
        <v>67</v>
      </c>
      <c r="E158" s="11"/>
      <c r="F158" s="11"/>
      <c r="G158" s="6"/>
      <c r="H158" s="14"/>
      <c r="I158" s="4"/>
      <c r="J158" s="205"/>
      <c r="K158" s="211"/>
      <c r="L158" s="679"/>
      <c r="M158" s="1"/>
      <c r="N158" s="453" t="e">
        <f>IF(ISBLANK($I154),"",$K154/$K$463)</f>
        <v>#DIV/0!</v>
      </c>
      <c r="O158"/>
      <c r="P158"/>
      <c r="Q158"/>
      <c r="R158"/>
      <c r="S158"/>
    </row>
    <row r="159" spans="1:19" ht="12" customHeight="1">
      <c r="A159" s="43" t="str">
        <f>IF(ISBLANK(H159),"",($E$3&amp;"."&amp;+(COUNTA(H$4:H159))))</f>
        <v/>
      </c>
      <c r="B159" s="33"/>
      <c r="C159" s="36"/>
      <c r="D159" s="16"/>
      <c r="E159" s="11"/>
      <c r="F159" s="11"/>
      <c r="G159" s="6"/>
      <c r="H159" s="14"/>
      <c r="I159" s="4"/>
      <c r="J159" s="205"/>
      <c r="K159" s="211"/>
      <c r="L159" s="679">
        <v>1</v>
      </c>
      <c r="M159" s="1"/>
      <c r="N159" s="453" t="e">
        <f>IF(ISBLANK(#REF!),"",#REF!/$K$463)</f>
        <v>#REF!</v>
      </c>
      <c r="O159"/>
      <c r="P159"/>
      <c r="Q159"/>
      <c r="R159"/>
      <c r="S159"/>
    </row>
    <row r="160" spans="1:19" ht="12" customHeight="1">
      <c r="A160" s="43" t="str">
        <f>IF(ISBLANK(H160),"",($E$3&amp;"."&amp;+(COUNTA(H$4:H160))))</f>
        <v/>
      </c>
      <c r="B160" s="33"/>
      <c r="C160" s="36"/>
      <c r="D160" s="13" t="s">
        <v>11</v>
      </c>
      <c r="E160" s="11" t="s">
        <v>502</v>
      </c>
      <c r="F160" s="11"/>
      <c r="G160" s="6"/>
      <c r="H160" s="14"/>
      <c r="I160" s="4"/>
      <c r="J160" s="205"/>
      <c r="K160" s="211"/>
      <c r="L160" s="679">
        <v>2</v>
      </c>
      <c r="M160" s="1"/>
      <c r="N160" s="453" t="str">
        <f>IF(ISBLANK($I158),"",$K158/$K$463)</f>
        <v/>
      </c>
      <c r="O160"/>
      <c r="P160"/>
      <c r="Q160"/>
      <c r="R160"/>
      <c r="S160"/>
    </row>
    <row r="161" spans="1:19" ht="12" customHeight="1">
      <c r="A161" s="43" t="str">
        <f>IF(ISBLANK(H161),"",($E$3&amp;"."&amp;+(COUNTA(H$4:H161))))</f>
        <v>4.17</v>
      </c>
      <c r="B161" s="33"/>
      <c r="C161" s="36"/>
      <c r="D161" s="15"/>
      <c r="E161" s="11" t="s">
        <v>503</v>
      </c>
      <c r="F161" s="11"/>
      <c r="G161" s="6"/>
      <c r="H161" s="14" t="s">
        <v>58</v>
      </c>
      <c r="I161" s="4">
        <f>ROUNDUP(($Q$208+$Q$215+$Q$220)/0.35,0)</f>
        <v>415</v>
      </c>
      <c r="J161" s="205"/>
      <c r="K161" s="211"/>
      <c r="L161" s="679">
        <v>3</v>
      </c>
      <c r="M161" s="1"/>
      <c r="N161" s="453" t="str">
        <f>IF(ISBLANK($I159),"",$K159/$K$463)</f>
        <v/>
      </c>
      <c r="O161"/>
      <c r="P161"/>
      <c r="Q161"/>
      <c r="R161"/>
      <c r="S161"/>
    </row>
    <row r="162" spans="1:19" ht="12" customHeight="1">
      <c r="A162" s="43" t="str">
        <f>IF(ISBLANK(H162),"",($E$3&amp;"."&amp;+(COUNTA(H$4:H162))))</f>
        <v/>
      </c>
      <c r="B162" s="33"/>
      <c r="C162" s="36"/>
      <c r="D162" s="13"/>
      <c r="E162" s="11"/>
      <c r="F162" s="11"/>
      <c r="G162" s="6"/>
      <c r="H162" s="14"/>
      <c r="I162" s="4"/>
      <c r="J162" s="205"/>
      <c r="K162" s="211"/>
      <c r="L162" s="679">
        <v>4</v>
      </c>
      <c r="M162" s="1"/>
      <c r="N162" s="453" t="str">
        <f>IF(ISBLANK($I160),"",$K160/$K$463)</f>
        <v/>
      </c>
      <c r="O162"/>
      <c r="P162"/>
      <c r="Q162"/>
      <c r="R162"/>
      <c r="S162"/>
    </row>
    <row r="163" spans="1:19" ht="12" customHeight="1">
      <c r="A163" s="43" t="str">
        <f>IF(ISBLANK(H163),"",($E$3&amp;"."&amp;+(COUNTA(H$4:H163))))</f>
        <v/>
      </c>
      <c r="B163" s="33" t="s">
        <v>59</v>
      </c>
      <c r="C163" s="15" t="s">
        <v>16</v>
      </c>
      <c r="D163" s="16" t="s">
        <v>68</v>
      </c>
      <c r="E163" s="11"/>
      <c r="F163" s="11"/>
      <c r="G163" s="6"/>
      <c r="H163" s="14"/>
      <c r="I163" s="4"/>
      <c r="J163" s="205"/>
      <c r="K163" s="211"/>
      <c r="L163" s="679">
        <v>5</v>
      </c>
      <c r="M163" s="1"/>
      <c r="N163" s="453"/>
      <c r="O163"/>
      <c r="P163"/>
      <c r="Q163"/>
      <c r="R163"/>
      <c r="S163"/>
    </row>
    <row r="164" spans="1:19" ht="12" customHeight="1">
      <c r="A164" s="43" t="str">
        <f>IF(ISBLANK(H164),"",($E$3&amp;"."&amp;+(COUNTA(H$4:H164))))</f>
        <v/>
      </c>
      <c r="B164" s="33"/>
      <c r="C164" s="5"/>
      <c r="D164" s="11"/>
      <c r="E164" s="11"/>
      <c r="F164" s="11"/>
      <c r="G164" s="6"/>
      <c r="H164" s="14"/>
      <c r="I164" s="4"/>
      <c r="J164" s="205"/>
      <c r="K164" s="211"/>
      <c r="L164" s="679">
        <v>6</v>
      </c>
      <c r="M164" s="1"/>
      <c r="N164" s="453" t="str">
        <f t="shared" ref="N164:N170" si="15">IF(ISBLANK($I162),"",$K162/$K$463)</f>
        <v/>
      </c>
      <c r="O164"/>
      <c r="P164"/>
      <c r="Q164"/>
      <c r="R164"/>
      <c r="S164"/>
    </row>
    <row r="165" spans="1:19" ht="12" customHeight="1">
      <c r="A165" s="43" t="str">
        <f>IF(ISBLANK(H165),"",($E$3&amp;"."&amp;+(COUNTA(H$4:H165))))</f>
        <v>4.18</v>
      </c>
      <c r="B165" s="33"/>
      <c r="C165" s="5"/>
      <c r="D165" s="13" t="s">
        <v>11</v>
      </c>
      <c r="E165" s="11" t="s">
        <v>354</v>
      </c>
      <c r="F165" s="11"/>
      <c r="G165" s="6"/>
      <c r="H165" s="14" t="s">
        <v>62</v>
      </c>
      <c r="I165" s="4">
        <v>150</v>
      </c>
      <c r="J165" s="205"/>
      <c r="K165" s="211"/>
      <c r="L165" s="679">
        <v>7</v>
      </c>
      <c r="M165" s="1"/>
      <c r="N165" s="453" t="str">
        <f t="shared" si="15"/>
        <v/>
      </c>
      <c r="O165"/>
      <c r="P165"/>
      <c r="Q165"/>
      <c r="R165"/>
      <c r="S165"/>
    </row>
    <row r="166" spans="1:19" ht="12" customHeight="1">
      <c r="A166" s="43" t="str">
        <f>IF(ISBLANK(H166),"",($E$3&amp;"."&amp;+(COUNTA(H$4:H166))))</f>
        <v/>
      </c>
      <c r="B166" s="33"/>
      <c r="C166" s="5"/>
      <c r="D166" s="11"/>
      <c r="E166" s="11"/>
      <c r="F166" s="11"/>
      <c r="G166" s="6"/>
      <c r="H166" s="14"/>
      <c r="I166" s="4"/>
      <c r="J166" s="205"/>
      <c r="K166" s="211"/>
      <c r="L166" s="679">
        <v>8</v>
      </c>
      <c r="M166" s="1"/>
      <c r="N166" s="453" t="str">
        <f t="shared" si="15"/>
        <v/>
      </c>
      <c r="O166"/>
      <c r="P166"/>
      <c r="Q166"/>
      <c r="R166"/>
      <c r="S166"/>
    </row>
    <row r="167" spans="1:19" ht="12" customHeight="1">
      <c r="A167" s="43" t="str">
        <f>IF(ISBLANK(H167),"",($E$3&amp;"."&amp;+(COUNTA(H$4:H167))))</f>
        <v/>
      </c>
      <c r="B167" s="33" t="s">
        <v>69</v>
      </c>
      <c r="C167" s="15" t="s">
        <v>23</v>
      </c>
      <c r="D167" s="16" t="s">
        <v>70</v>
      </c>
      <c r="E167" s="26"/>
      <c r="F167" s="26"/>
      <c r="G167" s="6"/>
      <c r="H167" s="14"/>
      <c r="I167" s="4"/>
      <c r="J167" s="205"/>
      <c r="K167" s="211"/>
      <c r="L167" s="679">
        <v>9</v>
      </c>
      <c r="M167" s="1"/>
      <c r="N167" s="453" t="e">
        <f t="shared" si="15"/>
        <v>#DIV/0!</v>
      </c>
      <c r="O167"/>
      <c r="P167"/>
      <c r="Q167"/>
      <c r="R167"/>
      <c r="S167"/>
    </row>
    <row r="168" spans="1:19" ht="12" customHeight="1">
      <c r="A168" s="43" t="str">
        <f>IF(ISBLANK(H168),"",($E$3&amp;"."&amp;+(COUNTA(H$4:H168))))</f>
        <v/>
      </c>
      <c r="B168" s="33"/>
      <c r="C168" s="5"/>
      <c r="D168" s="19" t="s">
        <v>71</v>
      </c>
      <c r="E168" s="11"/>
      <c r="F168" s="11"/>
      <c r="G168" s="6"/>
      <c r="H168" s="14"/>
      <c r="I168" s="4"/>
      <c r="J168" s="205"/>
      <c r="K168" s="211"/>
      <c r="L168" s="679">
        <v>10</v>
      </c>
      <c r="M168" s="1"/>
      <c r="N168" s="453" t="str">
        <f t="shared" si="15"/>
        <v/>
      </c>
      <c r="O168"/>
      <c r="P168"/>
      <c r="Q168"/>
      <c r="R168"/>
      <c r="S168"/>
    </row>
    <row r="169" spans="1:19" ht="12" customHeight="1">
      <c r="A169" s="43" t="str">
        <f>IF(ISBLANK(H169),"",($E$3&amp;"."&amp;+(COUNTA(H$4:H169))))</f>
        <v/>
      </c>
      <c r="B169" s="33"/>
      <c r="D169" s="11"/>
      <c r="E169" s="11"/>
      <c r="F169" s="11"/>
      <c r="G169" s="6"/>
      <c r="H169" s="14"/>
      <c r="I169" s="4"/>
      <c r="J169" s="205"/>
      <c r="K169" s="211"/>
      <c r="L169" s="679">
        <v>11</v>
      </c>
      <c r="M169" s="1"/>
      <c r="N169" s="453" t="str">
        <f t="shared" si="15"/>
        <v/>
      </c>
      <c r="O169"/>
      <c r="P169"/>
      <c r="Q169"/>
      <c r="R169"/>
      <c r="S169"/>
    </row>
    <row r="170" spans="1:19" ht="12" customHeight="1">
      <c r="A170" s="43" t="str">
        <f>IF(ISBLANK(H170),"",($E$3&amp;"."&amp;+(COUNTA(H$4:H170))))</f>
        <v>4.19</v>
      </c>
      <c r="B170" s="33"/>
      <c r="D170" s="13" t="s">
        <v>11</v>
      </c>
      <c r="E170" s="11" t="s">
        <v>72</v>
      </c>
      <c r="F170" s="11"/>
      <c r="G170" s="6"/>
      <c r="H170" s="14" t="s">
        <v>62</v>
      </c>
      <c r="I170" s="4">
        <v>5.7</v>
      </c>
      <c r="J170" s="205"/>
      <c r="K170" s="211"/>
      <c r="L170" s="679">
        <v>12</v>
      </c>
      <c r="M170" s="1"/>
      <c r="N170" s="453" t="str">
        <f t="shared" si="15"/>
        <v/>
      </c>
      <c r="O170"/>
      <c r="P170"/>
      <c r="Q170"/>
      <c r="R170"/>
      <c r="S170"/>
    </row>
    <row r="171" spans="1:19" ht="12" customHeight="1">
      <c r="A171" s="43" t="str">
        <f>IF(ISBLANK(H171),"",($E$3&amp;"."&amp;+(COUNTA(H$4:H171))))</f>
        <v/>
      </c>
      <c r="B171" s="33"/>
      <c r="C171" s="36"/>
      <c r="D171" s="11"/>
      <c r="E171" s="11"/>
      <c r="F171" s="11"/>
      <c r="G171" s="6"/>
      <c r="H171" s="14"/>
      <c r="I171" s="4"/>
      <c r="J171" s="205"/>
      <c r="K171" s="211"/>
      <c r="L171" s="679">
        <v>14</v>
      </c>
      <c r="M171" s="1"/>
      <c r="N171" s="453" t="e">
        <f>IF(ISBLANK($I170),"",$K170/$K$463)</f>
        <v>#DIV/0!</v>
      </c>
      <c r="O171"/>
      <c r="P171"/>
      <c r="Q171"/>
      <c r="R171"/>
      <c r="S171"/>
    </row>
    <row r="172" spans="1:19" ht="12" customHeight="1">
      <c r="A172" s="43" t="str">
        <f>IF(ISBLANK(H172),"",($E$3&amp;"."&amp;+(COUNTA(H$4:H172))))</f>
        <v/>
      </c>
      <c r="B172" s="33"/>
      <c r="C172" s="776" t="s">
        <v>74</v>
      </c>
      <c r="D172" s="777"/>
      <c r="E172" s="777"/>
      <c r="F172" s="777"/>
      <c r="G172" s="778"/>
      <c r="H172" s="62"/>
      <c r="I172" s="50"/>
      <c r="J172" s="201"/>
      <c r="K172" s="211"/>
      <c r="L172" s="679">
        <v>15</v>
      </c>
      <c r="M172" s="1"/>
      <c r="N172" s="453" t="e">
        <f>IF(ISBLANK(#REF!),"",#REF!/$K$463)</f>
        <v>#REF!</v>
      </c>
      <c r="O172"/>
      <c r="P172"/>
      <c r="Q172"/>
      <c r="R172"/>
      <c r="S172"/>
    </row>
    <row r="173" spans="1:19" ht="12" customHeight="1">
      <c r="A173" s="43" t="str">
        <f>IF(ISBLANK(H173),"",($E$3&amp;"."&amp;+(COUNTA(H$4:H173))))</f>
        <v/>
      </c>
      <c r="B173" s="33"/>
      <c r="C173" s="17"/>
      <c r="D173" s="11"/>
      <c r="E173" s="11"/>
      <c r="F173" s="11"/>
      <c r="G173" s="6"/>
      <c r="H173" s="62"/>
      <c r="I173" s="50"/>
      <c r="J173" s="201"/>
      <c r="K173" s="211"/>
      <c r="L173" s="679">
        <v>16</v>
      </c>
      <c r="M173" s="1"/>
      <c r="N173" s="453" t="str">
        <f t="shared" ref="N173:N184" si="16">IF(ISBLANK($I171),"",$K171/$K$463)</f>
        <v/>
      </c>
      <c r="O173"/>
      <c r="P173"/>
      <c r="Q173"/>
      <c r="R173"/>
      <c r="S173"/>
    </row>
    <row r="174" spans="1:19" ht="12" customHeight="1">
      <c r="A174" s="43" t="str">
        <f>IF(ISBLANK(H174),"",($E$3&amp;"."&amp;+(COUNTA(H$4:H174))))</f>
        <v/>
      </c>
      <c r="B174" s="33" t="s">
        <v>75</v>
      </c>
      <c r="C174" s="21" t="s">
        <v>76</v>
      </c>
      <c r="D174" s="11"/>
      <c r="E174" s="11"/>
      <c r="F174" s="11"/>
      <c r="G174" s="6"/>
      <c r="H174" s="62"/>
      <c r="I174" s="50"/>
      <c r="J174" s="201"/>
      <c r="K174" s="211"/>
      <c r="L174" s="679">
        <v>17</v>
      </c>
      <c r="M174" s="56"/>
      <c r="N174" s="453" t="str">
        <f t="shared" si="16"/>
        <v/>
      </c>
      <c r="O174" s="56"/>
      <c r="Q174" s="56"/>
      <c r="R174" s="60"/>
      <c r="S174" s="56"/>
    </row>
    <row r="175" spans="1:19" ht="12" customHeight="1">
      <c r="A175" s="43" t="str">
        <f>IF(ISBLANK(H175),"",($E$3&amp;"."&amp;+(COUNTA(H$4:H175))))</f>
        <v/>
      </c>
      <c r="B175" s="33"/>
      <c r="C175" s="17"/>
      <c r="D175" s="11"/>
      <c r="E175" s="11"/>
      <c r="F175" s="11"/>
      <c r="G175" s="6"/>
      <c r="H175" s="62"/>
      <c r="I175" s="50"/>
      <c r="J175" s="201"/>
      <c r="K175" s="211"/>
      <c r="L175" s="679">
        <v>18</v>
      </c>
      <c r="M175" s="56"/>
      <c r="N175" s="453" t="str">
        <f t="shared" si="16"/>
        <v/>
      </c>
      <c r="O175" s="56"/>
      <c r="P175" s="56"/>
      <c r="Q175" s="56"/>
      <c r="R175" s="60"/>
      <c r="S175" s="56"/>
    </row>
    <row r="176" spans="1:19" ht="12" customHeight="1">
      <c r="A176" s="43" t="str">
        <f>IF(ISBLANK(H176),"",($E$3&amp;"."&amp;+(COUNTA(H$4:H176))))</f>
        <v/>
      </c>
      <c r="B176" s="33"/>
      <c r="C176" s="15" t="s">
        <v>12</v>
      </c>
      <c r="D176" s="16" t="s">
        <v>77</v>
      </c>
      <c r="E176" s="11"/>
      <c r="F176" s="11"/>
      <c r="G176" s="6"/>
      <c r="H176" s="62"/>
      <c r="I176" s="50"/>
      <c r="J176" s="201"/>
      <c r="K176" s="211" t="str">
        <f t="shared" ref="K176:K177" si="17">IF(I176&lt;&gt;0,I176*J176,"")</f>
        <v/>
      </c>
      <c r="L176" s="679">
        <v>19</v>
      </c>
      <c r="M176" s="56"/>
      <c r="N176" s="453" t="str">
        <f t="shared" si="16"/>
        <v/>
      </c>
      <c r="O176" s="56"/>
      <c r="P176" s="56"/>
      <c r="Q176" s="56"/>
      <c r="R176" s="60"/>
      <c r="S176" s="56"/>
    </row>
    <row r="177" spans="1:19" ht="12" customHeight="1">
      <c r="A177" s="43" t="str">
        <f>IF(ISBLANK(H177),"",($E$3&amp;"."&amp;+(COUNTA(H$4:H177))))</f>
        <v/>
      </c>
      <c r="B177" s="33"/>
      <c r="C177" s="17"/>
      <c r="D177" s="11"/>
      <c r="E177" s="11"/>
      <c r="F177" s="11"/>
      <c r="G177" s="6"/>
      <c r="H177" s="62"/>
      <c r="I177" s="50"/>
      <c r="J177" s="201"/>
      <c r="K177" s="211" t="str">
        <f t="shared" si="17"/>
        <v/>
      </c>
      <c r="L177" s="679">
        <v>20</v>
      </c>
      <c r="M177" s="56"/>
      <c r="N177" s="453" t="str">
        <f t="shared" si="16"/>
        <v/>
      </c>
      <c r="O177" s="56"/>
      <c r="P177" s="56"/>
      <c r="Q177" s="56"/>
      <c r="R177" s="60"/>
      <c r="S177" s="56"/>
    </row>
    <row r="178" spans="1:19" ht="12" customHeight="1">
      <c r="A178" s="43" t="str">
        <f>IF(ISBLANK(H178),"",($E$3&amp;"."&amp;+(COUNTA(H$4:H178))))</f>
        <v>4.20</v>
      </c>
      <c r="B178" s="33"/>
      <c r="C178" s="17"/>
      <c r="D178" s="13" t="s">
        <v>11</v>
      </c>
      <c r="E178" s="11" t="s">
        <v>78</v>
      </c>
      <c r="F178" s="11"/>
      <c r="G178" s="6"/>
      <c r="H178" s="62" t="s">
        <v>79</v>
      </c>
      <c r="I178" s="203"/>
      <c r="J178" s="201"/>
      <c r="K178" s="211" t="s">
        <v>170</v>
      </c>
      <c r="L178" s="679">
        <v>21</v>
      </c>
      <c r="M178" s="56"/>
      <c r="N178" s="453" t="str">
        <f t="shared" si="16"/>
        <v/>
      </c>
      <c r="O178" s="56"/>
      <c r="P178" s="56"/>
      <c r="Q178" s="56"/>
      <c r="R178" s="60"/>
      <c r="S178" s="56"/>
    </row>
    <row r="179" spans="1:19" ht="12" customHeight="1">
      <c r="A179" s="43" t="str">
        <f>IF(ISBLANK(H179),"",($E$3&amp;"."&amp;+(COUNTA(H$4:H179))))</f>
        <v/>
      </c>
      <c r="B179" s="33"/>
      <c r="C179" s="17"/>
      <c r="D179" s="11"/>
      <c r="E179" s="11"/>
      <c r="F179" s="11"/>
      <c r="G179" s="6"/>
      <c r="H179" s="62"/>
      <c r="I179" s="203"/>
      <c r="J179" s="201"/>
      <c r="K179" s="211" t="str">
        <f t="shared" ref="K179:K187" si="18">IF(I179&lt;&gt;0,I179*J179,"")</f>
        <v/>
      </c>
      <c r="L179" s="679">
        <v>22</v>
      </c>
      <c r="M179" s="56"/>
      <c r="N179" s="453" t="str">
        <f t="shared" si="16"/>
        <v/>
      </c>
      <c r="O179" s="56"/>
      <c r="P179" s="56"/>
      <c r="Q179" s="56"/>
      <c r="R179" s="60"/>
      <c r="S179" s="56"/>
    </row>
    <row r="180" spans="1:19" ht="12" customHeight="1">
      <c r="A180" s="43" t="str">
        <f>IF(ISBLANK(H180),"",($E$3&amp;"."&amp;+(COUNTA(H$4:H180))))</f>
        <v/>
      </c>
      <c r="B180" s="33"/>
      <c r="C180" s="15" t="s">
        <v>15</v>
      </c>
      <c r="D180" s="16" t="s">
        <v>80</v>
      </c>
      <c r="E180" s="11"/>
      <c r="F180" s="11"/>
      <c r="G180" s="6"/>
      <c r="H180" s="62"/>
      <c r="I180" s="203"/>
      <c r="J180" s="201"/>
      <c r="K180" s="211" t="str">
        <f t="shared" si="18"/>
        <v/>
      </c>
      <c r="L180" s="679">
        <v>23</v>
      </c>
      <c r="M180" s="56"/>
      <c r="N180" s="453" t="str">
        <f t="shared" si="16"/>
        <v/>
      </c>
      <c r="O180" s="56"/>
      <c r="P180" s="361" t="s">
        <v>595</v>
      </c>
      <c r="Q180" s="362">
        <f>150*($Q$195+$Q$200+SUM($Q$208,$Q$215,$Q$220,))</f>
        <v>31937.638499999961</v>
      </c>
      <c r="R180" s="60" t="s">
        <v>308</v>
      </c>
      <c r="S180" s="56"/>
    </row>
    <row r="181" spans="1:19" ht="12" customHeight="1">
      <c r="A181" s="43" t="str">
        <f>IF(ISBLANK(H181),"",($E$3&amp;"."&amp;+(COUNTA(H$4:H181))))</f>
        <v/>
      </c>
      <c r="B181" s="33"/>
      <c r="C181" s="17"/>
      <c r="D181" s="11"/>
      <c r="E181" s="11"/>
      <c r="F181" s="11"/>
      <c r="G181" s="6"/>
      <c r="H181" s="62"/>
      <c r="I181" s="203"/>
      <c r="J181" s="201"/>
      <c r="K181" s="211"/>
      <c r="L181" s="679">
        <v>24</v>
      </c>
      <c r="M181" s="56"/>
      <c r="N181" s="453" t="str">
        <f t="shared" si="16"/>
        <v/>
      </c>
      <c r="O181" s="56"/>
      <c r="P181" s="363"/>
      <c r="Q181" s="364">
        <f>Q180/1000</f>
        <v>31.937638499999959</v>
      </c>
      <c r="R181" s="60" t="s">
        <v>79</v>
      </c>
      <c r="S181" s="56"/>
    </row>
    <row r="182" spans="1:19" ht="12" customHeight="1">
      <c r="A182" s="43" t="str">
        <f>IF(ISBLANK(H182),"",($E$3&amp;"."&amp;+(COUNTA(H$4:H182))))</f>
        <v>4.21</v>
      </c>
      <c r="B182" s="33"/>
      <c r="C182" s="17"/>
      <c r="D182" s="13" t="s">
        <v>11</v>
      </c>
      <c r="E182" s="11" t="s">
        <v>78</v>
      </c>
      <c r="F182" s="11"/>
      <c r="G182" s="6"/>
      <c r="H182" s="62" t="s">
        <v>79</v>
      </c>
      <c r="I182" s="203">
        <f>ROUNDUP($Q$181,0)</f>
        <v>32</v>
      </c>
      <c r="J182" s="201"/>
      <c r="K182" s="211"/>
      <c r="L182" s="679">
        <v>25</v>
      </c>
      <c r="M182" s="56"/>
      <c r="N182" s="453" t="str">
        <f t="shared" si="16"/>
        <v/>
      </c>
      <c r="O182" s="56"/>
      <c r="P182" s="451" t="s">
        <v>633</v>
      </c>
      <c r="Q182" s="56"/>
      <c r="R182" s="60"/>
      <c r="S182" s="56"/>
    </row>
    <row r="183" spans="1:19" ht="12" customHeight="1">
      <c r="A183" s="43" t="str">
        <f>IF(ISBLANK(H183),"",($E$3&amp;"."&amp;+(COUNTA(H$4:H183))))</f>
        <v/>
      </c>
      <c r="B183" s="33"/>
      <c r="C183" s="17"/>
      <c r="D183" s="13"/>
      <c r="E183" s="11"/>
      <c r="F183" s="11"/>
      <c r="G183" s="6"/>
      <c r="H183" s="14"/>
      <c r="I183" s="202"/>
      <c r="J183" s="205"/>
      <c r="K183" s="211"/>
      <c r="L183" s="679">
        <v>26</v>
      </c>
      <c r="M183" s="56"/>
      <c r="N183" s="453" t="str">
        <f t="shared" si="16"/>
        <v/>
      </c>
      <c r="O183" s="56"/>
      <c r="P183" s="56"/>
      <c r="Q183" s="56"/>
      <c r="R183" s="60"/>
      <c r="S183" s="56"/>
    </row>
    <row r="184" spans="1:19" ht="12" customHeight="1">
      <c r="A184" s="43" t="str">
        <f>IF(ISBLANK(H184),"",($E$3&amp;"."&amp;+(COUNTA(H$4:H184))))</f>
        <v/>
      </c>
      <c r="B184" s="33"/>
      <c r="C184" s="776" t="s">
        <v>82</v>
      </c>
      <c r="D184" s="777"/>
      <c r="E184" s="777"/>
      <c r="F184" s="777"/>
      <c r="G184" s="778"/>
      <c r="H184" s="62"/>
      <c r="I184" s="203"/>
      <c r="J184" s="201"/>
      <c r="K184" s="211" t="str">
        <f t="shared" si="18"/>
        <v/>
      </c>
      <c r="L184" s="679">
        <v>27</v>
      </c>
      <c r="M184" s="56"/>
      <c r="N184" s="454" t="e">
        <f t="shared" si="16"/>
        <v>#DIV/0!</v>
      </c>
      <c r="O184" s="56"/>
      <c r="P184" s="56"/>
      <c r="Q184" s="56"/>
      <c r="R184" s="60"/>
      <c r="S184" s="56"/>
    </row>
    <row r="185" spans="1:19" s="73" customFormat="1" ht="12" customHeight="1">
      <c r="A185" s="43" t="str">
        <f>IF(ISBLANK(H185),"",($E$3&amp;"."&amp;+(COUNTA(H$4:H185))))</f>
        <v/>
      </c>
      <c r="B185" s="33"/>
      <c r="C185" s="25" t="s">
        <v>83</v>
      </c>
      <c r="D185" s="13"/>
      <c r="E185" s="11"/>
      <c r="F185" s="11"/>
      <c r="G185" s="6"/>
      <c r="H185" s="62"/>
      <c r="I185" s="50"/>
      <c r="J185" s="201"/>
      <c r="K185" s="211" t="str">
        <f t="shared" si="18"/>
        <v/>
      </c>
      <c r="L185" s="679">
        <v>29</v>
      </c>
      <c r="M185" s="56"/>
      <c r="N185" s="453" t="str">
        <f>IF(ISBLANK($I184),"",$K184/$K$463)</f>
        <v/>
      </c>
      <c r="O185" s="56"/>
      <c r="P185" s="56"/>
      <c r="Q185" s="56"/>
      <c r="R185" s="60"/>
      <c r="S185" s="56"/>
    </row>
    <row r="186" spans="1:19" s="73" customFormat="1" ht="12" customHeight="1">
      <c r="A186" s="43" t="str">
        <f>IF(ISBLANK(H186),"",($E$3&amp;"."&amp;+(COUNTA(H$4:H186))))</f>
        <v/>
      </c>
      <c r="B186" s="33"/>
      <c r="C186" s="17"/>
      <c r="D186" s="13"/>
      <c r="E186" s="11"/>
      <c r="F186" s="11"/>
      <c r="G186" s="6"/>
      <c r="H186" s="62"/>
      <c r="I186" s="50"/>
      <c r="J186" s="201"/>
      <c r="K186" s="211" t="str">
        <f t="shared" si="18"/>
        <v/>
      </c>
      <c r="L186" s="679">
        <v>30</v>
      </c>
      <c r="M186" s="56"/>
      <c r="N186" s="453" t="e">
        <f>IF(ISBLANK(#REF!),"",#REF!/$K$463)</f>
        <v>#REF!</v>
      </c>
      <c r="O186" s="56"/>
      <c r="P186" s="56"/>
      <c r="Q186" s="56"/>
      <c r="R186" s="60"/>
      <c r="S186" s="56"/>
    </row>
    <row r="187" spans="1:19" ht="12" customHeight="1">
      <c r="A187" s="43" t="str">
        <f>IF(ISBLANK(H187),"",($E$3&amp;"."&amp;+(COUNTA(H$4:H187))))</f>
        <v/>
      </c>
      <c r="B187" s="33" t="s">
        <v>84</v>
      </c>
      <c r="C187" s="15" t="s">
        <v>12</v>
      </c>
      <c r="D187" s="16" t="s">
        <v>85</v>
      </c>
      <c r="E187" s="11"/>
      <c r="F187" s="11"/>
      <c r="G187" s="6"/>
      <c r="H187" s="62"/>
      <c r="I187" s="50"/>
      <c r="J187" s="201"/>
      <c r="K187" s="211" t="str">
        <f t="shared" si="18"/>
        <v/>
      </c>
      <c r="L187" s="679">
        <v>31</v>
      </c>
      <c r="M187" s="60"/>
      <c r="N187" s="453" t="str">
        <f>IF(ISBLANK($I185),"",$K185/$K$463)</f>
        <v/>
      </c>
      <c r="O187" s="60"/>
      <c r="P187" s="60"/>
      <c r="Q187" s="56"/>
      <c r="R187" s="60"/>
      <c r="S187" s="56"/>
    </row>
    <row r="188" spans="1:19" ht="12" customHeight="1">
      <c r="A188" s="43" t="str">
        <f>IF(ISBLANK(H188),"",($E$3&amp;"."&amp;+(COUNTA(H$4:H188))))</f>
        <v/>
      </c>
      <c r="B188" s="33"/>
      <c r="C188" s="17"/>
      <c r="D188" s="11"/>
      <c r="E188" s="11"/>
      <c r="F188" s="11"/>
      <c r="G188" s="6"/>
      <c r="H188" s="62"/>
      <c r="I188" s="50"/>
      <c r="J188" s="201"/>
      <c r="K188" s="211"/>
      <c r="L188" s="679">
        <v>32</v>
      </c>
      <c r="M188" s="56"/>
      <c r="N188" s="453" t="str">
        <f>IF(ISBLANK($I186),"",$K186/$K$463)</f>
        <v/>
      </c>
      <c r="O188" s="56"/>
      <c r="P188" s="56"/>
      <c r="Q188" s="56"/>
      <c r="R188" s="60"/>
      <c r="S188" s="56"/>
    </row>
    <row r="189" spans="1:19" ht="12" customHeight="1">
      <c r="A189" s="43" t="str">
        <f>IF(ISBLANK(H189),"",($E$3&amp;"."&amp;+(COUNTA(H$4:H189))))</f>
        <v>4.22</v>
      </c>
      <c r="B189" s="33"/>
      <c r="C189" s="12"/>
      <c r="D189" s="13" t="s">
        <v>11</v>
      </c>
      <c r="E189" s="11" t="s">
        <v>86</v>
      </c>
      <c r="F189" s="11"/>
      <c r="G189" s="6"/>
      <c r="H189" s="62" t="s">
        <v>13</v>
      </c>
      <c r="I189" s="346">
        <f>ROUNDUP(Q192,0)</f>
        <v>2</v>
      </c>
      <c r="J189" s="201"/>
      <c r="K189" s="211"/>
      <c r="L189" s="679">
        <v>33</v>
      </c>
      <c r="M189" s="56"/>
      <c r="N189" s="455" t="str">
        <f>IF(ISBLANK($I187),"",$K187/$K$463)</f>
        <v/>
      </c>
      <c r="O189" s="56"/>
      <c r="P189" s="56"/>
      <c r="Q189" s="56"/>
      <c r="R189" s="60"/>
      <c r="S189" s="56"/>
    </row>
    <row r="190" spans="1:19" ht="12" customHeight="1">
      <c r="A190" s="43" t="str">
        <f>IF(ISBLANK(H190),"",($E$3&amp;"."&amp;+(COUNTA(H$4:H190))))</f>
        <v/>
      </c>
      <c r="B190" s="33"/>
      <c r="C190" s="36"/>
      <c r="D190" s="11"/>
      <c r="E190" s="11"/>
      <c r="F190" s="11"/>
      <c r="G190" s="6"/>
      <c r="H190" s="14"/>
      <c r="I190" s="4"/>
      <c r="J190" s="205"/>
      <c r="K190" s="211"/>
      <c r="L190" s="679">
        <v>34</v>
      </c>
      <c r="M190" s="56"/>
      <c r="N190" s="455" t="str">
        <f>IF(ISBLANK($I188),"",$K188/$K$463)</f>
        <v/>
      </c>
      <c r="O190" s="56"/>
      <c r="P190" s="56"/>
      <c r="Q190" s="56"/>
      <c r="R190" s="60"/>
      <c r="S190" s="56"/>
    </row>
    <row r="191" spans="1:19" ht="12" customHeight="1">
      <c r="A191" s="43" t="str">
        <f>IF(ISBLANK(H191),"",($E$3&amp;"."&amp;+(COUNTA(H$4:H191))))</f>
        <v>4.23</v>
      </c>
      <c r="B191" s="33"/>
      <c r="C191" s="12"/>
      <c r="D191" s="13" t="s">
        <v>17</v>
      </c>
      <c r="E191" s="11" t="s">
        <v>596</v>
      </c>
      <c r="F191" s="11"/>
      <c r="G191" s="6"/>
      <c r="H191" s="62" t="s">
        <v>13</v>
      </c>
      <c r="I191" s="346">
        <f>ROUNDUP(Q193,0)</f>
        <v>6</v>
      </c>
      <c r="J191" s="201"/>
      <c r="K191" s="211"/>
      <c r="L191" s="679">
        <v>35</v>
      </c>
      <c r="M191" s="56"/>
      <c r="N191" s="455" t="e">
        <f>IF(ISBLANK($I189),"",$K189/$K$463)</f>
        <v>#DIV/0!</v>
      </c>
      <c r="O191" s="345" t="s">
        <v>585</v>
      </c>
      <c r="R191" s="60"/>
      <c r="S191" s="56"/>
    </row>
    <row r="192" spans="1:19" ht="12" customHeight="1">
      <c r="A192" s="43" t="str">
        <f>IF(ISBLANK(H192),"",($E$3&amp;"."&amp;+(COUNTA(H$4:H192))))</f>
        <v/>
      </c>
      <c r="B192" s="217"/>
      <c r="C192" s="239"/>
      <c r="D192" s="230"/>
      <c r="E192" s="207"/>
      <c r="F192" s="207"/>
      <c r="G192" s="208"/>
      <c r="H192" s="231"/>
      <c r="I192" s="232"/>
      <c r="J192" s="233"/>
      <c r="K192" s="234"/>
      <c r="L192" s="679">
        <v>36</v>
      </c>
      <c r="M192" s="56"/>
      <c r="N192" s="453" t="e">
        <f>IF(ISBLANK(#REF!),"",#REF!/$K$463)</f>
        <v>#REF!</v>
      </c>
      <c r="O192" s="343" t="s">
        <v>586</v>
      </c>
      <c r="P192" s="344"/>
      <c r="Q192" s="342">
        <f>4.964 * 5.7 * 0.05</f>
        <v>1.4147400000000001</v>
      </c>
      <c r="R192" s="56" t="s">
        <v>13</v>
      </c>
      <c r="S192" s="56"/>
    </row>
    <row r="193" spans="1:24" ht="12" customHeight="1">
      <c r="A193" s="43" t="str">
        <f>IF(ISBLANK(H193),"",($E$3&amp;"."&amp;+(COUNTA(H$4:H193))))</f>
        <v>4.24</v>
      </c>
      <c r="B193" s="33"/>
      <c r="C193" s="17"/>
      <c r="D193" s="13" t="s">
        <v>81</v>
      </c>
      <c r="E193" s="11" t="s">
        <v>87</v>
      </c>
      <c r="F193" s="11"/>
      <c r="G193" s="6"/>
      <c r="H193" s="62" t="s">
        <v>13</v>
      </c>
      <c r="I193" s="50">
        <v>3</v>
      </c>
      <c r="J193" s="201"/>
      <c r="K193" s="211"/>
      <c r="L193" s="679">
        <v>37</v>
      </c>
      <c r="M193" s="56"/>
      <c r="N193" s="453" t="e">
        <f>IF(ISBLANK(#REF!),"",#REF!/$K$463)</f>
        <v>#REF!</v>
      </c>
      <c r="O193" s="343" t="s">
        <v>597</v>
      </c>
      <c r="P193" s="344"/>
      <c r="Q193" s="342">
        <f>9.15 * 5.7 * 0.1</f>
        <v>5.2155000000000005</v>
      </c>
      <c r="R193" s="56" t="s">
        <v>13</v>
      </c>
      <c r="S193" s="56"/>
    </row>
    <row r="194" spans="1:24" ht="12" customHeight="1">
      <c r="A194" s="43" t="str">
        <f>IF(ISBLANK(H194),"",($E$3&amp;"."&amp;+(COUNTA(H$4:H194))))</f>
        <v/>
      </c>
      <c r="B194" s="33"/>
      <c r="C194" s="17"/>
      <c r="D194" s="15"/>
      <c r="E194" s="11"/>
      <c r="F194" s="11"/>
      <c r="G194" s="6"/>
      <c r="H194" s="62"/>
      <c r="I194" s="50"/>
      <c r="J194" s="201"/>
      <c r="K194" s="211"/>
      <c r="L194" s="679">
        <v>38</v>
      </c>
      <c r="M194" s="1"/>
      <c r="N194" s="453" t="str">
        <f>IF(ISBLANK($I190),"",$K190/$K$463)</f>
        <v/>
      </c>
      <c r="O194"/>
      <c r="P194"/>
      <c r="Q194"/>
      <c r="R194"/>
      <c r="S194"/>
    </row>
    <row r="195" spans="1:24" ht="12" customHeight="1">
      <c r="A195" s="43" t="str">
        <f>IF(ISBLANK(H195),"",($E$3&amp;"."&amp;+(COUNTA(H$4:H195))))</f>
        <v/>
      </c>
      <c r="B195" s="33" t="s">
        <v>88</v>
      </c>
      <c r="C195" s="15" t="s">
        <v>15</v>
      </c>
      <c r="D195" s="44" t="s">
        <v>89</v>
      </c>
      <c r="E195" s="11"/>
      <c r="F195" s="11"/>
      <c r="G195" s="6"/>
      <c r="H195" s="62"/>
      <c r="I195" s="50"/>
      <c r="J195" s="201"/>
      <c r="K195" s="211" t="str">
        <f t="shared" ref="K195:K203" si="19">IF(I195&lt;&gt;0,I195*J195,"")</f>
        <v/>
      </c>
      <c r="L195" s="679">
        <v>39</v>
      </c>
      <c r="M195" s="56"/>
      <c r="N195" s="455"/>
      <c r="O195" s="347" t="s">
        <v>594</v>
      </c>
      <c r="P195" s="348"/>
      <c r="Q195" s="349">
        <f>SUM(Q196:Q197)</f>
        <v>20.525874999999999</v>
      </c>
      <c r="R195" s="56" t="s">
        <v>13</v>
      </c>
      <c r="S195" s="56"/>
    </row>
    <row r="196" spans="1:24" s="213" customFormat="1" ht="12" customHeight="1">
      <c r="A196" s="43" t="str">
        <f>IF(ISBLANK(H196),"",($E$3&amp;"."&amp;+(COUNTA(H$4:H196))))</f>
        <v/>
      </c>
      <c r="B196" s="33"/>
      <c r="C196" s="12"/>
      <c r="D196" s="44"/>
      <c r="E196" s="11"/>
      <c r="F196" s="11"/>
      <c r="G196" s="6"/>
      <c r="H196" s="62"/>
      <c r="I196" s="50"/>
      <c r="J196" s="201"/>
      <c r="K196" s="211" t="str">
        <f t="shared" si="19"/>
        <v/>
      </c>
      <c r="L196" s="679">
        <v>40</v>
      </c>
      <c r="M196" s="236"/>
      <c r="N196" s="456" t="str">
        <f>IF(ISBLANK($I192),"",$K192/$K$463)</f>
        <v/>
      </c>
      <c r="O196" s="357" t="s">
        <v>588</v>
      </c>
      <c r="P196" s="360"/>
      <c r="Q196" s="360">
        <f>((9.6*5.7*0.3))</f>
        <v>16.416</v>
      </c>
      <c r="R196" s="60"/>
      <c r="S196" s="236"/>
    </row>
    <row r="197" spans="1:24" s="213" customFormat="1" ht="12" customHeight="1">
      <c r="A197" s="43" t="str">
        <f>IF(ISBLANK(H197),"",($E$3&amp;"."&amp;+(COUNTA(H$4:H197))))</f>
        <v>4.25</v>
      </c>
      <c r="B197" s="33"/>
      <c r="C197" s="17"/>
      <c r="D197" s="13" t="s">
        <v>11</v>
      </c>
      <c r="E197" s="11" t="s">
        <v>497</v>
      </c>
      <c r="F197" s="11"/>
      <c r="G197" s="6"/>
      <c r="H197" s="62" t="s">
        <v>13</v>
      </c>
      <c r="I197" s="50"/>
      <c r="J197" s="201"/>
      <c r="K197" s="211" t="s">
        <v>170</v>
      </c>
      <c r="L197" s="679">
        <v>41</v>
      </c>
      <c r="M197" s="236"/>
      <c r="N197" s="456" t="e">
        <f>IF(ISBLANK(#REF!),"",#REF!/$K$463)</f>
        <v>#REF!</v>
      </c>
      <c r="O197" s="357" t="s">
        <v>593</v>
      </c>
      <c r="P197" s="360"/>
      <c r="Q197" s="360">
        <f>2.75*(3.57+0.35+0.35)*0.35</f>
        <v>4.1098749999999997</v>
      </c>
      <c r="R197" s="60"/>
      <c r="S197" s="236"/>
    </row>
    <row r="198" spans="1:24" s="213" customFormat="1" ht="12" customHeight="1">
      <c r="A198" s="43" t="str">
        <f>IF(ISBLANK(H198),"",($E$3&amp;"."&amp;+(COUNTA(H$4:H198))))</f>
        <v/>
      </c>
      <c r="B198" s="33"/>
      <c r="C198" s="17"/>
      <c r="D198" s="11"/>
      <c r="E198" s="11"/>
      <c r="F198" s="11"/>
      <c r="G198" s="6"/>
      <c r="H198" s="62"/>
      <c r="I198" s="50"/>
      <c r="J198" s="201"/>
      <c r="K198" s="211" t="str">
        <f t="shared" si="19"/>
        <v/>
      </c>
      <c r="L198" s="679">
        <v>42</v>
      </c>
      <c r="M198" s="236"/>
      <c r="N198" s="457" t="e">
        <f>IF(ISBLANK($I193),"",$K193/$K$463)</f>
        <v>#DIV/0!</v>
      </c>
      <c r="O198" s="236"/>
      <c r="P198" s="236"/>
      <c r="Q198" s="236"/>
      <c r="R198" s="237"/>
      <c r="S198" s="236"/>
    </row>
    <row r="199" spans="1:24" s="213" customFormat="1" ht="12" customHeight="1">
      <c r="A199" s="43" t="str">
        <f>IF(ISBLANK(H199),"",($E$3&amp;"."&amp;+(COUNTA(H$4:H199))))</f>
        <v>4.26</v>
      </c>
      <c r="B199" s="33"/>
      <c r="C199" s="17"/>
      <c r="D199" s="13" t="s">
        <v>17</v>
      </c>
      <c r="E199" s="11" t="s">
        <v>496</v>
      </c>
      <c r="F199" s="11"/>
      <c r="G199" s="6"/>
      <c r="H199" s="62" t="s">
        <v>13</v>
      </c>
      <c r="I199" s="50"/>
      <c r="J199" s="201"/>
      <c r="K199" s="211" t="s">
        <v>170</v>
      </c>
      <c r="L199" s="679">
        <v>43</v>
      </c>
      <c r="M199" s="236"/>
      <c r="N199" s="457"/>
      <c r="O199" s="236"/>
      <c r="P199" s="236"/>
      <c r="Q199" s="236"/>
      <c r="R199" s="237"/>
      <c r="S199" s="236"/>
    </row>
    <row r="200" spans="1:24" ht="12" customHeight="1">
      <c r="A200" s="43" t="str">
        <f>IF(ISBLANK(H200),"",($E$3&amp;"."&amp;+(COUNTA(H$4:H200))))</f>
        <v/>
      </c>
      <c r="B200" s="33"/>
      <c r="C200" s="36"/>
      <c r="D200" s="230"/>
      <c r="E200" s="11"/>
      <c r="F200" s="11"/>
      <c r="G200" s="6"/>
      <c r="H200" s="14"/>
      <c r="I200" s="50"/>
      <c r="J200" s="201"/>
      <c r="K200" s="211" t="str">
        <f t="shared" si="19"/>
        <v/>
      </c>
      <c r="L200" s="679">
        <v>44</v>
      </c>
      <c r="M200" s="56"/>
      <c r="N200" s="453" t="e">
        <f>IF(ISBLANK(#REF!),"",#REF!/$K$463)</f>
        <v>#REF!</v>
      </c>
      <c r="O200" s="347" t="s">
        <v>587</v>
      </c>
      <c r="P200" s="348"/>
      <c r="Q200" s="349">
        <f>SUM(Q204:Q205)</f>
        <v>47.304100000000012</v>
      </c>
      <c r="R200" s="56" t="s">
        <v>13</v>
      </c>
      <c r="S200" s="56"/>
    </row>
    <row r="201" spans="1:24" ht="12" customHeight="1">
      <c r="A201" s="43" t="str">
        <f>IF(ISBLANK(H201),"",($E$3&amp;"."&amp;+(COUNTA(H$4:H201))))</f>
        <v>4.27</v>
      </c>
      <c r="B201" s="33"/>
      <c r="C201" s="17"/>
      <c r="D201" s="13" t="s">
        <v>81</v>
      </c>
      <c r="E201" s="11" t="s">
        <v>498</v>
      </c>
      <c r="F201" s="11"/>
      <c r="G201" s="6"/>
      <c r="H201" s="62" t="s">
        <v>13</v>
      </c>
      <c r="I201" s="50"/>
      <c r="J201" s="201"/>
      <c r="K201" s="211" t="s">
        <v>170</v>
      </c>
      <c r="L201" s="679">
        <v>45</v>
      </c>
      <c r="M201" s="1"/>
      <c r="N201" s="453" t="e">
        <f>IF(ISBLANK(#REF!),"",#REF!/$K$463)</f>
        <v>#REF!</v>
      </c>
      <c r="O201"/>
      <c r="P201"/>
      <c r="Q201"/>
      <c r="R201"/>
      <c r="S201"/>
    </row>
    <row r="202" spans="1:24" ht="12" customHeight="1">
      <c r="A202" s="43" t="str">
        <f>IF(ISBLANK(H202),"",($E$3&amp;"."&amp;+(COUNTA(H$4:H202))))</f>
        <v/>
      </c>
      <c r="B202" s="33"/>
      <c r="C202" s="17"/>
      <c r="D202" s="15"/>
      <c r="E202" s="11"/>
      <c r="F202" s="11"/>
      <c r="G202" s="6"/>
      <c r="H202" s="62"/>
      <c r="I202" s="50"/>
      <c r="J202" s="201"/>
      <c r="K202" s="211" t="str">
        <f t="shared" si="19"/>
        <v/>
      </c>
      <c r="L202" s="679">
        <v>46</v>
      </c>
      <c r="M202" s="73"/>
      <c r="N202" s="453" t="str">
        <f>IF(ISBLANK($I233),"",$K233/$K$463)</f>
        <v/>
      </c>
      <c r="O202" s="73"/>
      <c r="P202" s="73"/>
      <c r="Q202" s="73"/>
      <c r="R202" s="73"/>
      <c r="S202" s="73"/>
    </row>
    <row r="203" spans="1:24" ht="12" customHeight="1">
      <c r="A203" s="43" t="str">
        <f>IF(ISBLANK(H203),"",($E$3&amp;"."&amp;+(COUNTA(H$4:H203))))</f>
        <v/>
      </c>
      <c r="B203" s="33" t="s">
        <v>88</v>
      </c>
      <c r="C203" s="15" t="s">
        <v>16</v>
      </c>
      <c r="D203" s="44" t="s">
        <v>90</v>
      </c>
      <c r="E203" s="11"/>
      <c r="F203" s="11"/>
      <c r="G203" s="6"/>
      <c r="H203" s="62"/>
      <c r="I203" s="50"/>
      <c r="J203" s="201"/>
      <c r="K203" s="211" t="str">
        <f t="shared" si="19"/>
        <v/>
      </c>
      <c r="L203" s="679">
        <v>47</v>
      </c>
      <c r="M203" s="73"/>
      <c r="N203" s="453" t="str">
        <f>IF(ISBLANK($I234),"",$K234/$K$463)</f>
        <v/>
      </c>
      <c r="O203" s="73"/>
      <c r="P203" s="73"/>
      <c r="Q203" s="73"/>
      <c r="R203" s="73"/>
      <c r="S203" s="73"/>
    </row>
    <row r="204" spans="1:24" ht="12" customHeight="1">
      <c r="A204" s="43" t="str">
        <f>IF(ISBLANK(H204),"",($E$3&amp;"."&amp;+(COUNTA(H$4:H204))))</f>
        <v/>
      </c>
      <c r="B204" s="33"/>
      <c r="C204" s="17"/>
      <c r="D204" s="44" t="s">
        <v>91</v>
      </c>
      <c r="E204" s="11"/>
      <c r="F204" s="11"/>
      <c r="G204" s="6"/>
      <c r="H204" s="62"/>
      <c r="I204" s="50"/>
      <c r="J204" s="201"/>
      <c r="K204" s="211"/>
      <c r="L204" s="679">
        <v>48</v>
      </c>
      <c r="M204" s="56"/>
      <c r="N204" s="453" t="str">
        <f t="shared" ref="N204:N223" si="20">IF(ISBLANK($I195),"",$K195/$K$463)</f>
        <v/>
      </c>
      <c r="O204" s="357" t="s">
        <v>588</v>
      </c>
      <c r="P204" s="360"/>
      <c r="Q204" s="360">
        <f>(($P$1-2.05-0.35-0.25+0.15)*($P$2+0.15+0.15)*0.5)+((2.05+0.35+0.25)*($P$2+0.15+0.15)*0.35)+((0.25+4.464+0.25)*$P$2*0.25)</f>
        <v>32.58870000000001</v>
      </c>
      <c r="R204" s="60"/>
      <c r="S204" s="56"/>
    </row>
    <row r="205" spans="1:24" ht="12" customHeight="1">
      <c r="A205" s="43" t="str">
        <f>IF(ISBLANK(H205),"",($E$3&amp;"."&amp;+(COUNTA(H$4:H205))))</f>
        <v/>
      </c>
      <c r="B205" s="33"/>
      <c r="C205" s="17"/>
      <c r="D205" s="44"/>
      <c r="E205" s="11"/>
      <c r="F205" s="11"/>
      <c r="G205" s="6"/>
      <c r="H205" s="62"/>
      <c r="I205" s="50"/>
      <c r="J205" s="201"/>
      <c r="K205" s="211"/>
      <c r="L205" s="679">
        <v>49</v>
      </c>
      <c r="M205" s="56"/>
      <c r="N205" s="453" t="str">
        <f t="shared" si="20"/>
        <v/>
      </c>
      <c r="O205" s="357" t="s">
        <v>593</v>
      </c>
      <c r="P205" s="360"/>
      <c r="Q205" s="360">
        <f>($S$1+0.15+0.15)*($S$3+0.15)*0.35</f>
        <v>14.715400000000001</v>
      </c>
      <c r="R205" s="60"/>
      <c r="S205" s="56"/>
      <c r="W205" s="465"/>
      <c r="X205" s="465"/>
    </row>
    <row r="206" spans="1:24" ht="12" customHeight="1">
      <c r="A206" s="43" t="str">
        <f>IF(ISBLANK(H206),"",($E$3&amp;"."&amp;+(COUNTA(H$4:H206))))</f>
        <v>4.28</v>
      </c>
      <c r="B206" s="33"/>
      <c r="C206" s="17"/>
      <c r="D206" s="13" t="s">
        <v>11</v>
      </c>
      <c r="E206" s="11" t="s">
        <v>499</v>
      </c>
      <c r="F206" s="11"/>
      <c r="G206" s="6"/>
      <c r="H206" s="62" t="s">
        <v>13</v>
      </c>
      <c r="I206" s="346">
        <f>$Q$200</f>
        <v>47.304100000000012</v>
      </c>
      <c r="J206" s="201"/>
      <c r="K206" s="211"/>
      <c r="L206" s="679">
        <v>50</v>
      </c>
      <c r="M206" s="56"/>
      <c r="N206" s="453" t="str">
        <f t="shared" si="20"/>
        <v/>
      </c>
      <c r="S206" s="56"/>
      <c r="W206" s="451"/>
      <c r="X206" s="451"/>
    </row>
    <row r="207" spans="1:24" ht="12" customHeight="1">
      <c r="A207" s="43" t="str">
        <f>IF(ISBLANK(H207),"",($E$3&amp;"."&amp;+(COUNTA(H$4:H207))))</f>
        <v/>
      </c>
      <c r="B207" s="33"/>
      <c r="C207" s="12"/>
      <c r="D207" s="11"/>
      <c r="E207" s="11"/>
      <c r="F207" s="11"/>
      <c r="G207" s="6"/>
      <c r="H207" s="62"/>
      <c r="I207" s="50"/>
      <c r="J207" s="201"/>
      <c r="K207" s="211"/>
      <c r="L207" s="679">
        <v>51</v>
      </c>
      <c r="M207" s="56"/>
      <c r="N207" s="453" t="str">
        <f t="shared" si="20"/>
        <v/>
      </c>
      <c r="O207" s="467" t="s">
        <v>697</v>
      </c>
      <c r="P207" s="56"/>
      <c r="Q207" s="56"/>
      <c r="R207" s="60"/>
      <c r="S207" s="56"/>
      <c r="W207" s="451"/>
      <c r="X207" s="451"/>
    </row>
    <row r="208" spans="1:24" ht="12" customHeight="1">
      <c r="A208" s="43" t="str">
        <f>IF(ISBLANK(H208),"",($E$3&amp;"."&amp;+(COUNTA(H$4:H208))))</f>
        <v>4.29</v>
      </c>
      <c r="B208" s="33"/>
      <c r="C208" s="17"/>
      <c r="D208" s="13" t="s">
        <v>17</v>
      </c>
      <c r="E208" s="11" t="s">
        <v>500</v>
      </c>
      <c r="F208" s="11"/>
      <c r="G208" s="6"/>
      <c r="H208" s="62" t="s">
        <v>13</v>
      </c>
      <c r="I208" s="346">
        <f>$Q$208+$Q$215+$Q$220</f>
        <v>145.08761499999972</v>
      </c>
      <c r="J208" s="201"/>
      <c r="K208" s="211"/>
      <c r="L208" s="679">
        <v>52</v>
      </c>
      <c r="M208" s="56"/>
      <c r="N208" s="453" t="str">
        <f t="shared" si="20"/>
        <v/>
      </c>
      <c r="O208" s="347" t="s">
        <v>590</v>
      </c>
      <c r="P208" s="358"/>
      <c r="Q208" s="359">
        <f>SUM($P$209:$P$212)</f>
        <v>98.767989999999941</v>
      </c>
      <c r="R208" s="56" t="s">
        <v>13</v>
      </c>
      <c r="S208" s="56"/>
    </row>
    <row r="209" spans="1:26" ht="12" customHeight="1">
      <c r="A209" s="43" t="str">
        <f>IF(ISBLANK(H209),"",($E$3&amp;"."&amp;+(COUNTA(H$4:H209))))</f>
        <v/>
      </c>
      <c r="B209" s="33"/>
      <c r="C209" s="36"/>
      <c r="D209" s="230"/>
      <c r="E209" s="11"/>
      <c r="F209" s="11"/>
      <c r="G209" s="6"/>
      <c r="H209" s="14"/>
      <c r="I209" s="4"/>
      <c r="J209" s="201"/>
      <c r="K209" s="211"/>
      <c r="L209" s="679">
        <v>53</v>
      </c>
      <c r="M209" s="1"/>
      <c r="N209" s="453" t="str">
        <f t="shared" si="20"/>
        <v/>
      </c>
      <c r="O209" s="1" t="s">
        <v>693</v>
      </c>
      <c r="P209" s="466">
        <f>2*(9.15*0.35*(9.05-0.3-0.5))</f>
        <v>52.841250000000002</v>
      </c>
      <c r="Q209" s="196"/>
      <c r="R209" s="196"/>
      <c r="S209"/>
    </row>
    <row r="210" spans="1:26" ht="12" customHeight="1">
      <c r="A210" s="43" t="str">
        <f>IF(ISBLANK(H210),"",($E$3&amp;"."&amp;+(COUNTA(H$4:H210))))</f>
        <v>4.30</v>
      </c>
      <c r="B210" s="33"/>
      <c r="C210" s="17"/>
      <c r="D210" s="13" t="s">
        <v>81</v>
      </c>
      <c r="E210" s="11" t="s">
        <v>501</v>
      </c>
      <c r="F210" s="11"/>
      <c r="G210" s="6"/>
      <c r="H210" s="62" t="s">
        <v>13</v>
      </c>
      <c r="I210" s="346">
        <f>$Q$195</f>
        <v>20.525874999999999</v>
      </c>
      <c r="J210" s="201"/>
      <c r="K210" s="211"/>
      <c r="L210" s="679">
        <v>54</v>
      </c>
      <c r="M210" s="56"/>
      <c r="N210" s="453" t="str">
        <f t="shared" si="20"/>
        <v/>
      </c>
      <c r="O210" s="1" t="s">
        <v>694</v>
      </c>
      <c r="P210" s="357">
        <f>2*(5*0.35*(9.05-0.3-0.5))</f>
        <v>28.875</v>
      </c>
      <c r="Q210" s="60"/>
      <c r="R210" s="60"/>
      <c r="S210" s="56"/>
    </row>
    <row r="211" spans="1:26" ht="12" customHeight="1">
      <c r="A211" s="43" t="str">
        <f>IF(ISBLANK(H211),"",($E$3&amp;"."&amp;+(COUNTA(H$4:H211))))</f>
        <v/>
      </c>
      <c r="B211" s="33"/>
      <c r="C211" s="17"/>
      <c r="D211" s="15"/>
      <c r="E211" s="11"/>
      <c r="F211" s="11"/>
      <c r="G211" s="6"/>
      <c r="H211" s="62"/>
      <c r="I211" s="50"/>
      <c r="J211" s="201"/>
      <c r="K211" s="211"/>
      <c r="L211" s="679">
        <v>55</v>
      </c>
      <c r="M211" s="56"/>
      <c r="N211" s="453" t="str">
        <f t="shared" si="20"/>
        <v/>
      </c>
      <c r="O211" s="1" t="s">
        <v>696</v>
      </c>
      <c r="P211" s="466">
        <f>2*(5*(0.5-0.35)*((1490.69-1485.64)))</f>
        <v>7.5749999999999327</v>
      </c>
      <c r="Q211" s="60"/>
      <c r="R211" s="60"/>
      <c r="S211" s="56"/>
    </row>
    <row r="212" spans="1:26" ht="12" customHeight="1">
      <c r="A212" s="43" t="str">
        <f>IF(ISBLANK(H212),"",($E$3&amp;"."&amp;+(COUNTA(H$4:H212))))</f>
        <v/>
      </c>
      <c r="B212" s="33" t="s">
        <v>88</v>
      </c>
      <c r="C212" s="15" t="s">
        <v>23</v>
      </c>
      <c r="D212" s="44" t="s">
        <v>93</v>
      </c>
      <c r="E212" s="11"/>
      <c r="F212" s="11"/>
      <c r="G212" s="6"/>
      <c r="H212" s="62"/>
      <c r="I212" s="50"/>
      <c r="J212" s="201"/>
      <c r="K212" s="211"/>
      <c r="L212" s="679">
        <v>56</v>
      </c>
      <c r="M212" s="56"/>
      <c r="N212" s="453" t="str">
        <f t="shared" si="20"/>
        <v/>
      </c>
      <c r="O212" s="1" t="s">
        <v>695</v>
      </c>
      <c r="P212" s="466">
        <f>(0.35*2.6*5.7)+(0.35*4.714*2.6)</f>
        <v>9.4767399999999995</v>
      </c>
      <c r="Q212" s="60"/>
      <c r="R212" s="60"/>
      <c r="S212" s="56"/>
    </row>
    <row r="213" spans="1:26" ht="12" customHeight="1">
      <c r="A213" s="43" t="str">
        <f>IF(ISBLANK(H213),"",($E$3&amp;"."&amp;+(COUNTA(H$4:H213))))</f>
        <v/>
      </c>
      <c r="B213" s="33"/>
      <c r="C213" s="12"/>
      <c r="D213" s="44" t="s">
        <v>91</v>
      </c>
      <c r="E213" s="11"/>
      <c r="F213" s="11"/>
      <c r="G213" s="6"/>
      <c r="H213" s="62"/>
      <c r="I213" s="50"/>
      <c r="J213" s="201"/>
      <c r="K213" s="211" t="str">
        <f t="shared" ref="K213:K219" si="21">IF(I213&lt;&gt;0,I213*J213,"")</f>
        <v/>
      </c>
      <c r="L213" s="679">
        <v>57</v>
      </c>
      <c r="M213" s="56"/>
      <c r="N213" s="453" t="str">
        <f t="shared" si="20"/>
        <v/>
      </c>
      <c r="P213" s="356"/>
    </row>
    <row r="214" spans="1:26" ht="12" customHeight="1">
      <c r="A214" s="43" t="str">
        <f>IF(ISBLANK(H214),"",($E$3&amp;"."&amp;+(COUNTA(H$4:H214))))</f>
        <v/>
      </c>
      <c r="B214" s="33"/>
      <c r="C214" s="17"/>
      <c r="D214" s="13"/>
      <c r="E214" s="11"/>
      <c r="F214" s="11"/>
      <c r="G214" s="6"/>
      <c r="H214" s="62"/>
      <c r="I214" s="50"/>
      <c r="J214" s="201"/>
      <c r="K214" s="211" t="str">
        <f t="shared" si="21"/>
        <v/>
      </c>
      <c r="L214" s="679">
        <v>58</v>
      </c>
      <c r="M214" s="56"/>
      <c r="N214" s="453" t="str">
        <f t="shared" si="20"/>
        <v/>
      </c>
      <c r="P214" s="357"/>
    </row>
    <row r="215" spans="1:26" ht="12" customHeight="1">
      <c r="A215" s="43" t="str">
        <f>IF(ISBLANK(H215),"",($E$3&amp;"."&amp;+(COUNTA(H$4:H215))))</f>
        <v>4.31</v>
      </c>
      <c r="B215" s="33"/>
      <c r="C215" s="17"/>
      <c r="D215" s="13" t="s">
        <v>11</v>
      </c>
      <c r="E215" s="11" t="s">
        <v>500</v>
      </c>
      <c r="F215" s="11"/>
      <c r="G215" s="6"/>
      <c r="H215" s="62" t="s">
        <v>13</v>
      </c>
      <c r="I215" s="50"/>
      <c r="J215" s="201"/>
      <c r="K215" s="211" t="s">
        <v>170</v>
      </c>
      <c r="L215" s="679">
        <v>59</v>
      </c>
      <c r="M215" s="56"/>
      <c r="N215" s="453" t="e">
        <f t="shared" si="20"/>
        <v>#DIV/0!</v>
      </c>
      <c r="O215" s="347" t="s">
        <v>591</v>
      </c>
      <c r="P215" s="358"/>
      <c r="Q215" s="359">
        <f>$P$216+$P$217</f>
        <v>20.129999999999768</v>
      </c>
      <c r="R215" s="56" t="s">
        <v>13</v>
      </c>
      <c r="U215" s="341" t="s">
        <v>661</v>
      </c>
      <c r="V215" s="340">
        <f>V216*V217*V218</f>
        <v>9.2549999999997681</v>
      </c>
      <c r="Y215" s="341" t="s">
        <v>661</v>
      </c>
      <c r="Z215" s="340">
        <f>Z216*Z217*Z218</f>
        <v>10.875</v>
      </c>
    </row>
    <row r="216" spans="1:26" ht="12" customHeight="1">
      <c r="A216" s="43" t="str">
        <f>IF(ISBLANK(H216),"",($E$3&amp;"."&amp;+(COUNTA(H$4:H216))))</f>
        <v/>
      </c>
      <c r="B216" s="33"/>
      <c r="C216" s="17"/>
      <c r="D216" s="13"/>
      <c r="E216" s="11"/>
      <c r="F216" s="11"/>
      <c r="G216" s="6"/>
      <c r="H216" s="62"/>
      <c r="I216" s="50"/>
      <c r="J216" s="201"/>
      <c r="K216" s="211" t="str">
        <f t="shared" si="21"/>
        <v/>
      </c>
      <c r="L216" s="679">
        <v>60</v>
      </c>
      <c r="M216" s="56"/>
      <c r="N216" s="453" t="str">
        <f t="shared" si="20"/>
        <v/>
      </c>
      <c r="O216" s="1" t="s">
        <v>689</v>
      </c>
      <c r="P216" s="356">
        <f>$V$215</f>
        <v>9.2549999999997681</v>
      </c>
      <c r="Q216" s="60"/>
      <c r="R216" s="60"/>
      <c r="T216" s="1" t="s">
        <v>689</v>
      </c>
      <c r="U216" s="51" t="s">
        <v>178</v>
      </c>
      <c r="V216" s="51">
        <v>5</v>
      </c>
      <c r="X216" s="1" t="s">
        <v>690</v>
      </c>
      <c r="Y216" s="51" t="s">
        <v>178</v>
      </c>
      <c r="Z216" s="51">
        <v>5</v>
      </c>
    </row>
    <row r="217" spans="1:26" ht="12" customHeight="1">
      <c r="A217" s="43" t="str">
        <f>IF(ISBLANK(H217),"",($E$3&amp;"."&amp;+(COUNTA(H$4:H217))))</f>
        <v/>
      </c>
      <c r="B217" s="33" t="s">
        <v>88</v>
      </c>
      <c r="C217" s="15" t="s">
        <v>956</v>
      </c>
      <c r="D217" s="44" t="s">
        <v>94</v>
      </c>
      <c r="E217" s="11"/>
      <c r="F217" s="11"/>
      <c r="G217" s="6"/>
      <c r="H217" s="62"/>
      <c r="I217" s="50"/>
      <c r="J217" s="201"/>
      <c r="K217" s="211" t="str">
        <f t="shared" si="21"/>
        <v/>
      </c>
      <c r="L217" s="679">
        <v>61</v>
      </c>
      <c r="M217" s="56"/>
      <c r="N217" s="453" t="e">
        <f t="shared" si="20"/>
        <v>#DIV/0!</v>
      </c>
      <c r="O217" s="1" t="s">
        <v>690</v>
      </c>
      <c r="P217" s="357">
        <f>$Z$215</f>
        <v>10.875</v>
      </c>
      <c r="Q217" s="60"/>
      <c r="R217" s="60"/>
      <c r="U217" s="51" t="s">
        <v>631</v>
      </c>
      <c r="V217" s="51">
        <v>0.3</v>
      </c>
      <c r="Y217" s="51" t="s">
        <v>631</v>
      </c>
      <c r="Z217" s="51">
        <v>0.3</v>
      </c>
    </row>
    <row r="218" spans="1:26" ht="12" customHeight="1">
      <c r="A218" s="43" t="str">
        <f>IF(ISBLANK(H218),"",($E$3&amp;"."&amp;+(COUNTA(H$4:H218))))</f>
        <v/>
      </c>
      <c r="B218" s="33"/>
      <c r="C218" s="17"/>
      <c r="D218" s="11"/>
      <c r="E218" s="11"/>
      <c r="F218" s="11"/>
      <c r="G218" s="6"/>
      <c r="H218" s="62"/>
      <c r="I218" s="50"/>
      <c r="J218" s="201"/>
      <c r="K218" s="211" t="str">
        <f t="shared" si="21"/>
        <v/>
      </c>
      <c r="L218" s="679">
        <v>62</v>
      </c>
      <c r="M218" s="1"/>
      <c r="N218" s="453" t="str">
        <f t="shared" si="20"/>
        <v/>
      </c>
      <c r="O218" s="357"/>
      <c r="P218" s="357"/>
      <c r="Q218" s="60"/>
      <c r="R218" s="60"/>
      <c r="U218" s="51" t="s">
        <v>589</v>
      </c>
      <c r="V218" s="51">
        <f>1491.81-1485.64</f>
        <v>6.1699999999998454</v>
      </c>
      <c r="Y218" s="51" t="s">
        <v>589</v>
      </c>
      <c r="Z218" s="51">
        <f>1492.89-1485.64</f>
        <v>7.25</v>
      </c>
    </row>
    <row r="219" spans="1:26" ht="12" customHeight="1">
      <c r="A219" s="43" t="str">
        <f>IF(ISBLANK(H219),"",($E$3&amp;"."&amp;+(COUNTA(H$4:H219))))</f>
        <v/>
      </c>
      <c r="B219" s="33"/>
      <c r="C219" s="17"/>
      <c r="D219" s="13" t="s">
        <v>11</v>
      </c>
      <c r="E219" s="11" t="s">
        <v>1045</v>
      </c>
      <c r="F219" s="11"/>
      <c r="G219" s="6"/>
      <c r="H219" s="62"/>
      <c r="I219" s="50"/>
      <c r="J219" s="201"/>
      <c r="K219" s="211" t="str">
        <f t="shared" si="21"/>
        <v/>
      </c>
      <c r="L219" s="679">
        <v>63</v>
      </c>
      <c r="M219" s="56"/>
      <c r="N219" s="453" t="e">
        <f t="shared" si="20"/>
        <v>#DIV/0!</v>
      </c>
      <c r="O219" s="60"/>
      <c r="P219" s="60"/>
      <c r="Q219" s="60"/>
      <c r="R219" s="60"/>
      <c r="S219" s="56"/>
    </row>
    <row r="220" spans="1:26" ht="12" customHeight="1">
      <c r="A220" s="43" t="str">
        <f>IF(ISBLANK(H220),"",($E$3&amp;"."&amp;+(COUNTA(H$4:H220))))</f>
        <v/>
      </c>
      <c r="B220" s="33"/>
      <c r="C220" s="17"/>
      <c r="D220" s="15"/>
      <c r="E220" s="11" t="s">
        <v>1046</v>
      </c>
      <c r="F220" s="11"/>
      <c r="G220" s="6"/>
      <c r="H220" s="62"/>
      <c r="I220" s="50"/>
      <c r="J220" s="201"/>
      <c r="K220" s="211"/>
      <c r="L220" s="679">
        <v>64</v>
      </c>
      <c r="M220" s="56"/>
      <c r="N220" s="453" t="str">
        <f t="shared" si="20"/>
        <v/>
      </c>
      <c r="O220" s="347" t="s">
        <v>592</v>
      </c>
      <c r="P220" s="358"/>
      <c r="Q220" s="359">
        <f>$P$221+$P$222</f>
        <v>26.189624999999996</v>
      </c>
      <c r="R220" s="56" t="s">
        <v>13</v>
      </c>
      <c r="S220"/>
    </row>
    <row r="221" spans="1:26" ht="12" customHeight="1">
      <c r="A221" s="43" t="str">
        <f>IF(ISBLANK(H221),"",($E$3&amp;"."&amp;+(COUNTA(H$4:H221))))</f>
        <v>4.32</v>
      </c>
      <c r="B221" s="33"/>
      <c r="C221" s="17"/>
      <c r="D221" s="15"/>
      <c r="E221" s="11" t="s">
        <v>95</v>
      </c>
      <c r="F221" s="11"/>
      <c r="G221" s="6"/>
      <c r="H221" s="62" t="s">
        <v>58</v>
      </c>
      <c r="I221" s="346">
        <f>ROUNDUP($Q$200,0)</f>
        <v>48</v>
      </c>
      <c r="J221" s="201"/>
      <c r="K221" s="211"/>
      <c r="L221" s="679">
        <v>65</v>
      </c>
      <c r="M221" s="56"/>
      <c r="N221" s="453" t="str">
        <f t="shared" si="20"/>
        <v/>
      </c>
      <c r="O221" s="357" t="s">
        <v>691</v>
      </c>
      <c r="P221" s="357">
        <f>2*(2.75*0.35*(9.05-0.3-0.5))</f>
        <v>15.881249999999998</v>
      </c>
      <c r="Q221" s="357"/>
      <c r="R221" s="60"/>
      <c r="S221" s="56"/>
    </row>
    <row r="222" spans="1:26" s="73" customFormat="1" ht="12" customHeight="1">
      <c r="A222" s="43" t="str">
        <f>IF(ISBLANK(H222),"",($E$3&amp;"."&amp;+(COUNTA(H$4:H222))))</f>
        <v/>
      </c>
      <c r="B222" s="33"/>
      <c r="C222" s="17"/>
      <c r="D222" s="15"/>
      <c r="E222" s="11"/>
      <c r="F222" s="11"/>
      <c r="G222" s="6"/>
      <c r="H222" s="62"/>
      <c r="I222" s="50"/>
      <c r="J222" s="201"/>
      <c r="K222" s="211"/>
      <c r="L222" s="679">
        <v>66</v>
      </c>
      <c r="M222" s="56"/>
      <c r="N222" s="453" t="str">
        <f t="shared" si="20"/>
        <v/>
      </c>
      <c r="O222" s="357" t="s">
        <v>692</v>
      </c>
      <c r="P222" s="357">
        <f>3.57*0.35*(9.05-0.3-0.5)</f>
        <v>10.308374999999998</v>
      </c>
      <c r="Q222" s="357"/>
      <c r="R222" s="60"/>
      <c r="S222" s="56"/>
      <c r="T222" s="1"/>
      <c r="U222" s="1"/>
      <c r="V222" s="1"/>
      <c r="W222" s="1"/>
      <c r="X222" s="1"/>
      <c r="Y222" s="1"/>
      <c r="Z222" s="1"/>
    </row>
    <row r="223" spans="1:26" s="73" customFormat="1" ht="12" customHeight="1">
      <c r="A223" s="43" t="str">
        <f>IF(ISBLANK(H223),"",($E$3&amp;"."&amp;+(COUNTA(H$4:H223))))</f>
        <v/>
      </c>
      <c r="B223" s="33"/>
      <c r="C223" s="776" t="s">
        <v>96</v>
      </c>
      <c r="D223" s="777"/>
      <c r="E223" s="777"/>
      <c r="F223" s="777"/>
      <c r="G223" s="778"/>
      <c r="H223" s="62"/>
      <c r="I223" s="50"/>
      <c r="J223" s="201"/>
      <c r="K223" s="211"/>
      <c r="L223" s="679">
        <v>67</v>
      </c>
      <c r="M223" s="56"/>
      <c r="N223" s="453" t="str">
        <f t="shared" si="20"/>
        <v/>
      </c>
    </row>
    <row r="224" spans="1:26" ht="12" customHeight="1">
      <c r="A224" s="43" t="str">
        <f>IF(ISBLANK(H224),"",($E$3&amp;"."&amp;+(COUNTA(H$4:H224))))</f>
        <v/>
      </c>
      <c r="B224" s="33"/>
      <c r="C224" s="21" t="s">
        <v>97</v>
      </c>
      <c r="D224" s="11"/>
      <c r="E224" s="11"/>
      <c r="F224" s="11"/>
      <c r="G224" s="6"/>
      <c r="H224" s="62"/>
      <c r="I224" s="50"/>
      <c r="J224" s="201"/>
      <c r="K224" s="211"/>
      <c r="L224" s="679">
        <v>69</v>
      </c>
      <c r="M224" s="56"/>
      <c r="N224" s="453" t="str">
        <f t="shared" ref="N224:N231" si="22">IF(ISBLANK($I216),"",$K216/$K$463)</f>
        <v/>
      </c>
    </row>
    <row r="225" spans="1:19" ht="12" customHeight="1">
      <c r="A225" s="43" t="str">
        <f>IF(ISBLANK(H225),"",($E$3&amp;"."&amp;+(COUNTA(H$4:H225))))</f>
        <v/>
      </c>
      <c r="B225" s="33"/>
      <c r="C225" s="12"/>
      <c r="D225" s="15"/>
      <c r="E225" s="40"/>
      <c r="F225" s="11"/>
      <c r="G225" s="6"/>
      <c r="H225" s="62"/>
      <c r="I225" s="50"/>
      <c r="J225" s="201"/>
      <c r="K225" s="211"/>
      <c r="L225" s="679">
        <v>70</v>
      </c>
      <c r="M225" s="56"/>
      <c r="N225" s="453" t="str">
        <f t="shared" si="22"/>
        <v/>
      </c>
      <c r="Q225" s="60"/>
      <c r="R225" s="60"/>
      <c r="S225" s="56"/>
    </row>
    <row r="226" spans="1:19" ht="12" customHeight="1">
      <c r="A226" s="43" t="str">
        <f>IF(ISBLANK(H226),"",($E$3&amp;"."&amp;+(COUNTA(H$4:H226))))</f>
        <v/>
      </c>
      <c r="B226" s="33" t="s">
        <v>98</v>
      </c>
      <c r="C226" s="15" t="s">
        <v>12</v>
      </c>
      <c r="D226" s="16" t="s">
        <v>99</v>
      </c>
      <c r="E226" s="11"/>
      <c r="F226" s="11"/>
      <c r="G226" s="6"/>
      <c r="H226" s="14"/>
      <c r="I226" s="4"/>
      <c r="J226" s="205"/>
      <c r="K226" s="211"/>
      <c r="L226" s="679">
        <v>71</v>
      </c>
      <c r="M226" s="56"/>
      <c r="N226" s="453" t="str">
        <f t="shared" si="22"/>
        <v/>
      </c>
      <c r="O226" s="60"/>
      <c r="P226" s="60"/>
      <c r="Q226" s="60"/>
      <c r="R226" s="60"/>
      <c r="S226" s="56"/>
    </row>
    <row r="227" spans="1:19" ht="12" customHeight="1">
      <c r="A227" s="43" t="str">
        <f>IF(ISBLANK(H227),"",($E$3&amp;"."&amp;+(COUNTA(H$4:H227))))</f>
        <v/>
      </c>
      <c r="B227" s="33"/>
      <c r="C227" s="12"/>
      <c r="D227" s="11"/>
      <c r="E227" s="11"/>
      <c r="F227" s="11"/>
      <c r="G227" s="6"/>
      <c r="H227" s="14"/>
      <c r="I227" s="4"/>
      <c r="J227" s="205"/>
      <c r="K227" s="211"/>
      <c r="L227" s="679">
        <v>72</v>
      </c>
      <c r="M227" s="56"/>
      <c r="N227" s="453" t="str">
        <f t="shared" si="22"/>
        <v/>
      </c>
      <c r="O227" s="60"/>
      <c r="P227" s="60"/>
      <c r="Q227" s="60"/>
      <c r="R227" s="60"/>
      <c r="S227" s="56"/>
    </row>
    <row r="228" spans="1:19" ht="12" customHeight="1">
      <c r="A228" s="43" t="str">
        <f>IF(ISBLANK(H228),"",($E$3&amp;"."&amp;+(COUNTA(H$4:H228))))</f>
        <v>4.33</v>
      </c>
      <c r="B228" s="33"/>
      <c r="C228" s="12"/>
      <c r="D228" s="13" t="s">
        <v>11</v>
      </c>
      <c r="E228" s="11" t="s">
        <v>355</v>
      </c>
      <c r="F228" s="11"/>
      <c r="G228" s="6"/>
      <c r="H228" s="62" t="s">
        <v>58</v>
      </c>
      <c r="I228" s="346">
        <f>I221</f>
        <v>48</v>
      </c>
      <c r="J228" s="201"/>
      <c r="K228" s="211"/>
      <c r="L228" s="679">
        <v>73</v>
      </c>
      <c r="M228" s="56"/>
      <c r="N228" s="453" t="str">
        <f t="shared" si="22"/>
        <v/>
      </c>
      <c r="O228" s="60"/>
      <c r="P228" s="60"/>
      <c r="Q228" s="60"/>
      <c r="R228" s="60"/>
      <c r="S228" s="56"/>
    </row>
    <row r="229" spans="1:19" ht="12" customHeight="1">
      <c r="A229" s="43"/>
      <c r="B229" s="33"/>
      <c r="C229" s="12"/>
      <c r="D229" s="13"/>
      <c r="E229" s="11"/>
      <c r="F229" s="11"/>
      <c r="G229" s="6"/>
      <c r="H229" s="62"/>
      <c r="I229" s="346"/>
      <c r="J229" s="201"/>
      <c r="K229" s="211"/>
      <c r="L229" s="679">
        <v>74</v>
      </c>
      <c r="M229" s="56"/>
      <c r="N229" s="453" t="e">
        <f t="shared" si="22"/>
        <v>#DIV/0!</v>
      </c>
      <c r="O229" s="56"/>
      <c r="P229" s="56"/>
      <c r="Q229" s="56"/>
      <c r="R229" s="60"/>
      <c r="S229" s="56"/>
    </row>
    <row r="230" spans="1:19" ht="12" customHeight="1">
      <c r="A230" s="43" t="str">
        <f>IF(ISBLANK(H230),"",($E$3&amp;"."&amp;+(COUNTA(H$4:H230))))</f>
        <v/>
      </c>
      <c r="B230" s="33"/>
      <c r="C230" s="15" t="s">
        <v>15</v>
      </c>
      <c r="D230" s="16" t="s">
        <v>100</v>
      </c>
      <c r="E230" s="11"/>
      <c r="F230" s="11"/>
      <c r="G230" s="6"/>
      <c r="H230" s="62"/>
      <c r="I230" s="50"/>
      <c r="J230" s="201"/>
      <c r="K230" s="211"/>
      <c r="L230" s="679">
        <v>75</v>
      </c>
      <c r="M230" s="56"/>
      <c r="N230" s="453" t="str">
        <f t="shared" si="22"/>
        <v/>
      </c>
      <c r="O230" s="56"/>
      <c r="P230" s="56"/>
      <c r="Q230" s="56"/>
      <c r="R230" s="60"/>
      <c r="S230" s="56"/>
    </row>
    <row r="231" spans="1:19" ht="12" customHeight="1">
      <c r="A231" s="43" t="str">
        <f>IF(ISBLANK(H231),"",($E$3&amp;"."&amp;+(COUNTA(H$4:H231))))</f>
        <v/>
      </c>
      <c r="B231" s="33"/>
      <c r="C231" s="12"/>
      <c r="D231" s="11"/>
      <c r="E231" s="11"/>
      <c r="F231" s="11"/>
      <c r="G231" s="6"/>
      <c r="H231" s="62"/>
      <c r="I231" s="50"/>
      <c r="J231" s="201"/>
      <c r="K231" s="211"/>
      <c r="L231" s="679">
        <v>76</v>
      </c>
      <c r="M231" s="56"/>
      <c r="N231" s="453" t="str">
        <f t="shared" si="22"/>
        <v/>
      </c>
      <c r="O231" s="56"/>
      <c r="P231" s="56"/>
      <c r="Q231" s="56"/>
      <c r="R231" s="60"/>
      <c r="S231" s="56"/>
    </row>
    <row r="232" spans="1:19" ht="12" customHeight="1">
      <c r="A232" s="43" t="str">
        <f>IF(ISBLANK(H232),"",($E$3&amp;"."&amp;+(COUNTA(H$4:H232))))</f>
        <v>4.34</v>
      </c>
      <c r="B232" s="33"/>
      <c r="C232" s="12"/>
      <c r="D232" s="13" t="s">
        <v>11</v>
      </c>
      <c r="E232" s="11" t="s">
        <v>356</v>
      </c>
      <c r="F232" s="11"/>
      <c r="G232" s="6"/>
      <c r="H232" s="62" t="s">
        <v>58</v>
      </c>
      <c r="I232" s="346">
        <f>ROUNDUP($Q$215+$Q$220,0)</f>
        <v>47</v>
      </c>
      <c r="J232" s="201"/>
      <c r="K232" s="211"/>
      <c r="L232" s="679">
        <v>77</v>
      </c>
      <c r="M232" s="56"/>
      <c r="N232" s="453" t="e">
        <f>IF(ISBLANK(#REF!),"",#REF!/$K$463)</f>
        <v>#REF!</v>
      </c>
      <c r="O232" s="56"/>
      <c r="P232" s="56"/>
      <c r="Q232" s="56"/>
      <c r="R232" s="60"/>
      <c r="S232" s="56"/>
    </row>
    <row r="233" spans="1:19" ht="12" customHeight="1">
      <c r="A233" s="549"/>
      <c r="B233" s="69"/>
      <c r="C233" s="70"/>
      <c r="D233" s="70"/>
      <c r="E233" s="70"/>
      <c r="F233" s="70"/>
      <c r="G233" s="70"/>
      <c r="H233" s="69"/>
      <c r="I233" s="69"/>
      <c r="J233" s="220" t="s">
        <v>25</v>
      </c>
      <c r="K233" s="229" t="str">
        <f>IF(I233&lt;&gt;0,I233*J233,"")</f>
        <v/>
      </c>
      <c r="L233" s="679">
        <v>78</v>
      </c>
      <c r="M233" s="56"/>
      <c r="N233" s="453" t="str">
        <f>IF(ISBLANK($I224),"",$K224/$K$463)</f>
        <v/>
      </c>
      <c r="O233" s="56"/>
      <c r="P233" s="56"/>
      <c r="Q233" s="56"/>
      <c r="R233" s="60"/>
      <c r="S233" s="56"/>
    </row>
    <row r="234" spans="1:19" ht="12" customHeight="1">
      <c r="A234" s="549"/>
      <c r="B234" s="69"/>
      <c r="C234" s="70"/>
      <c r="D234" s="70"/>
      <c r="E234" s="70"/>
      <c r="F234" s="70"/>
      <c r="G234" s="70"/>
      <c r="H234" s="69"/>
      <c r="I234" s="581"/>
      <c r="J234" s="220" t="s">
        <v>26</v>
      </c>
      <c r="K234" s="229" t="str">
        <f>IF(I234&lt;&gt;0,I234*J234,"")</f>
        <v/>
      </c>
      <c r="L234" s="679">
        <v>79</v>
      </c>
      <c r="M234" s="56"/>
      <c r="N234" s="453" t="str">
        <f>IF(ISBLANK($I225),"",$K225/$K$463)</f>
        <v/>
      </c>
      <c r="O234" s="56"/>
      <c r="P234" s="56"/>
      <c r="Q234" s="56"/>
      <c r="R234" s="60"/>
      <c r="S234" s="56"/>
    </row>
    <row r="235" spans="1:19" ht="12" customHeight="1">
      <c r="A235" s="43" t="str">
        <f>IF(ISBLANK(H235),"",($E$3&amp;"."&amp;+(COUNTA(H$4:H235))))</f>
        <v/>
      </c>
      <c r="B235" s="33" t="s">
        <v>98</v>
      </c>
      <c r="C235" s="15" t="s">
        <v>16</v>
      </c>
      <c r="D235" s="16" t="s">
        <v>101</v>
      </c>
      <c r="E235" s="11"/>
      <c r="F235" s="11"/>
      <c r="G235" s="6"/>
      <c r="H235" s="14"/>
      <c r="I235" s="4"/>
      <c r="J235" s="205"/>
      <c r="K235" s="211"/>
      <c r="L235" s="679">
        <v>80</v>
      </c>
      <c r="M235" s="1"/>
      <c r="N235" s="453" t="str">
        <f>IF(ISBLANK($I226),"",$K226/$K$463)</f>
        <v/>
      </c>
      <c r="O235"/>
      <c r="P235"/>
      <c r="Q235"/>
      <c r="R235"/>
      <c r="S235"/>
    </row>
    <row r="236" spans="1:19" ht="12" customHeight="1">
      <c r="A236" s="43" t="str">
        <f>IF(ISBLANK(H236),"",($E$3&amp;"."&amp;+(COUNTA(H$4:H236))))</f>
        <v/>
      </c>
      <c r="B236" s="33"/>
      <c r="C236" s="12"/>
      <c r="D236" s="11"/>
      <c r="E236" s="11"/>
      <c r="F236" s="11"/>
      <c r="G236" s="6"/>
      <c r="H236" s="14"/>
      <c r="I236" s="4"/>
      <c r="J236" s="205"/>
      <c r="K236" s="211"/>
      <c r="L236" s="679"/>
      <c r="M236" s="1"/>
      <c r="N236" s="453" t="str">
        <f>IF(ISBLANK($I227),"",$K227/$K$463)</f>
        <v/>
      </c>
      <c r="O236"/>
      <c r="P236"/>
      <c r="Q236"/>
      <c r="R236"/>
      <c r="S236"/>
    </row>
    <row r="237" spans="1:19" ht="12" customHeight="1">
      <c r="A237" s="43" t="str">
        <f>IF(ISBLANK(H237),"",($E$3&amp;"."&amp;+(COUNTA(H$4:H237))))</f>
        <v>4.35</v>
      </c>
      <c r="B237" s="33"/>
      <c r="C237" s="12"/>
      <c r="D237" s="13" t="s">
        <v>11</v>
      </c>
      <c r="E237" s="11" t="s">
        <v>357</v>
      </c>
      <c r="F237" s="11"/>
      <c r="G237" s="6"/>
      <c r="H237" s="62" t="s">
        <v>58</v>
      </c>
      <c r="I237" s="346">
        <f>$Q$200</f>
        <v>47.304100000000012</v>
      </c>
      <c r="J237" s="201"/>
      <c r="K237" s="211"/>
      <c r="L237" s="706">
        <v>1</v>
      </c>
      <c r="M237" s="56"/>
      <c r="N237" s="453" t="e">
        <f>IF(ISBLANK($I228),"",$K228/$K$463)</f>
        <v>#DIV/0!</v>
      </c>
      <c r="O237" s="56"/>
      <c r="P237" s="56"/>
      <c r="Q237" s="56"/>
      <c r="R237" s="60"/>
      <c r="S237" s="56"/>
    </row>
    <row r="238" spans="1:19" ht="12" customHeight="1">
      <c r="A238" s="43" t="str">
        <f>IF(ISBLANK(H238),"",($E$3&amp;"."&amp;+(COUNTA(H$4:H238))))</f>
        <v/>
      </c>
      <c r="B238" s="33"/>
      <c r="C238" s="12"/>
      <c r="D238" s="13"/>
      <c r="E238" s="11"/>
      <c r="F238" s="11"/>
      <c r="G238" s="6"/>
      <c r="H238" s="14"/>
      <c r="I238" s="4"/>
      <c r="J238" s="205"/>
      <c r="K238" s="211"/>
      <c r="L238" s="706">
        <v>2</v>
      </c>
      <c r="M238" s="56"/>
      <c r="N238" s="453"/>
      <c r="O238" s="56"/>
      <c r="P238" s="56"/>
      <c r="Q238" s="56"/>
      <c r="R238" s="60"/>
      <c r="S238" s="56"/>
    </row>
    <row r="239" spans="1:19" ht="12" customHeight="1">
      <c r="A239" s="43" t="str">
        <f>IF(ISBLANK(H239),"",($E$3&amp;"."&amp;+(COUNTA(H$4:H239))))</f>
        <v/>
      </c>
      <c r="B239" s="33"/>
      <c r="C239" s="776" t="s">
        <v>102</v>
      </c>
      <c r="D239" s="777"/>
      <c r="E239" s="777"/>
      <c r="F239" s="777"/>
      <c r="G239" s="778"/>
      <c r="H239" s="62"/>
      <c r="I239" s="50"/>
      <c r="J239" s="201"/>
      <c r="K239" s="211" t="str">
        <f t="shared" ref="K239:K241" si="23">IF(I239&lt;&gt;0,I239*J239,"")</f>
        <v/>
      </c>
      <c r="L239" s="706">
        <v>3</v>
      </c>
      <c r="M239" s="1"/>
      <c r="N239" s="453" t="e">
        <f>IF(ISBLANK(#REF!),"",#REF!/$K$463)</f>
        <v>#REF!</v>
      </c>
      <c r="O239"/>
      <c r="P239"/>
      <c r="Q239"/>
      <c r="R239"/>
      <c r="S239"/>
    </row>
    <row r="240" spans="1:19" ht="12" customHeight="1">
      <c r="A240" s="43" t="str">
        <f>IF(ISBLANK(H240),"",($E$3&amp;"."&amp;+(COUNTA(H$4:H240))))</f>
        <v/>
      </c>
      <c r="B240" s="33"/>
      <c r="C240" s="17"/>
      <c r="D240" s="11"/>
      <c r="E240" s="11"/>
      <c r="F240" s="11"/>
      <c r="G240" s="6"/>
      <c r="H240" s="62"/>
      <c r="I240" s="50"/>
      <c r="J240" s="201"/>
      <c r="K240" s="211" t="str">
        <f t="shared" si="23"/>
        <v/>
      </c>
      <c r="L240" s="706">
        <v>4</v>
      </c>
      <c r="M240" s="56"/>
      <c r="N240" s="453" t="str">
        <f>IF(ISBLANK($I230),"",$K230/$K$463)</f>
        <v/>
      </c>
      <c r="O240" s="56"/>
      <c r="P240" s="56"/>
      <c r="Q240" s="56"/>
      <c r="R240" s="60"/>
      <c r="S240" s="56"/>
    </row>
    <row r="241" spans="1:19" ht="12" customHeight="1">
      <c r="A241" s="43" t="str">
        <f>IF(ISBLANK(H241),"",($E$3&amp;"."&amp;+(COUNTA(H$4:H241))))</f>
        <v/>
      </c>
      <c r="B241" s="33"/>
      <c r="C241" s="25" t="s">
        <v>103</v>
      </c>
      <c r="D241" s="11"/>
      <c r="E241" s="11"/>
      <c r="F241" s="11"/>
      <c r="G241" s="6"/>
      <c r="H241" s="62"/>
      <c r="I241" s="50"/>
      <c r="J241" s="201"/>
      <c r="K241" s="211" t="str">
        <f t="shared" si="23"/>
        <v/>
      </c>
      <c r="L241" s="706">
        <v>5</v>
      </c>
      <c r="M241" s="56"/>
      <c r="N241" s="453" t="str">
        <f>IF(ISBLANK($I231),"",$K231/$K$463)</f>
        <v/>
      </c>
      <c r="O241" s="56"/>
      <c r="P241" s="56"/>
      <c r="Q241" s="56"/>
      <c r="R241" s="60"/>
      <c r="S241" s="56"/>
    </row>
    <row r="242" spans="1:19" ht="12" customHeight="1">
      <c r="A242" s="43" t="str">
        <f>IF(ISBLANK(H242),"",($E$3&amp;"."&amp;+(COUNTA(H$4:H242))))</f>
        <v/>
      </c>
      <c r="B242" s="33"/>
      <c r="C242" s="462" t="s">
        <v>392</v>
      </c>
      <c r="D242" s="450"/>
      <c r="E242" s="463"/>
      <c r="F242" s="463"/>
      <c r="G242" s="464"/>
      <c r="H242" s="62"/>
      <c r="I242" s="50"/>
      <c r="J242" s="201"/>
      <c r="K242" s="211"/>
      <c r="L242" s="706">
        <v>6</v>
      </c>
      <c r="M242" s="56"/>
      <c r="N242" s="453" t="e">
        <f>IF(ISBLANK($I232),"",$K232/$K$463)</f>
        <v>#DIV/0!</v>
      </c>
      <c r="O242" s="56"/>
      <c r="P242" s="56"/>
      <c r="Q242" s="56"/>
      <c r="R242" s="60"/>
      <c r="S242" s="56"/>
    </row>
    <row r="243" spans="1:19" ht="12" customHeight="1">
      <c r="A243" s="43" t="str">
        <f>IF(ISBLANK(H243),"",($E$3&amp;"."&amp;+(COUNTA(H$4:H243))))</f>
        <v/>
      </c>
      <c r="B243" s="33"/>
      <c r="C243" s="17"/>
      <c r="D243" s="11"/>
      <c r="E243" s="11"/>
      <c r="F243" s="11"/>
      <c r="G243" s="6"/>
      <c r="H243" s="62"/>
      <c r="I243" s="50"/>
      <c r="J243" s="201"/>
      <c r="K243" s="211"/>
      <c r="L243" s="706">
        <v>7</v>
      </c>
      <c r="M243" s="56"/>
      <c r="N243" s="453" t="e">
        <f>IF(ISBLANK(#REF!),"",#REF!/$K$463)</f>
        <v>#REF!</v>
      </c>
      <c r="O243" s="56"/>
      <c r="P243" s="56"/>
      <c r="Q243" s="56"/>
      <c r="R243" s="60"/>
      <c r="S243" s="56"/>
    </row>
    <row r="244" spans="1:19" ht="12" customHeight="1">
      <c r="A244" s="43" t="str">
        <f>IF(ISBLANK(H244),"",($E$3&amp;"."&amp;+(COUNTA(H$4:H244))))</f>
        <v>4.36</v>
      </c>
      <c r="B244" s="33">
        <v>8.5</v>
      </c>
      <c r="C244" s="15" t="s">
        <v>12</v>
      </c>
      <c r="D244" s="11" t="s">
        <v>358</v>
      </c>
      <c r="E244" s="11"/>
      <c r="F244" s="11"/>
      <c r="G244" s="6"/>
      <c r="H244" s="62" t="s">
        <v>62</v>
      </c>
      <c r="I244" s="50">
        <v>30</v>
      </c>
      <c r="J244" s="201"/>
      <c r="K244" s="211"/>
      <c r="L244" s="706">
        <v>8</v>
      </c>
      <c r="M244" s="56"/>
      <c r="N244" s="453" t="e">
        <f>IF(ISBLANK(#REF!),"",#REF!/$K$463)</f>
        <v>#REF!</v>
      </c>
      <c r="O244" s="56"/>
      <c r="P244" s="56"/>
      <c r="Q244" s="56"/>
      <c r="R244" s="60"/>
      <c r="S244" s="56"/>
    </row>
    <row r="245" spans="1:19" ht="12" customHeight="1">
      <c r="A245" s="43" t="str">
        <f>IF(ISBLANK(H245),"",($E$3&amp;"."&amp;+(COUNTA(H$4:H245))))</f>
        <v/>
      </c>
      <c r="B245" s="33"/>
      <c r="C245" s="17"/>
      <c r="D245" s="11"/>
      <c r="E245" s="11"/>
      <c r="F245" s="11"/>
      <c r="G245" s="6"/>
      <c r="H245" s="62"/>
      <c r="I245" s="50"/>
      <c r="J245" s="201"/>
      <c r="K245" s="211"/>
      <c r="L245" s="706">
        <v>9</v>
      </c>
      <c r="M245" s="1"/>
      <c r="N245" s="453" t="str">
        <f>IF(ISBLANK($I235),"",$K235/$K$463)</f>
        <v/>
      </c>
      <c r="O245"/>
      <c r="P245"/>
      <c r="Q245"/>
      <c r="R245"/>
      <c r="S245"/>
    </row>
    <row r="246" spans="1:19" ht="12" customHeight="1">
      <c r="A246" s="43" t="str">
        <f>IF(ISBLANK(H246),"",($E$3&amp;"."&amp;+(COUNTA(H$4:H246))))</f>
        <v>4.37</v>
      </c>
      <c r="B246" s="33">
        <v>8.5</v>
      </c>
      <c r="C246" s="15" t="s">
        <v>15</v>
      </c>
      <c r="D246" s="11" t="s">
        <v>359</v>
      </c>
      <c r="E246" s="11"/>
      <c r="F246" s="11"/>
      <c r="G246" s="6"/>
      <c r="H246" s="62" t="s">
        <v>62</v>
      </c>
      <c r="I246" s="50">
        <v>60</v>
      </c>
      <c r="J246" s="201"/>
      <c r="K246" s="211"/>
      <c r="L246" s="706">
        <v>10</v>
      </c>
      <c r="M246" s="1"/>
      <c r="N246" s="453" t="str">
        <f>IF(ISBLANK($I236),"",$K236/$K$463)</f>
        <v/>
      </c>
      <c r="O246"/>
      <c r="P246"/>
      <c r="Q246"/>
      <c r="R246"/>
      <c r="S246"/>
    </row>
    <row r="247" spans="1:19" ht="12" customHeight="1">
      <c r="A247" s="43" t="str">
        <f>IF(ISBLANK(H247),"",($E$3&amp;"."&amp;+(COUNTA(H$4:H247))))</f>
        <v/>
      </c>
      <c r="B247" s="33"/>
      <c r="C247" s="17"/>
      <c r="D247" s="11"/>
      <c r="E247" s="11"/>
      <c r="F247" s="11"/>
      <c r="G247" s="6"/>
      <c r="H247" s="62"/>
      <c r="I247" s="50"/>
      <c r="J247" s="201"/>
      <c r="K247" s="211"/>
      <c r="L247" s="706">
        <v>11</v>
      </c>
      <c r="M247" s="56"/>
      <c r="N247" s="453" t="e">
        <f>IF(ISBLANK($I237),"",$K237/$K$463)</f>
        <v>#DIV/0!</v>
      </c>
      <c r="O247" s="56"/>
      <c r="P247" s="56"/>
      <c r="Q247" s="56"/>
      <c r="R247" s="60"/>
      <c r="S247" s="56"/>
    </row>
    <row r="248" spans="1:19" ht="12" customHeight="1">
      <c r="A248" s="43" t="str">
        <f>IF(ISBLANK(H248),"",($E$3&amp;"."&amp;+(COUNTA(H$4:H248))))</f>
        <v>4.38</v>
      </c>
      <c r="B248" s="33">
        <v>8.5</v>
      </c>
      <c r="C248" s="15" t="s">
        <v>16</v>
      </c>
      <c r="D248" s="11" t="s">
        <v>360</v>
      </c>
      <c r="E248" s="11"/>
      <c r="F248" s="11"/>
      <c r="G248" s="6"/>
      <c r="H248" s="62" t="s">
        <v>62</v>
      </c>
      <c r="I248" s="50">
        <v>30</v>
      </c>
      <c r="J248" s="201"/>
      <c r="K248" s="211"/>
      <c r="L248" s="706">
        <v>12</v>
      </c>
      <c r="M248" s="1"/>
      <c r="N248" s="453" t="str">
        <f>IF(ISBLANK($I238),"",$K238/$K$463)</f>
        <v/>
      </c>
      <c r="O248"/>
      <c r="P248"/>
      <c r="Q248"/>
      <c r="R248"/>
      <c r="S248"/>
    </row>
    <row r="249" spans="1:19" ht="12" customHeight="1">
      <c r="A249" s="43" t="str">
        <f>IF(ISBLANK(H249),"",($E$3&amp;"."&amp;+(COUNTA(H$4:H249))))</f>
        <v/>
      </c>
      <c r="B249" s="33"/>
      <c r="C249" s="17"/>
      <c r="D249" s="11"/>
      <c r="E249" s="11"/>
      <c r="F249" s="11"/>
      <c r="G249" s="6"/>
      <c r="H249" s="62"/>
      <c r="I249" s="50"/>
      <c r="J249" s="201"/>
      <c r="K249" s="211"/>
      <c r="L249" s="706">
        <v>13</v>
      </c>
      <c r="M249" s="1"/>
      <c r="N249" s="453" t="e">
        <f>IF(ISBLANK(#REF!),"",#REF!/$K$463)</f>
        <v>#REF!</v>
      </c>
      <c r="O249"/>
      <c r="P249"/>
      <c r="Q249"/>
      <c r="R249"/>
      <c r="S249"/>
    </row>
    <row r="250" spans="1:19" ht="12" customHeight="1">
      <c r="A250" s="43" t="str">
        <f>IF(ISBLANK(H250),"",($E$3&amp;"."&amp;+(COUNTA(H$4:H250))))</f>
        <v/>
      </c>
      <c r="B250" s="33" t="s">
        <v>104</v>
      </c>
      <c r="C250" s="15" t="s">
        <v>23</v>
      </c>
      <c r="D250" s="16" t="s">
        <v>106</v>
      </c>
      <c r="E250" s="11"/>
      <c r="F250" s="11"/>
      <c r="G250" s="6"/>
      <c r="H250" s="14"/>
      <c r="I250" s="4"/>
      <c r="J250" s="205"/>
      <c r="K250" s="211" t="str">
        <f t="shared" ref="K250:K270" si="24">IF(I250&lt;&gt;0,I250*J250,"")</f>
        <v/>
      </c>
      <c r="L250" s="706">
        <v>14</v>
      </c>
      <c r="M250" s="56"/>
      <c r="N250" s="453" t="str">
        <f t="shared" ref="N250:N260" si="25">IF(ISBLANK($I239),"",$K239/$K$463)</f>
        <v/>
      </c>
      <c r="O250" s="56"/>
      <c r="P250" s="56"/>
      <c r="Q250" s="56"/>
      <c r="R250" s="60"/>
      <c r="S250" s="56"/>
    </row>
    <row r="251" spans="1:19" ht="12" customHeight="1">
      <c r="A251" s="43" t="str">
        <f>IF(ISBLANK(H251),"",($E$3&amp;"."&amp;+(COUNTA(H$4:H251))))</f>
        <v/>
      </c>
      <c r="B251" s="33"/>
      <c r="C251" s="17"/>
      <c r="D251" s="11"/>
      <c r="E251" s="11"/>
      <c r="F251" s="11"/>
      <c r="G251" s="6"/>
      <c r="H251" s="14"/>
      <c r="I251" s="4"/>
      <c r="J251" s="205"/>
      <c r="K251" s="211" t="str">
        <f t="shared" si="24"/>
        <v/>
      </c>
      <c r="L251" s="706">
        <v>15</v>
      </c>
      <c r="M251" s="56"/>
      <c r="N251" s="453" t="str">
        <f t="shared" si="25"/>
        <v/>
      </c>
      <c r="O251" s="56"/>
      <c r="P251" s="56"/>
      <c r="Q251" s="56"/>
      <c r="R251" s="60"/>
      <c r="S251" s="56"/>
    </row>
    <row r="252" spans="1:19" ht="12" customHeight="1">
      <c r="A252" s="43" t="str">
        <f>IF(ISBLANK(H252),"",($E$3&amp;"."&amp;+(COUNTA(H$4:H252))))</f>
        <v/>
      </c>
      <c r="B252" s="33"/>
      <c r="C252" s="17"/>
      <c r="D252" s="13" t="s">
        <v>11</v>
      </c>
      <c r="E252" s="11" t="s">
        <v>107</v>
      </c>
      <c r="F252" s="26"/>
      <c r="G252" s="6"/>
      <c r="H252" s="14"/>
      <c r="I252" s="4"/>
      <c r="J252" s="205"/>
      <c r="K252" s="211" t="str">
        <f t="shared" si="24"/>
        <v/>
      </c>
      <c r="L252" s="706">
        <v>16</v>
      </c>
      <c r="M252" s="56"/>
      <c r="N252" s="453" t="str">
        <f t="shared" si="25"/>
        <v/>
      </c>
      <c r="O252" s="56"/>
      <c r="P252" s="56"/>
      <c r="Q252" s="56"/>
      <c r="R252" s="60"/>
      <c r="S252" s="56"/>
    </row>
    <row r="253" spans="1:19" ht="12" customHeight="1">
      <c r="A253" s="43" t="str">
        <f>IF(ISBLANK(H253),"",($E$3&amp;"."&amp;+(COUNTA(H$4:H253))))</f>
        <v/>
      </c>
      <c r="B253" s="33"/>
      <c r="C253" s="17"/>
      <c r="D253" s="13"/>
      <c r="E253" s="30" t="s">
        <v>108</v>
      </c>
      <c r="F253" s="11"/>
      <c r="G253" s="6"/>
      <c r="H253" s="14"/>
      <c r="I253" s="4"/>
      <c r="J253" s="205"/>
      <c r="K253" s="211" t="str">
        <f t="shared" si="24"/>
        <v/>
      </c>
      <c r="L253" s="706">
        <v>17</v>
      </c>
      <c r="M253" s="56"/>
      <c r="N253" s="453" t="str">
        <f t="shared" si="25"/>
        <v/>
      </c>
      <c r="O253" s="56"/>
      <c r="P253" s="56"/>
      <c r="Q253" s="56"/>
      <c r="R253" s="60"/>
      <c r="S253" s="56"/>
    </row>
    <row r="254" spans="1:19" ht="12" customHeight="1">
      <c r="A254" s="43" t="str">
        <f>IF(ISBLANK(H254),"",($E$3&amp;"."&amp;+(COUNTA(H$4:H254))))</f>
        <v/>
      </c>
      <c r="B254" s="33"/>
      <c r="C254" s="17"/>
      <c r="D254" s="13"/>
      <c r="E254" s="11" t="s">
        <v>109</v>
      </c>
      <c r="F254" s="11"/>
      <c r="G254" s="6"/>
      <c r="H254" s="14"/>
      <c r="I254" s="50"/>
      <c r="J254" s="201"/>
      <c r="K254" s="211"/>
      <c r="L254" s="706">
        <v>18</v>
      </c>
      <c r="M254" s="56"/>
      <c r="N254" s="453" t="str">
        <f t="shared" si="25"/>
        <v/>
      </c>
      <c r="O254" s="56"/>
      <c r="P254" s="56"/>
      <c r="Q254" s="56"/>
      <c r="R254" s="60"/>
      <c r="S254" s="56"/>
    </row>
    <row r="255" spans="1:19" ht="12" customHeight="1">
      <c r="A255" s="43" t="str">
        <f>IF(ISBLANK(H255),"",($E$3&amp;"."&amp;+(COUNTA(H$4:H255))))</f>
        <v/>
      </c>
      <c r="B255" s="33"/>
      <c r="C255" s="17"/>
      <c r="D255" s="13"/>
      <c r="E255" s="11" t="s">
        <v>110</v>
      </c>
      <c r="F255" s="11"/>
      <c r="G255" s="6"/>
      <c r="H255" s="14"/>
      <c r="I255" s="50"/>
      <c r="J255" s="201"/>
      <c r="K255" s="211"/>
      <c r="L255" s="706">
        <v>19</v>
      </c>
      <c r="M255" s="56"/>
      <c r="N255" s="453" t="e">
        <f t="shared" si="25"/>
        <v>#DIV/0!</v>
      </c>
      <c r="O255" s="56"/>
      <c r="P255" s="56"/>
      <c r="Q255" s="56"/>
      <c r="R255" s="60"/>
      <c r="S255" s="56"/>
    </row>
    <row r="256" spans="1:19" ht="12" customHeight="1">
      <c r="A256" s="43" t="str">
        <f>IF(ISBLANK(H256),"",($E$3&amp;"."&amp;+(COUNTA(H$4:H256))))</f>
        <v>4.39</v>
      </c>
      <c r="B256" s="33"/>
      <c r="C256" s="17"/>
      <c r="D256" s="13"/>
      <c r="E256" s="1" t="s">
        <v>111</v>
      </c>
      <c r="F256" s="11"/>
      <c r="G256" s="6"/>
      <c r="H256" s="14" t="s">
        <v>62</v>
      </c>
      <c r="I256" s="50">
        <f>SUM(I243:I248)</f>
        <v>120</v>
      </c>
      <c r="J256" s="201"/>
      <c r="K256" s="211"/>
      <c r="L256" s="706">
        <v>20</v>
      </c>
      <c r="M256" s="56"/>
      <c r="N256" s="453" t="str">
        <f t="shared" si="25"/>
        <v/>
      </c>
      <c r="O256" s="56"/>
      <c r="P256" s="56"/>
      <c r="Q256" s="56"/>
      <c r="R256" s="60"/>
      <c r="S256" s="56"/>
    </row>
    <row r="257" spans="1:19" ht="12" customHeight="1">
      <c r="A257" s="43" t="str">
        <f>IF(ISBLANK(H257),"",($E$3&amp;"."&amp;+(COUNTA(H$4:H257))))</f>
        <v/>
      </c>
      <c r="B257" s="33"/>
      <c r="C257" s="17"/>
      <c r="D257" s="13"/>
      <c r="E257" s="11"/>
      <c r="F257" s="11"/>
      <c r="G257" s="6"/>
      <c r="H257" s="14"/>
      <c r="I257" s="4"/>
      <c r="J257" s="205"/>
      <c r="K257" s="211"/>
      <c r="L257" s="706">
        <v>21</v>
      </c>
      <c r="M257" s="56"/>
      <c r="N257" s="453" t="e">
        <f t="shared" si="25"/>
        <v>#DIV/0!</v>
      </c>
      <c r="O257" s="56"/>
      <c r="P257" s="56"/>
      <c r="Q257" s="56"/>
      <c r="R257" s="60"/>
      <c r="S257" s="56"/>
    </row>
    <row r="258" spans="1:19" ht="12" customHeight="1">
      <c r="A258" s="43" t="str">
        <f>IF(ISBLANK(H258),"",($E$3&amp;"."&amp;+(COUNTA(H$4:H258))))</f>
        <v/>
      </c>
      <c r="B258" s="33">
        <v>8.5</v>
      </c>
      <c r="C258" s="15" t="s">
        <v>956</v>
      </c>
      <c r="D258" s="16" t="s">
        <v>113</v>
      </c>
      <c r="E258" s="11"/>
      <c r="F258" s="11"/>
      <c r="G258" s="6"/>
      <c r="H258" s="62"/>
      <c r="I258" s="50"/>
      <c r="J258" s="201"/>
      <c r="K258" s="211"/>
      <c r="L258" s="706">
        <v>22</v>
      </c>
      <c r="M258" s="56"/>
      <c r="N258" s="453" t="str">
        <f t="shared" si="25"/>
        <v/>
      </c>
      <c r="O258" s="56"/>
      <c r="P258" s="56"/>
      <c r="Q258" s="56"/>
      <c r="R258" s="60"/>
      <c r="S258" s="56"/>
    </row>
    <row r="259" spans="1:19" ht="12" customHeight="1">
      <c r="A259" s="43" t="str">
        <f>IF(ISBLANK(H259),"",($E$3&amp;"."&amp;+(COUNTA(H$4:H259))))</f>
        <v/>
      </c>
      <c r="B259" s="33"/>
      <c r="C259" s="12"/>
      <c r="D259" s="16"/>
      <c r="E259" s="11"/>
      <c r="F259" s="11"/>
      <c r="G259" s="6"/>
      <c r="H259" s="62"/>
      <c r="I259" s="50"/>
      <c r="J259" s="201"/>
      <c r="K259" s="211"/>
      <c r="L259" s="706">
        <v>23</v>
      </c>
      <c r="M259" s="56"/>
      <c r="N259" s="453" t="e">
        <f t="shared" si="25"/>
        <v>#DIV/0!</v>
      </c>
      <c r="O259" s="56"/>
      <c r="P259" s="56"/>
      <c r="Q259" s="56"/>
      <c r="R259" s="60"/>
      <c r="S259" s="56"/>
    </row>
    <row r="260" spans="1:19" s="73" customFormat="1" ht="12" customHeight="1">
      <c r="A260" s="43" t="str">
        <f>IF(ISBLANK(H260),"",($E$3&amp;"."&amp;+(COUNTA(H$4:H260))))</f>
        <v>4.40</v>
      </c>
      <c r="B260" s="33"/>
      <c r="C260" s="25"/>
      <c r="D260" s="13" t="s">
        <v>11</v>
      </c>
      <c r="E260" s="11" t="s">
        <v>114</v>
      </c>
      <c r="F260" s="11"/>
      <c r="G260" s="6"/>
      <c r="H260" s="62" t="s">
        <v>62</v>
      </c>
      <c r="I260" s="50">
        <f>I256</f>
        <v>120</v>
      </c>
      <c r="J260" s="201"/>
      <c r="K260" s="211"/>
      <c r="L260" s="706">
        <v>24</v>
      </c>
      <c r="M260" s="56"/>
      <c r="N260" s="453" t="str">
        <f t="shared" si="25"/>
        <v/>
      </c>
      <c r="O260" s="56"/>
      <c r="P260" s="56"/>
      <c r="Q260" s="56"/>
      <c r="R260" s="60"/>
      <c r="S260" s="56"/>
    </row>
    <row r="261" spans="1:19" ht="12" customHeight="1">
      <c r="A261" s="43" t="str">
        <f>IF(ISBLANK(H261),"",($E$3&amp;"."&amp;+(COUNTA(H$4:H261))))</f>
        <v/>
      </c>
      <c r="B261" s="33"/>
      <c r="C261" s="17"/>
      <c r="D261" s="11"/>
      <c r="E261" s="11"/>
      <c r="F261" s="11"/>
      <c r="G261" s="6"/>
      <c r="H261" s="62"/>
      <c r="I261" s="50"/>
      <c r="J261" s="201"/>
      <c r="K261" s="211" t="str">
        <f t="shared" si="24"/>
        <v/>
      </c>
      <c r="L261" s="706">
        <v>25</v>
      </c>
      <c r="M261" s="56"/>
      <c r="N261" s="453" t="e">
        <f>IF(ISBLANK(#REF!),"",#REF!/$K$463)</f>
        <v>#REF!</v>
      </c>
      <c r="O261" s="56"/>
      <c r="P261" s="56"/>
      <c r="Q261" s="56"/>
      <c r="R261" s="60"/>
      <c r="S261" s="56"/>
    </row>
    <row r="262" spans="1:19" ht="12" customHeight="1">
      <c r="A262" s="43" t="str">
        <f>IF(ISBLANK(H262),"",($E$3&amp;"."&amp;+(COUNTA(H$4:H262))))</f>
        <v>4.41</v>
      </c>
      <c r="B262" s="33"/>
      <c r="C262" s="25"/>
      <c r="D262" s="13" t="s">
        <v>17</v>
      </c>
      <c r="E262" s="11" t="s">
        <v>115</v>
      </c>
      <c r="F262" s="11"/>
      <c r="G262" s="6"/>
      <c r="H262" s="62" t="s">
        <v>62</v>
      </c>
      <c r="I262" s="50"/>
      <c r="J262" s="201"/>
      <c r="K262" s="211" t="s">
        <v>170</v>
      </c>
      <c r="L262" s="706">
        <v>26</v>
      </c>
      <c r="M262" s="1"/>
      <c r="N262" s="453" t="e">
        <f>IF(ISBLANK(#REF!),"",#REF!/$K$463)</f>
        <v>#REF!</v>
      </c>
      <c r="O262"/>
      <c r="P262"/>
      <c r="Q262"/>
      <c r="R262"/>
      <c r="S262"/>
    </row>
    <row r="263" spans="1:19" ht="12" customHeight="1">
      <c r="A263" s="43" t="str">
        <f>IF(ISBLANK(H263),"",($E$3&amp;"."&amp;+(COUNTA(H$4:H263))))</f>
        <v/>
      </c>
      <c r="B263" s="33"/>
      <c r="C263" s="17"/>
      <c r="D263" s="230"/>
      <c r="E263" s="11"/>
      <c r="F263" s="11"/>
      <c r="G263" s="6"/>
      <c r="H263" s="62"/>
      <c r="I263" s="50"/>
      <c r="J263" s="201"/>
      <c r="K263" s="211" t="str">
        <f t="shared" si="24"/>
        <v/>
      </c>
      <c r="L263" s="706">
        <v>27</v>
      </c>
      <c r="M263" s="56"/>
      <c r="N263" s="453" t="e">
        <f>IF(ISBLANK(#REF!),"",#REF!/$K$463)</f>
        <v>#REF!</v>
      </c>
      <c r="O263" s="56"/>
      <c r="P263" s="56"/>
      <c r="Q263" s="56"/>
      <c r="R263" s="60"/>
      <c r="S263" s="56"/>
    </row>
    <row r="264" spans="1:19" ht="12" customHeight="1">
      <c r="A264" s="43" t="str">
        <f>IF(ISBLANK(H264),"",($E$3&amp;"."&amp;+(COUNTA(H$4:H264))))</f>
        <v>4.42</v>
      </c>
      <c r="B264" s="33"/>
      <c r="C264" s="17"/>
      <c r="D264" s="13" t="s">
        <v>81</v>
      </c>
      <c r="E264" s="11" t="s">
        <v>116</v>
      </c>
      <c r="F264" s="11"/>
      <c r="G264" s="6"/>
      <c r="H264" s="62" t="s">
        <v>62</v>
      </c>
      <c r="I264" s="50"/>
      <c r="J264" s="201"/>
      <c r="K264" s="211" t="s">
        <v>170</v>
      </c>
      <c r="L264" s="706">
        <v>28</v>
      </c>
      <c r="M264" s="56"/>
      <c r="N264" s="453"/>
      <c r="O264" s="56"/>
      <c r="P264" s="56"/>
      <c r="Q264" s="56"/>
      <c r="R264" s="60"/>
      <c r="S264" s="56"/>
    </row>
    <row r="265" spans="1:19" ht="12" customHeight="1">
      <c r="A265" s="43" t="str">
        <f>IF(ISBLANK(H265),"",($E$3&amp;"."&amp;+(COUNTA(H$4:H265))))</f>
        <v/>
      </c>
      <c r="B265" s="33"/>
      <c r="C265" s="17"/>
      <c r="D265" s="11"/>
      <c r="E265" s="11"/>
      <c r="F265" s="11"/>
      <c r="G265" s="6"/>
      <c r="H265" s="62"/>
      <c r="I265" s="50"/>
      <c r="J265" s="201"/>
      <c r="K265" s="211" t="str">
        <f t="shared" si="24"/>
        <v/>
      </c>
      <c r="L265" s="706">
        <v>29</v>
      </c>
      <c r="M265" s="56"/>
      <c r="N265" s="453"/>
      <c r="O265" s="56"/>
      <c r="P265" s="56"/>
      <c r="Q265" s="56"/>
      <c r="R265" s="60"/>
      <c r="S265" s="56"/>
    </row>
    <row r="266" spans="1:19" ht="12" customHeight="1">
      <c r="A266" s="43" t="str">
        <f>IF(ISBLANK(H266),"",($E$3&amp;"."&amp;+(COUNTA(H$4:H266))))</f>
        <v/>
      </c>
      <c r="B266" s="33"/>
      <c r="C266" s="776" t="s">
        <v>117</v>
      </c>
      <c r="D266" s="777"/>
      <c r="E266" s="777"/>
      <c r="F266" s="777"/>
      <c r="G266" s="778"/>
      <c r="H266" s="62"/>
      <c r="I266" s="50"/>
      <c r="J266" s="201"/>
      <c r="K266" s="211" t="str">
        <f t="shared" si="24"/>
        <v/>
      </c>
      <c r="L266" s="706">
        <v>30</v>
      </c>
      <c r="M266" s="1"/>
      <c r="N266" s="453" t="e">
        <f>IF(ISBLANK(#REF!),"",#REF!/$K$463)</f>
        <v>#REF!</v>
      </c>
      <c r="O266"/>
      <c r="P266"/>
      <c r="Q266"/>
      <c r="R266"/>
      <c r="S266"/>
    </row>
    <row r="267" spans="1:19" ht="12" customHeight="1">
      <c r="A267" s="43" t="str">
        <f>IF(ISBLANK(H267),"",($E$3&amp;"."&amp;+(COUNTA(H$4:H267))))</f>
        <v/>
      </c>
      <c r="B267" s="33"/>
      <c r="C267" s="17"/>
      <c r="D267" s="11"/>
      <c r="E267" s="11"/>
      <c r="F267" s="11"/>
      <c r="G267" s="6"/>
      <c r="H267" s="62"/>
      <c r="I267" s="50"/>
      <c r="J267" s="201"/>
      <c r="K267" s="211" t="str">
        <f t="shared" si="24"/>
        <v/>
      </c>
      <c r="L267" s="706">
        <v>31</v>
      </c>
      <c r="M267" s="1"/>
      <c r="N267" s="453" t="e">
        <f>IF(ISBLANK(#REF!),"",#REF!/$K$463)</f>
        <v>#REF!</v>
      </c>
      <c r="O267"/>
      <c r="P267"/>
      <c r="Q267"/>
      <c r="R267"/>
      <c r="S267"/>
    </row>
    <row r="268" spans="1:19" ht="12" customHeight="1">
      <c r="A268" s="43" t="str">
        <f>IF(ISBLANK(H268),"",($E$3&amp;"."&amp;+(COUNTA(H$4:H268))))</f>
        <v/>
      </c>
      <c r="B268" s="33"/>
      <c r="C268" s="25" t="s">
        <v>118</v>
      </c>
      <c r="D268" s="11"/>
      <c r="E268" s="11"/>
      <c r="F268" s="11"/>
      <c r="G268" s="6"/>
      <c r="H268" s="62"/>
      <c r="I268" s="50"/>
      <c r="J268" s="201"/>
      <c r="K268" s="211" t="str">
        <f t="shared" si="24"/>
        <v/>
      </c>
      <c r="L268" s="706">
        <v>32</v>
      </c>
      <c r="M268" s="73"/>
      <c r="N268" s="453" t="e">
        <f>IF(ISBLANK(#REF!),"",#REF!/$K$463)</f>
        <v>#REF!</v>
      </c>
      <c r="O268" s="73"/>
      <c r="P268" s="73"/>
      <c r="Q268" s="73"/>
      <c r="R268" s="73"/>
      <c r="S268" s="73"/>
    </row>
    <row r="269" spans="1:19" ht="12" customHeight="1">
      <c r="A269" s="43" t="str">
        <f>IF(ISBLANK(H269),"",($E$3&amp;"."&amp;+(COUNTA(H$4:H269))))</f>
        <v/>
      </c>
      <c r="B269" s="33"/>
      <c r="C269" s="17"/>
      <c r="D269" s="11"/>
      <c r="E269" s="11"/>
      <c r="F269" s="11"/>
      <c r="G269" s="6"/>
      <c r="H269" s="62"/>
      <c r="I269" s="50"/>
      <c r="J269" s="201"/>
      <c r="K269" s="211" t="str">
        <f t="shared" si="24"/>
        <v/>
      </c>
      <c r="L269" s="706">
        <v>33</v>
      </c>
      <c r="M269" s="73"/>
      <c r="N269" s="453" t="e">
        <f>IF(ISBLANK(#REF!),"",#REF!/$K$463)</f>
        <v>#REF!</v>
      </c>
      <c r="O269" s="73"/>
      <c r="P269" s="73"/>
      <c r="Q269" s="73"/>
      <c r="R269" s="73"/>
      <c r="S269" s="73"/>
    </row>
    <row r="270" spans="1:19" ht="12" customHeight="1">
      <c r="A270" s="43" t="str">
        <f>IF(ISBLANK(H270),"",($E$3&amp;"."&amp;+(COUNTA(H$4:H270))))</f>
        <v/>
      </c>
      <c r="B270" s="33">
        <v>8.5</v>
      </c>
      <c r="C270" s="15" t="s">
        <v>12</v>
      </c>
      <c r="D270" s="16" t="s">
        <v>119</v>
      </c>
      <c r="E270" s="11"/>
      <c r="F270" s="11"/>
      <c r="G270" s="6"/>
      <c r="H270" s="62"/>
      <c r="I270" s="50"/>
      <c r="J270" s="212"/>
      <c r="K270" s="211" t="str">
        <f t="shared" si="24"/>
        <v/>
      </c>
      <c r="L270" s="706">
        <v>34</v>
      </c>
      <c r="M270" s="1"/>
      <c r="N270" s="453" t="e">
        <f>IF(ISBLANK(#REF!),"",#REF!/$K$463)</f>
        <v>#REF!</v>
      </c>
      <c r="O270"/>
      <c r="P270"/>
      <c r="Q270"/>
      <c r="R270"/>
      <c r="S270"/>
    </row>
    <row r="271" spans="1:19" ht="12" customHeight="1">
      <c r="A271" s="43" t="str">
        <f>IF(ISBLANK(H271),"",($E$3&amp;"."&amp;+(COUNTA(H$4:H271))))</f>
        <v/>
      </c>
      <c r="B271" s="33"/>
      <c r="C271" s="17"/>
      <c r="D271" s="11"/>
      <c r="E271" s="11"/>
      <c r="F271" s="11"/>
      <c r="G271" s="6"/>
      <c r="H271" s="62"/>
      <c r="I271" s="50"/>
      <c r="J271" s="212"/>
      <c r="K271" s="211"/>
      <c r="L271" s="706">
        <v>35</v>
      </c>
      <c r="M271" s="1"/>
      <c r="N271" s="453" t="str">
        <f t="shared" ref="N271:N304" si="26">IF(ISBLANK($I250),"",$K250/$K$463)</f>
        <v/>
      </c>
      <c r="O271"/>
      <c r="P271"/>
      <c r="Q271"/>
      <c r="R271"/>
      <c r="S271"/>
    </row>
    <row r="272" spans="1:19" ht="12" customHeight="1">
      <c r="A272" s="43" t="str">
        <f>IF(ISBLANK(H272),"",($E$3&amp;"."&amp;+(COUNTA(H$4:H272))))</f>
        <v>4.43</v>
      </c>
      <c r="B272" s="33"/>
      <c r="C272" s="12"/>
      <c r="D272" s="13" t="s">
        <v>11</v>
      </c>
      <c r="E272" s="11" t="s">
        <v>361</v>
      </c>
      <c r="F272" s="11"/>
      <c r="G272" s="6"/>
      <c r="H272" s="62" t="s">
        <v>58</v>
      </c>
      <c r="I272" s="346">
        <f>I206</f>
        <v>47.304100000000012</v>
      </c>
      <c r="J272" s="212"/>
      <c r="K272" s="211"/>
      <c r="L272" s="706">
        <v>36</v>
      </c>
      <c r="M272" s="1"/>
      <c r="N272" s="453" t="str">
        <f t="shared" si="26"/>
        <v/>
      </c>
      <c r="O272"/>
      <c r="P272"/>
      <c r="Q272"/>
      <c r="R272"/>
      <c r="S272"/>
    </row>
    <row r="273" spans="1:19" ht="12" customHeight="1">
      <c r="A273" s="43" t="str">
        <f>IF(ISBLANK(H273),"",($E$3&amp;"."&amp;+(COUNTA(H$4:H273))))</f>
        <v/>
      </c>
      <c r="B273" s="33"/>
      <c r="C273" s="17"/>
      <c r="D273" s="11"/>
      <c r="E273" s="11"/>
      <c r="F273" s="11"/>
      <c r="G273" s="6"/>
      <c r="H273" s="62"/>
      <c r="I273" s="50"/>
      <c r="J273" s="212"/>
      <c r="K273" s="211"/>
      <c r="L273" s="706">
        <v>37</v>
      </c>
      <c r="M273" s="1"/>
      <c r="N273" s="453" t="str">
        <f t="shared" si="26"/>
        <v/>
      </c>
      <c r="O273"/>
      <c r="P273"/>
      <c r="Q273"/>
      <c r="R273"/>
      <c r="S273"/>
    </row>
    <row r="274" spans="1:19" ht="12" customHeight="1">
      <c r="A274" s="43" t="str">
        <f>IF(ISBLANK(H274),"",($E$3&amp;"."&amp;+(COUNTA(H$4:H274))))</f>
        <v/>
      </c>
      <c r="B274" s="33"/>
      <c r="C274" s="17"/>
      <c r="D274" s="11"/>
      <c r="E274" s="11"/>
      <c r="F274" s="11"/>
      <c r="G274" s="6"/>
      <c r="H274" s="62"/>
      <c r="I274" s="50"/>
      <c r="J274" s="212"/>
      <c r="K274" s="211"/>
      <c r="L274" s="706">
        <v>38</v>
      </c>
      <c r="M274" s="1"/>
      <c r="N274" s="453" t="str">
        <f t="shared" si="26"/>
        <v/>
      </c>
      <c r="O274"/>
      <c r="P274"/>
      <c r="Q274"/>
      <c r="R274"/>
      <c r="S274"/>
    </row>
    <row r="275" spans="1:19" ht="12" customHeight="1">
      <c r="A275" s="43" t="str">
        <f>IF(ISBLANK(H275),"",($E$3&amp;"."&amp;+(COUNTA(H$4:H275))))</f>
        <v/>
      </c>
      <c r="B275" s="33"/>
      <c r="C275" s="25" t="s">
        <v>120</v>
      </c>
      <c r="D275" s="11"/>
      <c r="E275" s="11"/>
      <c r="F275" s="11"/>
      <c r="G275" s="6"/>
      <c r="H275" s="62"/>
      <c r="I275" s="50"/>
      <c r="J275" s="212"/>
      <c r="K275" s="211"/>
      <c r="L275" s="706">
        <v>39</v>
      </c>
      <c r="M275" s="1"/>
      <c r="N275" s="453" t="str">
        <f t="shared" si="26"/>
        <v/>
      </c>
      <c r="O275"/>
      <c r="P275"/>
      <c r="Q275"/>
      <c r="R275"/>
      <c r="S275"/>
    </row>
    <row r="276" spans="1:19" ht="12" customHeight="1">
      <c r="A276" s="43" t="str">
        <f>IF(ISBLANK(H276),"",($E$3&amp;"."&amp;+(COUNTA(H$4:H276))))</f>
        <v/>
      </c>
      <c r="B276" s="33"/>
      <c r="C276" s="17"/>
      <c r="D276" s="11"/>
      <c r="E276" s="11"/>
      <c r="F276" s="11"/>
      <c r="G276" s="6"/>
      <c r="H276" s="62"/>
      <c r="I276" s="50"/>
      <c r="J276" s="212"/>
      <c r="K276" s="211"/>
      <c r="L276" s="706">
        <v>40</v>
      </c>
      <c r="M276" s="1"/>
      <c r="N276" s="453" t="str">
        <f t="shared" si="26"/>
        <v/>
      </c>
      <c r="O276"/>
      <c r="P276"/>
      <c r="Q276"/>
      <c r="R276"/>
      <c r="S276"/>
    </row>
    <row r="277" spans="1:19" ht="12" customHeight="1">
      <c r="A277" s="43" t="str">
        <f>IF(ISBLANK(H277),"",($E$3&amp;"."&amp;+(COUNTA(H$4:H277))))</f>
        <v/>
      </c>
      <c r="B277" s="33"/>
      <c r="C277" s="15" t="s">
        <v>15</v>
      </c>
      <c r="D277" s="16" t="s">
        <v>121</v>
      </c>
      <c r="E277"/>
      <c r="F277" s="11"/>
      <c r="G277" s="6"/>
      <c r="H277" s="62"/>
      <c r="I277" s="50"/>
      <c r="J277" s="201"/>
      <c r="K277" s="211"/>
      <c r="L277" s="706">
        <v>41</v>
      </c>
      <c r="M277" s="1"/>
      <c r="N277" s="453" t="e">
        <f t="shared" si="26"/>
        <v>#DIV/0!</v>
      </c>
      <c r="O277"/>
      <c r="P277"/>
      <c r="Q277"/>
      <c r="R277"/>
      <c r="S277"/>
    </row>
    <row r="278" spans="1:19" ht="12" customHeight="1">
      <c r="A278" s="43" t="str">
        <f>IF(ISBLANK(H278),"",($E$3&amp;"."&amp;+(COUNTA(H$4:H278))))</f>
        <v/>
      </c>
      <c r="B278" s="33"/>
      <c r="C278" s="17"/>
      <c r="D278" s="16" t="s">
        <v>122</v>
      </c>
      <c r="E278"/>
      <c r="F278" s="11"/>
      <c r="G278" s="6"/>
      <c r="H278" s="62"/>
      <c r="I278" s="50"/>
      <c r="J278" s="201"/>
      <c r="K278" s="211"/>
      <c r="L278" s="706">
        <v>42</v>
      </c>
      <c r="M278" s="1"/>
      <c r="N278" s="453" t="str">
        <f t="shared" si="26"/>
        <v/>
      </c>
      <c r="O278"/>
      <c r="P278"/>
      <c r="Q278"/>
      <c r="R278"/>
      <c r="S278"/>
    </row>
    <row r="279" spans="1:19" ht="12" customHeight="1">
      <c r="A279" s="43" t="str">
        <f>IF(ISBLANK(H279),"",($E$3&amp;"."&amp;+(COUNTA(H$4:H279))))</f>
        <v/>
      </c>
      <c r="B279" s="33"/>
      <c r="C279" s="17"/>
      <c r="D279" s="11"/>
      <c r="E279"/>
      <c r="F279" s="11"/>
      <c r="G279" s="6"/>
      <c r="H279" s="62"/>
      <c r="I279" s="50"/>
      <c r="J279" s="201"/>
      <c r="K279" s="211"/>
      <c r="L279" s="706">
        <v>43</v>
      </c>
      <c r="M279" s="56"/>
      <c r="N279" s="453" t="str">
        <f t="shared" si="26"/>
        <v/>
      </c>
      <c r="O279" s="56"/>
      <c r="P279" s="56"/>
      <c r="Q279" s="56"/>
      <c r="R279" s="60"/>
      <c r="S279" s="56"/>
    </row>
    <row r="280" spans="1:19" ht="12" customHeight="1">
      <c r="A280" s="43" t="str">
        <f>IF(ISBLANK(H280),"",($E$3&amp;"."&amp;+(COUNTA(H$4:H280))))</f>
        <v/>
      </c>
      <c r="B280" s="33"/>
      <c r="C280" s="17"/>
      <c r="D280" s="13" t="s">
        <v>11</v>
      </c>
      <c r="E280" s="11" t="s">
        <v>362</v>
      </c>
      <c r="F280" s="11"/>
      <c r="G280" s="6"/>
      <c r="H280" s="62"/>
      <c r="I280" s="50"/>
      <c r="J280" s="201"/>
      <c r="K280" s="211"/>
      <c r="L280" s="706">
        <v>44</v>
      </c>
      <c r="M280" s="56"/>
      <c r="N280" s="453" t="str">
        <f t="shared" si="26"/>
        <v/>
      </c>
      <c r="O280" s="56"/>
      <c r="P280" s="56"/>
      <c r="Q280" s="56"/>
      <c r="R280" s="60"/>
      <c r="S280" s="56"/>
    </row>
    <row r="281" spans="1:19" ht="12" customHeight="1">
      <c r="A281" s="43" t="str">
        <f>IF(ISBLANK(H281),"",($E$3&amp;"."&amp;+(COUNTA(H$4:H281))))</f>
        <v>4.44</v>
      </c>
      <c r="B281" s="33"/>
      <c r="C281" s="17"/>
      <c r="D281" s="11"/>
      <c r="E281" s="11" t="s">
        <v>363</v>
      </c>
      <c r="F281" s="11"/>
      <c r="G281" s="6"/>
      <c r="H281" s="62" t="s">
        <v>62</v>
      </c>
      <c r="I281" s="50">
        <v>50</v>
      </c>
      <c r="J281" s="201"/>
      <c r="K281" s="211"/>
      <c r="L281" s="706">
        <v>45</v>
      </c>
      <c r="M281" s="56"/>
      <c r="N281" s="453" t="e">
        <f t="shared" si="26"/>
        <v>#DIV/0!</v>
      </c>
      <c r="O281" s="56"/>
      <c r="P281" s="56"/>
      <c r="Q281" s="56"/>
      <c r="R281" s="60"/>
      <c r="S281" s="56"/>
    </row>
    <row r="282" spans="1:19" ht="12" customHeight="1">
      <c r="A282" s="43" t="str">
        <f>IF(ISBLANK(H282),"",($E$3&amp;"."&amp;+(COUNTA(H$4:H282))))</f>
        <v/>
      </c>
      <c r="B282" s="33"/>
      <c r="C282" s="17"/>
      <c r="D282" s="11"/>
      <c r="E282" s="11"/>
      <c r="F282" s="11"/>
      <c r="G282" s="6"/>
      <c r="H282" s="62"/>
      <c r="I282" s="50"/>
      <c r="J282" s="212"/>
      <c r="K282" s="211"/>
      <c r="L282" s="706">
        <v>46</v>
      </c>
      <c r="M282" s="56"/>
      <c r="N282" s="453" t="str">
        <f t="shared" si="26"/>
        <v/>
      </c>
      <c r="O282" s="56"/>
      <c r="P282" s="56"/>
      <c r="Q282" s="56"/>
      <c r="R282" s="60"/>
      <c r="S282" s="56"/>
    </row>
    <row r="283" spans="1:19" ht="12" customHeight="1">
      <c r="A283" s="43" t="str">
        <f>IF(ISBLANK(H283),"",($E$3&amp;"."&amp;+(COUNTA(H$4:H283))))</f>
        <v/>
      </c>
      <c r="B283" s="33"/>
      <c r="C283" s="25" t="s">
        <v>123</v>
      </c>
      <c r="D283" s="11"/>
      <c r="E283" s="11"/>
      <c r="F283" s="11"/>
      <c r="G283" s="6"/>
      <c r="H283" s="62"/>
      <c r="I283" s="50"/>
      <c r="J283" s="212"/>
      <c r="K283" s="211"/>
      <c r="L283" s="706">
        <v>47</v>
      </c>
      <c r="M283" s="56"/>
      <c r="N283" s="453" t="str">
        <f t="shared" si="26"/>
        <v/>
      </c>
      <c r="O283" s="56"/>
      <c r="P283" s="56"/>
      <c r="Q283" s="56"/>
      <c r="R283" s="60"/>
      <c r="S283" s="56"/>
    </row>
    <row r="284" spans="1:19" ht="12" customHeight="1">
      <c r="A284" s="43" t="str">
        <f>IF(ISBLANK(H284),"",($E$3&amp;"."&amp;+(COUNTA(H$4:H284))))</f>
        <v/>
      </c>
      <c r="B284" s="33"/>
      <c r="C284" s="17"/>
      <c r="D284" s="11"/>
      <c r="E284" s="11"/>
      <c r="F284" s="11"/>
      <c r="G284" s="6"/>
      <c r="H284" s="62"/>
      <c r="I284" s="50"/>
      <c r="J284" s="212"/>
      <c r="K284" s="211"/>
      <c r="L284" s="706">
        <v>48</v>
      </c>
      <c r="M284" s="56"/>
      <c r="N284" s="453" t="str">
        <f t="shared" si="26"/>
        <v/>
      </c>
      <c r="O284" s="56"/>
      <c r="P284" s="56"/>
      <c r="Q284" s="56"/>
      <c r="R284" s="60"/>
      <c r="S284" s="56"/>
    </row>
    <row r="285" spans="1:19" ht="12" customHeight="1">
      <c r="A285" s="43" t="str">
        <f>IF(ISBLANK(H285),"",($E$3&amp;"."&amp;+(COUNTA(H$4:H285))))</f>
        <v/>
      </c>
      <c r="B285" s="33"/>
      <c r="C285" s="15" t="s">
        <v>16</v>
      </c>
      <c r="D285" s="16" t="s">
        <v>124</v>
      </c>
      <c r="E285" s="11"/>
      <c r="F285" s="11"/>
      <c r="G285" s="6"/>
      <c r="H285" s="62"/>
      <c r="I285" s="50"/>
      <c r="J285" s="201"/>
      <c r="K285" s="211"/>
      <c r="L285" s="706">
        <v>49</v>
      </c>
      <c r="M285" s="56"/>
      <c r="N285" s="453" t="str">
        <f t="shared" si="26"/>
        <v/>
      </c>
      <c r="O285" s="56"/>
      <c r="P285" s="56"/>
      <c r="Q285" s="56"/>
      <c r="R285" s="60"/>
      <c r="S285" s="56"/>
    </row>
    <row r="286" spans="1:19" ht="12" customHeight="1">
      <c r="A286" s="43" t="str">
        <f>IF(ISBLANK(H286),"",($E$3&amp;"."&amp;+(COUNTA(H$4:H286))))</f>
        <v/>
      </c>
      <c r="B286" s="33"/>
      <c r="C286" s="12"/>
      <c r="D286" s="16" t="s">
        <v>125</v>
      </c>
      <c r="E286" s="11"/>
      <c r="F286" s="11"/>
      <c r="G286" s="6"/>
      <c r="H286" s="62"/>
      <c r="I286" s="50"/>
      <c r="J286" s="201"/>
      <c r="K286" s="211"/>
      <c r="L286" s="706">
        <v>50</v>
      </c>
      <c r="M286" s="56"/>
      <c r="N286" s="453" t="str">
        <f t="shared" si="26"/>
        <v/>
      </c>
      <c r="O286" s="56"/>
      <c r="P286" s="56"/>
      <c r="Q286" s="56"/>
      <c r="R286" s="60"/>
      <c r="S286" s="56"/>
    </row>
    <row r="287" spans="1:19" ht="12" customHeight="1">
      <c r="A287" s="43" t="str">
        <f>IF(ISBLANK(H287),"",($E$3&amp;"."&amp;+(COUNTA(H$4:H287))))</f>
        <v/>
      </c>
      <c r="B287" s="33"/>
      <c r="C287" s="12"/>
      <c r="D287" s="16" t="s">
        <v>126</v>
      </c>
      <c r="E287" s="11"/>
      <c r="F287" s="11"/>
      <c r="G287" s="6"/>
      <c r="H287" s="62"/>
      <c r="I287" s="50"/>
      <c r="J287" s="201"/>
      <c r="K287" s="211"/>
      <c r="L287" s="706">
        <v>51</v>
      </c>
      <c r="M287" s="56"/>
      <c r="N287" s="453" t="str">
        <f t="shared" si="26"/>
        <v/>
      </c>
      <c r="O287" s="56"/>
      <c r="P287" s="56"/>
      <c r="Q287" s="56"/>
      <c r="R287" s="60"/>
      <c r="S287" s="56"/>
    </row>
    <row r="288" spans="1:19" ht="12" customHeight="1">
      <c r="A288" s="43" t="str">
        <f>IF(ISBLANK(H288),"",($E$3&amp;"."&amp;+(COUNTA(H$4:H288))))</f>
        <v/>
      </c>
      <c r="B288" s="33"/>
      <c r="C288" s="12"/>
      <c r="D288" s="16" t="s">
        <v>127</v>
      </c>
      <c r="E288" s="11"/>
      <c r="F288" s="11"/>
      <c r="G288" s="6"/>
      <c r="H288" s="62"/>
      <c r="I288" s="50"/>
      <c r="J288" s="201"/>
      <c r="K288" s="211"/>
      <c r="L288" s="706">
        <v>52</v>
      </c>
      <c r="M288" s="56"/>
      <c r="N288" s="453" t="str">
        <f t="shared" si="26"/>
        <v/>
      </c>
      <c r="O288" s="56"/>
      <c r="P288" s="56"/>
      <c r="Q288" s="56"/>
      <c r="R288" s="60"/>
      <c r="S288" s="56"/>
    </row>
    <row r="289" spans="1:19" ht="12" customHeight="1">
      <c r="A289" s="43" t="str">
        <f>IF(ISBLANK(H289),"",($E$3&amp;"."&amp;+(COUNTA(H$4:H289))))</f>
        <v/>
      </c>
      <c r="B289" s="33"/>
      <c r="C289" s="12"/>
      <c r="D289" s="16" t="s">
        <v>128</v>
      </c>
      <c r="E289" s="11"/>
      <c r="F289" s="11"/>
      <c r="G289" s="6"/>
      <c r="H289" s="62"/>
      <c r="I289" s="50"/>
      <c r="J289" s="201"/>
      <c r="K289" s="211"/>
      <c r="L289" s="706">
        <v>53</v>
      </c>
      <c r="M289" s="56"/>
      <c r="N289" s="453" t="str">
        <f t="shared" si="26"/>
        <v/>
      </c>
      <c r="O289" s="56"/>
      <c r="P289" s="56"/>
      <c r="Q289" s="56"/>
      <c r="R289" s="60"/>
      <c r="S289" s="56"/>
    </row>
    <row r="290" spans="1:19" ht="12" customHeight="1">
      <c r="A290" s="43" t="str">
        <f>IF(ISBLANK(H290),"",($E$3&amp;"."&amp;+(COUNTA(H$4:H290))))</f>
        <v/>
      </c>
      <c r="B290" s="33"/>
      <c r="C290" s="17"/>
      <c r="D290" s="11"/>
      <c r="E290" s="11"/>
      <c r="F290" s="11"/>
      <c r="G290" s="6"/>
      <c r="H290" s="62"/>
      <c r="I290" s="50"/>
      <c r="J290" s="201"/>
      <c r="K290" s="211"/>
      <c r="L290" s="706">
        <v>54</v>
      </c>
      <c r="M290" s="56"/>
      <c r="N290" s="453" t="str">
        <f t="shared" si="26"/>
        <v/>
      </c>
      <c r="O290" s="56"/>
      <c r="P290" s="56"/>
      <c r="Q290" s="56"/>
      <c r="R290" s="60"/>
      <c r="S290" s="56"/>
    </row>
    <row r="291" spans="1:19" ht="12" customHeight="1">
      <c r="A291" s="43" t="str">
        <f>IF(ISBLANK(H291),"",($E$3&amp;"."&amp;+(COUNTA(H$4:H291))))</f>
        <v/>
      </c>
      <c r="B291" s="33"/>
      <c r="C291" s="17"/>
      <c r="D291" s="13" t="s">
        <v>11</v>
      </c>
      <c r="E291" s="11" t="s">
        <v>129</v>
      </c>
      <c r="F291" s="11"/>
      <c r="G291" s="6"/>
      <c r="H291" s="62"/>
      <c r="I291" s="50"/>
      <c r="J291" s="201"/>
      <c r="K291" s="211"/>
      <c r="L291" s="706">
        <v>55</v>
      </c>
      <c r="M291" s="1"/>
      <c r="N291" s="453" t="str">
        <f t="shared" si="26"/>
        <v/>
      </c>
      <c r="O291"/>
      <c r="P291"/>
      <c r="Q291"/>
      <c r="R291"/>
      <c r="S291"/>
    </row>
    <row r="292" spans="1:19" ht="12" customHeight="1">
      <c r="A292" s="43" t="str">
        <f>IF(ISBLANK(H292),"",($E$3&amp;"."&amp;+(COUNTA(H$4:H292))))</f>
        <v>4.45</v>
      </c>
      <c r="B292" s="33"/>
      <c r="C292" s="17"/>
      <c r="D292" s="15"/>
      <c r="E292" s="11" t="s">
        <v>130</v>
      </c>
      <c r="F292" s="11"/>
      <c r="G292" s="6"/>
      <c r="H292" s="62" t="s">
        <v>62</v>
      </c>
      <c r="I292" s="50">
        <v>80</v>
      </c>
      <c r="J292" s="201"/>
      <c r="K292" s="211"/>
      <c r="L292" s="706">
        <v>56</v>
      </c>
      <c r="M292" s="1"/>
      <c r="N292" s="453" t="str">
        <f t="shared" si="26"/>
        <v/>
      </c>
      <c r="O292"/>
      <c r="P292"/>
      <c r="Q292"/>
      <c r="R292"/>
      <c r="S292"/>
    </row>
    <row r="293" spans="1:19" ht="12" customHeight="1">
      <c r="A293" s="43" t="str">
        <f>IF(ISBLANK(H293),"",($E$3&amp;"."&amp;+(COUNTA(H$4:H293))))</f>
        <v/>
      </c>
      <c r="B293" s="33"/>
      <c r="C293" s="17"/>
      <c r="D293" s="11"/>
      <c r="E293" s="11"/>
      <c r="F293" s="11"/>
      <c r="G293" s="6"/>
      <c r="H293" s="62"/>
      <c r="I293" s="50"/>
      <c r="J293" s="201"/>
      <c r="K293" s="211"/>
      <c r="L293" s="706">
        <v>57</v>
      </c>
      <c r="M293" s="1"/>
      <c r="N293" s="453" t="e">
        <f t="shared" si="26"/>
        <v>#DIV/0!</v>
      </c>
      <c r="O293"/>
      <c r="P293"/>
      <c r="Q293"/>
      <c r="R293"/>
      <c r="S293"/>
    </row>
    <row r="294" spans="1:19" ht="12" customHeight="1">
      <c r="A294" s="43" t="str">
        <f>IF(ISBLANK(H294),"",($E$3&amp;"."&amp;+(COUNTA(H$4:H294))))</f>
        <v/>
      </c>
      <c r="B294" s="33"/>
      <c r="C294" s="17"/>
      <c r="D294" s="11"/>
      <c r="E294" s="11"/>
      <c r="F294" s="11"/>
      <c r="G294" s="6"/>
      <c r="H294" s="62"/>
      <c r="I294" s="50"/>
      <c r="J294" s="201"/>
      <c r="K294" s="211"/>
      <c r="L294" s="706">
        <v>58</v>
      </c>
      <c r="M294" s="1"/>
      <c r="N294" s="453" t="str">
        <f t="shared" si="26"/>
        <v/>
      </c>
      <c r="O294"/>
      <c r="P294"/>
      <c r="Q294"/>
      <c r="R294"/>
      <c r="S294"/>
    </row>
    <row r="295" spans="1:19" s="73" customFormat="1" ht="12" customHeight="1">
      <c r="A295" s="43" t="str">
        <f>IF(ISBLANK(H295),"",($E$3&amp;"."&amp;+(COUNTA(H$4:H295))))</f>
        <v/>
      </c>
      <c r="B295" s="33"/>
      <c r="C295" s="36"/>
      <c r="D295" s="11"/>
      <c r="E295" s="11"/>
      <c r="F295" s="11"/>
      <c r="G295" s="6"/>
      <c r="H295" s="14"/>
      <c r="I295" s="4"/>
      <c r="J295" s="205"/>
      <c r="K295" s="211" t="str">
        <f>IF(I295&lt;&gt;0,I295*J295,"")</f>
        <v/>
      </c>
      <c r="L295" s="706">
        <v>59</v>
      </c>
      <c r="M295" s="1"/>
      <c r="N295" s="453" t="str">
        <f t="shared" si="26"/>
        <v/>
      </c>
      <c r="O295"/>
      <c r="P295"/>
      <c r="Q295"/>
      <c r="R295"/>
      <c r="S295"/>
    </row>
    <row r="296" spans="1:19" s="73" customFormat="1" ht="12" customHeight="1">
      <c r="A296" s="43" t="str">
        <f>IF(ISBLANK(H296),"",($E$3&amp;"."&amp;+(COUNTA(H$4:H296))))</f>
        <v/>
      </c>
      <c r="B296" s="33"/>
      <c r="C296" s="15" t="s">
        <v>23</v>
      </c>
      <c r="D296" s="16" t="s">
        <v>131</v>
      </c>
      <c r="E296" s="11"/>
      <c r="F296" s="11"/>
      <c r="G296" s="6"/>
      <c r="H296" s="62"/>
      <c r="I296" s="50"/>
      <c r="J296" s="201"/>
      <c r="K296" s="211" t="str">
        <f t="shared" ref="K296:K306" si="27">IF(I296&lt;&gt;0,I296*J296,"")</f>
        <v/>
      </c>
      <c r="L296" s="706">
        <v>60</v>
      </c>
      <c r="M296" s="1"/>
      <c r="N296" s="453" t="str">
        <f t="shared" si="26"/>
        <v/>
      </c>
      <c r="O296"/>
      <c r="P296"/>
      <c r="Q296"/>
      <c r="R296"/>
      <c r="S296"/>
    </row>
    <row r="297" spans="1:19" ht="12" customHeight="1">
      <c r="A297" s="43" t="str">
        <f>IF(ISBLANK(H297),"",($E$3&amp;"."&amp;+(COUNTA(H$4:H297))))</f>
        <v/>
      </c>
      <c r="B297" s="33"/>
      <c r="C297" s="12"/>
      <c r="D297" s="16" t="s">
        <v>132</v>
      </c>
      <c r="E297" s="11"/>
      <c r="F297" s="11"/>
      <c r="G297" s="6"/>
      <c r="H297" s="62"/>
      <c r="I297" s="50"/>
      <c r="J297" s="201"/>
      <c r="K297" s="211" t="str">
        <f t="shared" si="27"/>
        <v/>
      </c>
      <c r="L297" s="706">
        <v>61</v>
      </c>
      <c r="M297" s="1"/>
      <c r="N297" s="453" t="str">
        <f t="shared" si="26"/>
        <v/>
      </c>
      <c r="O297"/>
      <c r="P297"/>
      <c r="Q297"/>
      <c r="R297"/>
      <c r="S297"/>
    </row>
    <row r="298" spans="1:19" ht="12" customHeight="1">
      <c r="A298" s="43" t="str">
        <f>IF(ISBLANK(H298),"",($E$3&amp;"."&amp;+(COUNTA(H$4:H298))))</f>
        <v/>
      </c>
      <c r="B298" s="33"/>
      <c r="C298" s="12"/>
      <c r="D298" s="16" t="s">
        <v>133</v>
      </c>
      <c r="E298" s="11"/>
      <c r="F298" s="11"/>
      <c r="G298" s="6"/>
      <c r="H298" s="62"/>
      <c r="I298" s="50"/>
      <c r="J298" s="201"/>
      <c r="K298" s="211" t="str">
        <f t="shared" si="27"/>
        <v/>
      </c>
      <c r="L298" s="706">
        <v>62</v>
      </c>
      <c r="M298" s="56"/>
      <c r="N298" s="453" t="str">
        <f t="shared" si="26"/>
        <v/>
      </c>
      <c r="O298" s="56"/>
      <c r="P298" s="56"/>
      <c r="Q298" s="56"/>
      <c r="R298" s="60"/>
      <c r="S298" s="56"/>
    </row>
    <row r="299" spans="1:19" ht="12" customHeight="1">
      <c r="A299" s="43" t="str">
        <f>IF(ISBLANK(H299),"",($E$3&amp;"."&amp;+(COUNTA(H$4:H299))))</f>
        <v/>
      </c>
      <c r="B299" s="33"/>
      <c r="C299" s="12"/>
      <c r="D299" s="16" t="s">
        <v>134</v>
      </c>
      <c r="E299" s="11"/>
      <c r="F299" s="11"/>
      <c r="G299" s="6"/>
      <c r="H299" s="62"/>
      <c r="I299" s="50"/>
      <c r="J299" s="201"/>
      <c r="K299" s="211" t="str">
        <f t="shared" si="27"/>
        <v/>
      </c>
      <c r="L299" s="706">
        <v>63</v>
      </c>
      <c r="M299" s="56"/>
      <c r="N299" s="453" t="str">
        <f t="shared" si="26"/>
        <v/>
      </c>
      <c r="O299" s="56"/>
      <c r="P299" s="56"/>
      <c r="Q299" s="56"/>
      <c r="R299" s="60"/>
      <c r="S299" s="56"/>
    </row>
    <row r="300" spans="1:19" ht="12" customHeight="1">
      <c r="A300" s="43" t="str">
        <f>IF(ISBLANK(H300),"",($E$3&amp;"."&amp;+(COUNTA(H$4:H300))))</f>
        <v/>
      </c>
      <c r="B300" s="33"/>
      <c r="C300" s="17"/>
      <c r="D300" s="11"/>
      <c r="E300" s="11"/>
      <c r="F300" s="11"/>
      <c r="G300" s="6"/>
      <c r="H300" s="62"/>
      <c r="I300" s="50"/>
      <c r="J300" s="201"/>
      <c r="K300" s="211" t="str">
        <f t="shared" si="27"/>
        <v/>
      </c>
      <c r="L300" s="706">
        <v>64</v>
      </c>
      <c r="M300" s="56"/>
      <c r="N300" s="453" t="str">
        <f t="shared" si="26"/>
        <v/>
      </c>
      <c r="O300" s="56"/>
      <c r="P300" s="56"/>
      <c r="Q300" s="56"/>
      <c r="R300" s="60"/>
      <c r="S300" s="56"/>
    </row>
    <row r="301" spans="1:19" ht="12" customHeight="1">
      <c r="A301" s="43" t="str">
        <f>IF(ISBLANK(H301),"",($E$3&amp;"."&amp;+(COUNTA(H$4:H301))))</f>
        <v/>
      </c>
      <c r="B301" s="33"/>
      <c r="C301" s="17"/>
      <c r="D301" s="13" t="s">
        <v>11</v>
      </c>
      <c r="E301" s="11" t="s">
        <v>135</v>
      </c>
      <c r="F301" s="11"/>
      <c r="G301" s="6"/>
      <c r="H301" s="62"/>
      <c r="I301" s="50"/>
      <c r="J301" s="201"/>
      <c r="K301" s="211"/>
      <c r="L301" s="706">
        <v>65</v>
      </c>
      <c r="M301" s="56"/>
      <c r="N301" s="453" t="str">
        <f t="shared" si="26"/>
        <v/>
      </c>
      <c r="O301" s="56"/>
      <c r="P301" s="56"/>
      <c r="Q301" s="56"/>
      <c r="R301" s="60"/>
      <c r="S301" s="56"/>
    </row>
    <row r="302" spans="1:19" ht="12" customHeight="1">
      <c r="A302" s="43" t="str">
        <f>IF(ISBLANK(H302),"",($E$3&amp;"."&amp;+(COUNTA(H$4:H302))))</f>
        <v>4.46</v>
      </c>
      <c r="B302" s="33"/>
      <c r="C302" s="17"/>
      <c r="D302" s="15"/>
      <c r="E302" s="11" t="s">
        <v>136</v>
      </c>
      <c r="F302" s="11"/>
      <c r="G302" s="6"/>
      <c r="H302" s="62" t="s">
        <v>62</v>
      </c>
      <c r="I302" s="50">
        <v>3</v>
      </c>
      <c r="J302" s="201"/>
      <c r="K302" s="211"/>
      <c r="L302" s="706">
        <v>66</v>
      </c>
      <c r="M302" s="56"/>
      <c r="N302" s="453" t="e">
        <f t="shared" si="26"/>
        <v>#DIV/0!</v>
      </c>
      <c r="O302" s="56"/>
      <c r="P302" s="56"/>
      <c r="Q302" s="56"/>
      <c r="R302" s="60"/>
      <c r="S302" s="56"/>
    </row>
    <row r="303" spans="1:19" ht="12" customHeight="1">
      <c r="A303" s="43" t="str">
        <f>IF(ISBLANK(H303),"",($E$3&amp;"."&amp;+(COUNTA(H$4:H303))))</f>
        <v/>
      </c>
      <c r="B303" s="33"/>
      <c r="C303" s="17"/>
      <c r="D303" s="11"/>
      <c r="E303" s="11"/>
      <c r="F303" s="11"/>
      <c r="G303" s="6"/>
      <c r="H303" s="62"/>
      <c r="I303" s="50"/>
      <c r="J303" s="201"/>
      <c r="K303" s="211"/>
      <c r="L303" s="706">
        <v>67</v>
      </c>
      <c r="M303" s="1"/>
      <c r="N303" s="453" t="str">
        <f t="shared" si="26"/>
        <v/>
      </c>
      <c r="O303"/>
      <c r="P303"/>
      <c r="Q303"/>
      <c r="R303"/>
      <c r="S303"/>
    </row>
    <row r="304" spans="1:19" ht="12" customHeight="1">
      <c r="A304" s="43" t="str">
        <f>IF(ISBLANK(H304),"",($E$3&amp;"."&amp;+(COUNTA(H$4:H304))))</f>
        <v/>
      </c>
      <c r="B304" s="33"/>
      <c r="C304" s="17"/>
      <c r="D304" s="11"/>
      <c r="E304" s="11"/>
      <c r="F304" s="11"/>
      <c r="G304" s="6"/>
      <c r="H304" s="62"/>
      <c r="I304" s="50"/>
      <c r="J304" s="201"/>
      <c r="K304" s="211"/>
      <c r="L304" s="706">
        <v>68</v>
      </c>
      <c r="M304" s="1"/>
      <c r="N304" s="453" t="str">
        <f t="shared" si="26"/>
        <v/>
      </c>
      <c r="O304"/>
      <c r="P304"/>
      <c r="Q304"/>
      <c r="R304"/>
      <c r="S304"/>
    </row>
    <row r="305" spans="1:19" ht="12" customHeight="1">
      <c r="A305" s="43" t="str">
        <f>IF(ISBLANK(H305),"",($E$3&amp;"."&amp;+(COUNTA(H$4:H305))))</f>
        <v/>
      </c>
      <c r="B305" s="33"/>
      <c r="C305" s="17"/>
      <c r="D305" s="11"/>
      <c r="E305" s="11"/>
      <c r="F305" s="11"/>
      <c r="G305" s="6"/>
      <c r="H305" s="62"/>
      <c r="I305" s="50"/>
      <c r="J305" s="201"/>
      <c r="K305" s="211" t="str">
        <f t="shared" si="27"/>
        <v/>
      </c>
      <c r="L305" s="706">
        <v>72</v>
      </c>
      <c r="M305" s="56"/>
      <c r="N305" s="453" t="str">
        <f t="shared" ref="N305:N311" si="28">IF(ISBLANK($I287),"",$K287/$K$463)</f>
        <v/>
      </c>
      <c r="O305" s="56"/>
      <c r="P305" s="56"/>
      <c r="Q305" s="56"/>
      <c r="R305" s="60"/>
      <c r="S305" s="56"/>
    </row>
    <row r="306" spans="1:19" ht="12" customHeight="1">
      <c r="A306" s="43" t="str">
        <f>IF(ISBLANK(H306),"",($E$3&amp;"."&amp;+(COUNTA(H$4:H306))))</f>
        <v/>
      </c>
      <c r="B306" s="33"/>
      <c r="C306" s="17"/>
      <c r="D306" s="11"/>
      <c r="E306" s="11"/>
      <c r="F306" s="11"/>
      <c r="G306" s="6"/>
      <c r="H306" s="62"/>
      <c r="I306" s="50"/>
      <c r="J306" s="201"/>
      <c r="K306" s="211" t="str">
        <f t="shared" si="27"/>
        <v/>
      </c>
      <c r="L306" s="706">
        <v>73</v>
      </c>
      <c r="M306" s="56"/>
      <c r="N306" s="453" t="str">
        <f t="shared" si="28"/>
        <v/>
      </c>
      <c r="O306" s="56"/>
      <c r="P306" s="56"/>
      <c r="Q306" s="56"/>
      <c r="R306" s="60"/>
      <c r="S306" s="56"/>
    </row>
    <row r="307" spans="1:19" ht="12" customHeight="1">
      <c r="A307" s="43"/>
      <c r="B307" s="33"/>
      <c r="C307" s="17"/>
      <c r="D307" s="11"/>
      <c r="E307" s="11"/>
      <c r="F307" s="11"/>
      <c r="G307" s="6"/>
      <c r="H307" s="62"/>
      <c r="I307" s="50"/>
      <c r="J307" s="201"/>
      <c r="K307" s="211"/>
      <c r="L307" s="706">
        <v>74</v>
      </c>
      <c r="M307" s="56"/>
      <c r="N307" s="453" t="str">
        <f t="shared" si="28"/>
        <v/>
      </c>
      <c r="O307" s="56"/>
      <c r="P307" s="56"/>
      <c r="Q307" s="56"/>
      <c r="R307" s="60"/>
      <c r="S307" s="56"/>
    </row>
    <row r="308" spans="1:19" ht="12" customHeight="1">
      <c r="A308" s="43"/>
      <c r="B308" s="33"/>
      <c r="C308" s="17"/>
      <c r="D308" s="11"/>
      <c r="E308" s="11"/>
      <c r="F308" s="11"/>
      <c r="G308" s="6"/>
      <c r="H308" s="62"/>
      <c r="I308" s="50"/>
      <c r="J308" s="201"/>
      <c r="K308" s="211"/>
      <c r="L308" s="706">
        <v>75</v>
      </c>
      <c r="M308" s="56"/>
      <c r="N308" s="453" t="str">
        <f t="shared" si="28"/>
        <v/>
      </c>
      <c r="O308" s="56"/>
      <c r="P308" s="56"/>
      <c r="Q308" s="56"/>
      <c r="R308" s="60"/>
      <c r="S308" s="56"/>
    </row>
    <row r="309" spans="1:19" ht="12" customHeight="1">
      <c r="A309" s="43" t="str">
        <f>IF(ISBLANK(H309),"",($E$3&amp;"."&amp;+(COUNTA(H$4:H309))))</f>
        <v/>
      </c>
      <c r="B309" s="34"/>
      <c r="C309" s="67"/>
      <c r="D309" s="11"/>
      <c r="E309" s="11"/>
      <c r="F309" s="11"/>
      <c r="G309" s="6"/>
      <c r="H309" s="14"/>
      <c r="I309" s="4"/>
      <c r="J309" s="205"/>
      <c r="K309" s="211" t="str">
        <f>IF(I309&lt;&gt;0,I309*J309,"")</f>
        <v/>
      </c>
      <c r="L309" s="706">
        <v>76</v>
      </c>
      <c r="M309" s="56"/>
      <c r="N309" s="453" t="str">
        <f t="shared" si="28"/>
        <v/>
      </c>
      <c r="O309" s="56"/>
      <c r="P309" s="56"/>
      <c r="Q309" s="56"/>
      <c r="R309" s="60"/>
      <c r="S309" s="56"/>
    </row>
    <row r="310" spans="1:19" ht="12" customHeight="1">
      <c r="A310" s="549"/>
      <c r="B310" s="69"/>
      <c r="C310" s="70"/>
      <c r="D310" s="70"/>
      <c r="E310" s="70"/>
      <c r="F310" s="70"/>
      <c r="G310" s="70"/>
      <c r="H310" s="69"/>
      <c r="I310" s="69"/>
      <c r="J310" s="220" t="s">
        <v>25</v>
      </c>
      <c r="K310" s="229" t="str">
        <f>IF(I310&lt;&gt;0,I310*J310,"")</f>
        <v/>
      </c>
      <c r="L310" s="706">
        <v>77</v>
      </c>
      <c r="M310" s="56"/>
      <c r="N310" s="453" t="e">
        <f t="shared" si="28"/>
        <v>#DIV/0!</v>
      </c>
      <c r="O310" s="56"/>
      <c r="P310" s="56"/>
      <c r="Q310" s="56"/>
      <c r="R310" s="60"/>
      <c r="S310" s="56"/>
    </row>
    <row r="311" spans="1:19" ht="12" customHeight="1">
      <c r="A311" s="549"/>
      <c r="B311" s="69"/>
      <c r="C311" s="70"/>
      <c r="D311" s="70"/>
      <c r="E311" s="70"/>
      <c r="F311" s="70"/>
      <c r="G311" s="70"/>
      <c r="H311" s="69"/>
      <c r="I311" s="581"/>
      <c r="J311" s="220" t="s">
        <v>26</v>
      </c>
      <c r="K311" s="229" t="str">
        <f>IF(I311&lt;&gt;0,I311*J311,"")</f>
        <v/>
      </c>
      <c r="L311" s="706">
        <v>78</v>
      </c>
      <c r="M311" s="56"/>
      <c r="N311" s="453" t="str">
        <f t="shared" si="28"/>
        <v/>
      </c>
      <c r="O311" s="56"/>
      <c r="P311" s="56"/>
      <c r="Q311" s="56"/>
      <c r="R311" s="60"/>
      <c r="S311" s="56"/>
    </row>
    <row r="312" spans="1:19" ht="12" customHeight="1">
      <c r="A312" s="43" t="str">
        <f>IF(ISBLANK(H312),"",($E$3&amp;"."&amp;+(COUNTA(H$4:H312))))</f>
        <v/>
      </c>
      <c r="B312" s="33"/>
      <c r="C312" s="17"/>
      <c r="D312" s="13"/>
      <c r="E312" s="30"/>
      <c r="F312" s="209"/>
      <c r="G312"/>
      <c r="H312" s="62"/>
      <c r="I312" s="50"/>
      <c r="J312" s="212"/>
      <c r="K312" s="211" t="str">
        <f t="shared" ref="K312:K319" si="29">IF(I312&lt;&gt;0,I312*J312,"")</f>
        <v/>
      </c>
      <c r="L312" s="706">
        <v>79</v>
      </c>
      <c r="M312" s="56"/>
      <c r="N312" s="453"/>
      <c r="O312" s="56"/>
      <c r="P312" s="56"/>
      <c r="Q312" s="56"/>
      <c r="R312" s="60"/>
      <c r="S312" s="56"/>
    </row>
    <row r="313" spans="1:19" ht="12" customHeight="1">
      <c r="A313" s="43" t="str">
        <f>IF(ISBLANK(H313),"",($E$3&amp;"."&amp;+(COUNTA(H$4:H313))))</f>
        <v/>
      </c>
      <c r="B313" s="33"/>
      <c r="C313" s="776" t="s">
        <v>138</v>
      </c>
      <c r="D313" s="779"/>
      <c r="E313" s="779"/>
      <c r="F313" s="779"/>
      <c r="G313" s="780"/>
      <c r="H313" s="62"/>
      <c r="I313" s="50"/>
      <c r="J313" s="201"/>
      <c r="K313" s="211" t="str">
        <f t="shared" si="29"/>
        <v/>
      </c>
      <c r="L313" s="706">
        <v>80</v>
      </c>
      <c r="M313" s="1"/>
      <c r="N313" s="453" t="str">
        <f t="shared" ref="N313:N321" si="30">IF(ISBLANK($I295),"",$K295/$K$463)</f>
        <v/>
      </c>
      <c r="O313"/>
      <c r="P313"/>
      <c r="Q313"/>
      <c r="R313"/>
      <c r="S313"/>
    </row>
    <row r="314" spans="1:19" ht="12" customHeight="1">
      <c r="A314" s="43" t="str">
        <f>IF(ISBLANK(H314),"",($E$3&amp;"."&amp;+(COUNTA(H$4:H314))))</f>
        <v/>
      </c>
      <c r="B314" s="33"/>
      <c r="C314" s="17"/>
      <c r="D314" s="11"/>
      <c r="E314" s="11"/>
      <c r="F314" s="11"/>
      <c r="G314" s="6"/>
      <c r="H314" s="62"/>
      <c r="I314" s="50"/>
      <c r="J314" s="201"/>
      <c r="K314" s="211" t="str">
        <f t="shared" si="29"/>
        <v/>
      </c>
      <c r="M314" s="56"/>
      <c r="N314" s="453" t="str">
        <f t="shared" si="30"/>
        <v/>
      </c>
      <c r="O314" s="56"/>
      <c r="P314" s="56"/>
      <c r="Q314" s="56"/>
      <c r="R314" s="60"/>
      <c r="S314" s="56"/>
    </row>
    <row r="315" spans="1:19" ht="12" customHeight="1">
      <c r="A315" s="43" t="str">
        <f>IF(ISBLANK(H315),"",($E$3&amp;"."&amp;+(COUNTA(H$4:H315))))</f>
        <v/>
      </c>
      <c r="B315" s="33"/>
      <c r="C315" s="25" t="s">
        <v>364</v>
      </c>
      <c r="D315" s="11"/>
      <c r="E315" s="11"/>
      <c r="F315" s="11"/>
      <c r="G315" s="6"/>
      <c r="H315" s="62"/>
      <c r="I315" s="50"/>
      <c r="J315" s="201"/>
      <c r="K315" s="211" t="str">
        <f t="shared" si="29"/>
        <v/>
      </c>
      <c r="L315" s="706">
        <v>1</v>
      </c>
      <c r="M315" s="56"/>
      <c r="N315" s="453" t="str">
        <f t="shared" si="30"/>
        <v/>
      </c>
      <c r="O315" s="56"/>
      <c r="P315" s="56"/>
      <c r="Q315" s="56"/>
      <c r="R315" s="60"/>
      <c r="S315" s="56"/>
    </row>
    <row r="316" spans="1:19" ht="12" customHeight="1">
      <c r="A316" s="43" t="str">
        <f>IF(ISBLANK(H316),"",($E$3&amp;"."&amp;+(COUNTA(H$4:H316))))</f>
        <v/>
      </c>
      <c r="B316" s="33"/>
      <c r="C316" s="17"/>
      <c r="D316" s="11"/>
      <c r="E316" s="11"/>
      <c r="F316" s="11"/>
      <c r="G316" s="6"/>
      <c r="H316" s="62"/>
      <c r="I316" s="50"/>
      <c r="J316" s="201"/>
      <c r="K316" s="211" t="str">
        <f t="shared" si="29"/>
        <v/>
      </c>
      <c r="L316" s="706">
        <v>2</v>
      </c>
      <c r="M316" s="56"/>
      <c r="N316" s="453" t="str">
        <f t="shared" si="30"/>
        <v/>
      </c>
      <c r="O316" s="56"/>
      <c r="P316" s="56"/>
      <c r="Q316" s="56"/>
      <c r="R316" s="60"/>
      <c r="S316" s="56"/>
    </row>
    <row r="317" spans="1:19" ht="12" customHeight="1">
      <c r="A317" s="43" t="str">
        <f>IF(ISBLANK(H317),"",($E$3&amp;"."&amp;+(COUNTA(H$4:H317))))</f>
        <v/>
      </c>
      <c r="B317" s="33"/>
      <c r="C317" s="15" t="s">
        <v>12</v>
      </c>
      <c r="D317" s="16" t="s">
        <v>367</v>
      </c>
      <c r="E317" s="11"/>
      <c r="F317" s="11"/>
      <c r="G317" s="6"/>
      <c r="H317" s="62"/>
      <c r="I317" s="50"/>
      <c r="J317" s="201"/>
      <c r="K317" s="211" t="str">
        <f t="shared" si="29"/>
        <v/>
      </c>
      <c r="L317" s="706">
        <v>3</v>
      </c>
      <c r="M317" s="56"/>
      <c r="N317" s="453" t="str">
        <f t="shared" si="30"/>
        <v/>
      </c>
      <c r="O317" s="56"/>
      <c r="P317" s="56"/>
      <c r="Q317" s="56"/>
      <c r="R317" s="60"/>
      <c r="S317" s="56"/>
    </row>
    <row r="318" spans="1:19" ht="12" customHeight="1">
      <c r="A318" s="43" t="str">
        <f>IF(ISBLANK(H318),"",($E$3&amp;"."&amp;+(COUNTA(H$4:H318))))</f>
        <v/>
      </c>
      <c r="B318" s="33"/>
      <c r="C318" s="12"/>
      <c r="D318" s="16" t="s">
        <v>369</v>
      </c>
      <c r="E318" s="11"/>
      <c r="F318" s="11"/>
      <c r="G318" s="6"/>
      <c r="H318" s="62"/>
      <c r="I318" s="50"/>
      <c r="J318" s="201"/>
      <c r="K318" s="211" t="str">
        <f t="shared" si="29"/>
        <v/>
      </c>
      <c r="L318" s="706">
        <v>4</v>
      </c>
      <c r="M318" s="56"/>
      <c r="N318" s="453" t="str">
        <f t="shared" si="30"/>
        <v/>
      </c>
      <c r="O318" s="56"/>
      <c r="P318" s="56"/>
      <c r="Q318" s="56"/>
      <c r="R318" s="60"/>
      <c r="S318" s="56"/>
    </row>
    <row r="319" spans="1:19" ht="12" customHeight="1">
      <c r="A319" s="43" t="str">
        <f>IF(ISBLANK(H319),"",($E$3&amp;"."&amp;+(COUNTA(H$4:H319))))</f>
        <v/>
      </c>
      <c r="B319" s="33"/>
      <c r="C319" s="12"/>
      <c r="D319" s="16" t="s">
        <v>368</v>
      </c>
      <c r="E319" s="11"/>
      <c r="F319" s="11"/>
      <c r="G319" s="6"/>
      <c r="H319" s="62"/>
      <c r="I319" s="50"/>
      <c r="J319" s="201"/>
      <c r="K319" s="211" t="str">
        <f t="shared" si="29"/>
        <v/>
      </c>
      <c r="L319" s="706">
        <v>5</v>
      </c>
      <c r="M319" s="56"/>
      <c r="N319" s="453" t="str">
        <f t="shared" si="30"/>
        <v/>
      </c>
      <c r="O319" s="56"/>
      <c r="P319" s="56"/>
      <c r="Q319" s="56"/>
      <c r="R319" s="60"/>
      <c r="S319" s="56"/>
    </row>
    <row r="320" spans="1:19" ht="12" customHeight="1">
      <c r="A320" s="43" t="str">
        <f>IF(ISBLANK(H320),"",($E$3&amp;"."&amp;+(COUNTA(H$4:H320))))</f>
        <v/>
      </c>
      <c r="B320" s="33"/>
      <c r="C320" s="17"/>
      <c r="D320" s="16" t="s">
        <v>366</v>
      </c>
      <c r="E320" s="11"/>
      <c r="F320" s="11"/>
      <c r="G320" s="6"/>
      <c r="H320" s="62"/>
      <c r="I320" s="50"/>
      <c r="J320" s="201"/>
      <c r="K320" s="211" t="str">
        <f t="shared" ref="K320" si="31">IF(I320&lt;&gt;0,I320*J320,"")</f>
        <v/>
      </c>
      <c r="L320" s="706">
        <v>6</v>
      </c>
      <c r="M320" s="56"/>
      <c r="N320" s="453" t="e">
        <f t="shared" si="30"/>
        <v>#DIV/0!</v>
      </c>
      <c r="O320" s="56"/>
      <c r="P320" s="56"/>
      <c r="Q320" s="56"/>
      <c r="R320" s="60"/>
      <c r="S320" s="56"/>
    </row>
    <row r="321" spans="1:19" ht="12" customHeight="1">
      <c r="A321" s="43" t="str">
        <f>IF(ISBLANK(H321),"",($E$3&amp;"."&amp;+(COUNTA(H$4:H321))))</f>
        <v/>
      </c>
      <c r="B321" s="33"/>
      <c r="C321" s="17"/>
      <c r="D321" s="16" t="s">
        <v>365</v>
      </c>
      <c r="E321" s="11"/>
      <c r="F321" s="11"/>
      <c r="G321" s="6"/>
      <c r="H321" s="62"/>
      <c r="I321" s="50"/>
      <c r="J321" s="201"/>
      <c r="K321" s="211" t="str">
        <f t="shared" ref="K321" si="32">IF(I321&lt;&gt;0,I321*J321,"")</f>
        <v/>
      </c>
      <c r="L321" s="706">
        <v>7</v>
      </c>
      <c r="M321" s="56"/>
      <c r="N321" s="453" t="str">
        <f t="shared" si="30"/>
        <v/>
      </c>
      <c r="O321" s="56"/>
      <c r="P321" s="56"/>
      <c r="Q321" s="56"/>
      <c r="R321" s="60"/>
      <c r="S321" s="56"/>
    </row>
    <row r="322" spans="1:19" ht="12" customHeight="1">
      <c r="A322" s="43" t="str">
        <f>IF(ISBLANK(H322),"",($E$3&amp;"."&amp;+(COUNTA(H$4:H322))))</f>
        <v/>
      </c>
      <c r="B322" s="33"/>
      <c r="C322" s="17"/>
      <c r="D322" s="11"/>
      <c r="E322" s="11"/>
      <c r="F322" s="11"/>
      <c r="G322" s="6"/>
      <c r="H322" s="62"/>
      <c r="I322" s="50"/>
      <c r="J322" s="201"/>
      <c r="K322" s="211" t="str">
        <f t="shared" ref="K322" si="33">IF(I322&lt;&gt;0,I322*J322,"")</f>
        <v/>
      </c>
      <c r="L322" s="706">
        <v>8</v>
      </c>
      <c r="M322" s="56"/>
      <c r="N322" s="453"/>
      <c r="O322" s="56"/>
      <c r="P322" s="56"/>
      <c r="Q322" s="56"/>
      <c r="R322" s="60"/>
      <c r="S322" s="56"/>
    </row>
    <row r="323" spans="1:19" ht="12" customHeight="1">
      <c r="A323" s="43" t="str">
        <f>IF(ISBLANK(H323),"",($E$3&amp;"."&amp;+(COUNTA(H$4:H323))))</f>
        <v/>
      </c>
      <c r="B323" s="33"/>
      <c r="C323" s="17"/>
      <c r="D323" s="247" t="s">
        <v>371</v>
      </c>
      <c r="E323" s="11"/>
      <c r="F323" s="11"/>
      <c r="G323" s="6"/>
      <c r="H323" s="62"/>
      <c r="I323" s="50"/>
      <c r="J323" s="201"/>
      <c r="K323" s="211"/>
      <c r="L323" s="706">
        <v>9</v>
      </c>
      <c r="M323" s="56"/>
      <c r="N323" s="453"/>
      <c r="O323" s="56"/>
      <c r="P323" s="56"/>
      <c r="Q323" s="56"/>
      <c r="R323" s="60"/>
      <c r="S323" s="56"/>
    </row>
    <row r="324" spans="1:19" ht="12" customHeight="1">
      <c r="A324" s="43" t="str">
        <f>IF(ISBLANK(H324),"",($E$3&amp;"."&amp;+(COUNTA(H$4:H324))))</f>
        <v/>
      </c>
      <c r="B324" s="33"/>
      <c r="C324" s="17"/>
      <c r="D324" s="247" t="s">
        <v>370</v>
      </c>
      <c r="E324" s="11"/>
      <c r="F324" s="11"/>
      <c r="G324" s="6"/>
      <c r="H324" s="62"/>
      <c r="I324" s="50"/>
      <c r="J324" s="201"/>
      <c r="K324" s="211"/>
      <c r="L324" s="706">
        <v>10</v>
      </c>
      <c r="M324" s="56"/>
      <c r="N324" s="453"/>
      <c r="O324" s="56"/>
      <c r="P324" s="56"/>
      <c r="Q324" s="56"/>
      <c r="R324" s="60"/>
      <c r="S324" s="56"/>
    </row>
    <row r="325" spans="1:19" ht="12" customHeight="1">
      <c r="A325" s="43" t="str">
        <f>IF(ISBLANK(H325),"",($E$3&amp;"."&amp;+(COUNTA(H$4:H325))))</f>
        <v/>
      </c>
      <c r="B325" s="33"/>
      <c r="C325" s="17"/>
      <c r="D325" s="11"/>
      <c r="E325" s="11"/>
      <c r="F325" s="11"/>
      <c r="G325" s="6"/>
      <c r="H325" s="62"/>
      <c r="I325" s="50"/>
      <c r="J325" s="201"/>
      <c r="K325" s="211"/>
      <c r="L325" s="706">
        <v>11</v>
      </c>
      <c r="M325" s="56"/>
      <c r="N325" s="453"/>
      <c r="O325" s="56"/>
      <c r="P325" s="56"/>
      <c r="Q325" s="56"/>
      <c r="R325" s="60"/>
      <c r="S325" s="56"/>
    </row>
    <row r="326" spans="1:19" ht="12" customHeight="1">
      <c r="A326" s="43" t="str">
        <f>IF(ISBLANK(H326),"",($E$3&amp;"."&amp;+(COUNTA(H$4:H326))))</f>
        <v>4.47</v>
      </c>
      <c r="B326" s="33"/>
      <c r="C326" s="17"/>
      <c r="D326" s="13" t="s">
        <v>11</v>
      </c>
      <c r="E326" s="11" t="s">
        <v>372</v>
      </c>
      <c r="F326" s="11"/>
      <c r="G326" s="6"/>
      <c r="H326" s="62" t="s">
        <v>139</v>
      </c>
      <c r="I326" s="50">
        <v>1</v>
      </c>
      <c r="J326" s="201"/>
      <c r="K326" s="211"/>
      <c r="L326" s="706">
        <v>12</v>
      </c>
      <c r="M326" s="56"/>
      <c r="N326" s="453" t="str">
        <f>IF(ISBLANK($I305),"",$K305/$K$463)</f>
        <v/>
      </c>
      <c r="O326" s="56"/>
      <c r="P326" s="56"/>
      <c r="Q326" s="56"/>
      <c r="R326" s="60"/>
      <c r="S326" s="56"/>
    </row>
    <row r="327" spans="1:19" ht="12" customHeight="1">
      <c r="A327" s="43" t="str">
        <f>IF(ISBLANK(H327),"",($E$3&amp;"."&amp;+(COUNTA(H$4:H327))))</f>
        <v/>
      </c>
      <c r="B327" s="33"/>
      <c r="C327" s="17"/>
      <c r="D327" s="15"/>
      <c r="E327" s="11"/>
      <c r="F327" s="11"/>
      <c r="G327" s="6"/>
      <c r="H327" s="62"/>
      <c r="I327" s="50"/>
      <c r="J327" s="201"/>
      <c r="K327" s="211"/>
      <c r="L327" s="706">
        <v>13</v>
      </c>
      <c r="M327" s="56"/>
      <c r="N327" s="453" t="str">
        <f>IF(ISBLANK($I306),"",$K306/$K$463)</f>
        <v/>
      </c>
      <c r="O327" s="56"/>
      <c r="P327" s="56"/>
      <c r="Q327" s="56"/>
      <c r="R327" s="60"/>
      <c r="S327" s="56"/>
    </row>
    <row r="328" spans="1:19" ht="12" customHeight="1">
      <c r="A328" s="43" t="str">
        <f>IF(ISBLANK(H328),"",($E$3&amp;"."&amp;+(COUNTA(H$4:H328))))</f>
        <v/>
      </c>
      <c r="B328" s="33"/>
      <c r="C328" s="11"/>
      <c r="D328" s="15"/>
      <c r="E328" s="11"/>
      <c r="F328" s="11"/>
      <c r="H328" s="62"/>
      <c r="I328" s="50"/>
      <c r="J328" s="201"/>
      <c r="K328" s="211"/>
      <c r="L328" s="706">
        <v>14</v>
      </c>
      <c r="M328" s="56"/>
      <c r="N328" s="453"/>
      <c r="O328" s="56"/>
      <c r="P328" s="56"/>
      <c r="Q328" s="56"/>
      <c r="R328" s="60"/>
      <c r="S328" s="56"/>
    </row>
    <row r="329" spans="1:19" ht="12" customHeight="1">
      <c r="A329" s="43" t="str">
        <f>IF(ISBLANK(H329),"",($E$3&amp;"."&amp;+(COUNTA(H$4:H329))))</f>
        <v/>
      </c>
      <c r="B329" s="33"/>
      <c r="C329" s="776" t="s">
        <v>140</v>
      </c>
      <c r="D329" s="777"/>
      <c r="E329" s="777"/>
      <c r="F329" s="777"/>
      <c r="G329" s="778"/>
      <c r="H329" s="62"/>
      <c r="I329" s="50"/>
      <c r="J329" s="201"/>
      <c r="K329" s="211"/>
      <c r="L329" s="706">
        <v>15</v>
      </c>
      <c r="M329" s="56"/>
      <c r="N329" s="453"/>
      <c r="O329" s="56"/>
      <c r="P329" s="56"/>
      <c r="Q329" s="56"/>
      <c r="R329" s="60"/>
      <c r="S329" s="56"/>
    </row>
    <row r="330" spans="1:19" ht="12" customHeight="1">
      <c r="A330" s="43" t="str">
        <f>IF(ISBLANK(H330),"",($E$3&amp;"."&amp;+(COUNTA(H$4:H330))))</f>
        <v/>
      </c>
      <c r="B330" s="33"/>
      <c r="C330" s="11"/>
      <c r="D330" s="11"/>
      <c r="E330" s="11"/>
      <c r="F330" s="11"/>
      <c r="G330" s="6"/>
      <c r="H330" s="62"/>
      <c r="I330" s="50"/>
      <c r="J330" s="201"/>
      <c r="K330" s="211"/>
      <c r="L330" s="706">
        <v>16</v>
      </c>
      <c r="M330" s="1"/>
      <c r="N330" s="453" t="str">
        <f>IF(ISBLANK($I309),"",$K309/$K$463)</f>
        <v/>
      </c>
      <c r="O330"/>
      <c r="P330"/>
      <c r="Q330"/>
      <c r="R330"/>
      <c r="S330"/>
    </row>
    <row r="331" spans="1:19" ht="12" customHeight="1">
      <c r="A331" s="43" t="str">
        <f>IF(ISBLANK(H331),"",($E$3&amp;"."&amp;+(COUNTA(H$4:H331))))</f>
        <v>4.48</v>
      </c>
      <c r="B331" s="526"/>
      <c r="C331" s="15" t="s">
        <v>12</v>
      </c>
      <c r="D331" s="20" t="s">
        <v>373</v>
      </c>
      <c r="E331" s="20"/>
      <c r="F331" s="20"/>
      <c r="G331" s="47"/>
      <c r="H331" s="50" t="s">
        <v>142</v>
      </c>
      <c r="I331" s="50">
        <v>1</v>
      </c>
      <c r="J331" s="201"/>
      <c r="K331" s="211"/>
      <c r="L331" s="706">
        <v>17</v>
      </c>
      <c r="M331" s="73"/>
      <c r="N331" s="453" t="str">
        <f>IF(ISBLANK($I310),"",$K310/$K$463)</f>
        <v/>
      </c>
      <c r="O331" s="73"/>
      <c r="P331" s="73"/>
      <c r="Q331" s="73"/>
      <c r="R331" s="73"/>
      <c r="S331" s="73"/>
    </row>
    <row r="332" spans="1:19" ht="12" customHeight="1">
      <c r="A332" s="43" t="str">
        <f>IF(ISBLANK(H332),"",($E$3&amp;"."&amp;+(COUNTA(H$4:H332))))</f>
        <v/>
      </c>
      <c r="B332" s="204"/>
      <c r="C332" s="20"/>
      <c r="D332" s="20" t="s">
        <v>374</v>
      </c>
      <c r="E332" s="20"/>
      <c r="F332" s="20"/>
      <c r="G332" s="47"/>
      <c r="H332" s="50"/>
      <c r="I332" s="50"/>
      <c r="J332" s="201"/>
      <c r="K332" s="211"/>
      <c r="L332" s="706">
        <v>18</v>
      </c>
      <c r="M332" s="73"/>
      <c r="N332" s="453" t="str">
        <f>IF(ISBLANK($I311),"",$K311/$K$463)</f>
        <v/>
      </c>
      <c r="O332" s="73"/>
      <c r="P332" s="73"/>
      <c r="Q332" s="73"/>
      <c r="R332" s="73"/>
      <c r="S332" s="73"/>
    </row>
    <row r="333" spans="1:19" ht="12" customHeight="1">
      <c r="A333" s="43" t="str">
        <f>IF(ISBLANK(H333),"",($E$3&amp;"."&amp;+(COUNTA(H$4:H333))))</f>
        <v/>
      </c>
      <c r="B333" s="204"/>
      <c r="C333" s="20"/>
      <c r="D333" s="20" t="s">
        <v>375</v>
      </c>
      <c r="E333" s="20"/>
      <c r="F333" s="20"/>
      <c r="G333" s="47"/>
      <c r="H333" s="50"/>
      <c r="I333" s="50"/>
      <c r="J333" s="201"/>
      <c r="K333" s="211"/>
      <c r="L333" s="706">
        <v>19</v>
      </c>
      <c r="M333" s="1"/>
      <c r="N333" s="453" t="e">
        <f>IF(ISBLANK(#REF!),"",#REF!/$K$463)</f>
        <v>#REF!</v>
      </c>
      <c r="O333"/>
      <c r="P333"/>
      <c r="Q333"/>
      <c r="R333"/>
      <c r="S333"/>
    </row>
    <row r="334" spans="1:19" ht="12" customHeight="1">
      <c r="A334" s="43" t="str">
        <f>IF(ISBLANK(H334),"",($E$3&amp;"."&amp;+(COUNTA(H$4:H334))))</f>
        <v/>
      </c>
      <c r="B334" s="204"/>
      <c r="C334" s="20"/>
      <c r="D334" s="20"/>
      <c r="E334" s="20"/>
      <c r="F334" s="20"/>
      <c r="G334" s="47"/>
      <c r="H334" s="50"/>
      <c r="I334" s="50"/>
      <c r="J334" s="201"/>
      <c r="K334" s="211"/>
      <c r="L334" s="706">
        <v>20</v>
      </c>
      <c r="M334" s="1"/>
      <c r="N334" s="453" t="str">
        <f t="shared" ref="N334:N345" si="34">IF(ISBLANK($I312),"",$K312/$K$463)</f>
        <v/>
      </c>
      <c r="O334"/>
      <c r="P334"/>
      <c r="Q334"/>
      <c r="R334"/>
      <c r="S334"/>
    </row>
    <row r="335" spans="1:19" ht="12" customHeight="1">
      <c r="A335" s="43" t="str">
        <f>IF(ISBLANK(H335),"",($E$3&amp;"."&amp;+(COUNTA(H$4:H335))))</f>
        <v/>
      </c>
      <c r="B335" s="204"/>
      <c r="C335" s="20"/>
      <c r="D335" s="20"/>
      <c r="E335" s="20"/>
      <c r="F335" s="20"/>
      <c r="G335" s="47"/>
      <c r="H335" s="50"/>
      <c r="I335" s="50"/>
      <c r="J335" s="201"/>
      <c r="K335" s="211"/>
      <c r="L335" s="706">
        <v>21</v>
      </c>
      <c r="M335" s="56"/>
      <c r="N335" s="453" t="str">
        <f t="shared" si="34"/>
        <v/>
      </c>
      <c r="O335" s="56"/>
      <c r="P335" s="56"/>
      <c r="Q335" s="56"/>
      <c r="R335" s="60"/>
      <c r="S335" s="56"/>
    </row>
    <row r="336" spans="1:19" ht="12" customHeight="1">
      <c r="A336" s="43" t="str">
        <f>IF(ISBLANK(H336),"",($E$3&amp;"."&amp;+(COUNTA(H$4:H336))))</f>
        <v/>
      </c>
      <c r="B336" s="204"/>
      <c r="C336" s="776" t="s">
        <v>141</v>
      </c>
      <c r="D336" s="777"/>
      <c r="E336" s="777"/>
      <c r="F336" s="777"/>
      <c r="G336" s="778"/>
      <c r="H336" s="50"/>
      <c r="I336" s="50"/>
      <c r="J336" s="201"/>
      <c r="K336" s="211"/>
      <c r="L336" s="706">
        <v>22</v>
      </c>
      <c r="M336" s="56"/>
      <c r="N336" s="453" t="str">
        <f t="shared" si="34"/>
        <v/>
      </c>
      <c r="O336" s="56"/>
      <c r="P336" s="56"/>
      <c r="Q336" s="56"/>
      <c r="R336" s="60"/>
      <c r="S336" s="56"/>
    </row>
    <row r="337" spans="1:19" ht="12" customHeight="1">
      <c r="A337" s="43" t="str">
        <f>IF(ISBLANK(H337),"",($E$3&amp;"."&amp;+(COUNTA(H$4:H337))))</f>
        <v/>
      </c>
      <c r="B337" s="204"/>
      <c r="C337" s="20"/>
      <c r="D337" s="20"/>
      <c r="E337" s="20"/>
      <c r="F337" s="20"/>
      <c r="G337" s="47"/>
      <c r="H337" s="50"/>
      <c r="I337" s="50"/>
      <c r="J337" s="201"/>
      <c r="K337" s="211"/>
      <c r="L337" s="706">
        <v>23</v>
      </c>
      <c r="M337" s="56"/>
      <c r="N337" s="453" t="str">
        <f t="shared" si="34"/>
        <v/>
      </c>
      <c r="O337" s="56"/>
      <c r="P337" s="56"/>
      <c r="Q337" s="56"/>
      <c r="R337" s="60"/>
      <c r="S337" s="56"/>
    </row>
    <row r="338" spans="1:19" ht="12" customHeight="1">
      <c r="A338" s="43" t="str">
        <f>IF(ISBLANK(H338),"",($E$3&amp;"."&amp;+(COUNTA(H$4:H338))))</f>
        <v>4.49</v>
      </c>
      <c r="B338" s="526"/>
      <c r="C338" s="15" t="s">
        <v>12</v>
      </c>
      <c r="D338" s="20" t="s">
        <v>376</v>
      </c>
      <c r="E338" s="20"/>
      <c r="F338" s="20"/>
      <c r="G338" s="47"/>
      <c r="H338" s="50" t="s">
        <v>142</v>
      </c>
      <c r="I338" s="50">
        <v>1</v>
      </c>
      <c r="J338" s="201"/>
      <c r="K338" s="211"/>
      <c r="L338" s="706">
        <v>24</v>
      </c>
      <c r="M338" s="56"/>
      <c r="N338" s="453" t="str">
        <f t="shared" si="34"/>
        <v/>
      </c>
      <c r="O338" s="56"/>
      <c r="P338" s="56"/>
      <c r="Q338" s="56"/>
      <c r="R338" s="60"/>
      <c r="S338" s="56"/>
    </row>
    <row r="339" spans="1:19" ht="12" customHeight="1">
      <c r="A339" s="43" t="str">
        <f>IF(ISBLANK(H339),"",($E$3&amp;"."&amp;+(COUNTA(H$4:H339))))</f>
        <v/>
      </c>
      <c r="B339" s="204"/>
      <c r="C339" s="20"/>
      <c r="D339" s="20" t="s">
        <v>377</v>
      </c>
      <c r="E339" s="20"/>
      <c r="F339" s="20"/>
      <c r="G339" s="47"/>
      <c r="H339" s="50"/>
      <c r="I339" s="50"/>
      <c r="J339" s="201"/>
      <c r="K339" s="211"/>
      <c r="L339" s="706">
        <v>25</v>
      </c>
      <c r="M339" s="56"/>
      <c r="N339" s="453" t="str">
        <f t="shared" si="34"/>
        <v/>
      </c>
      <c r="O339" s="56"/>
      <c r="P339" s="56"/>
      <c r="Q339" s="56"/>
      <c r="R339" s="60"/>
      <c r="S339" s="56"/>
    </row>
    <row r="340" spans="1:19" ht="12" customHeight="1">
      <c r="A340" s="43" t="str">
        <f>IF(ISBLANK(H340),"",($E$3&amp;"."&amp;+(COUNTA(H$4:H340))))</f>
        <v/>
      </c>
      <c r="B340" s="204"/>
      <c r="C340" s="20"/>
      <c r="D340" s="20" t="s">
        <v>378</v>
      </c>
      <c r="E340" s="20"/>
      <c r="F340" s="20"/>
      <c r="G340" s="47"/>
      <c r="H340" s="50"/>
      <c r="I340" s="50"/>
      <c r="J340" s="201"/>
      <c r="K340" s="211"/>
      <c r="L340" s="706">
        <v>26</v>
      </c>
      <c r="M340" s="56"/>
      <c r="N340" s="453" t="str">
        <f t="shared" si="34"/>
        <v/>
      </c>
      <c r="O340" s="56"/>
      <c r="P340" s="56"/>
      <c r="Q340" s="56"/>
      <c r="R340" s="60"/>
      <c r="S340" s="56"/>
    </row>
    <row r="341" spans="1:19" ht="12" customHeight="1">
      <c r="A341" s="43" t="str">
        <f>IF(ISBLANK(H341),"",($E$3&amp;"."&amp;+(COUNTA(H$4:H341))))</f>
        <v/>
      </c>
      <c r="B341" s="204"/>
      <c r="C341" s="20"/>
      <c r="D341" s="20"/>
      <c r="E341" s="20"/>
      <c r="F341" s="20"/>
      <c r="G341" s="47"/>
      <c r="H341" s="50"/>
      <c r="I341" s="50"/>
      <c r="J341" s="201"/>
      <c r="K341" s="211"/>
      <c r="L341" s="706">
        <v>27</v>
      </c>
      <c r="M341" s="56"/>
      <c r="N341" s="453" t="str">
        <f t="shared" si="34"/>
        <v/>
      </c>
      <c r="O341" s="56"/>
      <c r="P341" s="56"/>
      <c r="Q341" s="56"/>
      <c r="R341" s="60"/>
      <c r="S341" s="56"/>
    </row>
    <row r="342" spans="1:19" ht="12" customHeight="1">
      <c r="A342" s="43" t="str">
        <f>IF(ISBLANK(H342),"",($E$3&amp;"."&amp;+(COUNTA(H$4:H342))))</f>
        <v/>
      </c>
      <c r="B342" s="204"/>
      <c r="C342" s="20"/>
      <c r="D342" s="20"/>
      <c r="E342" s="222"/>
      <c r="F342" s="32"/>
      <c r="G342" s="32"/>
      <c r="H342" s="62"/>
      <c r="I342" s="50"/>
      <c r="J342" s="201"/>
      <c r="K342" s="211"/>
      <c r="L342" s="706">
        <v>28</v>
      </c>
      <c r="M342" s="56"/>
      <c r="N342" s="453" t="str">
        <f t="shared" si="34"/>
        <v/>
      </c>
      <c r="O342" s="56"/>
      <c r="P342" s="56"/>
      <c r="Q342" s="56"/>
      <c r="R342" s="60"/>
      <c r="S342" s="56"/>
    </row>
    <row r="343" spans="1:19" ht="12" customHeight="1">
      <c r="A343" s="43" t="str">
        <f>IF(ISBLANK(H343),"",($E$3&amp;"."&amp;+(COUNTA(H$4:H343))))</f>
        <v/>
      </c>
      <c r="C343" s="28" t="s">
        <v>144</v>
      </c>
      <c r="D343" s="10"/>
      <c r="E343" s="10"/>
      <c r="F343" s="10"/>
      <c r="G343" s="10"/>
      <c r="H343" s="62"/>
      <c r="I343" s="50"/>
      <c r="J343" s="201"/>
      <c r="K343" s="211" t="str">
        <f t="shared" ref="K343:K347" si="35">IF(I343&lt;&gt;0,I343*J343,"")</f>
        <v/>
      </c>
      <c r="L343" s="706">
        <v>29</v>
      </c>
      <c r="M343" s="56"/>
      <c r="N343" s="453" t="str">
        <f t="shared" si="34"/>
        <v/>
      </c>
      <c r="O343" s="56"/>
      <c r="P343" s="56"/>
      <c r="Q343" s="56"/>
      <c r="R343" s="60"/>
      <c r="S343" s="56"/>
    </row>
    <row r="344" spans="1:19" ht="12" customHeight="1">
      <c r="A344" s="43" t="str">
        <f>IF(ISBLANK(H344),"",($E$3&amp;"."&amp;+(COUNTA(H$4:H344))))</f>
        <v/>
      </c>
      <c r="B344" s="52" t="s">
        <v>8</v>
      </c>
      <c r="C344" s="25"/>
      <c r="D344" s="16"/>
      <c r="E344" s="16"/>
      <c r="F344" s="16"/>
      <c r="G344" s="16"/>
      <c r="H344" s="62"/>
      <c r="I344" s="50"/>
      <c r="J344" s="201"/>
      <c r="K344" s="211" t="str">
        <f t="shared" si="35"/>
        <v/>
      </c>
      <c r="L344" s="706">
        <v>30</v>
      </c>
      <c r="M344" s="56"/>
      <c r="N344" s="453" t="str">
        <f t="shared" si="34"/>
        <v/>
      </c>
      <c r="O344" s="56"/>
      <c r="P344" s="56"/>
      <c r="Q344" s="56"/>
      <c r="R344" s="60"/>
      <c r="S344" s="56"/>
    </row>
    <row r="345" spans="1:19" ht="12" customHeight="1">
      <c r="A345" s="43" t="str">
        <f>IF(ISBLANK(H345),"",($E$3&amp;"."&amp;+(COUNTA(H$4:H345))))</f>
        <v/>
      </c>
      <c r="B345" s="53" t="s">
        <v>143</v>
      </c>
      <c r="C345" s="776" t="s">
        <v>145</v>
      </c>
      <c r="D345" s="777"/>
      <c r="E345" s="777"/>
      <c r="F345" s="777"/>
      <c r="G345" s="778"/>
      <c r="H345" s="62"/>
      <c r="I345" s="50"/>
      <c r="J345" s="201"/>
      <c r="K345" s="211" t="str">
        <f t="shared" si="35"/>
        <v/>
      </c>
      <c r="L345" s="706">
        <v>31</v>
      </c>
      <c r="M345" s="56"/>
      <c r="N345" s="453" t="str">
        <f t="shared" si="34"/>
        <v/>
      </c>
      <c r="O345" s="56"/>
      <c r="P345" s="56"/>
      <c r="Q345" s="56"/>
      <c r="R345" s="60"/>
      <c r="S345" s="56"/>
    </row>
    <row r="346" spans="1:19" ht="12" customHeight="1">
      <c r="A346" s="43" t="str">
        <f>IF(ISBLANK(H346),"",($E$3&amp;"."&amp;+(COUNTA(H$4:H346))))</f>
        <v/>
      </c>
      <c r="B346" s="33"/>
      <c r="C346" s="17"/>
      <c r="D346" s="11"/>
      <c r="E346" s="11"/>
      <c r="F346" s="11"/>
      <c r="G346" s="11"/>
      <c r="H346" s="62"/>
      <c r="I346" s="50"/>
      <c r="J346" s="201"/>
      <c r="K346" s="211" t="str">
        <f t="shared" si="35"/>
        <v/>
      </c>
      <c r="L346" s="706">
        <v>32</v>
      </c>
      <c r="M346" s="56"/>
      <c r="N346" s="453"/>
      <c r="O346" s="56"/>
      <c r="P346" s="56"/>
      <c r="Q346" s="56"/>
      <c r="R346" s="60"/>
      <c r="S346" s="56"/>
    </row>
    <row r="347" spans="1:19" ht="12" customHeight="1">
      <c r="A347" s="43" t="str">
        <f>IF(ISBLANK(H347),"",($E$3&amp;"."&amp;+(COUNTA(H$4:H347))))</f>
        <v/>
      </c>
      <c r="B347" s="33"/>
      <c r="C347" s="25" t="s">
        <v>146</v>
      </c>
      <c r="D347" s="11"/>
      <c r="E347" s="11"/>
      <c r="F347" s="11"/>
      <c r="G347" s="11"/>
      <c r="H347" s="62"/>
      <c r="I347" s="50"/>
      <c r="J347" s="201"/>
      <c r="K347" s="211" t="str">
        <f t="shared" si="35"/>
        <v/>
      </c>
      <c r="L347" s="706">
        <v>33</v>
      </c>
      <c r="M347" s="56"/>
      <c r="N347" s="453" t="str">
        <f>IF(ISBLANK($I325),"",$K325/$K$463)</f>
        <v/>
      </c>
      <c r="O347" s="56"/>
      <c r="P347" s="56"/>
      <c r="Q347" s="56"/>
      <c r="R347" s="60"/>
      <c r="S347" s="56"/>
    </row>
    <row r="348" spans="1:19" ht="12" customHeight="1">
      <c r="A348" s="43" t="str">
        <f>IF(ISBLANK(H348),"",($E$3&amp;"."&amp;+(COUNTA(H$4:H348))))</f>
        <v/>
      </c>
      <c r="B348" s="33"/>
      <c r="C348" s="25"/>
      <c r="D348" s="11"/>
      <c r="E348" s="11"/>
      <c r="F348" s="11"/>
      <c r="G348" s="11"/>
      <c r="H348" s="62"/>
      <c r="I348" s="50"/>
      <c r="J348" s="201"/>
      <c r="K348" s="211"/>
      <c r="L348" s="706">
        <v>34</v>
      </c>
      <c r="M348" s="56"/>
      <c r="N348" s="453" t="e">
        <f>IF(ISBLANK($I326),"",$K326/$K$463)</f>
        <v>#DIV/0!</v>
      </c>
      <c r="O348" s="56"/>
      <c r="P348" s="56"/>
      <c r="Q348" s="56"/>
      <c r="R348" s="60"/>
      <c r="S348" s="56"/>
    </row>
    <row r="349" spans="1:19" ht="12" customHeight="1">
      <c r="A349" s="43" t="str">
        <f>IF(ISBLANK(H349),"",($E$3&amp;"."&amp;+(COUNTA(H$4:H349))))</f>
        <v/>
      </c>
      <c r="B349" s="33"/>
      <c r="C349" s="16" t="s">
        <v>379</v>
      </c>
      <c r="D349" s="11"/>
      <c r="E349" s="11"/>
      <c r="F349" s="11"/>
      <c r="G349" s="11"/>
      <c r="H349" s="62"/>
      <c r="I349" s="50"/>
      <c r="J349" s="201"/>
      <c r="K349" s="211"/>
      <c r="L349" s="706">
        <v>35</v>
      </c>
      <c r="M349" s="56"/>
      <c r="N349" s="453" t="str">
        <f>IF(ISBLANK($I327),"",$K327/$K$463)</f>
        <v/>
      </c>
      <c r="O349" s="56"/>
      <c r="P349" s="56"/>
      <c r="Q349" s="56"/>
      <c r="R349" s="60"/>
      <c r="S349" s="56"/>
    </row>
    <row r="350" spans="1:19" ht="12" customHeight="1">
      <c r="A350" s="43" t="str">
        <f>IF(ISBLANK(H350),"",($E$3&amp;"."&amp;+(COUNTA(H$4:H350))))</f>
        <v/>
      </c>
      <c r="B350" s="33"/>
      <c r="C350" s="16" t="s">
        <v>380</v>
      </c>
      <c r="D350" s="11"/>
      <c r="E350" s="11"/>
      <c r="F350" s="11"/>
      <c r="G350" s="11"/>
      <c r="H350" s="62"/>
      <c r="I350" s="50"/>
      <c r="J350" s="201"/>
      <c r="K350" s="211"/>
      <c r="L350" s="706">
        <v>36</v>
      </c>
      <c r="M350" s="56"/>
      <c r="N350" s="453"/>
      <c r="O350" s="56"/>
      <c r="P350" s="56"/>
      <c r="Q350" s="56"/>
      <c r="R350" s="60"/>
      <c r="S350" s="56"/>
    </row>
    <row r="351" spans="1:19" ht="12" customHeight="1">
      <c r="A351" s="43" t="str">
        <f>IF(ISBLANK(H351),"",($E$3&amp;"."&amp;+(COUNTA(H$4:H351))))</f>
        <v/>
      </c>
      <c r="B351" s="33"/>
      <c r="C351" s="16" t="s">
        <v>381</v>
      </c>
      <c r="D351" s="11"/>
      <c r="E351" s="11"/>
      <c r="F351" s="11"/>
      <c r="G351" s="11"/>
      <c r="H351" s="62"/>
      <c r="I351" s="50"/>
      <c r="J351" s="201"/>
      <c r="K351" s="211"/>
      <c r="L351" s="706">
        <v>37</v>
      </c>
      <c r="M351" s="56"/>
      <c r="N351" s="453" t="str">
        <f t="shared" ref="N351:N362" si="36">IF(ISBLANK($I329),"",$K329/$K$463)</f>
        <v/>
      </c>
      <c r="O351" s="56"/>
      <c r="P351" s="56"/>
      <c r="Q351" s="56"/>
      <c r="R351" s="60"/>
      <c r="S351" s="56"/>
    </row>
    <row r="352" spans="1:19" ht="12" customHeight="1">
      <c r="A352" s="43" t="str">
        <f>IF(ISBLANK(H352),"",($E$3&amp;"."&amp;+(COUNTA(H$4:H352))))</f>
        <v/>
      </c>
      <c r="B352" s="33"/>
      <c r="C352" s="16" t="s">
        <v>382</v>
      </c>
      <c r="D352" s="11"/>
      <c r="E352" s="11"/>
      <c r="F352" s="11"/>
      <c r="G352" s="11"/>
      <c r="H352" s="62"/>
      <c r="I352" s="50"/>
      <c r="J352" s="201"/>
      <c r="K352" s="211"/>
      <c r="L352" s="706">
        <v>38</v>
      </c>
      <c r="M352" s="56"/>
      <c r="N352" s="453" t="str">
        <f t="shared" si="36"/>
        <v/>
      </c>
      <c r="O352" s="56"/>
      <c r="P352" s="56"/>
      <c r="Q352" s="56"/>
      <c r="R352" s="60"/>
      <c r="S352" s="56"/>
    </row>
    <row r="353" spans="1:19" ht="12" customHeight="1">
      <c r="A353" s="43" t="str">
        <f>IF(ISBLANK(H353),"",($E$3&amp;"."&amp;+(COUNTA(H$4:H353))))</f>
        <v/>
      </c>
      <c r="B353" s="33"/>
      <c r="C353" s="16" t="s">
        <v>870</v>
      </c>
      <c r="D353" s="11"/>
      <c r="E353" s="11"/>
      <c r="F353" s="11"/>
      <c r="G353" s="11"/>
      <c r="H353" s="62"/>
      <c r="I353" s="50"/>
      <c r="J353" s="201"/>
      <c r="K353" s="211"/>
      <c r="L353" s="706">
        <v>39</v>
      </c>
      <c r="M353" s="56"/>
      <c r="N353" s="453" t="e">
        <f t="shared" si="36"/>
        <v>#DIV/0!</v>
      </c>
      <c r="O353" s="56"/>
      <c r="P353" s="56"/>
      <c r="Q353" s="56"/>
      <c r="R353" s="60"/>
      <c r="S353" s="56"/>
    </row>
    <row r="354" spans="1:19" ht="12" customHeight="1">
      <c r="A354" s="43" t="str">
        <f>IF(ISBLANK(H354),"",($E$3&amp;"."&amp;+(COUNTA(H$4:H354))))</f>
        <v/>
      </c>
      <c r="B354" s="33"/>
      <c r="C354" s="16" t="s">
        <v>383</v>
      </c>
      <c r="D354" s="11"/>
      <c r="E354" s="11"/>
      <c r="F354" s="11"/>
      <c r="G354" s="11"/>
      <c r="H354" s="62"/>
      <c r="I354" s="50"/>
      <c r="J354" s="201"/>
      <c r="K354" s="211"/>
      <c r="L354" s="706">
        <v>40</v>
      </c>
      <c r="M354" s="56"/>
      <c r="N354" s="453" t="str">
        <f t="shared" si="36"/>
        <v/>
      </c>
      <c r="O354" s="56"/>
      <c r="P354" s="56"/>
      <c r="Q354" s="56"/>
      <c r="R354" s="60"/>
      <c r="S354" s="56"/>
    </row>
    <row r="355" spans="1:19" ht="12" customHeight="1">
      <c r="A355" s="43" t="str">
        <f>IF(ISBLANK(H355),"",($E$3&amp;"."&amp;+(COUNTA(H$4:H355))))</f>
        <v/>
      </c>
      <c r="B355" s="33"/>
      <c r="C355" s="16" t="s">
        <v>384</v>
      </c>
      <c r="D355" s="11"/>
      <c r="E355" s="11"/>
      <c r="F355" s="11"/>
      <c r="G355" s="11"/>
      <c r="H355" s="62"/>
      <c r="I355" s="50"/>
      <c r="J355" s="201"/>
      <c r="K355" s="211"/>
      <c r="L355" s="706">
        <v>41</v>
      </c>
      <c r="M355" s="56"/>
      <c r="N355" s="453" t="str">
        <f t="shared" si="36"/>
        <v/>
      </c>
      <c r="O355" s="56"/>
      <c r="P355" s="56"/>
      <c r="Q355" s="56"/>
      <c r="R355" s="60"/>
      <c r="S355" s="56"/>
    </row>
    <row r="356" spans="1:19" ht="12" customHeight="1">
      <c r="A356" s="43" t="str">
        <f>IF(ISBLANK(H356),"",($E$3&amp;"."&amp;+(COUNTA(H$4:H356))))</f>
        <v/>
      </c>
      <c r="B356" s="33"/>
      <c r="C356" s="16" t="s">
        <v>385</v>
      </c>
      <c r="D356" s="11"/>
      <c r="E356" s="11"/>
      <c r="F356" s="11"/>
      <c r="G356" s="11"/>
      <c r="H356" s="62"/>
      <c r="I356" s="50"/>
      <c r="J356" s="201"/>
      <c r="K356" s="211"/>
      <c r="L356" s="706">
        <v>42</v>
      </c>
      <c r="M356" s="56"/>
      <c r="N356" s="453" t="str">
        <f t="shared" si="36"/>
        <v/>
      </c>
      <c r="O356" s="56"/>
      <c r="P356" s="56"/>
      <c r="Q356" s="56"/>
      <c r="R356" s="60"/>
      <c r="S356" s="56"/>
    </row>
    <row r="357" spans="1:19" ht="12" customHeight="1">
      <c r="A357" s="43" t="str">
        <f>IF(ISBLANK(H357),"",($E$3&amp;"."&amp;+(COUNTA(H$4:H357))))</f>
        <v/>
      </c>
      <c r="B357" s="33"/>
      <c r="C357" s="17"/>
      <c r="D357" s="11"/>
      <c r="E357" s="11"/>
      <c r="F357" s="11"/>
      <c r="G357" s="11"/>
      <c r="H357" s="62"/>
      <c r="I357" s="50"/>
      <c r="J357" s="201"/>
      <c r="K357" s="211" t="str">
        <f t="shared" ref="K357:K361" si="37">IF(I357&lt;&gt;0,I357*J357,"")</f>
        <v/>
      </c>
      <c r="L357" s="706">
        <v>43</v>
      </c>
      <c r="M357" s="56"/>
      <c r="N357" s="453" t="str">
        <f t="shared" si="36"/>
        <v/>
      </c>
      <c r="O357" s="56"/>
      <c r="P357" s="56"/>
      <c r="Q357" s="56"/>
      <c r="R357" s="60"/>
      <c r="S357" s="56"/>
    </row>
    <row r="358" spans="1:19" ht="12" customHeight="1">
      <c r="A358" s="43" t="str">
        <f>IF(ISBLANK(H358),"",($E$3&amp;"."&amp;+(COUNTA(H$4:H358))))</f>
        <v/>
      </c>
      <c r="B358" s="33" t="s">
        <v>147</v>
      </c>
      <c r="C358" s="15" t="s">
        <v>12</v>
      </c>
      <c r="D358" s="16" t="s">
        <v>871</v>
      </c>
      <c r="E358" s="11"/>
      <c r="F358" s="11"/>
      <c r="G358" s="11"/>
      <c r="H358" s="62"/>
      <c r="I358" s="50"/>
      <c r="J358" s="201"/>
      <c r="K358" s="211" t="str">
        <f t="shared" si="37"/>
        <v/>
      </c>
      <c r="L358" s="706">
        <v>44</v>
      </c>
      <c r="M358" s="56"/>
      <c r="N358" s="453" t="str">
        <f t="shared" si="36"/>
        <v/>
      </c>
      <c r="O358" s="56"/>
      <c r="P358" s="56"/>
      <c r="Q358" s="56"/>
      <c r="R358" s="60"/>
      <c r="S358" s="56"/>
    </row>
    <row r="359" spans="1:19" ht="12" customHeight="1">
      <c r="A359" s="43" t="str">
        <f>IF(ISBLANK(H359),"",($E$3&amp;"."&amp;+(COUNTA(H$4:H359))))</f>
        <v/>
      </c>
      <c r="B359" s="33"/>
      <c r="C359" s="12"/>
      <c r="D359" s="16" t="s">
        <v>389</v>
      </c>
      <c r="E359" s="11"/>
      <c r="F359" s="11"/>
      <c r="G359" s="11"/>
      <c r="H359" s="62"/>
      <c r="I359" s="50"/>
      <c r="J359" s="201"/>
      <c r="K359" s="211" t="str">
        <f t="shared" si="37"/>
        <v/>
      </c>
      <c r="L359" s="706">
        <v>45</v>
      </c>
      <c r="M359" s="56"/>
      <c r="N359" s="453" t="str">
        <f t="shared" si="36"/>
        <v/>
      </c>
      <c r="O359" s="56"/>
      <c r="P359" s="56"/>
      <c r="Q359" s="56"/>
      <c r="R359" s="60"/>
      <c r="S359" s="56"/>
    </row>
    <row r="360" spans="1:19" ht="12" customHeight="1">
      <c r="A360" s="43" t="str">
        <f>IF(ISBLANK(H360),"",($E$3&amp;"."&amp;+(COUNTA(H$4:H360))))</f>
        <v/>
      </c>
      <c r="B360" s="33"/>
      <c r="C360" s="12"/>
      <c r="D360" s="16" t="s">
        <v>390</v>
      </c>
      <c r="E360" s="11"/>
      <c r="F360" s="11"/>
      <c r="G360" s="11"/>
      <c r="H360" s="62"/>
      <c r="I360" s="50"/>
      <c r="J360" s="201"/>
      <c r="K360" s="211" t="str">
        <f t="shared" si="37"/>
        <v/>
      </c>
      <c r="L360" s="706">
        <v>46</v>
      </c>
      <c r="M360" s="56"/>
      <c r="N360" s="453" t="e">
        <f t="shared" si="36"/>
        <v>#DIV/0!</v>
      </c>
      <c r="O360" s="56"/>
      <c r="P360" s="56"/>
      <c r="Q360" s="56"/>
      <c r="R360" s="60"/>
      <c r="S360" s="56"/>
    </row>
    <row r="361" spans="1:19" ht="12" customHeight="1">
      <c r="A361" s="43" t="str">
        <f>IF(ISBLANK(H361),"",($E$3&amp;"."&amp;+(COUNTA(H$4:H361))))</f>
        <v/>
      </c>
      <c r="B361" s="33"/>
      <c r="C361" s="12"/>
      <c r="D361" s="16" t="s">
        <v>391</v>
      </c>
      <c r="E361" s="11"/>
      <c r="F361" s="11"/>
      <c r="G361" s="11"/>
      <c r="H361" s="62"/>
      <c r="I361" s="50"/>
      <c r="J361" s="201"/>
      <c r="K361" s="211" t="str">
        <f t="shared" si="37"/>
        <v/>
      </c>
      <c r="L361" s="706">
        <v>47</v>
      </c>
      <c r="M361" s="56"/>
      <c r="N361" s="453" t="str">
        <f t="shared" si="36"/>
        <v/>
      </c>
      <c r="O361" s="56"/>
      <c r="P361" s="56"/>
      <c r="Q361" s="56"/>
      <c r="R361" s="60"/>
      <c r="S361" s="56"/>
    </row>
    <row r="362" spans="1:19" ht="12" customHeight="1">
      <c r="A362" s="43" t="str">
        <f>IF(ISBLANK(H362),"",($E$3&amp;"."&amp;+(COUNTA(H$4:H362))))</f>
        <v/>
      </c>
      <c r="B362" s="33"/>
      <c r="C362" s="17"/>
      <c r="D362" s="446" t="s">
        <v>392</v>
      </c>
      <c r="E362" s="11"/>
      <c r="F362" s="11"/>
      <c r="G362" s="11"/>
      <c r="H362" s="62"/>
      <c r="I362" s="50"/>
      <c r="J362" s="201"/>
      <c r="K362" s="211"/>
      <c r="L362" s="706">
        <v>48</v>
      </c>
      <c r="M362" s="56"/>
      <c r="N362" s="453" t="str">
        <f t="shared" si="36"/>
        <v/>
      </c>
      <c r="O362" s="56"/>
      <c r="P362" s="56"/>
      <c r="Q362" s="56"/>
      <c r="R362" s="60"/>
      <c r="S362" s="56"/>
    </row>
    <row r="363" spans="1:19" ht="12" customHeight="1">
      <c r="A363" s="43" t="str">
        <f>IF(ISBLANK(H363),"",($E$3&amp;"."&amp;+(COUNTA(H$4:H363))))</f>
        <v/>
      </c>
      <c r="B363" s="33"/>
      <c r="C363" s="17"/>
      <c r="D363" s="13"/>
      <c r="E363" s="11"/>
      <c r="F363" s="11"/>
      <c r="G363" s="11"/>
      <c r="H363" s="62"/>
      <c r="I363" s="50"/>
      <c r="J363" s="201"/>
      <c r="K363" s="211"/>
      <c r="L363" s="706">
        <v>49</v>
      </c>
      <c r="M363" s="56"/>
      <c r="N363" s="453"/>
      <c r="O363" s="56"/>
      <c r="P363" s="56"/>
      <c r="Q363" s="56"/>
      <c r="R363" s="60"/>
      <c r="S363" s="56"/>
    </row>
    <row r="364" spans="1:19" s="42" customFormat="1" ht="12" customHeight="1">
      <c r="A364" s="43" t="str">
        <f>IF(ISBLANK(H364),"",($E$3&amp;"."&amp;+(COUNTA(H$4:H364))))</f>
        <v>4.50</v>
      </c>
      <c r="B364" s="33"/>
      <c r="C364" s="17"/>
      <c r="D364" s="13" t="s">
        <v>11</v>
      </c>
      <c r="E364" s="11" t="s">
        <v>386</v>
      </c>
      <c r="F364" s="11"/>
      <c r="G364" s="11"/>
      <c r="H364" s="62" t="s">
        <v>62</v>
      </c>
      <c r="I364" s="50">
        <f>$O$386</f>
        <v>30.6</v>
      </c>
      <c r="J364" s="201"/>
      <c r="K364" s="211"/>
      <c r="L364" s="706">
        <v>50</v>
      </c>
      <c r="M364"/>
      <c r="N364" s="453" t="e">
        <f>IF(ISBLANK(#REF!),"",#REF!/$K$463)</f>
        <v>#REF!</v>
      </c>
    </row>
    <row r="365" spans="1:19" s="42" customFormat="1" ht="12" customHeight="1">
      <c r="A365" s="43" t="str">
        <f>IF(ISBLANK(H365),"",($E$3&amp;"."&amp;+(COUNTA(H$4:H365))))</f>
        <v/>
      </c>
      <c r="B365" s="33"/>
      <c r="C365" s="17"/>
      <c r="D365" s="11"/>
      <c r="E365" s="11"/>
      <c r="F365" s="11"/>
      <c r="G365" s="11"/>
      <c r="H365" s="62"/>
      <c r="I365" s="50"/>
      <c r="J365" s="201"/>
      <c r="K365" s="211"/>
      <c r="L365" s="706">
        <v>51</v>
      </c>
      <c r="M365" s="1"/>
      <c r="N365" s="453" t="str">
        <f>IF(ISBLANK($I343),"",$K343/$K$463)</f>
        <v/>
      </c>
    </row>
    <row r="366" spans="1:19" s="42" customFormat="1" ht="12" customHeight="1">
      <c r="A366" s="43" t="str">
        <f>IF(ISBLANK(H366),"",($E$3&amp;"."&amp;+(COUNTA(H$4:H366))))</f>
        <v/>
      </c>
      <c r="B366" s="33"/>
      <c r="C366" s="17"/>
      <c r="D366" s="11"/>
      <c r="E366" s="11"/>
      <c r="F366" s="11"/>
      <c r="G366" s="11"/>
      <c r="H366" s="62"/>
      <c r="I366" s="50"/>
      <c r="J366" s="201"/>
      <c r="K366" s="211"/>
      <c r="L366" s="706">
        <v>52</v>
      </c>
      <c r="M366" s="1"/>
      <c r="N366" s="453" t="str">
        <f>IF(ISBLANK($I344),"",$K344/$K$463)</f>
        <v/>
      </c>
    </row>
    <row r="367" spans="1:19" s="42" customFormat="1" ht="12" customHeight="1">
      <c r="A367" s="43" t="str">
        <f>IF(ISBLANK(H367),"",($E$3&amp;"."&amp;+(COUNTA(H$4:H367))))</f>
        <v/>
      </c>
      <c r="B367" s="33"/>
      <c r="C367" s="25" t="s">
        <v>148</v>
      </c>
      <c r="D367" s="11"/>
      <c r="E367" s="11"/>
      <c r="F367" s="11"/>
      <c r="G367" s="11"/>
      <c r="H367" s="62"/>
      <c r="I367" s="50"/>
      <c r="J367" s="201"/>
      <c r="K367" s="211"/>
      <c r="L367" s="706">
        <v>53</v>
      </c>
      <c r="M367" s="1"/>
      <c r="N367" s="453" t="str">
        <f>IF(ISBLANK($I345),"",$K345/$K$463)</f>
        <v/>
      </c>
    </row>
    <row r="368" spans="1:19" s="42" customFormat="1" ht="12" customHeight="1">
      <c r="A368" s="43" t="str">
        <f>IF(ISBLANK(H368),"",($E$3&amp;"."&amp;+(COUNTA(H$4:H368))))</f>
        <v/>
      </c>
      <c r="B368" s="33"/>
      <c r="C368" s="246" t="s">
        <v>679</v>
      </c>
      <c r="D368" s="11"/>
      <c r="E368" s="11"/>
      <c r="F368" s="11"/>
      <c r="G368" s="11"/>
      <c r="H368" s="62"/>
      <c r="I368" s="50"/>
      <c r="J368" s="201"/>
      <c r="K368" s="211"/>
      <c r="L368" s="706">
        <v>54</v>
      </c>
      <c r="M368" s="1"/>
      <c r="N368" s="453" t="e">
        <f>IF(ISBLANK(#REF!),"",#REF!/$K$463)</f>
        <v>#REF!</v>
      </c>
    </row>
    <row r="369" spans="1:15" s="42" customFormat="1" ht="12" customHeight="1">
      <c r="A369" s="43" t="str">
        <f>IF(ISBLANK(H369),"",($E$3&amp;"."&amp;+(COUNTA(H$4:H369))))</f>
        <v/>
      </c>
      <c r="B369" s="33"/>
      <c r="C369" s="246" t="s">
        <v>680</v>
      </c>
      <c r="D369" s="11"/>
      <c r="E369" s="11"/>
      <c r="F369" s="11"/>
      <c r="G369" s="11"/>
      <c r="H369" s="62"/>
      <c r="I369" s="50"/>
      <c r="J369" s="201"/>
      <c r="K369" s="211"/>
      <c r="L369" s="706">
        <v>55</v>
      </c>
      <c r="M369" s="1"/>
      <c r="N369" s="453" t="str">
        <f>IF(ISBLANK($I346),"",$K346/$K$463)</f>
        <v/>
      </c>
    </row>
    <row r="370" spans="1:15" s="42" customFormat="1" ht="12" customHeight="1">
      <c r="A370" s="43" t="str">
        <f>IF(ISBLANK(H370),"",($E$3&amp;"."&amp;+(COUNTA(H$4:H370))))</f>
        <v/>
      </c>
      <c r="B370" s="33"/>
      <c r="C370" s="17"/>
      <c r="D370" s="11"/>
      <c r="E370" s="11"/>
      <c r="F370" s="11"/>
      <c r="G370" s="11"/>
      <c r="H370" s="62"/>
      <c r="I370" s="50"/>
      <c r="J370" s="201"/>
      <c r="K370" s="211"/>
      <c r="L370" s="706">
        <v>56</v>
      </c>
      <c r="M370" s="1"/>
      <c r="N370" s="453" t="str">
        <f>IF(ISBLANK($I347),"",$K347/$K$463)</f>
        <v/>
      </c>
    </row>
    <row r="371" spans="1:15" s="42" customFormat="1" ht="12" customHeight="1">
      <c r="A371" s="43" t="str">
        <f>IF(ISBLANK(H371),"",($E$3&amp;"."&amp;+(COUNTA(H$4:H371))))</f>
        <v/>
      </c>
      <c r="B371" s="33" t="s">
        <v>149</v>
      </c>
      <c r="C371" s="15" t="s">
        <v>15</v>
      </c>
      <c r="D371" s="16" t="s">
        <v>150</v>
      </c>
      <c r="E371" s="11"/>
      <c r="F371" s="11"/>
      <c r="G371" s="11"/>
      <c r="H371" s="62"/>
      <c r="I371" s="50"/>
      <c r="J371" s="201"/>
      <c r="K371" s="211"/>
      <c r="L371" s="706">
        <v>57</v>
      </c>
      <c r="M371" s="1"/>
      <c r="N371" s="453"/>
    </row>
    <row r="372" spans="1:15" s="42" customFormat="1" ht="12" customHeight="1">
      <c r="A372" s="43" t="str">
        <f>IF(ISBLANK(H372),"",($E$3&amp;"."&amp;+(COUNTA(H$4:H372))))</f>
        <v/>
      </c>
      <c r="B372" s="33"/>
      <c r="C372" s="12"/>
      <c r="D372" s="16" t="s">
        <v>151</v>
      </c>
      <c r="E372" s="11"/>
      <c r="F372" s="11"/>
      <c r="G372" s="11"/>
      <c r="H372" s="62"/>
      <c r="I372" s="50"/>
      <c r="J372" s="201"/>
      <c r="K372" s="211"/>
      <c r="L372" s="706">
        <v>58</v>
      </c>
      <c r="M372" s="1"/>
      <c r="N372" s="453"/>
    </row>
    <row r="373" spans="1:15" s="42" customFormat="1" ht="12" customHeight="1">
      <c r="A373" s="43" t="str">
        <f>IF(ISBLANK(H373),"",($E$3&amp;"."&amp;+(COUNTA(H$4:H373))))</f>
        <v/>
      </c>
      <c r="B373" s="33"/>
      <c r="C373" s="17"/>
      <c r="D373" s="446" t="s">
        <v>392</v>
      </c>
      <c r="E373" s="11"/>
      <c r="F373" s="11"/>
      <c r="G373" s="11"/>
      <c r="H373" s="62"/>
      <c r="I373" s="50"/>
      <c r="J373" s="201"/>
      <c r="K373" s="211"/>
      <c r="L373" s="706">
        <v>59</v>
      </c>
      <c r="M373" s="1"/>
      <c r="N373" s="453"/>
    </row>
    <row r="374" spans="1:15" s="42" customFormat="1" ht="12" customHeight="1">
      <c r="A374" s="43" t="str">
        <f>IF(ISBLANK(H374),"",($E$3&amp;"."&amp;+(COUNTA(H$4:H374))))</f>
        <v/>
      </c>
      <c r="B374" s="33"/>
      <c r="C374" s="17"/>
      <c r="D374" s="11"/>
      <c r="E374" s="11"/>
      <c r="F374" s="11"/>
      <c r="G374" s="11"/>
      <c r="H374" s="62"/>
      <c r="I374" s="50"/>
      <c r="J374" s="201"/>
      <c r="K374" s="211"/>
      <c r="L374" s="706">
        <v>60</v>
      </c>
      <c r="M374" s="1"/>
      <c r="N374" s="453"/>
    </row>
    <row r="375" spans="1:15" s="42" customFormat="1" ht="12" customHeight="1">
      <c r="A375" s="43" t="str">
        <f>IF(ISBLANK(H375),"",($E$3&amp;"."&amp;+(COUNTA(H$4:H375))))</f>
        <v/>
      </c>
      <c r="B375" s="33"/>
      <c r="C375" s="17"/>
      <c r="D375" s="13" t="s">
        <v>11</v>
      </c>
      <c r="E375" s="38" t="s">
        <v>396</v>
      </c>
      <c r="F375" s="41"/>
      <c r="G375" s="45"/>
      <c r="H375" s="62"/>
      <c r="I375" s="50"/>
      <c r="J375" s="201"/>
      <c r="K375" s="211"/>
      <c r="L375" s="706">
        <v>61</v>
      </c>
      <c r="M375" s="1"/>
      <c r="N375" s="453"/>
    </row>
    <row r="376" spans="1:15" s="42" customFormat="1" ht="12" customHeight="1">
      <c r="A376" s="43" t="str">
        <f>IF(ISBLANK(H376),"",($E$3&amp;"."&amp;+(COUNTA(H$4:H376))))</f>
        <v/>
      </c>
      <c r="B376" s="33"/>
      <c r="C376" s="17"/>
      <c r="D376" s="15"/>
      <c r="E376" s="38" t="s">
        <v>152</v>
      </c>
      <c r="F376" s="41"/>
      <c r="G376" s="41"/>
      <c r="H376" s="62"/>
      <c r="I376" s="50"/>
      <c r="J376" s="201"/>
      <c r="K376" s="211"/>
      <c r="L376" s="706">
        <v>62</v>
      </c>
      <c r="M376" s="1"/>
      <c r="N376" s="453"/>
    </row>
    <row r="377" spans="1:15" s="42" customFormat="1" ht="12" customHeight="1">
      <c r="A377" s="43" t="str">
        <f>IF(ISBLANK(H377),"",($E$3&amp;"."&amp;+(COUNTA(H$4:H377))))</f>
        <v/>
      </c>
      <c r="B377" s="33"/>
      <c r="C377" s="17"/>
      <c r="D377" s="15"/>
      <c r="E377" s="38" t="s">
        <v>153</v>
      </c>
      <c r="F377" s="41"/>
      <c r="G377" s="41"/>
      <c r="H377" s="62"/>
      <c r="I377" s="50"/>
      <c r="J377" s="201"/>
      <c r="K377" s="211"/>
      <c r="L377" s="706">
        <v>63</v>
      </c>
      <c r="M377" s="1"/>
      <c r="N377" s="453"/>
    </row>
    <row r="378" spans="1:15" s="42" customFormat="1" ht="12" customHeight="1">
      <c r="A378" s="43" t="str">
        <f>IF(ISBLANK(H378),"",($E$3&amp;"."&amp;+(COUNTA(H$4:H378))))</f>
        <v/>
      </c>
      <c r="B378" s="33"/>
      <c r="C378" s="17"/>
      <c r="D378" s="15"/>
      <c r="E378" s="38" t="s">
        <v>154</v>
      </c>
      <c r="F378" s="41"/>
      <c r="G378" s="41"/>
      <c r="H378" s="62"/>
      <c r="I378" s="50"/>
      <c r="J378" s="201"/>
      <c r="K378" s="211"/>
      <c r="L378" s="706">
        <v>64</v>
      </c>
      <c r="M378" s="1"/>
      <c r="N378" s="453"/>
    </row>
    <row r="379" spans="1:15" s="42" customFormat="1" ht="12" customHeight="1">
      <c r="A379" s="43" t="str">
        <f>IF(ISBLANK(H379),"",($E$3&amp;"."&amp;+(COUNTA(H$4:H379))))</f>
        <v>4.51</v>
      </c>
      <c r="B379" s="33"/>
      <c r="C379" s="17"/>
      <c r="D379" s="15"/>
      <c r="E379" s="38" t="s">
        <v>155</v>
      </c>
      <c r="F379" s="41"/>
      <c r="G379" s="41"/>
      <c r="H379" s="62" t="s">
        <v>139</v>
      </c>
      <c r="I379" s="50">
        <v>1</v>
      </c>
      <c r="J379" s="201"/>
      <c r="K379" s="211"/>
      <c r="L379" s="706">
        <v>65</v>
      </c>
      <c r="M379" s="1"/>
      <c r="N379" s="453"/>
    </row>
    <row r="380" spans="1:15" s="42" customFormat="1" ht="12" customHeight="1">
      <c r="A380" s="43" t="str">
        <f>IF(ISBLANK(H380),"",($E$3&amp;"."&amp;+(COUNTA(H$4:H380))))</f>
        <v/>
      </c>
      <c r="B380" s="204"/>
      <c r="C380" s="20"/>
      <c r="D380" s="20"/>
      <c r="E380" s="20"/>
      <c r="F380" s="20"/>
      <c r="G380" s="47"/>
      <c r="H380" s="50"/>
      <c r="I380" s="50"/>
      <c r="J380" s="201"/>
      <c r="K380" s="211"/>
      <c r="L380" s="706">
        <v>66</v>
      </c>
      <c r="M380" s="1"/>
      <c r="N380" s="453" t="str">
        <f>IF(ISBLANK($I357),"",$K357/$K$463)</f>
        <v/>
      </c>
    </row>
    <row r="381" spans="1:15" s="42" customFormat="1" ht="12" customHeight="1">
      <c r="A381" s="43"/>
      <c r="B381" s="204"/>
      <c r="C381" s="20"/>
      <c r="D381" s="20"/>
      <c r="E381" s="20"/>
      <c r="F381" s="20"/>
      <c r="G381" s="47"/>
      <c r="H381" s="50"/>
      <c r="I381" s="50"/>
      <c r="J381" s="201"/>
      <c r="K381" s="211"/>
      <c r="L381" s="706">
        <v>70</v>
      </c>
      <c r="M381" s="1"/>
      <c r="N381" s="453" t="str">
        <f>IF(ISBLANK($I361),"",$K361/$K$463)</f>
        <v/>
      </c>
    </row>
    <row r="382" spans="1:15" s="42" customFormat="1" ht="12" customHeight="1">
      <c r="A382" s="43" t="str">
        <f>IF(ISBLANK(H382),"",($E$3&amp;"."&amp;+(COUNTA(H$4:H382))))</f>
        <v/>
      </c>
      <c r="B382" s="204"/>
      <c r="C382" s="20"/>
      <c r="D382" s="20"/>
      <c r="E382" s="20"/>
      <c r="F382" s="20"/>
      <c r="G382" s="47"/>
      <c r="H382" s="50"/>
      <c r="I382" s="50"/>
      <c r="J382" s="201"/>
      <c r="K382" s="211"/>
      <c r="L382" s="706">
        <v>71</v>
      </c>
      <c r="M382" s="1"/>
      <c r="N382" s="455" t="str">
        <f>IF(ISBLANK($I362),"",$K362/$K$463)</f>
        <v/>
      </c>
    </row>
    <row r="383" spans="1:15" s="42" customFormat="1" ht="12" customHeight="1">
      <c r="A383" s="43" t="str">
        <f>IF(ISBLANK(H383),"",($E$3&amp;"."&amp;+(COUNTA(H$4:H383))))</f>
        <v/>
      </c>
      <c r="B383" s="204"/>
      <c r="C383" s="20"/>
      <c r="D383" s="20"/>
      <c r="E383" s="20"/>
      <c r="F383" s="20"/>
      <c r="G383" s="47"/>
      <c r="H383" s="50"/>
      <c r="I383" s="50"/>
      <c r="J383" s="201"/>
      <c r="K383" s="211"/>
      <c r="L383" s="706">
        <v>72</v>
      </c>
      <c r="M383" s="1"/>
      <c r="N383" s="455" t="s">
        <v>388</v>
      </c>
    </row>
    <row r="384" spans="1:15" s="42" customFormat="1" ht="12" customHeight="1">
      <c r="A384" s="43" t="str">
        <f>IF(ISBLANK(H384),"",($E$3&amp;"."&amp;+(COUNTA(H$4:H384))))</f>
        <v/>
      </c>
      <c r="B384" s="33"/>
      <c r="C384" s="17"/>
      <c r="D384" s="11"/>
      <c r="E384" s="11"/>
      <c r="F384" s="11"/>
      <c r="G384" s="11"/>
      <c r="H384" s="14"/>
      <c r="I384" s="4"/>
      <c r="J384" s="206"/>
      <c r="K384" s="212" t="str">
        <f t="shared" ref="K384" si="38">IF(I384&lt;&gt;0,I384*J384,"")</f>
        <v/>
      </c>
      <c r="L384" s="706">
        <v>73</v>
      </c>
      <c r="M384" s="1"/>
      <c r="N384" s="458" t="s">
        <v>178</v>
      </c>
      <c r="O384" s="248">
        <f>9.6*2</f>
        <v>19.2</v>
      </c>
    </row>
    <row r="385" spans="1:21" s="42" customFormat="1" ht="12" customHeight="1">
      <c r="A385" s="43" t="str">
        <f>IF(ISBLANK(H385),"",($E$3&amp;"."&amp;+(COUNTA(H$4:H385))))</f>
        <v/>
      </c>
      <c r="B385" s="34"/>
      <c r="C385" s="67"/>
      <c r="D385" s="11"/>
      <c r="E385" s="11"/>
      <c r="F385" s="11"/>
      <c r="G385" s="6"/>
      <c r="H385" s="14"/>
      <c r="I385" s="4"/>
      <c r="J385" s="205"/>
      <c r="K385" s="211" t="str">
        <f t="shared" ref="K385:K387" si="39">IF(I385&lt;&gt;0,I385*J385,"")</f>
        <v/>
      </c>
      <c r="L385" s="706">
        <v>74</v>
      </c>
      <c r="M385" s="1"/>
      <c r="N385" s="459" t="s">
        <v>387</v>
      </c>
      <c r="O385" s="248">
        <f>5.7*2</f>
        <v>11.4</v>
      </c>
    </row>
    <row r="386" spans="1:21" s="42" customFormat="1" ht="12" customHeight="1" thickBot="1">
      <c r="A386" s="549"/>
      <c r="B386" s="69"/>
      <c r="C386" s="70"/>
      <c r="D386" s="70"/>
      <c r="E386" s="70"/>
      <c r="F386" s="70"/>
      <c r="G386" s="70"/>
      <c r="H386" s="69"/>
      <c r="I386" s="69"/>
      <c r="J386" s="220" t="s">
        <v>25</v>
      </c>
      <c r="K386" s="229" t="str">
        <f t="shared" si="39"/>
        <v/>
      </c>
      <c r="L386" s="706">
        <v>75</v>
      </c>
      <c r="M386" s="1"/>
      <c r="N386" s="460" t="str">
        <f>IF(ISBLANK($I366),"",$K366/$K$463)</f>
        <v/>
      </c>
      <c r="O386" s="249">
        <f>SUM(O384:O385)</f>
        <v>30.6</v>
      </c>
    </row>
    <row r="387" spans="1:21" s="42" customFormat="1" ht="12" customHeight="1" thickTop="1">
      <c r="A387" s="549"/>
      <c r="B387" s="69"/>
      <c r="C387" s="70"/>
      <c r="D387" s="70"/>
      <c r="E387" s="70"/>
      <c r="F387" s="70"/>
      <c r="G387" s="70"/>
      <c r="H387" s="69"/>
      <c r="I387" s="581"/>
      <c r="J387" s="220" t="s">
        <v>26</v>
      </c>
      <c r="K387" s="229" t="str">
        <f t="shared" si="39"/>
        <v/>
      </c>
      <c r="L387" s="706">
        <v>76</v>
      </c>
      <c r="M387" s="1"/>
      <c r="N387" s="453" t="str">
        <f>IF(ISBLANK($I367),"",$K367/$K$463)</f>
        <v/>
      </c>
    </row>
    <row r="388" spans="1:21" s="42" customFormat="1" ht="12" customHeight="1">
      <c r="A388" s="43" t="str">
        <f>IF(ISBLANK(H388),"",($E$3&amp;"."&amp;+(COUNTA(H$4:H388))))</f>
        <v/>
      </c>
      <c r="B388" s="33"/>
      <c r="C388" s="17"/>
      <c r="D388" s="11"/>
      <c r="E388" s="11"/>
      <c r="F388" s="11"/>
      <c r="G388" s="11"/>
      <c r="H388" s="62"/>
      <c r="I388" s="50"/>
      <c r="J388" s="201"/>
      <c r="K388" s="211" t="str">
        <f t="shared" ref="K388:K394" si="40">IF(I388&lt;&gt;0,I388*J388,"")</f>
        <v/>
      </c>
      <c r="L388" s="706">
        <v>77</v>
      </c>
      <c r="M388" s="1"/>
      <c r="N388" s="453"/>
    </row>
    <row r="389" spans="1:21" s="42" customFormat="1" ht="12" customHeight="1">
      <c r="A389" s="43" t="str">
        <f>IF(ISBLANK(H389),"",($E$3&amp;"."&amp;+(COUNTA(H$4:H389))))</f>
        <v/>
      </c>
      <c r="B389" s="33" t="s">
        <v>149</v>
      </c>
      <c r="C389" s="15" t="s">
        <v>16</v>
      </c>
      <c r="D389" s="16" t="s">
        <v>397</v>
      </c>
      <c r="E389" s="11"/>
      <c r="F389" s="11"/>
      <c r="G389" s="11"/>
      <c r="H389" s="62"/>
      <c r="I389" s="50"/>
      <c r="J389" s="201"/>
      <c r="K389" s="211" t="str">
        <f t="shared" si="40"/>
        <v/>
      </c>
      <c r="L389" s="706">
        <v>78</v>
      </c>
      <c r="M389" s="1"/>
      <c r="N389" s="453"/>
    </row>
    <row r="390" spans="1:21" s="42" customFormat="1" ht="12" customHeight="1">
      <c r="A390" s="43" t="str">
        <f>IF(ISBLANK(H390),"",($E$3&amp;"."&amp;+(COUNTA(H$4:H390))))</f>
        <v/>
      </c>
      <c r="B390" s="33"/>
      <c r="C390" s="82"/>
      <c r="D390" s="16" t="s">
        <v>398</v>
      </c>
      <c r="E390" s="11"/>
      <c r="F390" s="11"/>
      <c r="G390" s="11"/>
      <c r="H390" s="62"/>
      <c r="I390" s="50"/>
      <c r="J390" s="201"/>
      <c r="K390" s="211" t="str">
        <f t="shared" ref="K390" si="41">IF(I390&lt;&gt;0,I390*J390,"")</f>
        <v/>
      </c>
      <c r="L390" s="706">
        <v>79</v>
      </c>
      <c r="M390" s="1"/>
      <c r="N390" s="453" t="str">
        <f t="shared" ref="N390:N398" si="42">IF(ISBLANK($I370),"",$K370/$K$463)</f>
        <v/>
      </c>
    </row>
    <row r="391" spans="1:21" s="42" customFormat="1" ht="12" customHeight="1">
      <c r="A391" s="43" t="str">
        <f>IF(ISBLANK(H391),"",($E$3&amp;"."&amp;+(COUNTA(H$4:H391))))</f>
        <v/>
      </c>
      <c r="B391" s="33"/>
      <c r="C391" s="82"/>
      <c r="D391" s="16" t="s">
        <v>399</v>
      </c>
      <c r="E391" s="11"/>
      <c r="F391" s="11"/>
      <c r="G391" s="11"/>
      <c r="H391" s="62"/>
      <c r="I391" s="50"/>
      <c r="J391" s="201"/>
      <c r="K391" s="211" t="str">
        <f t="shared" si="40"/>
        <v/>
      </c>
      <c r="L391" s="706">
        <v>80</v>
      </c>
      <c r="M391" s="1"/>
      <c r="N391" s="453" t="str">
        <f t="shared" si="42"/>
        <v/>
      </c>
    </row>
    <row r="392" spans="1:21" s="42" customFormat="1" ht="12" customHeight="1">
      <c r="A392" s="43" t="str">
        <f>IF(ISBLANK(H392),"",($E$3&amp;"."&amp;+(COUNTA(H$4:H392))))</f>
        <v/>
      </c>
      <c r="B392" s="33"/>
      <c r="C392" s="82"/>
      <c r="D392" s="16" t="s">
        <v>400</v>
      </c>
      <c r="E392" s="11"/>
      <c r="F392" s="11"/>
      <c r="G392" s="11"/>
      <c r="H392" s="62"/>
      <c r="I392" s="50"/>
      <c r="J392" s="201"/>
      <c r="K392" s="211" t="str">
        <f t="shared" ref="K392" si="43">IF(I392&lt;&gt;0,I392*J392,"")</f>
        <v/>
      </c>
      <c r="L392" s="679"/>
      <c r="M392" s="1"/>
      <c r="N392" s="453" t="str">
        <f t="shared" si="42"/>
        <v/>
      </c>
    </row>
    <row r="393" spans="1:21" s="42" customFormat="1" ht="12" customHeight="1">
      <c r="A393" s="43" t="str">
        <f>IF(ISBLANK(H393),"",($E$3&amp;"."&amp;+(COUNTA(H$4:H393))))</f>
        <v/>
      </c>
      <c r="B393" s="33"/>
      <c r="C393" s="29"/>
      <c r="D393" s="446" t="s">
        <v>392</v>
      </c>
      <c r="E393" s="11"/>
      <c r="F393" s="11"/>
      <c r="G393" s="11"/>
      <c r="H393" s="62"/>
      <c r="I393" s="50"/>
      <c r="J393" s="201"/>
      <c r="K393" s="211" t="str">
        <f t="shared" si="40"/>
        <v/>
      </c>
      <c r="L393" s="679">
        <v>1</v>
      </c>
      <c r="M393" s="1"/>
      <c r="N393" s="453" t="str">
        <f t="shared" si="42"/>
        <v/>
      </c>
    </row>
    <row r="394" spans="1:21" s="42" customFormat="1" ht="12" customHeight="1">
      <c r="A394" s="43" t="str">
        <f>IF(ISBLANK(H394),"",($E$3&amp;"."&amp;+(COUNTA(H$4:H394))))</f>
        <v/>
      </c>
      <c r="B394" s="33"/>
      <c r="C394" s="29"/>
      <c r="D394" s="38"/>
      <c r="E394" s="26"/>
      <c r="F394" s="26"/>
      <c r="G394" s="26"/>
      <c r="H394" s="62"/>
      <c r="I394" s="50"/>
      <c r="J394" s="201"/>
      <c r="K394" s="211" t="str">
        <f t="shared" si="40"/>
        <v/>
      </c>
      <c r="L394" s="679">
        <v>2</v>
      </c>
      <c r="M394" s="1"/>
      <c r="N394" s="453" t="str">
        <f t="shared" si="42"/>
        <v/>
      </c>
    </row>
    <row r="395" spans="1:21" s="42" customFormat="1" ht="12" customHeight="1">
      <c r="A395" s="43" t="str">
        <f>IF(ISBLANK(H395),"",($E$3&amp;"."&amp;+(COUNTA(H$4:H395))))</f>
        <v/>
      </c>
      <c r="B395" s="33"/>
      <c r="C395" s="17"/>
      <c r="D395" s="13" t="s">
        <v>11</v>
      </c>
      <c r="E395" s="11" t="s">
        <v>872</v>
      </c>
      <c r="F395" s="26"/>
      <c r="G395" s="119"/>
      <c r="H395" s="62"/>
      <c r="I395" s="50"/>
      <c r="J395" s="201"/>
      <c r="K395" s="211"/>
      <c r="L395" s="679">
        <v>3</v>
      </c>
      <c r="M395" s="1"/>
      <c r="N395" s="453" t="str">
        <f t="shared" si="42"/>
        <v/>
      </c>
      <c r="S395" s="238" t="s">
        <v>394</v>
      </c>
      <c r="T395" s="238"/>
      <c r="U395" s="238"/>
    </row>
    <row r="396" spans="1:21" ht="12" customHeight="1">
      <c r="A396" s="43" t="str">
        <f>IF(ISBLANK(H396),"",($E$3&amp;"."&amp;+(COUNTA(H$4:H396))))</f>
        <v/>
      </c>
      <c r="B396" s="33"/>
      <c r="C396" s="17"/>
      <c r="D396" s="15"/>
      <c r="E396" s="11" t="s">
        <v>152</v>
      </c>
      <c r="F396" s="26"/>
      <c r="G396" s="26"/>
      <c r="H396" s="62"/>
      <c r="I396" s="50"/>
      <c r="J396" s="201"/>
      <c r="K396" s="211"/>
      <c r="L396" s="679">
        <v>4</v>
      </c>
      <c r="M396" s="1"/>
      <c r="N396" s="453" t="str">
        <f t="shared" si="42"/>
        <v/>
      </c>
      <c r="S396" s="213" t="s">
        <v>152</v>
      </c>
      <c r="T396" s="213"/>
      <c r="U396" s="213"/>
    </row>
    <row r="397" spans="1:21" ht="12" customHeight="1">
      <c r="A397" s="43" t="str">
        <f>IF(ISBLANK(H397),"",($E$3&amp;"."&amp;+(COUNTA(H$4:H397))))</f>
        <v/>
      </c>
      <c r="B397" s="33"/>
      <c r="C397" s="17"/>
      <c r="D397" s="15"/>
      <c r="E397" s="11" t="s">
        <v>153</v>
      </c>
      <c r="F397" s="26"/>
      <c r="G397" s="26"/>
      <c r="H397" s="62"/>
      <c r="I397" s="50"/>
      <c r="J397" s="201"/>
      <c r="K397" s="211"/>
      <c r="L397" s="679">
        <v>5</v>
      </c>
      <c r="M397" s="1"/>
      <c r="N397" s="453" t="str">
        <f t="shared" si="42"/>
        <v/>
      </c>
      <c r="S397" s="213" t="s">
        <v>153</v>
      </c>
      <c r="T397" s="213"/>
      <c r="U397" s="213"/>
    </row>
    <row r="398" spans="1:21" ht="12" customHeight="1">
      <c r="A398" s="43" t="str">
        <f>IF(ISBLANK(H398),"",($E$3&amp;"."&amp;+(COUNTA(H$4:H398))))</f>
        <v/>
      </c>
      <c r="B398" s="33"/>
      <c r="C398" s="17"/>
      <c r="D398" s="15"/>
      <c r="E398" s="11" t="s">
        <v>154</v>
      </c>
      <c r="F398" s="26"/>
      <c r="G398" s="26"/>
      <c r="H398" s="62"/>
      <c r="I398" s="50"/>
      <c r="J398" s="201"/>
      <c r="K398" s="211"/>
      <c r="L398" s="679">
        <v>6</v>
      </c>
      <c r="M398" s="1"/>
      <c r="N398" s="453" t="str">
        <f t="shared" si="42"/>
        <v/>
      </c>
      <c r="S398" s="213" t="s">
        <v>154</v>
      </c>
      <c r="T398" s="213"/>
      <c r="U398" s="213"/>
    </row>
    <row r="399" spans="1:21" ht="12" customHeight="1">
      <c r="A399" s="43" t="str">
        <f>IF(ISBLANK(H399),"",($E$3&amp;"."&amp;+(COUNTA(H$4:H399))))</f>
        <v>4.52</v>
      </c>
      <c r="B399" s="33"/>
      <c r="C399" s="17"/>
      <c r="D399" s="15"/>
      <c r="E399" s="11" t="s">
        <v>155</v>
      </c>
      <c r="F399" s="26"/>
      <c r="G399" s="26"/>
      <c r="H399" s="62" t="s">
        <v>139</v>
      </c>
      <c r="I399" s="50">
        <v>3</v>
      </c>
      <c r="J399" s="201"/>
      <c r="K399" s="211"/>
      <c r="L399" s="679">
        <v>7</v>
      </c>
      <c r="M399" s="1"/>
      <c r="N399" s="458" t="s">
        <v>393</v>
      </c>
      <c r="O399" s="176"/>
      <c r="P399" s="176">
        <f>6.41+0.3+1.84</f>
        <v>8.5500000000000007</v>
      </c>
      <c r="Q399" s="1" t="s">
        <v>62</v>
      </c>
      <c r="S399" s="213" t="s">
        <v>155</v>
      </c>
      <c r="T399" s="213"/>
      <c r="U399" s="213"/>
    </row>
    <row r="400" spans="1:21" ht="12" customHeight="1">
      <c r="A400" s="43" t="str">
        <f>IF(ISBLANK(H400),"",($E$3&amp;"."&amp;+(COUNTA(H$4:H400))))</f>
        <v/>
      </c>
      <c r="B400" s="33"/>
      <c r="C400" s="29"/>
      <c r="D400" s="38"/>
      <c r="E400" s="26"/>
      <c r="F400" s="26"/>
      <c r="G400" s="26"/>
      <c r="H400" s="62"/>
      <c r="I400" s="50"/>
      <c r="J400" s="201"/>
      <c r="K400" s="211"/>
      <c r="L400" s="679">
        <v>8</v>
      </c>
      <c r="M400" s="56"/>
      <c r="N400" s="453"/>
      <c r="O400" s="56"/>
      <c r="P400" s="56"/>
      <c r="Q400" s="56"/>
      <c r="R400" s="60"/>
      <c r="S400" s="56"/>
    </row>
    <row r="401" spans="1:19" ht="12" customHeight="1">
      <c r="A401" s="43" t="str">
        <f>IF(ISBLANK(H401),"",($E$3&amp;"."&amp;+(COUNTA(H$4:H401))))</f>
        <v/>
      </c>
      <c r="B401" s="33"/>
      <c r="C401" s="17"/>
      <c r="D401" s="13" t="s">
        <v>17</v>
      </c>
      <c r="E401" s="11" t="s">
        <v>873</v>
      </c>
      <c r="F401" s="26"/>
      <c r="G401" s="119"/>
      <c r="H401" s="62"/>
      <c r="I401" s="50"/>
      <c r="J401" s="201"/>
      <c r="K401" s="211"/>
      <c r="L401" s="679">
        <v>9</v>
      </c>
      <c r="M401" s="56"/>
      <c r="N401" s="453"/>
      <c r="O401" s="56"/>
      <c r="P401" s="56"/>
      <c r="Q401" s="56"/>
      <c r="R401" s="60"/>
      <c r="S401" s="56"/>
    </row>
    <row r="402" spans="1:19" ht="12" customHeight="1">
      <c r="A402" s="43" t="str">
        <f>IF(ISBLANK(H402),"",($E$3&amp;"."&amp;+(COUNTA(H$4:H402))))</f>
        <v/>
      </c>
      <c r="B402" s="33"/>
      <c r="C402" s="17"/>
      <c r="D402" s="15"/>
      <c r="E402" s="11" t="s">
        <v>152</v>
      </c>
      <c r="F402" s="26"/>
      <c r="G402" s="26"/>
      <c r="H402" s="62"/>
      <c r="I402" s="50"/>
      <c r="J402" s="201"/>
      <c r="K402" s="211"/>
      <c r="L402" s="679">
        <v>10</v>
      </c>
      <c r="M402" s="56"/>
      <c r="N402" s="453"/>
      <c r="O402" s="56"/>
      <c r="P402" s="56"/>
      <c r="Q402" s="56"/>
      <c r="R402" s="60"/>
      <c r="S402" s="56"/>
    </row>
    <row r="403" spans="1:19" s="42" customFormat="1" ht="12" customHeight="1">
      <c r="A403" s="43" t="str">
        <f>IF(ISBLANK(H403),"",($E$3&amp;"."&amp;+(COUNTA(H$4:H403))))</f>
        <v/>
      </c>
      <c r="B403" s="33"/>
      <c r="C403" s="17"/>
      <c r="D403" s="15"/>
      <c r="E403" s="11" t="s">
        <v>153</v>
      </c>
      <c r="F403" s="26"/>
      <c r="G403" s="26"/>
      <c r="H403" s="62"/>
      <c r="I403" s="50"/>
      <c r="J403" s="201"/>
      <c r="K403" s="211"/>
      <c r="L403" s="679">
        <v>11</v>
      </c>
      <c r="M403" s="1"/>
      <c r="N403" s="454" t="str">
        <f t="shared" ref="N403:N417" si="44">IF(ISBLANK($I384),"",$K384/$K$463)</f>
        <v/>
      </c>
    </row>
    <row r="404" spans="1:19" ht="12" customHeight="1">
      <c r="A404" s="43" t="str">
        <f>IF(ISBLANK(H404),"",($E$3&amp;"."&amp;+(COUNTA(H$4:H404))))</f>
        <v/>
      </c>
      <c r="B404" s="33"/>
      <c r="C404" s="17"/>
      <c r="D404" s="15"/>
      <c r="E404" s="11" t="s">
        <v>154</v>
      </c>
      <c r="F404" s="26"/>
      <c r="G404" s="26"/>
      <c r="H404" s="62"/>
      <c r="I404" s="50"/>
      <c r="J404" s="201"/>
      <c r="K404" s="211"/>
      <c r="L404" s="679">
        <v>12</v>
      </c>
      <c r="M404" s="1"/>
      <c r="N404" s="453" t="str">
        <f t="shared" si="44"/>
        <v/>
      </c>
    </row>
    <row r="405" spans="1:19" ht="12" customHeight="1">
      <c r="A405" s="43" t="str">
        <f>IF(ISBLANK(H405),"",($E$3&amp;"."&amp;+(COUNTA(H$4:H405))))</f>
        <v>4.53</v>
      </c>
      <c r="B405" s="33"/>
      <c r="C405" s="17"/>
      <c r="D405" s="15"/>
      <c r="E405" s="38" t="s">
        <v>155</v>
      </c>
      <c r="F405" s="41"/>
      <c r="G405" s="41"/>
      <c r="H405" s="62" t="s">
        <v>139</v>
      </c>
      <c r="I405" s="50">
        <v>1</v>
      </c>
      <c r="J405" s="201"/>
      <c r="K405" s="211"/>
      <c r="L405" s="679">
        <v>13</v>
      </c>
      <c r="M405" s="73"/>
      <c r="N405" s="453" t="str">
        <f t="shared" si="44"/>
        <v/>
      </c>
    </row>
    <row r="406" spans="1:19" ht="12" customHeight="1">
      <c r="A406" s="43" t="str">
        <f>IF(ISBLANK(H406),"",($E$3&amp;"."&amp;+(COUNTA(H$4:H406))))</f>
        <v/>
      </c>
      <c r="B406" s="33"/>
      <c r="C406" s="17"/>
      <c r="D406" s="11"/>
      <c r="E406" s="11"/>
      <c r="F406" s="11"/>
      <c r="G406" s="11"/>
      <c r="H406" s="62"/>
      <c r="I406" s="50"/>
      <c r="J406" s="201"/>
      <c r="K406" s="211"/>
      <c r="L406" s="679">
        <v>14</v>
      </c>
      <c r="M406" s="73"/>
      <c r="N406" s="453" t="str">
        <f t="shared" si="44"/>
        <v/>
      </c>
    </row>
    <row r="407" spans="1:19" ht="12" customHeight="1">
      <c r="A407" s="43" t="str">
        <f>IF(ISBLANK(H407),"",($E$3&amp;"."&amp;+(COUNTA(H$4:H407))))</f>
        <v/>
      </c>
      <c r="B407" s="33"/>
      <c r="C407" s="17"/>
      <c r="D407" s="13" t="s">
        <v>81</v>
      </c>
      <c r="E407" s="38" t="s">
        <v>156</v>
      </c>
      <c r="F407" s="41"/>
      <c r="G407" s="45"/>
      <c r="H407" s="62"/>
      <c r="I407" s="50"/>
      <c r="J407" s="201"/>
      <c r="K407" s="211"/>
      <c r="L407" s="679">
        <v>15</v>
      </c>
      <c r="M407" s="1"/>
      <c r="N407" s="453" t="str">
        <f t="shared" si="44"/>
        <v/>
      </c>
    </row>
    <row r="408" spans="1:19" ht="12" customHeight="1">
      <c r="A408" s="43" t="str">
        <f>IF(ISBLANK(H408),"",($E$3&amp;"."&amp;+(COUNTA(H$4:H408))))</f>
        <v/>
      </c>
      <c r="B408" s="33"/>
      <c r="C408" s="17"/>
      <c r="D408" s="15"/>
      <c r="E408" s="38" t="s">
        <v>157</v>
      </c>
      <c r="F408" s="41"/>
      <c r="G408" s="41"/>
      <c r="H408" s="62"/>
      <c r="I408" s="50"/>
      <c r="J408" s="201"/>
      <c r="K408" s="211"/>
      <c r="L408" s="679">
        <v>16</v>
      </c>
      <c r="M408" s="1"/>
      <c r="N408" s="453" t="str">
        <f t="shared" si="44"/>
        <v/>
      </c>
    </row>
    <row r="409" spans="1:19" ht="12" customHeight="1">
      <c r="A409" s="43" t="str">
        <f>IF(ISBLANK(H409),"",($E$3&amp;"."&amp;+(COUNTA(H$4:H409))))</f>
        <v>4.54</v>
      </c>
      <c r="B409" s="33"/>
      <c r="C409" s="527"/>
      <c r="D409" s="528"/>
      <c r="E409" s="446" t="s">
        <v>392</v>
      </c>
      <c r="F409" s="447"/>
      <c r="G409" s="447"/>
      <c r="H409" s="62" t="s">
        <v>139</v>
      </c>
      <c r="I409" s="50">
        <v>1</v>
      </c>
      <c r="J409" s="201"/>
      <c r="K409" s="211"/>
      <c r="L409" s="679">
        <v>17</v>
      </c>
      <c r="M409" s="1"/>
      <c r="N409" s="453" t="str">
        <f t="shared" si="44"/>
        <v/>
      </c>
    </row>
    <row r="410" spans="1:19" ht="12" customHeight="1">
      <c r="A410" s="43" t="str">
        <f>IF(ISBLANK(H410),"",($E$3&amp;"."&amp;+(COUNTA(H$4:H410))))</f>
        <v/>
      </c>
      <c r="B410" s="33"/>
      <c r="C410" s="17"/>
      <c r="D410" s="15"/>
      <c r="E410" s="38"/>
      <c r="F410" s="41"/>
      <c r="G410" s="41"/>
      <c r="H410" s="62"/>
      <c r="I410" s="50"/>
      <c r="J410" s="201"/>
      <c r="K410" s="211"/>
      <c r="L410" s="679">
        <v>18</v>
      </c>
      <c r="M410" s="1"/>
      <c r="N410" s="453" t="str">
        <f t="shared" si="44"/>
        <v/>
      </c>
    </row>
    <row r="411" spans="1:19" ht="12" customHeight="1">
      <c r="A411" s="43" t="str">
        <f>IF(ISBLANK(H411),"",($E$3&amp;"."&amp;+(COUNTA(H$4:H411))))</f>
        <v/>
      </c>
      <c r="B411" s="33"/>
      <c r="C411" s="25" t="s">
        <v>159</v>
      </c>
      <c r="D411" s="11"/>
      <c r="E411" s="11"/>
      <c r="F411" s="11"/>
      <c r="G411" s="11"/>
      <c r="H411" s="62"/>
      <c r="I411" s="50"/>
      <c r="J411" s="201"/>
      <c r="K411" s="211" t="str">
        <f t="shared" ref="K411:K418" si="45">IF(I411&lt;&gt;0,I411*J411,"")</f>
        <v/>
      </c>
      <c r="L411" s="679">
        <v>19</v>
      </c>
      <c r="M411" s="1"/>
      <c r="N411" s="453" t="str">
        <f t="shared" si="44"/>
        <v/>
      </c>
    </row>
    <row r="412" spans="1:19" ht="12" customHeight="1">
      <c r="A412" s="43" t="str">
        <f>IF(ISBLANK(H412),"",($E$3&amp;"."&amp;+(COUNTA(H$4:H412))))</f>
        <v/>
      </c>
      <c r="B412" s="33"/>
      <c r="C412" s="17"/>
      <c r="D412" s="11"/>
      <c r="E412" s="11"/>
      <c r="F412" s="11"/>
      <c r="G412" s="11"/>
      <c r="H412" s="62"/>
      <c r="I412" s="50"/>
      <c r="J412" s="201"/>
      <c r="K412" s="211" t="str">
        <f t="shared" si="45"/>
        <v/>
      </c>
      <c r="L412" s="679">
        <v>20</v>
      </c>
      <c r="M412" s="1"/>
      <c r="N412" s="453" t="str">
        <f t="shared" si="44"/>
        <v/>
      </c>
    </row>
    <row r="413" spans="1:19" ht="12" customHeight="1">
      <c r="A413" s="43" t="str">
        <f>IF(ISBLANK(H413),"",($E$3&amp;"."&amp;+(COUNTA(H$4:H413))))</f>
        <v/>
      </c>
      <c r="B413" s="33"/>
      <c r="C413" s="15" t="s">
        <v>23</v>
      </c>
      <c r="D413" s="16" t="s">
        <v>160</v>
      </c>
      <c r="E413" s="11"/>
      <c r="F413" s="11"/>
      <c r="G413" s="11"/>
      <c r="H413" s="62"/>
      <c r="I413" s="50"/>
      <c r="J413" s="201"/>
      <c r="K413" s="211" t="str">
        <f t="shared" si="45"/>
        <v/>
      </c>
      <c r="L413" s="679">
        <v>21</v>
      </c>
      <c r="M413" s="1"/>
      <c r="N413" s="453" t="str">
        <f t="shared" si="44"/>
        <v/>
      </c>
    </row>
    <row r="414" spans="1:19" ht="12" customHeight="1">
      <c r="A414" s="43" t="str">
        <f>IF(ISBLANK(H414),"",($E$3&amp;"."&amp;+(COUNTA(H$4:H414))))</f>
        <v/>
      </c>
      <c r="B414" s="33"/>
      <c r="C414" s="12"/>
      <c r="D414" s="16" t="s">
        <v>161</v>
      </c>
      <c r="E414" s="11"/>
      <c r="F414" s="11"/>
      <c r="G414" s="11"/>
      <c r="H414" s="62"/>
      <c r="I414" s="50"/>
      <c r="J414" s="201"/>
      <c r="K414" s="211" t="str">
        <f t="shared" si="45"/>
        <v/>
      </c>
      <c r="L414" s="679">
        <v>22</v>
      </c>
      <c r="M414" s="1"/>
      <c r="N414" s="453" t="str">
        <f t="shared" si="44"/>
        <v/>
      </c>
    </row>
    <row r="415" spans="1:19" ht="12" customHeight="1">
      <c r="A415" s="43" t="str">
        <f>IF(ISBLANK(H415),"",($E$3&amp;"."&amp;+(COUNTA(H$4:H415))))</f>
        <v/>
      </c>
      <c r="B415" s="33"/>
      <c r="C415" s="17"/>
      <c r="D415" s="446" t="s">
        <v>392</v>
      </c>
      <c r="E415" s="447"/>
      <c r="F415" s="447"/>
      <c r="G415" s="448"/>
      <c r="H415" s="449"/>
      <c r="I415" s="50"/>
      <c r="J415" s="201"/>
      <c r="K415" s="211" t="str">
        <f t="shared" si="45"/>
        <v/>
      </c>
      <c r="L415" s="679">
        <v>23</v>
      </c>
      <c r="M415" s="1"/>
      <c r="N415" s="453" t="str">
        <f t="shared" si="44"/>
        <v/>
      </c>
    </row>
    <row r="416" spans="1:19" ht="12" customHeight="1">
      <c r="A416" s="43" t="str">
        <f>IF(ISBLANK(H416),"",($E$3&amp;"."&amp;+(COUNTA(H$4:H416))))</f>
        <v/>
      </c>
      <c r="B416" s="33"/>
      <c r="C416" s="17"/>
      <c r="D416" s="44"/>
      <c r="E416" s="11"/>
      <c r="F416" s="11"/>
      <c r="G416" s="11"/>
      <c r="H416" s="62"/>
      <c r="I416" s="50"/>
      <c r="J416" s="201"/>
      <c r="K416" s="211" t="str">
        <f t="shared" si="45"/>
        <v/>
      </c>
      <c r="L416" s="679">
        <v>24</v>
      </c>
      <c r="M416" s="1"/>
      <c r="N416" s="453" t="str">
        <f t="shared" si="44"/>
        <v/>
      </c>
    </row>
    <row r="417" spans="1:17" ht="12" customHeight="1">
      <c r="A417" s="43" t="str">
        <f>IF(ISBLANK(H417),"",($E$3&amp;"."&amp;+(COUNTA(H$4:H417))))</f>
        <v/>
      </c>
      <c r="B417" s="33"/>
      <c r="C417" s="17"/>
      <c r="D417" s="13" t="s">
        <v>11</v>
      </c>
      <c r="E417" s="11" t="s">
        <v>598</v>
      </c>
      <c r="F417" s="11"/>
      <c r="G417" s="11"/>
      <c r="H417" s="62"/>
      <c r="I417" s="50"/>
      <c r="J417" s="201"/>
      <c r="K417" s="211" t="str">
        <f t="shared" si="45"/>
        <v/>
      </c>
      <c r="L417" s="679">
        <v>25</v>
      </c>
      <c r="M417" s="1"/>
      <c r="N417" s="453" t="str">
        <f t="shared" si="44"/>
        <v/>
      </c>
    </row>
    <row r="418" spans="1:17" ht="12" customHeight="1">
      <c r="A418" s="43" t="str">
        <f>IF(ISBLANK(H418),"",($E$3&amp;"."&amp;+(COUNTA(H$4:H418))))</f>
        <v/>
      </c>
      <c r="B418" s="33"/>
      <c r="C418" s="17"/>
      <c r="D418" s="15"/>
      <c r="E418" s="11" t="s">
        <v>162</v>
      </c>
      <c r="F418" s="11"/>
      <c r="G418" s="11"/>
      <c r="H418" s="62"/>
      <c r="I418" s="50"/>
      <c r="J418" s="201"/>
      <c r="K418" s="211" t="str">
        <f t="shared" si="45"/>
        <v/>
      </c>
      <c r="L418" s="679">
        <v>26</v>
      </c>
      <c r="M418" s="1"/>
      <c r="N418" s="458" t="s">
        <v>395</v>
      </c>
      <c r="O418" s="176"/>
      <c r="P418" s="176">
        <f>9-0.5-0.3-0.3-0.6</f>
        <v>7.3</v>
      </c>
      <c r="Q418" s="1" t="s">
        <v>62</v>
      </c>
    </row>
    <row r="419" spans="1:17" ht="12" customHeight="1">
      <c r="A419" s="43" t="str">
        <f>IF(ISBLANK(H419),"",($E$3&amp;"."&amp;+(COUNTA(H$4:H419))))</f>
        <v>4.55</v>
      </c>
      <c r="B419" s="33"/>
      <c r="C419" s="17"/>
      <c r="D419" s="44"/>
      <c r="E419" s="1" t="s">
        <v>163</v>
      </c>
      <c r="F419" s="11"/>
      <c r="G419" s="11"/>
      <c r="H419" s="62" t="s">
        <v>139</v>
      </c>
      <c r="I419" s="50">
        <v>2</v>
      </c>
      <c r="J419" s="201"/>
      <c r="K419" s="211"/>
      <c r="L419" s="679">
        <v>27</v>
      </c>
      <c r="M419" s="1"/>
      <c r="N419" s="453" t="str">
        <f>IF(ISBLANK($I400),"",$K400/$K$463)</f>
        <v/>
      </c>
    </row>
    <row r="420" spans="1:17" ht="12" customHeight="1">
      <c r="A420" s="43" t="str">
        <f>IF(ISBLANK(H420),"",($E$3&amp;"."&amp;+(COUNTA(H$4:H420))))</f>
        <v/>
      </c>
      <c r="B420" s="33"/>
      <c r="C420" s="17"/>
      <c r="D420" s="44"/>
      <c r="E420" s="11"/>
      <c r="F420" s="11"/>
      <c r="G420" s="11"/>
      <c r="H420" s="62"/>
      <c r="I420" s="50"/>
      <c r="J420" s="201"/>
      <c r="K420" s="211"/>
      <c r="L420" s="679">
        <v>28</v>
      </c>
      <c r="M420" s="1"/>
      <c r="N420" s="453" t="str">
        <f>IF(ISBLANK($I401),"",$K401/$K$463)</f>
        <v/>
      </c>
    </row>
    <row r="421" spans="1:17" ht="12" customHeight="1">
      <c r="A421" s="43" t="str">
        <f>IF(ISBLANK(H421),"",($E$3&amp;"."&amp;+(COUNTA(H$4:H421))))</f>
        <v/>
      </c>
      <c r="B421" s="33"/>
      <c r="C421" s="17"/>
      <c r="D421" s="13" t="s">
        <v>17</v>
      </c>
      <c r="E421" s="11" t="s">
        <v>599</v>
      </c>
      <c r="F421" s="11"/>
      <c r="G421" s="11"/>
      <c r="H421" s="62"/>
      <c r="I421" s="50"/>
      <c r="J421" s="201"/>
      <c r="K421" s="211"/>
      <c r="L421" s="679">
        <v>29</v>
      </c>
      <c r="M421" s="1"/>
      <c r="N421" s="453" t="str">
        <f>IF(ISBLANK($I402),"",$K402/$K$463)</f>
        <v/>
      </c>
    </row>
    <row r="422" spans="1:17" ht="12" customHeight="1">
      <c r="A422" s="43" t="str">
        <f>IF(ISBLANK(H422),"",($E$3&amp;"."&amp;+(COUNTA(H$4:H422))))</f>
        <v/>
      </c>
      <c r="B422" s="33"/>
      <c r="C422" s="17"/>
      <c r="D422" s="44"/>
      <c r="E422" s="11" t="s">
        <v>600</v>
      </c>
      <c r="F422" s="11"/>
      <c r="G422" s="11"/>
      <c r="H422" s="62"/>
      <c r="I422" s="50"/>
      <c r="J422" s="201"/>
      <c r="K422" s="211"/>
      <c r="L422" s="679">
        <v>30</v>
      </c>
      <c r="M422" s="1"/>
      <c r="N422" s="453" t="str">
        <f>IF(ISBLANK($I403),"",$K403/$K$463)</f>
        <v/>
      </c>
    </row>
    <row r="423" spans="1:17" ht="12" customHeight="1">
      <c r="A423" s="43" t="str">
        <f>IF(ISBLANK(H423),"",($E$3&amp;"."&amp;+(COUNTA(H$4:H423))))</f>
        <v>4.56</v>
      </c>
      <c r="B423" s="33"/>
      <c r="C423" s="17"/>
      <c r="D423" s="44"/>
      <c r="E423" s="11" t="s">
        <v>601</v>
      </c>
      <c r="F423" s="11"/>
      <c r="G423" s="11"/>
      <c r="H423" s="62" t="s">
        <v>139</v>
      </c>
      <c r="I423" s="50">
        <v>4</v>
      </c>
      <c r="J423" s="201"/>
      <c r="K423" s="211"/>
      <c r="L423" s="679">
        <v>31</v>
      </c>
      <c r="M423" s="1"/>
      <c r="N423" s="453" t="str">
        <f>IF(ISBLANK($I404),"",$K404/$K$463)</f>
        <v/>
      </c>
    </row>
    <row r="424" spans="1:17" ht="12" customHeight="1">
      <c r="A424" s="43" t="str">
        <f>IF(ISBLANK(H424),"",($E$3&amp;"."&amp;+(COUNTA(H$4:H424))))</f>
        <v/>
      </c>
      <c r="B424" s="34"/>
      <c r="C424" s="67"/>
      <c r="D424" s="11"/>
      <c r="E424" s="11"/>
      <c r="F424" s="11"/>
      <c r="G424" s="6"/>
      <c r="H424" s="14"/>
      <c r="I424" s="4"/>
      <c r="J424" s="206"/>
      <c r="K424" s="211"/>
      <c r="L424" s="679">
        <v>32</v>
      </c>
      <c r="M424" s="1"/>
      <c r="N424" s="458" t="s">
        <v>395</v>
      </c>
      <c r="O424" s="176"/>
      <c r="P424" s="176">
        <f>9-0.5-0.3-0.3-0.6-1.84-0.7</f>
        <v>4.76</v>
      </c>
      <c r="Q424" s="1" t="s">
        <v>62</v>
      </c>
    </row>
    <row r="425" spans="1:17" ht="12" customHeight="1">
      <c r="A425" s="43" t="str">
        <f>IF(ISBLANK(H425),"",($E$3&amp;"."&amp;+(COUNTA(H$4:H425))))</f>
        <v/>
      </c>
      <c r="B425" s="33"/>
      <c r="C425" s="13"/>
      <c r="D425" s="11"/>
      <c r="E425" s="13"/>
      <c r="F425"/>
      <c r="G425"/>
      <c r="H425" s="14"/>
      <c r="I425" s="4"/>
      <c r="J425" s="205"/>
      <c r="K425" s="211"/>
      <c r="L425" s="679">
        <v>33</v>
      </c>
      <c r="M425" s="1"/>
      <c r="N425" s="453" t="str">
        <f>IF(ISBLANK($I406),"",$K406/$K$463)</f>
        <v/>
      </c>
    </row>
    <row r="426" spans="1:17" ht="12" customHeight="1">
      <c r="A426" s="43" t="str">
        <f>IF(ISBLANK(H426),"",($E$3&amp;"."&amp;+(COUNTA(H$4:H426))))</f>
        <v/>
      </c>
      <c r="B426" s="52" t="s">
        <v>8</v>
      </c>
      <c r="C426" s="776" t="s">
        <v>574</v>
      </c>
      <c r="D426" s="777"/>
      <c r="E426" s="777"/>
      <c r="F426" s="777"/>
      <c r="G426" s="778"/>
      <c r="H426" s="62"/>
      <c r="I426" s="50"/>
      <c r="J426" s="201"/>
      <c r="K426" s="211"/>
      <c r="L426" s="679">
        <v>34</v>
      </c>
      <c r="M426" s="1"/>
      <c r="N426" s="453" t="e">
        <f>IF(ISBLANK(#REF!),"",#REF!/$K$463)</f>
        <v>#REF!</v>
      </c>
    </row>
    <row r="427" spans="1:17" ht="12" customHeight="1">
      <c r="A427" s="43" t="str">
        <f>IF(ISBLANK(H427),"",($E$3&amp;"."&amp;+(COUNTA(H$4:H427))))</f>
        <v/>
      </c>
      <c r="B427" s="53" t="s">
        <v>263</v>
      </c>
      <c r="C427" s="17"/>
      <c r="D427" s="13"/>
      <c r="E427" s="11"/>
      <c r="F427" s="11"/>
      <c r="G427" s="6"/>
      <c r="H427" s="62"/>
      <c r="I427" s="50"/>
      <c r="J427" s="201"/>
      <c r="K427" s="211"/>
      <c r="L427" s="679">
        <v>35</v>
      </c>
      <c r="M427" s="1"/>
      <c r="N427" s="453" t="e">
        <f>IF(ISBLANK(#REF!),"",#REF!/$K$463)</f>
        <v>#REF!</v>
      </c>
    </row>
    <row r="428" spans="1:17" ht="12" customHeight="1">
      <c r="A428" s="43" t="str">
        <f>IF(ISBLANK(H428),"",($E$3&amp;"."&amp;+(COUNTA(H$4:H428))))</f>
        <v/>
      </c>
      <c r="B428" s="168"/>
      <c r="C428" s="17"/>
      <c r="D428" s="13"/>
      <c r="E428" s="11"/>
      <c r="F428" s="11"/>
      <c r="G428" s="6"/>
      <c r="H428" s="62"/>
      <c r="I428" s="50"/>
      <c r="J428" s="201"/>
      <c r="K428" s="211"/>
      <c r="L428" s="679">
        <v>36</v>
      </c>
      <c r="M428" s="1"/>
      <c r="N428" s="453" t="str">
        <f>IF(ISBLANK($I407),"",$K407/$K$463)</f>
        <v/>
      </c>
    </row>
    <row r="429" spans="1:17" ht="12" customHeight="1">
      <c r="A429" s="43" t="str">
        <f>IF(ISBLANK(H429),"",($E$3&amp;"."&amp;+(COUNTA(H$4:H429))))</f>
        <v/>
      </c>
      <c r="B429" s="168"/>
      <c r="C429" s="17"/>
      <c r="D429" s="13"/>
      <c r="E429" s="11"/>
      <c r="F429" s="11"/>
      <c r="G429" s="6"/>
      <c r="H429" s="62"/>
      <c r="I429" s="50"/>
      <c r="J429" s="201"/>
      <c r="K429" s="211"/>
      <c r="L429" s="679">
        <v>37</v>
      </c>
      <c r="M429" s="1"/>
      <c r="N429" s="453" t="str">
        <f>IF(ISBLANK($I408),"",$K408/$K$463)</f>
        <v/>
      </c>
    </row>
    <row r="430" spans="1:17" ht="12" customHeight="1">
      <c r="A430" s="43" t="str">
        <f>IF(ISBLANK(H430),"",($E$3&amp;"."&amp;+(COUNTA(H$4:H430))))</f>
        <v/>
      </c>
      <c r="B430" s="4"/>
      <c r="C430" s="21" t="s">
        <v>575</v>
      </c>
      <c r="D430" s="13"/>
      <c r="E430" s="11"/>
      <c r="F430" s="11"/>
      <c r="G430" s="6"/>
      <c r="H430" s="62"/>
      <c r="I430" s="50"/>
      <c r="J430" s="201"/>
      <c r="K430" s="211"/>
      <c r="L430" s="679">
        <v>38</v>
      </c>
      <c r="M430" s="1"/>
      <c r="N430" s="453" t="e">
        <f>IF(ISBLANK($I409),"",$K409/$K$463)</f>
        <v>#DIV/0!</v>
      </c>
    </row>
    <row r="431" spans="1:17" ht="12" customHeight="1">
      <c r="A431" s="43" t="str">
        <f>IF(ISBLANK(H431),"",($E$3&amp;"."&amp;+(COUNTA(H$4:H431))))</f>
        <v/>
      </c>
      <c r="B431" s="4"/>
      <c r="C431" s="21" t="s">
        <v>715</v>
      </c>
      <c r="D431" s="13"/>
      <c r="E431" s="11"/>
      <c r="F431" s="11"/>
      <c r="G431" s="6"/>
      <c r="H431" s="62"/>
      <c r="I431" s="50"/>
      <c r="J431" s="201"/>
      <c r="K431" s="211"/>
      <c r="L431" s="679">
        <v>39</v>
      </c>
      <c r="M431" s="1"/>
      <c r="N431" s="453" t="str">
        <f>IF(ISBLANK($I410),"",$K410/$K$463)</f>
        <v/>
      </c>
    </row>
    <row r="432" spans="1:17" ht="12" customHeight="1">
      <c r="A432" s="43" t="str">
        <f>IF(ISBLANK(H432),"",($E$3&amp;"."&amp;+(COUNTA(H$4:H432))))</f>
        <v/>
      </c>
      <c r="B432" s="4"/>
      <c r="C432" s="17"/>
      <c r="D432" s="13"/>
      <c r="E432" s="11"/>
      <c r="F432" s="11"/>
      <c r="G432" s="6"/>
      <c r="H432" s="62"/>
      <c r="I432" s="50"/>
      <c r="J432" s="201"/>
      <c r="K432" s="211"/>
      <c r="L432" s="679">
        <v>40</v>
      </c>
      <c r="M432" s="1"/>
      <c r="N432" s="453" t="e">
        <f>IF(ISBLANK(#REF!),"",#REF!/$K$463)</f>
        <v>#REF!</v>
      </c>
    </row>
    <row r="433" spans="1:14" ht="12" customHeight="1">
      <c r="A433" s="43" t="str">
        <f>IF(ISBLANK(H433),"",($E$3&amp;"."&amp;+(COUNTA(H$4:H433))))</f>
        <v/>
      </c>
      <c r="B433" s="4"/>
      <c r="C433" s="15" t="s">
        <v>12</v>
      </c>
      <c r="D433" s="30" t="s">
        <v>576</v>
      </c>
      <c r="E433" s="11"/>
      <c r="F433" s="11"/>
      <c r="G433" s="6"/>
      <c r="H433" s="62"/>
      <c r="I433" s="50"/>
      <c r="J433" s="201"/>
      <c r="K433" s="211"/>
      <c r="L433" s="679">
        <v>41</v>
      </c>
      <c r="M433" s="1"/>
      <c r="N433" s="453" t="str">
        <f t="shared" ref="N433:N442" si="46">IF(ISBLANK($I411),"",$K411/$K$463)</f>
        <v/>
      </c>
    </row>
    <row r="434" spans="1:14" ht="12" customHeight="1">
      <c r="A434" s="43" t="str">
        <f>IF(ISBLANK(H434),"",($E$3&amp;"."&amp;+(COUNTA(H$4:H434))))</f>
        <v>4.57</v>
      </c>
      <c r="B434" s="4"/>
      <c r="C434" s="17"/>
      <c r="D434" s="30" t="s">
        <v>577</v>
      </c>
      <c r="E434" s="11"/>
      <c r="F434" s="11"/>
      <c r="G434" s="6"/>
      <c r="H434" s="62" t="s">
        <v>73</v>
      </c>
      <c r="I434" s="50">
        <v>1</v>
      </c>
      <c r="J434" s="201"/>
      <c r="K434" s="211"/>
      <c r="L434" s="679">
        <v>42</v>
      </c>
      <c r="M434" s="1"/>
      <c r="N434" s="453" t="str">
        <f t="shared" si="46"/>
        <v/>
      </c>
    </row>
    <row r="435" spans="1:14" ht="12" customHeight="1">
      <c r="A435" s="43" t="str">
        <f>IF(ISBLANK(H435),"",($E$3&amp;"."&amp;+(COUNTA(H$4:H435))))</f>
        <v/>
      </c>
      <c r="B435" s="4"/>
      <c r="C435" s="17"/>
      <c r="D435" s="13"/>
      <c r="E435" s="11"/>
      <c r="F435" s="11"/>
      <c r="G435" s="6"/>
      <c r="H435" s="62"/>
      <c r="I435" s="50"/>
      <c r="J435" s="201"/>
      <c r="K435" s="211"/>
      <c r="L435" s="679">
        <v>43</v>
      </c>
      <c r="M435" s="1"/>
      <c r="N435" s="453" t="str">
        <f t="shared" si="46"/>
        <v/>
      </c>
    </row>
    <row r="436" spans="1:14" ht="12" customHeight="1">
      <c r="A436" s="43" t="str">
        <f>IF(ISBLANK(H436),"",($E$3&amp;"."&amp;+(COUNTA(H$4:H436))))</f>
        <v/>
      </c>
      <c r="B436" s="4"/>
      <c r="C436" s="246" t="s">
        <v>35</v>
      </c>
      <c r="D436" s="339"/>
      <c r="E436" s="247" t="s">
        <v>578</v>
      </c>
      <c r="F436" s="11"/>
      <c r="G436" s="6"/>
      <c r="H436" s="62"/>
      <c r="I436" s="50"/>
      <c r="J436" s="201"/>
      <c r="K436" s="211"/>
      <c r="L436" s="679">
        <v>44</v>
      </c>
      <c r="M436" s="1"/>
      <c r="N436" s="453" t="str">
        <f t="shared" si="46"/>
        <v/>
      </c>
    </row>
    <row r="437" spans="1:14" ht="12" customHeight="1">
      <c r="A437" s="43" t="str">
        <f>IF(ISBLANK(H437),"",($E$3&amp;"."&amp;+(COUNTA(H$4:H437))))</f>
        <v/>
      </c>
      <c r="B437" s="4"/>
      <c r="C437" s="246"/>
      <c r="D437" s="339"/>
      <c r="E437" s="247" t="s">
        <v>579</v>
      </c>
      <c r="F437" s="11"/>
      <c r="G437" s="6"/>
      <c r="H437" s="62"/>
      <c r="I437" s="50"/>
      <c r="J437" s="201"/>
      <c r="K437" s="211"/>
      <c r="L437" s="679">
        <v>45</v>
      </c>
      <c r="M437" s="1"/>
      <c r="N437" s="453" t="str">
        <f t="shared" si="46"/>
        <v/>
      </c>
    </row>
    <row r="438" spans="1:14" ht="12" customHeight="1">
      <c r="A438" s="43" t="str">
        <f>IF(ISBLANK(H438),"",($E$3&amp;"."&amp;+(COUNTA(H$4:H438))))</f>
        <v/>
      </c>
      <c r="B438" s="4"/>
      <c r="C438" s="246"/>
      <c r="D438" s="339"/>
      <c r="E438" s="247" t="s">
        <v>580</v>
      </c>
      <c r="F438" s="11"/>
      <c r="G438" s="6"/>
      <c r="H438" s="62"/>
      <c r="I438" s="50"/>
      <c r="J438" s="201"/>
      <c r="K438" s="211"/>
      <c r="L438" s="679">
        <v>46</v>
      </c>
      <c r="M438" s="1"/>
      <c r="N438" s="453" t="str">
        <f t="shared" si="46"/>
        <v/>
      </c>
    </row>
    <row r="439" spans="1:14" ht="12" customHeight="1">
      <c r="A439" s="43" t="str">
        <f>IF(ISBLANK(H439),"",($E$3&amp;"."&amp;+(COUNTA(H$4:H439))))</f>
        <v/>
      </c>
      <c r="B439" s="4"/>
      <c r="C439" s="17"/>
      <c r="D439" s="13"/>
      <c r="E439" s="11"/>
      <c r="F439" s="11"/>
      <c r="G439" s="6"/>
      <c r="H439" s="62"/>
      <c r="I439" s="50"/>
      <c r="J439" s="201"/>
      <c r="K439" s="211"/>
      <c r="L439" s="679">
        <v>47</v>
      </c>
      <c r="M439" s="1"/>
      <c r="N439" s="453" t="str">
        <f t="shared" si="46"/>
        <v/>
      </c>
    </row>
    <row r="440" spans="1:14" ht="12" customHeight="1">
      <c r="A440" s="43" t="str">
        <f>IF(ISBLANK(H440),"",($E$3&amp;"."&amp;+(COUNTA(H$4:H440))))</f>
        <v/>
      </c>
      <c r="B440" s="4"/>
      <c r="C440" s="17"/>
      <c r="D440" s="13"/>
      <c r="E440" s="11"/>
      <c r="F440" s="11"/>
      <c r="G440" s="6"/>
      <c r="H440" s="62"/>
      <c r="I440" s="50"/>
      <c r="J440" s="201"/>
      <c r="K440" s="211"/>
      <c r="L440" s="679">
        <v>48</v>
      </c>
      <c r="M440" s="1"/>
      <c r="N440" s="453" t="str">
        <f t="shared" si="46"/>
        <v/>
      </c>
    </row>
    <row r="441" spans="1:14" ht="12" customHeight="1">
      <c r="A441" s="43" t="str">
        <f>IF(ISBLANK(H441),"",($E$3&amp;"."&amp;+(COUNTA(H$4:H441))))</f>
        <v/>
      </c>
      <c r="B441" s="4"/>
      <c r="C441" s="17"/>
      <c r="D441" s="13"/>
      <c r="E441" s="11"/>
      <c r="F441" s="11"/>
      <c r="G441" s="6"/>
      <c r="H441" s="62"/>
      <c r="I441" s="50"/>
      <c r="J441" s="201"/>
      <c r="K441" s="211"/>
      <c r="L441" s="679">
        <v>49</v>
      </c>
      <c r="M441" s="1"/>
      <c r="N441" s="453" t="e">
        <f t="shared" si="46"/>
        <v>#DIV/0!</v>
      </c>
    </row>
    <row r="442" spans="1:14" ht="12" customHeight="1">
      <c r="A442" s="43" t="str">
        <f>IF(ISBLANK(H442),"",($E$3&amp;"."&amp;+(COUNTA(H$4:H442))))</f>
        <v/>
      </c>
      <c r="B442" s="4"/>
      <c r="C442" s="17"/>
      <c r="D442" s="13"/>
      <c r="E442" s="11"/>
      <c r="F442" s="11"/>
      <c r="G442" s="6"/>
      <c r="H442" s="62"/>
      <c r="I442" s="50"/>
      <c r="J442" s="201"/>
      <c r="K442" s="211"/>
      <c r="L442" s="679">
        <v>50</v>
      </c>
      <c r="M442" s="1"/>
      <c r="N442" s="453" t="str">
        <f t="shared" si="46"/>
        <v/>
      </c>
    </row>
    <row r="443" spans="1:14" ht="12" customHeight="1">
      <c r="A443" s="43" t="str">
        <f>IF(ISBLANK(H443),"",($E$3&amp;"."&amp;+(COUNTA(H$4:H443))))</f>
        <v/>
      </c>
      <c r="B443" s="4"/>
      <c r="C443" s="17"/>
      <c r="D443" s="13"/>
      <c r="E443" s="11"/>
      <c r="F443" s="11"/>
      <c r="G443" s="6"/>
      <c r="H443" s="62"/>
      <c r="I443" s="50"/>
      <c r="J443" s="201"/>
      <c r="K443" s="211"/>
      <c r="L443" s="679">
        <v>51</v>
      </c>
      <c r="M443" s="1"/>
      <c r="N443" s="453"/>
    </row>
    <row r="444" spans="1:14" ht="12" customHeight="1">
      <c r="A444" s="43" t="str">
        <f>IF(ISBLANK(H444),"",($E$3&amp;"."&amp;+(COUNTA(H$4:H444))))</f>
        <v/>
      </c>
      <c r="B444" s="4"/>
      <c r="C444" s="17"/>
      <c r="D444" s="13"/>
      <c r="E444" s="11"/>
      <c r="F444" s="11"/>
      <c r="G444" s="6"/>
      <c r="H444" s="62"/>
      <c r="I444" s="50"/>
      <c r="J444" s="201"/>
      <c r="K444" s="211"/>
      <c r="L444" s="679">
        <v>52</v>
      </c>
      <c r="M444" s="1"/>
      <c r="N444" s="453"/>
    </row>
    <row r="445" spans="1:14" ht="12" customHeight="1">
      <c r="A445" s="43" t="str">
        <f>IF(ISBLANK(H445),"",($E$3&amp;"."&amp;+(COUNTA(H$4:H445))))</f>
        <v/>
      </c>
      <c r="B445" s="4"/>
      <c r="C445" s="17"/>
      <c r="D445" s="13"/>
      <c r="E445" s="11"/>
      <c r="F445" s="11"/>
      <c r="G445" s="6"/>
      <c r="H445" s="62"/>
      <c r="I445" s="50"/>
      <c r="J445" s="201"/>
      <c r="K445" s="211"/>
      <c r="L445" s="679">
        <v>53</v>
      </c>
      <c r="M445" s="1"/>
      <c r="N445" s="453"/>
    </row>
    <row r="446" spans="1:14" ht="12" customHeight="1">
      <c r="A446" s="43" t="str">
        <f>IF(ISBLANK(H446),"",($E$3&amp;"."&amp;+(COUNTA(H$4:H446))))</f>
        <v/>
      </c>
      <c r="B446" s="4"/>
      <c r="C446" s="17"/>
      <c r="D446" s="13"/>
      <c r="E446" s="11"/>
      <c r="F446" s="11"/>
      <c r="G446" s="6"/>
      <c r="H446" s="62"/>
      <c r="I446" s="50"/>
      <c r="J446" s="201"/>
      <c r="K446" s="211"/>
      <c r="L446" s="679">
        <v>54</v>
      </c>
      <c r="M446" s="1"/>
      <c r="N446" s="453" t="str">
        <f>IF(ISBLANK($I424),"",$K424/$K$463)</f>
        <v/>
      </c>
    </row>
    <row r="447" spans="1:14" ht="12" customHeight="1">
      <c r="A447" s="43" t="str">
        <f>IF(ISBLANK(H447),"",($E$3&amp;"."&amp;+(COUNTA(H$4:H447))))</f>
        <v/>
      </c>
      <c r="B447" s="4"/>
      <c r="C447" s="17"/>
      <c r="D447" s="13"/>
      <c r="E447" s="11"/>
      <c r="F447" s="11"/>
      <c r="G447" s="6"/>
      <c r="H447" s="62"/>
      <c r="I447" s="50"/>
      <c r="J447" s="201"/>
      <c r="K447" s="211"/>
      <c r="L447" s="679">
        <v>55</v>
      </c>
      <c r="M447" s="1"/>
      <c r="N447" s="453" t="str">
        <f>IF(ISBLANK($I425),"",$K425/$K$463)</f>
        <v/>
      </c>
    </row>
    <row r="448" spans="1:14" ht="12" customHeight="1">
      <c r="A448" s="43" t="str">
        <f>IF(ISBLANK(H448),"",($E$3&amp;"."&amp;+(COUNTA(H$4:H448))))</f>
        <v/>
      </c>
      <c r="B448" s="4"/>
      <c r="C448" s="17"/>
      <c r="D448" s="13"/>
      <c r="E448" s="11"/>
      <c r="F448" s="11"/>
      <c r="G448" s="6"/>
      <c r="H448" s="62"/>
      <c r="I448" s="50"/>
      <c r="J448" s="201"/>
      <c r="K448" s="211" t="str">
        <f t="shared" ref="K448:K458" si="47">IF(I448&lt;&gt;0,I448*J448,"")</f>
        <v/>
      </c>
      <c r="L448" s="679">
        <v>56</v>
      </c>
      <c r="M448" s="1"/>
      <c r="N448" s="453" t="str">
        <f>IF(ISBLANK($I426),"",$K426/$K$463)</f>
        <v/>
      </c>
    </row>
    <row r="449" spans="1:14" ht="12" customHeight="1">
      <c r="A449" s="43"/>
      <c r="B449" s="4"/>
      <c r="C449" s="17"/>
      <c r="D449" s="13"/>
      <c r="E449" s="11"/>
      <c r="F449" s="11"/>
      <c r="G449" s="6"/>
      <c r="H449" s="62"/>
      <c r="I449" s="50"/>
      <c r="J449" s="201"/>
      <c r="K449" s="211"/>
      <c r="L449" s="679">
        <v>57</v>
      </c>
      <c r="M449" s="1"/>
      <c r="N449" s="453" t="str">
        <f>IF(ISBLANK($I427),"",$K427/$K$463)</f>
        <v/>
      </c>
    </row>
    <row r="450" spans="1:14" ht="12" customHeight="1">
      <c r="A450" s="43"/>
      <c r="B450" s="4"/>
      <c r="C450" s="17"/>
      <c r="D450" s="13"/>
      <c r="E450" s="11"/>
      <c r="F450" s="11"/>
      <c r="G450" s="6"/>
      <c r="H450" s="62"/>
      <c r="I450" s="50"/>
      <c r="J450" s="201"/>
      <c r="K450" s="211"/>
      <c r="L450" s="679">
        <v>58</v>
      </c>
      <c r="M450" s="1"/>
      <c r="N450" s="453"/>
    </row>
    <row r="451" spans="1:14" ht="12" customHeight="1">
      <c r="A451" s="43"/>
      <c r="B451" s="4"/>
      <c r="C451" s="17"/>
      <c r="D451" s="13"/>
      <c r="E451" s="11"/>
      <c r="F451" s="11"/>
      <c r="G451" s="6"/>
      <c r="H451" s="62"/>
      <c r="I451" s="50"/>
      <c r="J451" s="201"/>
      <c r="K451" s="211"/>
      <c r="L451" s="679">
        <v>59</v>
      </c>
      <c r="M451" s="1"/>
      <c r="N451" s="453"/>
    </row>
    <row r="452" spans="1:14" ht="12" customHeight="1">
      <c r="A452" s="43"/>
      <c r="B452" s="4"/>
      <c r="C452" s="17"/>
      <c r="D452" s="13"/>
      <c r="E452" s="11"/>
      <c r="F452" s="11"/>
      <c r="G452" s="6"/>
      <c r="H452" s="62"/>
      <c r="I452" s="50"/>
      <c r="J452" s="201"/>
      <c r="K452" s="211"/>
      <c r="L452" s="679">
        <v>60</v>
      </c>
      <c r="M452" s="1"/>
      <c r="N452" s="453"/>
    </row>
    <row r="453" spans="1:14" ht="12" customHeight="1">
      <c r="A453" s="43"/>
      <c r="B453" s="4"/>
      <c r="C453" s="17"/>
      <c r="D453" s="13"/>
      <c r="E453" s="11"/>
      <c r="F453" s="11"/>
      <c r="G453" s="6"/>
      <c r="H453" s="62"/>
      <c r="I453" s="50"/>
      <c r="J453" s="201"/>
      <c r="K453" s="211"/>
      <c r="L453" s="679">
        <v>61</v>
      </c>
      <c r="M453" s="1"/>
      <c r="N453" s="453"/>
    </row>
    <row r="454" spans="1:14" ht="12" customHeight="1">
      <c r="A454" s="43"/>
      <c r="B454" s="4"/>
      <c r="C454" s="17"/>
      <c r="D454" s="13"/>
      <c r="E454" s="11"/>
      <c r="F454" s="11"/>
      <c r="G454" s="6"/>
      <c r="H454" s="62"/>
      <c r="I454" s="50"/>
      <c r="J454" s="201"/>
      <c r="K454" s="211"/>
      <c r="L454" s="679">
        <v>62</v>
      </c>
      <c r="M454" s="1"/>
      <c r="N454" s="453"/>
    </row>
    <row r="455" spans="1:14" ht="12" customHeight="1">
      <c r="A455" s="43"/>
      <c r="B455" s="4"/>
      <c r="C455" s="17"/>
      <c r="D455" s="13"/>
      <c r="E455" s="11"/>
      <c r="F455" s="11"/>
      <c r="G455" s="6"/>
      <c r="H455" s="62"/>
      <c r="I455" s="50"/>
      <c r="J455" s="201"/>
      <c r="K455" s="211"/>
      <c r="L455" s="679">
        <v>63</v>
      </c>
      <c r="M455" s="1"/>
      <c r="N455" s="453"/>
    </row>
    <row r="456" spans="1:14" ht="12" customHeight="1">
      <c r="A456" s="43"/>
      <c r="B456" s="4"/>
      <c r="C456" s="17"/>
      <c r="D456" s="13"/>
      <c r="E456" s="11"/>
      <c r="F456" s="11"/>
      <c r="G456" s="6"/>
      <c r="H456" s="62"/>
      <c r="I456" s="50"/>
      <c r="J456" s="201"/>
      <c r="K456" s="211"/>
      <c r="L456" s="679">
        <v>64</v>
      </c>
      <c r="M456" s="1"/>
      <c r="N456" s="453"/>
    </row>
    <row r="457" spans="1:14" ht="12" customHeight="1">
      <c r="A457" s="43" t="str">
        <f>IF(ISBLANK(H457),"",($E$3&amp;"."&amp;+(COUNTA(H$4:H457))))</f>
        <v/>
      </c>
      <c r="B457" s="4"/>
      <c r="C457" s="17"/>
      <c r="D457" s="13"/>
      <c r="E457" s="11"/>
      <c r="F457" s="11"/>
      <c r="G457" s="6"/>
      <c r="H457" s="62"/>
      <c r="I457" s="50"/>
      <c r="J457" s="201"/>
      <c r="K457" s="211" t="str">
        <f t="shared" si="47"/>
        <v/>
      </c>
      <c r="L457" s="679">
        <v>65</v>
      </c>
      <c r="M457" s="1"/>
      <c r="N457" s="453"/>
    </row>
    <row r="458" spans="1:14" ht="12" customHeight="1">
      <c r="A458" s="43" t="str">
        <f>IF(ISBLANK(H458),"",($E$3&amp;"."&amp;+(COUNTA(H$4:H458))))</f>
        <v/>
      </c>
      <c r="B458" s="4"/>
      <c r="C458" s="17"/>
      <c r="D458" s="13"/>
      <c r="E458" s="11"/>
      <c r="F458" s="11"/>
      <c r="G458" s="6"/>
      <c r="H458" s="62"/>
      <c r="I458" s="50"/>
      <c r="J458" s="201"/>
      <c r="K458" s="211" t="str">
        <f t="shared" si="47"/>
        <v/>
      </c>
      <c r="L458" s="679">
        <v>66</v>
      </c>
      <c r="M458" s="1"/>
      <c r="N458" s="453"/>
    </row>
    <row r="459" spans="1:14" ht="12" customHeight="1">
      <c r="A459" s="43" t="str">
        <f>IF(ISBLANK(H459),"",($E$3&amp;"."&amp;+(COUNTA(H$4:H459))))</f>
        <v/>
      </c>
      <c r="B459" s="4"/>
      <c r="C459" s="17"/>
      <c r="D459" s="13"/>
      <c r="E459" s="11"/>
      <c r="F459" s="11"/>
      <c r="G459" s="6"/>
      <c r="H459" s="62"/>
      <c r="I459" s="50"/>
      <c r="J459" s="201"/>
      <c r="K459" s="211" t="str">
        <f t="shared" ref="K459:K461" si="48">IF(I459&lt;&gt;0,I459*J459,"")</f>
        <v/>
      </c>
      <c r="L459" s="679">
        <v>70</v>
      </c>
      <c r="M459" s="1"/>
      <c r="N459" s="453"/>
    </row>
    <row r="460" spans="1:14" ht="12" customHeight="1">
      <c r="A460" s="43" t="str">
        <f>IF(ISBLANK(H460),"",($E$3&amp;"."&amp;+(COUNTA(H$4:H460))))</f>
        <v/>
      </c>
      <c r="B460" s="4"/>
      <c r="C460" s="25" t="str">
        <f>C3</f>
        <v>Schedule No:</v>
      </c>
      <c r="D460" s="22"/>
      <c r="E460"/>
      <c r="F460" s="10"/>
      <c r="G460" s="23"/>
      <c r="H460" s="50"/>
      <c r="I460" s="50"/>
      <c r="J460" s="201"/>
      <c r="K460" s="211" t="str">
        <f t="shared" si="48"/>
        <v/>
      </c>
      <c r="L460" s="679">
        <v>71</v>
      </c>
      <c r="M460" s="1"/>
      <c r="N460" s="453"/>
    </row>
    <row r="461" spans="1:14" ht="12" customHeight="1">
      <c r="A461" s="43" t="str">
        <f>IF(ISBLANK(H461),"",($E$3&amp;"."&amp;+(COUNTA(H$4:H461))))</f>
        <v/>
      </c>
      <c r="B461" s="4"/>
      <c r="C461" s="25" t="str">
        <f>C4</f>
        <v>NEW BREAK PRESSURE TANK (BPT) AND ADJOINING VALVE CHAMBER</v>
      </c>
      <c r="D461" s="22"/>
      <c r="E461" s="22"/>
      <c r="F461" s="22"/>
      <c r="G461" s="23"/>
      <c r="H461" s="50"/>
      <c r="I461" s="50"/>
      <c r="J461" s="201"/>
      <c r="K461" s="211" t="str">
        <f t="shared" si="48"/>
        <v/>
      </c>
      <c r="L461" s="679">
        <v>72</v>
      </c>
      <c r="M461" s="1"/>
      <c r="N461" s="453"/>
    </row>
    <row r="462" spans="1:14" ht="12" customHeight="1">
      <c r="A462" s="43" t="str">
        <f>IF(ISBLANK(H462),"",($E$3&amp;"."&amp;+(COUNTA(H$4:H462))))</f>
        <v/>
      </c>
      <c r="B462" s="4"/>
      <c r="C462" s="8"/>
      <c r="D462" s="48"/>
      <c r="E462" s="48"/>
      <c r="F462" s="48"/>
      <c r="G462" s="49"/>
      <c r="H462" s="50"/>
      <c r="I462" s="50"/>
      <c r="J462" s="201"/>
      <c r="K462" s="211" t="str">
        <f t="shared" ref="K462" si="49">IF(I462&lt;&gt;0,I462*J462,"")</f>
        <v/>
      </c>
      <c r="L462" s="679">
        <v>73</v>
      </c>
      <c r="M462" s="1"/>
      <c r="N462" s="453"/>
    </row>
    <row r="463" spans="1:14" ht="12" customHeight="1">
      <c r="A463" s="68"/>
      <c r="B463" s="69"/>
      <c r="C463" s="78" t="s">
        <v>166</v>
      </c>
      <c r="D463" s="70"/>
      <c r="E463" s="70"/>
      <c r="F463" s="70"/>
      <c r="G463" s="70"/>
      <c r="H463" s="69"/>
      <c r="I463" s="79"/>
      <c r="J463" s="221" t="s">
        <v>167</v>
      </c>
      <c r="K463" s="214"/>
      <c r="L463" s="679">
        <v>74</v>
      </c>
      <c r="M463" s="1"/>
      <c r="N463" s="453"/>
    </row>
    <row r="464" spans="1:14" ht="12" customHeight="1">
      <c r="A464" s="2"/>
      <c r="B464"/>
      <c r="C464"/>
      <c r="D464"/>
      <c r="E464"/>
      <c r="F464"/>
      <c r="G464"/>
      <c r="H464"/>
      <c r="I464" s="63"/>
      <c r="J464" s="210"/>
      <c r="K464" s="200"/>
      <c r="L464" s="679">
        <v>75</v>
      </c>
      <c r="M464" s="1"/>
      <c r="N464" s="453"/>
    </row>
    <row r="465" spans="1:14" ht="12" customHeight="1">
      <c r="A465" s="2"/>
      <c r="L465" s="679">
        <v>76</v>
      </c>
      <c r="M465" s="1"/>
      <c r="N465" s="453"/>
    </row>
    <row r="466" spans="1:14" ht="12" customHeight="1">
      <c r="A466" s="2"/>
      <c r="L466" s="679">
        <v>77</v>
      </c>
      <c r="M466" s="1"/>
      <c r="N466" s="453"/>
    </row>
    <row r="467" spans="1:14" ht="12" customHeight="1">
      <c r="A467" s="2"/>
      <c r="L467" s="679">
        <v>78</v>
      </c>
      <c r="M467" s="1"/>
      <c r="N467" s="453"/>
    </row>
    <row r="468" spans="1:14" ht="12" customHeight="1">
      <c r="A468" s="2"/>
      <c r="L468" s="679">
        <v>79</v>
      </c>
      <c r="M468" s="1"/>
      <c r="N468" s="453" t="str">
        <f>IF(ISBLANK($I448),"",$K448/$K$463)</f>
        <v/>
      </c>
    </row>
    <row r="469" spans="1:14" ht="12" customHeight="1">
      <c r="A469" s="2"/>
      <c r="L469" s="679">
        <v>80</v>
      </c>
      <c r="M469" s="1"/>
      <c r="N469" s="453" t="str">
        <f>IF(ISBLANK($I457),"",$K457/$K$463)</f>
        <v/>
      </c>
    </row>
    <row r="470" spans="1:14" ht="12" customHeight="1">
      <c r="A470" s="2"/>
      <c r="L470" s="679"/>
      <c r="M470" s="1"/>
      <c r="N470" s="453" t="str">
        <f>IF(ISBLANK($I458),"",$K458/$K$463)</f>
        <v/>
      </c>
    </row>
    <row r="471" spans="1:14" ht="12" customHeight="1">
      <c r="L471" s="679"/>
      <c r="M471" s="1"/>
      <c r="N471" s="453" t="e">
        <f>IF(ISBLANK(#REF!),"",#REF!/$K$463)</f>
        <v>#REF!</v>
      </c>
    </row>
    <row r="472" spans="1:14" ht="12" customHeight="1">
      <c r="L472" s="679"/>
      <c r="M472" s="1"/>
      <c r="N472" s="453" t="e">
        <f>IF(ISBLANK(#REF!),"",#REF!/$K$463)</f>
        <v>#REF!</v>
      </c>
    </row>
    <row r="473" spans="1:14" ht="12" customHeight="1">
      <c r="L473" s="679"/>
      <c r="M473" s="1"/>
      <c r="N473" s="453" t="e">
        <f>IF(ISBLANK(#REF!),"",#REF!/$K$463)</f>
        <v>#REF!</v>
      </c>
    </row>
    <row r="474" spans="1:14" ht="12" customHeight="1">
      <c r="L474" s="679"/>
      <c r="M474" s="1"/>
      <c r="N474" s="453" t="str">
        <f>IF(ISBLANK($I459),"",$K459/$K$463)</f>
        <v/>
      </c>
    </row>
    <row r="475" spans="1:14" ht="12" customHeight="1">
      <c r="L475" s="679"/>
      <c r="M475"/>
      <c r="N475" s="453" t="str">
        <f>IF(ISBLANK($I460),"",$K460/$K$463)</f>
        <v/>
      </c>
    </row>
    <row r="476" spans="1:14" ht="12" customHeight="1">
      <c r="L476" s="679"/>
      <c r="M476"/>
      <c r="N476" s="453" t="str">
        <f>IF(ISBLANK($I461),"",$K461/$K$463)</f>
        <v/>
      </c>
    </row>
    <row r="477" spans="1:14" ht="12" customHeight="1">
      <c r="L477" s="679"/>
      <c r="M477"/>
      <c r="N477" s="453" t="str">
        <f>IF(ISBLANK($I462),"",$K462/$K$463)</f>
        <v/>
      </c>
    </row>
    <row r="478" spans="1:14" ht="12" customHeight="1">
      <c r="L478" s="679"/>
      <c r="M478"/>
      <c r="N478" s="453" t="str">
        <f>IF(ISBLANK($I463),"",$K463/$K$463)</f>
        <v/>
      </c>
    </row>
    <row r="479" spans="1:14" ht="12" customHeight="1">
      <c r="L479" s="679"/>
      <c r="M479"/>
      <c r="N479" s="196"/>
    </row>
    <row r="480" spans="1:14" ht="12" customHeight="1"/>
    <row r="481" spans="12:16" ht="12" customHeight="1"/>
    <row r="482" spans="12:16" ht="12" customHeight="1">
      <c r="P482" s="22" t="s">
        <v>339</v>
      </c>
    </row>
    <row r="483" spans="12:16" ht="12" customHeight="1">
      <c r="L483" s="707" t="s">
        <v>168</v>
      </c>
      <c r="M483" s="175" t="s">
        <v>311</v>
      </c>
      <c r="N483" s="461" t="s">
        <v>169</v>
      </c>
      <c r="O483" s="178">
        <f>SUM(I197:I215)</f>
        <v>212.91758999999973</v>
      </c>
      <c r="P483" s="228" t="e">
        <f>O483/O487</f>
        <v>#REF!</v>
      </c>
    </row>
    <row r="484" spans="12:16" ht="12" customHeight="1">
      <c r="L484" s="707"/>
      <c r="O484" s="2"/>
      <c r="P484" s="2"/>
    </row>
    <row r="485" spans="12:16" ht="12" customHeight="1">
      <c r="L485" s="707" t="s">
        <v>335</v>
      </c>
      <c r="M485" s="175" t="s">
        <v>79</v>
      </c>
      <c r="N485" s="461" t="s">
        <v>169</v>
      </c>
      <c r="O485" s="227">
        <f>SUM(I178:I182)</f>
        <v>32</v>
      </c>
      <c r="P485" s="2"/>
    </row>
    <row r="486" spans="12:16" ht="12" customHeight="1">
      <c r="L486" s="707" t="s">
        <v>336</v>
      </c>
      <c r="M486" s="175" t="s">
        <v>79</v>
      </c>
      <c r="N486" s="461" t="s">
        <v>169</v>
      </c>
      <c r="O486" s="227" t="e">
        <f>(#REF!*2.45)/1000</f>
        <v>#REF!</v>
      </c>
      <c r="P486" s="2" t="s">
        <v>337</v>
      </c>
    </row>
    <row r="487" spans="12:16" ht="12" customHeight="1">
      <c r="L487" s="707" t="s">
        <v>338</v>
      </c>
      <c r="M487" s="175" t="s">
        <v>79</v>
      </c>
      <c r="N487" s="461" t="s">
        <v>169</v>
      </c>
      <c r="O487" s="227" t="e">
        <f>SUM(O485:O486)</f>
        <v>#REF!</v>
      </c>
      <c r="P487" s="2"/>
    </row>
    <row r="488" spans="12:16" ht="12" customHeight="1"/>
    <row r="489" spans="12:16" ht="12" customHeight="1"/>
    <row r="490" spans="12:16" ht="12" customHeight="1"/>
    <row r="491" spans="12:16" ht="12" customHeight="1"/>
    <row r="492" spans="12:16" ht="12" customHeight="1"/>
    <row r="493" spans="12:16" ht="12" customHeight="1"/>
    <row r="494" spans="12:16" ht="12" customHeight="1"/>
    <row r="495" spans="12:16" ht="12" customHeight="1"/>
    <row r="496" spans="12:1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9">
    <mergeCell ref="J1:J2"/>
    <mergeCell ref="K1:K2"/>
    <mergeCell ref="I1:I2"/>
    <mergeCell ref="C336:G336"/>
    <mergeCell ref="C25:G25"/>
    <mergeCell ref="C6:G6"/>
    <mergeCell ref="C4:G4"/>
    <mergeCell ref="C54:G54"/>
    <mergeCell ref="C99:G99"/>
    <mergeCell ref="H1:H2"/>
    <mergeCell ref="C266:G266"/>
    <mergeCell ref="C122:G122"/>
    <mergeCell ref="C39:G39"/>
    <mergeCell ref="C426:G426"/>
    <mergeCell ref="A1:A2"/>
    <mergeCell ref="C1:G2"/>
    <mergeCell ref="C62:G62"/>
    <mergeCell ref="C81:G81"/>
    <mergeCell ref="C329:G329"/>
    <mergeCell ref="C223:G223"/>
    <mergeCell ref="C239:G239"/>
    <mergeCell ref="C148:G148"/>
    <mergeCell ref="C313:G313"/>
    <mergeCell ref="C172:G172"/>
    <mergeCell ref="C184:G184"/>
    <mergeCell ref="C10:G10"/>
    <mergeCell ref="C142:G142"/>
    <mergeCell ref="C41:G41"/>
    <mergeCell ref="C345:G345"/>
  </mergeCells>
  <phoneticPr fontId="7" type="noConversion"/>
  <conditionalFormatting sqref="N1:N483 N485:N1048576">
    <cfRule type="cellIs" dxfId="17" priority="1" operator="greaterThan">
      <formula>0.1</formula>
    </cfRule>
  </conditionalFormatting>
  <conditionalFormatting sqref="N4:N478">
    <cfRule type="cellIs" dxfId="16" priority="2" operator="between">
      <formula>0.05</formula>
      <formula>0.1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&amp;L&amp;9Part C2: Pricing Data
Section C2.2: Bill of Quantities
&amp;R&amp;G</oddHeader>
    <oddFooter>&amp;C&amp;9&amp;G
C2.2-&amp;P</oddFooter>
  </headerFooter>
  <rowBreaks count="5" manualBreakCount="5">
    <brk id="79" max="10" man="1"/>
    <brk id="156" max="10" man="1"/>
    <brk id="233" max="10" man="1"/>
    <brk id="310" max="10" man="1"/>
    <brk id="386" max="10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7531-D43E-4A46-84D0-546D6A839259}">
  <dimension ref="A1:W1015"/>
  <sheetViews>
    <sheetView view="pageLayout" zoomScale="77" zoomScaleNormal="100" zoomScaleSheetLayoutView="73" zoomScalePageLayoutView="77" workbookViewId="0">
      <selection activeCell="A3" sqref="A3:K3"/>
    </sheetView>
  </sheetViews>
  <sheetFormatPr defaultColWidth="9.109375" defaultRowHeight="12.9" customHeight="1"/>
  <cols>
    <col min="1" max="1" width="6.88671875" style="7" customWidth="1"/>
    <col min="2" max="2" width="8.21875" style="2" customWidth="1"/>
    <col min="3" max="3" width="3.6640625" style="1" customWidth="1"/>
    <col min="4" max="4" width="4.88671875" style="1" customWidth="1"/>
    <col min="5" max="6" width="3.6640625" style="1" customWidth="1"/>
    <col min="7" max="7" width="37.5546875" style="1" customWidth="1"/>
    <col min="8" max="8" width="8.5546875" style="51" customWidth="1"/>
    <col min="9" max="9" width="8.33203125" style="51" customWidth="1"/>
    <col min="10" max="10" width="13.5546875" style="64" customWidth="1"/>
    <col min="11" max="11" width="14.88671875" style="64" customWidth="1"/>
    <col min="12" max="12" width="4.44140625" style="706" bestFit="1" customWidth="1"/>
    <col min="13" max="16384" width="9.109375" style="1"/>
  </cols>
  <sheetData>
    <row r="1" spans="1:23" s="2" customFormat="1" ht="12" customHeight="1">
      <c r="A1" s="725" t="s">
        <v>0</v>
      </c>
      <c r="B1" s="57" t="s">
        <v>1</v>
      </c>
      <c r="C1" s="719" t="s">
        <v>2</v>
      </c>
      <c r="D1" s="720"/>
      <c r="E1" s="720"/>
      <c r="F1" s="720"/>
      <c r="G1" s="721"/>
      <c r="H1" s="725" t="s">
        <v>3</v>
      </c>
      <c r="I1" s="725" t="s">
        <v>4</v>
      </c>
      <c r="J1" s="801" t="s">
        <v>5</v>
      </c>
      <c r="K1" s="801" t="s">
        <v>6</v>
      </c>
      <c r="L1" s="706"/>
    </row>
    <row r="2" spans="1:23" s="2" customFormat="1" ht="12" customHeight="1">
      <c r="A2" s="726"/>
      <c r="B2" s="58" t="s">
        <v>7</v>
      </c>
      <c r="C2" s="722"/>
      <c r="D2" s="723"/>
      <c r="E2" s="723"/>
      <c r="F2" s="723"/>
      <c r="G2" s="724"/>
      <c r="H2" s="726"/>
      <c r="I2" s="726"/>
      <c r="J2" s="802"/>
      <c r="K2" s="802"/>
      <c r="L2" s="706"/>
      <c r="N2" s="22" t="s">
        <v>603</v>
      </c>
      <c r="O2" s="1"/>
      <c r="Q2" s="22" t="s">
        <v>604</v>
      </c>
      <c r="R2" s="1"/>
      <c r="T2" s="22" t="s">
        <v>606</v>
      </c>
      <c r="U2" s="1"/>
    </row>
    <row r="3" spans="1:23" s="24" customFormat="1" ht="12" customHeight="1">
      <c r="A3" s="3"/>
      <c r="B3" s="47"/>
      <c r="C3" s="28" t="s">
        <v>823</v>
      </c>
      <c r="D3" s="32"/>
      <c r="E3" s="222">
        <v>5</v>
      </c>
      <c r="F3" s="529"/>
      <c r="G3" s="530"/>
      <c r="H3" s="50"/>
      <c r="I3" s="50"/>
      <c r="J3" s="66"/>
      <c r="K3" s="65" t="str">
        <f t="shared" ref="K3:K7" si="0">IF(I3&lt;&gt;0,I3*J3,"")</f>
        <v/>
      </c>
      <c r="L3" s="706">
        <v>1</v>
      </c>
      <c r="N3" s="350" t="s">
        <v>178</v>
      </c>
      <c r="O3" s="351">
        <v>4.45</v>
      </c>
      <c r="P3" s="1"/>
      <c r="Q3" s="350" t="s">
        <v>178</v>
      </c>
      <c r="R3" s="351">
        <v>3.95</v>
      </c>
      <c r="S3" s="1"/>
      <c r="T3" s="350" t="s">
        <v>607</v>
      </c>
      <c r="U3" s="351">
        <f>3.95+0.35+0.35</f>
        <v>4.6499999999999995</v>
      </c>
      <c r="V3" s="1" t="s">
        <v>609</v>
      </c>
      <c r="W3" s="1"/>
    </row>
    <row r="4" spans="1:23" ht="12" customHeight="1">
      <c r="A4" s="3"/>
      <c r="B4" s="47"/>
      <c r="C4" s="532" t="s">
        <v>346</v>
      </c>
      <c r="D4" s="533"/>
      <c r="E4" s="533"/>
      <c r="F4" s="533"/>
      <c r="G4" s="534"/>
      <c r="H4" s="50"/>
      <c r="I4" s="50"/>
      <c r="J4" s="66"/>
      <c r="K4" s="65" t="str">
        <f t="shared" si="0"/>
        <v/>
      </c>
      <c r="L4" s="706">
        <v>2</v>
      </c>
      <c r="N4" s="352" t="s">
        <v>387</v>
      </c>
      <c r="O4" s="353">
        <v>5.0999999999999996</v>
      </c>
      <c r="Q4" s="352" t="s">
        <v>387</v>
      </c>
      <c r="R4" s="353">
        <v>4</v>
      </c>
      <c r="T4" s="352" t="s">
        <v>608</v>
      </c>
      <c r="U4" s="353">
        <f>4</f>
        <v>4</v>
      </c>
      <c r="V4" s="1" t="s">
        <v>609</v>
      </c>
    </row>
    <row r="5" spans="1:23" ht="12" customHeight="1">
      <c r="A5" s="3"/>
      <c r="B5" s="47"/>
      <c r="H5" s="50"/>
      <c r="I5" s="50"/>
      <c r="J5" s="66"/>
      <c r="K5" s="65" t="str">
        <f t="shared" si="0"/>
        <v/>
      </c>
      <c r="L5" s="706">
        <v>3</v>
      </c>
      <c r="N5" s="354" t="s">
        <v>589</v>
      </c>
      <c r="O5" s="355">
        <v>0.3</v>
      </c>
      <c r="Q5" s="354" t="s">
        <v>589</v>
      </c>
      <c r="R5" s="355">
        <v>0.35</v>
      </c>
      <c r="T5" s="352" t="s">
        <v>602</v>
      </c>
      <c r="U5" s="353">
        <v>0.35</v>
      </c>
    </row>
    <row r="6" spans="1:23" ht="12" customHeight="1">
      <c r="A6" s="3"/>
      <c r="B6" s="47"/>
      <c r="C6" s="794" t="s">
        <v>347</v>
      </c>
      <c r="D6" s="795"/>
      <c r="E6" s="795"/>
      <c r="F6" s="795"/>
      <c r="G6" s="796"/>
      <c r="H6" s="50"/>
      <c r="I6" s="50"/>
      <c r="J6" s="66"/>
      <c r="K6" s="65" t="str">
        <f t="shared" ref="K6" si="1">IF(I6&lt;&gt;0,I6*J6,"")</f>
        <v/>
      </c>
      <c r="L6" s="706">
        <v>4</v>
      </c>
      <c r="N6" s="368" t="s">
        <v>583</v>
      </c>
      <c r="O6" s="370">
        <f>O3*O4*O5</f>
        <v>6.8084999999999996</v>
      </c>
      <c r="Q6" s="368" t="s">
        <v>583</v>
      </c>
      <c r="R6" s="369">
        <f>R3*R4*R5</f>
        <v>5.53</v>
      </c>
      <c r="T6" s="354" t="s">
        <v>589</v>
      </c>
      <c r="U6" s="355">
        <f>1.2+0.45+0.7+0.7</f>
        <v>3.05</v>
      </c>
      <c r="V6" s="1" t="s">
        <v>605</v>
      </c>
    </row>
    <row r="7" spans="1:23" ht="12" customHeight="1">
      <c r="A7" s="43"/>
      <c r="B7" s="4"/>
      <c r="G7" s="6"/>
      <c r="H7" s="50"/>
      <c r="I7" s="50"/>
      <c r="J7" s="61"/>
      <c r="K7" s="65" t="str">
        <f t="shared" si="0"/>
        <v/>
      </c>
      <c r="L7" s="706">
        <v>5</v>
      </c>
      <c r="T7" s="368" t="s">
        <v>583</v>
      </c>
      <c r="U7" s="370">
        <f>(U3*U5*U6)*2+(U4*U5*U6)*2</f>
        <v>18.467749999999995</v>
      </c>
    </row>
    <row r="8" spans="1:23" ht="12" customHeight="1">
      <c r="A8" s="43" t="str">
        <f>IF(ISBLANK(H8),"",($E$8&amp;"."&amp;+(COUNTA(H$8:H8))))</f>
        <v/>
      </c>
      <c r="B8" s="52" t="s">
        <v>8</v>
      </c>
      <c r="F8" s="32"/>
      <c r="G8" s="6"/>
      <c r="H8" s="50"/>
      <c r="I8" s="50"/>
      <c r="J8" s="61"/>
      <c r="K8" s="65"/>
      <c r="L8" s="706">
        <v>6</v>
      </c>
    </row>
    <row r="9" spans="1:23" ht="12" customHeight="1">
      <c r="A9" s="43" t="str">
        <f>IF(ISBLANK(H9),"",($E$8&amp;"."&amp;+(COUNTA(H$8:H9))))</f>
        <v/>
      </c>
      <c r="B9" s="53" t="s">
        <v>9</v>
      </c>
      <c r="C9" s="25" t="s">
        <v>10</v>
      </c>
      <c r="D9" s="10"/>
      <c r="E9" s="10"/>
      <c r="F9" s="10"/>
      <c r="G9" s="6"/>
      <c r="H9" s="50"/>
      <c r="I9" s="50"/>
      <c r="J9" s="61"/>
      <c r="K9" s="65"/>
      <c r="L9" s="706">
        <v>7</v>
      </c>
      <c r="N9" s="371" t="s">
        <v>610</v>
      </c>
      <c r="O9" s="213"/>
      <c r="P9" s="213"/>
      <c r="Q9" s="371" t="s">
        <v>611</v>
      </c>
      <c r="R9" s="213"/>
      <c r="S9" s="213"/>
      <c r="T9" s="371" t="s">
        <v>612</v>
      </c>
      <c r="U9" s="213"/>
      <c r="V9" s="213"/>
      <c r="W9" s="213"/>
    </row>
    <row r="10" spans="1:23" ht="12" customHeight="1">
      <c r="A10" s="43" t="str">
        <f>IF(ISBLANK(H10),"",($E$8&amp;"."&amp;+(COUNTA(H$8:H10))))</f>
        <v/>
      </c>
      <c r="B10" s="34"/>
      <c r="C10" s="25"/>
      <c r="D10" s="16"/>
      <c r="E10" s="16"/>
      <c r="F10" s="16"/>
      <c r="G10" s="6"/>
      <c r="H10" s="50"/>
      <c r="I10" s="50"/>
      <c r="J10" s="61"/>
      <c r="K10" s="65"/>
      <c r="L10" s="706">
        <v>8</v>
      </c>
      <c r="N10" s="372" t="s">
        <v>178</v>
      </c>
      <c r="O10" s="373">
        <v>4</v>
      </c>
      <c r="P10" s="213"/>
      <c r="Q10" s="372" t="s">
        <v>178</v>
      </c>
      <c r="R10" s="373">
        <v>3.95</v>
      </c>
      <c r="S10" s="213"/>
      <c r="T10" s="372" t="s">
        <v>607</v>
      </c>
      <c r="U10" s="373">
        <f>3.95+0.35+0.35</f>
        <v>4.6499999999999995</v>
      </c>
      <c r="V10" s="213" t="s">
        <v>609</v>
      </c>
      <c r="W10" s="213"/>
    </row>
    <row r="11" spans="1:23" ht="12" customHeight="1">
      <c r="A11" s="43" t="str">
        <f>IF(ISBLANK(H11),"",($E$8&amp;"."&amp;+(COUNTA(H$8:H11))))</f>
        <v/>
      </c>
      <c r="B11" s="1"/>
      <c r="C11" s="776" t="s">
        <v>20</v>
      </c>
      <c r="D11" s="779"/>
      <c r="E11" s="779"/>
      <c r="F11" s="779"/>
      <c r="G11" s="780"/>
      <c r="H11" s="62"/>
      <c r="I11" s="50"/>
      <c r="J11" s="61"/>
      <c r="K11" s="65"/>
      <c r="L11" s="706">
        <v>9</v>
      </c>
      <c r="N11" s="374" t="s">
        <v>387</v>
      </c>
      <c r="O11" s="375">
        <v>4.0999999999999996</v>
      </c>
      <c r="P11" s="213"/>
      <c r="Q11" s="374" t="s">
        <v>387</v>
      </c>
      <c r="R11" s="375">
        <v>2.9</v>
      </c>
      <c r="S11" s="213"/>
      <c r="T11" s="374" t="s">
        <v>608</v>
      </c>
      <c r="U11" s="375">
        <f>4</f>
        <v>4</v>
      </c>
      <c r="V11" s="213" t="s">
        <v>609</v>
      </c>
      <c r="W11" s="213"/>
    </row>
    <row r="12" spans="1:23" ht="12" customHeight="1">
      <c r="A12" s="43" t="str">
        <f>IF(ISBLANK(H12),"",($E$8&amp;"."&amp;+(COUNTA(H$8:H12))))</f>
        <v/>
      </c>
      <c r="B12" s="1"/>
      <c r="C12" s="12"/>
      <c r="D12" s="11"/>
      <c r="E12" s="11"/>
      <c r="F12" s="11"/>
      <c r="G12" s="6"/>
      <c r="H12" s="62"/>
      <c r="I12" s="50"/>
      <c r="J12" s="61"/>
      <c r="K12" s="65"/>
      <c r="L12" s="706">
        <v>10</v>
      </c>
      <c r="N12" s="376" t="s">
        <v>589</v>
      </c>
      <c r="O12" s="377">
        <v>0.3</v>
      </c>
      <c r="P12" s="213"/>
      <c r="Q12" s="376" t="s">
        <v>589</v>
      </c>
      <c r="R12" s="377">
        <v>0.35</v>
      </c>
      <c r="S12" s="213"/>
      <c r="T12" s="374" t="s">
        <v>602</v>
      </c>
      <c r="U12" s="375">
        <v>0.35</v>
      </c>
      <c r="V12" s="213"/>
      <c r="W12" s="213"/>
    </row>
    <row r="13" spans="1:23" ht="12" customHeight="1">
      <c r="A13" s="43" t="str">
        <f>IF(ISBLANK(H13),"",($E$8&amp;"."&amp;+(COUNTA(H$8:H13))))</f>
        <v/>
      </c>
      <c r="B13" s="33" t="s">
        <v>21</v>
      </c>
      <c r="C13" s="15" t="s">
        <v>12</v>
      </c>
      <c r="D13" s="244" t="s">
        <v>22</v>
      </c>
      <c r="E13" s="16"/>
      <c r="F13" s="11"/>
      <c r="G13" s="6"/>
      <c r="H13" s="14"/>
      <c r="I13" s="4"/>
      <c r="J13" s="83"/>
      <c r="K13" s="66"/>
      <c r="L13" s="706">
        <v>11</v>
      </c>
      <c r="N13" s="378" t="s">
        <v>583</v>
      </c>
      <c r="O13" s="379">
        <f>O10*O11*O12</f>
        <v>4.919999999999999</v>
      </c>
      <c r="P13" s="213"/>
      <c r="Q13" s="378" t="s">
        <v>583</v>
      </c>
      <c r="R13" s="380">
        <f>R10*R11*R12</f>
        <v>4.0092499999999998</v>
      </c>
      <c r="S13" s="213"/>
      <c r="T13" s="376" t="s">
        <v>589</v>
      </c>
      <c r="U13" s="377">
        <v>1.5</v>
      </c>
      <c r="V13" s="213" t="s">
        <v>605</v>
      </c>
      <c r="W13" s="213"/>
    </row>
    <row r="14" spans="1:23" ht="12" customHeight="1">
      <c r="A14" s="43" t="str">
        <f>IF(ISBLANK(H14),"",($E$8&amp;"."&amp;+(COUNTA(H$8:H14))))</f>
        <v/>
      </c>
      <c r="B14" s="33"/>
      <c r="C14" s="243"/>
      <c r="D14" s="245" t="s">
        <v>349</v>
      </c>
      <c r="E14" s="19"/>
      <c r="F14" s="11"/>
      <c r="G14" s="6"/>
      <c r="H14" s="14"/>
      <c r="I14" s="4"/>
      <c r="J14" s="83"/>
      <c r="K14" s="66"/>
      <c r="L14" s="706">
        <v>12</v>
      </c>
      <c r="N14" s="213"/>
      <c r="O14" s="213"/>
      <c r="P14" s="213"/>
      <c r="Q14" s="213"/>
      <c r="R14" s="213"/>
      <c r="S14" s="213"/>
      <c r="T14" s="378" t="s">
        <v>583</v>
      </c>
      <c r="U14" s="379">
        <f>(U10*U12*U13)*2+(U11*U12*U13)*2</f>
        <v>9.0824999999999996</v>
      </c>
      <c r="V14" s="213"/>
      <c r="W14" s="213"/>
    </row>
    <row r="15" spans="1:23" ht="12" customHeight="1">
      <c r="A15" s="43"/>
      <c r="B15" s="33"/>
      <c r="C15" s="12"/>
      <c r="D15" s="13"/>
      <c r="E15" s="19"/>
      <c r="F15" s="11"/>
      <c r="G15" s="6"/>
      <c r="H15" s="14"/>
      <c r="I15" s="4"/>
      <c r="J15" s="83"/>
      <c r="K15" s="66"/>
      <c r="L15" s="706">
        <v>13</v>
      </c>
    </row>
    <row r="16" spans="1:23" ht="12" customHeight="1">
      <c r="A16" s="43" t="str">
        <f>IF(ISBLANK(H16),"",($E$3&amp;"."&amp;+(COUNTA(H$8:H16))))</f>
        <v>5.1</v>
      </c>
      <c r="B16" s="35"/>
      <c r="C16" s="12"/>
      <c r="D16" s="13" t="s">
        <v>11</v>
      </c>
      <c r="E16" s="38" t="s">
        <v>348</v>
      </c>
      <c r="F16" s="38"/>
      <c r="G16" s="6"/>
      <c r="H16" s="62" t="s">
        <v>13</v>
      </c>
      <c r="I16" s="4">
        <f>ROUNDUP(O17,0)</f>
        <v>88</v>
      </c>
      <c r="J16" s="83"/>
      <c r="K16" s="66"/>
      <c r="L16" s="706">
        <v>14</v>
      </c>
    </row>
    <row r="17" spans="1:16" ht="12" customHeight="1">
      <c r="A17" s="43" t="str">
        <f>IF(ISBLANK(H17),"",($E$3&amp;"."&amp;+(COUNTA(H$8:H17))))</f>
        <v/>
      </c>
      <c r="B17" s="35"/>
      <c r="C17" s="12"/>
      <c r="D17" s="11"/>
      <c r="E17" s="38" t="s">
        <v>491</v>
      </c>
      <c r="F17" s="38"/>
      <c r="G17" s="6"/>
      <c r="H17" s="62"/>
      <c r="I17" s="4"/>
      <c r="J17" s="83"/>
      <c r="K17" s="66"/>
      <c r="L17" s="706">
        <v>15</v>
      </c>
      <c r="N17" s="341" t="s">
        <v>613</v>
      </c>
      <c r="O17" s="179">
        <f>($O$3+0.6)*($O$4+0.6)*$U$6</f>
        <v>87.794249999999991</v>
      </c>
      <c r="P17" s="1" t="s">
        <v>13</v>
      </c>
    </row>
    <row r="18" spans="1:16" ht="12" customHeight="1">
      <c r="A18" s="43" t="str">
        <f>IF(ISBLANK(H18),"",($E$3&amp;"."&amp;+(COUNTA(H$8:H18))))</f>
        <v/>
      </c>
      <c r="B18" s="33"/>
      <c r="C18" s="12"/>
      <c r="D18" s="15"/>
      <c r="E18" s="11"/>
      <c r="F18" s="11"/>
      <c r="G18" s="6"/>
      <c r="H18" s="14"/>
      <c r="I18" s="4"/>
      <c r="J18" s="83"/>
      <c r="K18" s="66"/>
      <c r="L18" s="706">
        <v>16</v>
      </c>
    </row>
    <row r="19" spans="1:16" ht="12" customHeight="1">
      <c r="A19" s="43" t="str">
        <f>IF(ISBLANK(H19),"",($E$3&amp;"."&amp;+(COUNTA(H$8:H19))))</f>
        <v>5.2</v>
      </c>
      <c r="B19" s="35"/>
      <c r="C19" s="12"/>
      <c r="D19" s="13" t="s">
        <v>17</v>
      </c>
      <c r="E19" s="38" t="s">
        <v>505</v>
      </c>
      <c r="F19" s="38"/>
      <c r="G19" s="6"/>
      <c r="H19" s="62" t="s">
        <v>13</v>
      </c>
      <c r="I19" s="4">
        <f>ROUNDUP(O20,0)</f>
        <v>33</v>
      </c>
      <c r="J19" s="83"/>
      <c r="K19" s="66"/>
      <c r="L19" s="706">
        <v>17</v>
      </c>
    </row>
    <row r="20" spans="1:16" ht="12" customHeight="1">
      <c r="A20" s="43" t="str">
        <f>IF(ISBLANK(H20),"",($E$3&amp;"."&amp;+(COUNTA(H$8:H20))))</f>
        <v/>
      </c>
      <c r="B20" s="35"/>
      <c r="C20" s="12"/>
      <c r="D20" s="13"/>
      <c r="E20" s="38" t="s">
        <v>506</v>
      </c>
      <c r="F20" s="38"/>
      <c r="G20" s="6"/>
      <c r="H20" s="62"/>
      <c r="I20" s="4"/>
      <c r="J20" s="83"/>
      <c r="K20" s="66"/>
      <c r="L20" s="706">
        <v>18</v>
      </c>
      <c r="N20" s="341" t="s">
        <v>614</v>
      </c>
      <c r="O20" s="179">
        <f>($O$10+0.6)*($O$11+0.6)*$U$13</f>
        <v>32.429999999999993</v>
      </c>
      <c r="P20" s="1" t="s">
        <v>13</v>
      </c>
    </row>
    <row r="21" spans="1:16" ht="12" customHeight="1">
      <c r="A21" s="43" t="str">
        <f>IF(ISBLANK(H21),"",($E$3&amp;"."&amp;+(COUNTA(H$8:H21))))</f>
        <v/>
      </c>
      <c r="B21" s="33"/>
      <c r="C21" s="12"/>
      <c r="D21" s="13"/>
      <c r="E21" s="13"/>
      <c r="F21" s="11"/>
      <c r="G21" s="6"/>
      <c r="H21" s="14"/>
      <c r="I21" s="4"/>
      <c r="J21" s="83"/>
      <c r="K21" s="66"/>
      <c r="L21" s="706">
        <v>19</v>
      </c>
    </row>
    <row r="22" spans="1:16" ht="12" customHeight="1">
      <c r="A22" s="43" t="str">
        <f>IF(ISBLANK(H22),"",($E$3&amp;"."&amp;+(COUNTA(H$8:H22))))</f>
        <v/>
      </c>
      <c r="B22" s="33"/>
      <c r="C22" s="776" t="s">
        <v>171</v>
      </c>
      <c r="D22" s="777"/>
      <c r="E22" s="777"/>
      <c r="F22" s="777"/>
      <c r="G22" s="778"/>
      <c r="H22" s="62"/>
      <c r="I22" s="50"/>
      <c r="J22" s="61"/>
      <c r="K22" s="65"/>
      <c r="L22" s="706">
        <v>20</v>
      </c>
    </row>
    <row r="23" spans="1:16" s="59" customFormat="1" ht="12" customHeight="1">
      <c r="A23" s="43" t="str">
        <f>IF(ISBLANK(H23),"",($E$3&amp;"."&amp;+(COUNTA(H$8:H23))))</f>
        <v/>
      </c>
      <c r="B23" s="33"/>
      <c r="C23" s="21"/>
      <c r="D23" s="11"/>
      <c r="E23" s="11"/>
      <c r="F23" s="16"/>
      <c r="G23" s="6"/>
      <c r="H23" s="62"/>
      <c r="I23" s="50"/>
      <c r="J23" s="61"/>
      <c r="K23" s="65" t="str">
        <f>IF(I22&lt;&gt;0,I22*J22,"")</f>
        <v/>
      </c>
      <c r="L23" s="706">
        <v>21</v>
      </c>
    </row>
    <row r="24" spans="1:16" s="51" customFormat="1" ht="12" customHeight="1">
      <c r="A24" s="43" t="str">
        <f>IF(ISBLANK(H24),"",($E$3&amp;"."&amp;+(COUNTA(H$8:H24))))</f>
        <v/>
      </c>
      <c r="B24" s="33" t="s">
        <v>172</v>
      </c>
      <c r="C24" s="15" t="s">
        <v>12</v>
      </c>
      <c r="D24" s="16" t="s">
        <v>173</v>
      </c>
      <c r="E24" s="26"/>
      <c r="F24" s="26"/>
      <c r="G24" s="6"/>
      <c r="H24" s="62"/>
      <c r="I24" s="50"/>
      <c r="J24" s="61"/>
      <c r="K24" s="65" t="str">
        <f>IF(I23&lt;&gt;0,I23*J23,"")</f>
        <v/>
      </c>
      <c r="L24" s="706">
        <v>22</v>
      </c>
    </row>
    <row r="25" spans="1:16" s="51" customFormat="1" ht="12" customHeight="1">
      <c r="A25" s="43" t="str">
        <f>IF(ISBLANK(H25),"",($E$3&amp;"."&amp;+(COUNTA(H$8:H25))))</f>
        <v/>
      </c>
      <c r="B25" s="33"/>
      <c r="D25" s="19" t="s">
        <v>174</v>
      </c>
      <c r="E25" s="11"/>
      <c r="F25" s="16"/>
      <c r="G25" s="6"/>
      <c r="H25" s="62"/>
      <c r="I25" s="50"/>
      <c r="J25" s="61"/>
      <c r="K25" s="65" t="str">
        <f t="shared" ref="K25:K58" si="2">IF(I24&lt;&gt;0,I24*J24,"")</f>
        <v/>
      </c>
      <c r="L25" s="706">
        <v>23</v>
      </c>
    </row>
    <row r="26" spans="1:16" s="51" customFormat="1" ht="12" customHeight="1">
      <c r="A26" s="43" t="str">
        <f>IF(ISBLANK(H26),"",($E$3&amp;"."&amp;+(COUNTA(H$8:H26))))</f>
        <v/>
      </c>
      <c r="B26" s="33"/>
      <c r="D26" s="11"/>
      <c r="E26" s="11"/>
      <c r="F26" s="11"/>
      <c r="G26" s="6"/>
      <c r="H26" s="62"/>
      <c r="I26" s="50"/>
      <c r="J26" s="61"/>
      <c r="K26" s="65" t="str">
        <f t="shared" si="2"/>
        <v/>
      </c>
      <c r="L26" s="706">
        <v>24</v>
      </c>
    </row>
    <row r="27" spans="1:16" s="51" customFormat="1" ht="12" customHeight="1">
      <c r="A27" s="43" t="str">
        <f>IF(ISBLANK(H27),"",($E$3&amp;"."&amp;+(COUNTA(H$8:H27))))</f>
        <v/>
      </c>
      <c r="B27" s="33"/>
      <c r="D27" s="13" t="s">
        <v>11</v>
      </c>
      <c r="E27" s="11" t="s">
        <v>175</v>
      </c>
      <c r="F27" s="26"/>
      <c r="G27" s="6"/>
      <c r="H27" s="62"/>
      <c r="I27" s="50"/>
      <c r="J27" s="61"/>
      <c r="K27" s="65" t="str">
        <f t="shared" si="2"/>
        <v/>
      </c>
      <c r="L27" s="706">
        <v>25</v>
      </c>
    </row>
    <row r="28" spans="1:16" s="51" customFormat="1" ht="12" customHeight="1">
      <c r="A28" s="43" t="str">
        <f>IF(ISBLANK(H28),"",($E$3&amp;"."&amp;+(COUNTA(H$8:H28))))</f>
        <v/>
      </c>
      <c r="B28" s="33"/>
      <c r="D28" s="13"/>
      <c r="E28" s="30" t="s">
        <v>176</v>
      </c>
      <c r="F28" s="11"/>
      <c r="G28" s="6"/>
      <c r="H28" s="62"/>
      <c r="I28" s="50"/>
      <c r="J28" s="61"/>
      <c r="K28" s="65" t="str">
        <f t="shared" si="2"/>
        <v/>
      </c>
      <c r="L28" s="706">
        <v>26</v>
      </c>
    </row>
    <row r="29" spans="1:16" s="51" customFormat="1" ht="12" customHeight="1">
      <c r="A29" s="43" t="str">
        <f>IF(ISBLANK(H29),"",($E$3&amp;"."&amp;+(COUNTA(H$8:H29))))</f>
        <v/>
      </c>
      <c r="B29" s="33"/>
      <c r="D29" s="13"/>
      <c r="E29" s="30" t="s">
        <v>177</v>
      </c>
      <c r="F29" s="11"/>
      <c r="G29" s="6"/>
      <c r="H29" s="62"/>
      <c r="I29" s="50"/>
      <c r="J29" s="61"/>
      <c r="K29" s="65" t="str">
        <f t="shared" si="2"/>
        <v/>
      </c>
      <c r="L29" s="706">
        <v>27</v>
      </c>
    </row>
    <row r="30" spans="1:16" s="51" customFormat="1" ht="12" customHeight="1">
      <c r="A30" s="43" t="str">
        <f>IF(ISBLANK(H30),"",($E$3&amp;"."&amp;+(COUNTA(H$8:H30))))</f>
        <v/>
      </c>
      <c r="B30" s="33"/>
      <c r="D30" s="13"/>
      <c r="E30" s="30" t="s">
        <v>179</v>
      </c>
      <c r="F30" s="11"/>
      <c r="G30" s="6"/>
      <c r="H30" s="62"/>
      <c r="I30" s="50"/>
      <c r="J30" s="61"/>
      <c r="K30" s="65" t="str">
        <f t="shared" si="2"/>
        <v/>
      </c>
      <c r="L30" s="706">
        <v>28</v>
      </c>
    </row>
    <row r="31" spans="1:16" s="51" customFormat="1" ht="12" customHeight="1">
      <c r="A31" s="43" t="str">
        <f>IF(ISBLANK(H31),"",($E$3&amp;"."&amp;+(COUNTA(H$8:H31))))</f>
        <v/>
      </c>
      <c r="B31" s="33"/>
      <c r="D31" s="13"/>
      <c r="E31" s="11" t="s">
        <v>180</v>
      </c>
      <c r="F31" s="11"/>
      <c r="G31" s="6"/>
      <c r="H31" s="62"/>
      <c r="I31" s="50"/>
      <c r="J31" s="61"/>
      <c r="K31" s="65"/>
      <c r="L31" s="706">
        <v>29</v>
      </c>
    </row>
    <row r="32" spans="1:16" s="51" customFormat="1" ht="12" customHeight="1">
      <c r="A32" s="43" t="str">
        <f>IF(ISBLANK(H32),"",($E$3&amp;"."&amp;+(COUNTA(H$8:H32))))</f>
        <v>5.3</v>
      </c>
      <c r="B32" s="33"/>
      <c r="D32" s="13"/>
      <c r="E32" s="11" t="s">
        <v>181</v>
      </c>
      <c r="F32" s="11"/>
      <c r="G32" s="6"/>
      <c r="H32" s="62" t="s">
        <v>58</v>
      </c>
      <c r="I32" s="50">
        <f>ROUNDUP($O$35,0)</f>
        <v>9</v>
      </c>
      <c r="J32" s="61"/>
      <c r="K32" s="65"/>
      <c r="L32" s="706">
        <v>30</v>
      </c>
    </row>
    <row r="33" spans="1:16" s="51" customFormat="1" ht="12" customHeight="1">
      <c r="A33" s="43" t="str">
        <f>IF(ISBLANK(H33),"",($E$3&amp;"."&amp;+(COUNTA(H$8:H33))))</f>
        <v/>
      </c>
      <c r="B33" s="33"/>
      <c r="C33" s="12"/>
      <c r="D33" s="693"/>
      <c r="E33" s="11"/>
      <c r="F33" s="11"/>
      <c r="G33" s="6"/>
      <c r="H33" s="62"/>
      <c r="I33" s="50"/>
      <c r="J33" s="61"/>
      <c r="K33" s="65"/>
      <c r="L33" s="706">
        <v>31</v>
      </c>
      <c r="N33" s="197" t="s">
        <v>613</v>
      </c>
      <c r="O33" s="179">
        <f>O3*1</f>
        <v>4.45</v>
      </c>
      <c r="P33" s="1" t="s">
        <v>58</v>
      </c>
    </row>
    <row r="34" spans="1:16" s="51" customFormat="1" ht="12" customHeight="1">
      <c r="A34" s="43" t="str">
        <f>IF(ISBLANK(H34),"",($E$3&amp;"."&amp;+(COUNTA(H$8:H34))))</f>
        <v/>
      </c>
      <c r="B34" s="52" t="s">
        <v>8</v>
      </c>
      <c r="C34" s="792" t="s">
        <v>479</v>
      </c>
      <c r="D34" s="784"/>
      <c r="E34" s="777"/>
      <c r="F34" s="777"/>
      <c r="G34" s="778"/>
      <c r="H34" s="14"/>
      <c r="I34" s="4"/>
      <c r="J34" s="205"/>
      <c r="K34" s="65"/>
      <c r="L34" s="706">
        <v>32</v>
      </c>
      <c r="N34" s="197" t="s">
        <v>614</v>
      </c>
      <c r="O34" s="179">
        <f>O10*1</f>
        <v>4</v>
      </c>
      <c r="P34" s="1" t="s">
        <v>58</v>
      </c>
    </row>
    <row r="35" spans="1:16" s="51" customFormat="1" ht="12" customHeight="1">
      <c r="A35" s="43" t="str">
        <f>IF(ISBLANK(H35),"",($E$3&amp;"."&amp;+(COUNTA(H$8:H35))))</f>
        <v/>
      </c>
      <c r="B35" s="53" t="s">
        <v>49</v>
      </c>
      <c r="C35" s="36"/>
      <c r="D35" s="693"/>
      <c r="E35" s="11"/>
      <c r="F35" s="11"/>
      <c r="G35" s="6"/>
      <c r="H35" s="14"/>
      <c r="I35" s="4"/>
      <c r="J35" s="205"/>
      <c r="K35" s="65"/>
      <c r="L35" s="706">
        <v>33</v>
      </c>
      <c r="N35" s="382" t="s">
        <v>615</v>
      </c>
      <c r="O35" s="383">
        <f>SUM(O33:O34)</f>
        <v>8.4499999999999993</v>
      </c>
    </row>
    <row r="36" spans="1:16" ht="12" customHeight="1">
      <c r="A36" s="43" t="str">
        <f>IF(ISBLANK(H36),"",($E$3&amp;"."&amp;+(COUNTA(H$8:H36))))</f>
        <v/>
      </c>
      <c r="B36" s="33"/>
      <c r="C36" s="326" t="s">
        <v>487</v>
      </c>
      <c r="D36" s="693"/>
      <c r="E36" s="11"/>
      <c r="F36" s="11"/>
      <c r="G36" s="6"/>
      <c r="H36" s="14"/>
      <c r="I36" s="4"/>
      <c r="J36" s="205"/>
      <c r="K36" s="65"/>
      <c r="L36" s="706">
        <v>34</v>
      </c>
      <c r="N36" s="181"/>
    </row>
    <row r="37" spans="1:16" ht="12" customHeight="1">
      <c r="A37" s="43" t="str">
        <f>IF(ISBLANK(H37),"",($E$3&amp;"."&amp;+(COUNTA(H$8:H37))))</f>
        <v/>
      </c>
      <c r="B37" s="33"/>
      <c r="C37" s="36"/>
      <c r="D37" s="693"/>
      <c r="E37" s="11"/>
      <c r="F37" s="11"/>
      <c r="G37" s="6"/>
      <c r="H37" s="14"/>
      <c r="I37" s="4"/>
      <c r="J37" s="205"/>
      <c r="K37" s="65"/>
      <c r="L37" s="706">
        <v>35</v>
      </c>
      <c r="N37" s="181"/>
    </row>
    <row r="38" spans="1:16" ht="12" customHeight="1">
      <c r="A38" s="43" t="str">
        <f>IF(ISBLANK(H38),"",($E$3&amp;"."&amp;+(COUNTA(H$8:H38))))</f>
        <v/>
      </c>
      <c r="B38" s="33"/>
      <c r="C38" s="15" t="s">
        <v>12</v>
      </c>
      <c r="D38" s="693" t="s">
        <v>482</v>
      </c>
      <c r="E38" s="11"/>
      <c r="F38" s="11"/>
      <c r="G38" s="6"/>
      <c r="H38" s="14"/>
      <c r="I38" s="4"/>
      <c r="J38" s="205"/>
      <c r="K38" s="65"/>
      <c r="L38" s="706">
        <v>36</v>
      </c>
      <c r="N38" s="181"/>
    </row>
    <row r="39" spans="1:16" ht="12" customHeight="1">
      <c r="A39" s="43" t="str">
        <f>IF(ISBLANK(H39),"",($E$3&amp;"."&amp;+(COUNTA(H$8:H39))))</f>
        <v/>
      </c>
      <c r="B39" s="33"/>
      <c r="C39" s="36"/>
      <c r="D39" s="693"/>
      <c r="E39" s="11"/>
      <c r="F39" s="11"/>
      <c r="G39" s="6"/>
      <c r="H39" s="14"/>
      <c r="I39" s="4"/>
      <c r="J39" s="205"/>
      <c r="K39" s="65"/>
      <c r="L39" s="706">
        <v>37</v>
      </c>
      <c r="N39" s="181"/>
    </row>
    <row r="40" spans="1:16" ht="12" customHeight="1">
      <c r="A40" s="43" t="str">
        <f>IF(ISBLANK(H40),"",($E$3&amp;"."&amp;+(COUNTA(H$8:H40))))</f>
        <v>5.4</v>
      </c>
      <c r="B40" s="33"/>
      <c r="C40" s="36"/>
      <c r="D40" s="680" t="s">
        <v>11</v>
      </c>
      <c r="E40" s="11" t="s">
        <v>507</v>
      </c>
      <c r="F40" s="11"/>
      <c r="G40" s="6"/>
      <c r="H40" s="14" t="s">
        <v>58</v>
      </c>
      <c r="I40" s="4">
        <f>ROUNDUP($O$3*$U$6,0)</f>
        <v>14</v>
      </c>
      <c r="J40" s="205"/>
      <c r="K40" s="65"/>
      <c r="L40" s="706">
        <v>38</v>
      </c>
      <c r="N40" s="181"/>
    </row>
    <row r="41" spans="1:16" ht="12" customHeight="1">
      <c r="A41" s="43" t="str">
        <f>IF(ISBLANK(H41),"",($E$3&amp;"."&amp;+(COUNTA(H$8:H41))))</f>
        <v/>
      </c>
      <c r="B41" s="33"/>
      <c r="C41" s="36"/>
      <c r="D41" s="685"/>
      <c r="E41" s="11"/>
      <c r="F41" s="11"/>
      <c r="G41" s="6"/>
      <c r="H41" s="14"/>
      <c r="I41" s="4"/>
      <c r="J41" s="205"/>
      <c r="K41" s="65"/>
      <c r="L41" s="706">
        <v>39</v>
      </c>
      <c r="N41" s="181"/>
    </row>
    <row r="42" spans="1:16" ht="12" customHeight="1">
      <c r="A42" s="43" t="str">
        <f>IF(ISBLANK(H42),"",($E$3&amp;"."&amp;+(COUNTA(H$8:H42))))</f>
        <v/>
      </c>
      <c r="B42" s="33"/>
      <c r="C42" s="327" t="s">
        <v>35</v>
      </c>
      <c r="D42" s="698"/>
      <c r="E42" s="247" t="s">
        <v>488</v>
      </c>
      <c r="F42" s="11"/>
      <c r="G42" s="6"/>
      <c r="H42" s="14"/>
      <c r="I42" s="4"/>
      <c r="J42" s="205"/>
      <c r="K42" s="65"/>
      <c r="L42" s="706">
        <v>40</v>
      </c>
      <c r="N42" s="181"/>
    </row>
    <row r="43" spans="1:16" ht="12" customHeight="1">
      <c r="A43" s="43" t="str">
        <f>IF(ISBLANK(H43),"",($E$3&amp;"."&amp;+(COUNTA(H$8:H43))))</f>
        <v/>
      </c>
      <c r="B43" s="33"/>
      <c r="C43" s="327"/>
      <c r="D43" s="698"/>
      <c r="E43" s="247" t="s">
        <v>489</v>
      </c>
      <c r="F43" s="11"/>
      <c r="G43" s="6"/>
      <c r="H43" s="14"/>
      <c r="I43" s="4"/>
      <c r="J43" s="205"/>
      <c r="K43" s="65"/>
      <c r="L43" s="706">
        <v>41</v>
      </c>
      <c r="N43" s="181"/>
    </row>
    <row r="44" spans="1:16" ht="12" customHeight="1">
      <c r="A44" s="43" t="str">
        <f>IF(ISBLANK(H44),"",($E$3&amp;"."&amp;+(COUNTA(H$8:H44))))</f>
        <v/>
      </c>
      <c r="B44" s="33"/>
      <c r="C44" s="327"/>
      <c r="D44" s="698"/>
      <c r="E44" s="247" t="s">
        <v>490</v>
      </c>
      <c r="F44" s="11"/>
      <c r="G44" s="6"/>
      <c r="H44" s="14"/>
      <c r="I44" s="4"/>
      <c r="J44" s="205"/>
      <c r="K44" s="65" t="str">
        <f t="shared" si="2"/>
        <v/>
      </c>
      <c r="L44" s="706">
        <v>42</v>
      </c>
      <c r="N44" s="181"/>
    </row>
    <row r="45" spans="1:16" ht="12" customHeight="1">
      <c r="A45" s="43" t="str">
        <f>IF(ISBLANK(H45),"",($E$3&amp;"."&amp;+(COUNTA(H$8:H45))))</f>
        <v/>
      </c>
      <c r="B45" s="33"/>
      <c r="C45" s="36"/>
      <c r="D45" s="693"/>
      <c r="E45" s="11"/>
      <c r="F45" s="11"/>
      <c r="G45" s="6"/>
      <c r="H45" s="14"/>
      <c r="I45" s="4"/>
      <c r="J45" s="205"/>
      <c r="K45" s="65" t="str">
        <f t="shared" si="2"/>
        <v/>
      </c>
      <c r="L45" s="706">
        <v>43</v>
      </c>
      <c r="N45" s="181"/>
    </row>
    <row r="46" spans="1:16" ht="12" customHeight="1">
      <c r="A46" s="43" t="str">
        <f>IF(ISBLANK(H46),"",($E$3&amp;"."&amp;+(COUNTA(H$8:H46))))</f>
        <v/>
      </c>
      <c r="B46" s="33"/>
      <c r="C46" s="327"/>
      <c r="D46" s="699"/>
      <c r="E46" s="247" t="s">
        <v>486</v>
      </c>
      <c r="F46" s="11"/>
      <c r="G46" s="6"/>
      <c r="H46" s="14"/>
      <c r="I46" s="4"/>
      <c r="J46" s="205"/>
      <c r="K46" s="65" t="str">
        <f t="shared" si="2"/>
        <v/>
      </c>
      <c r="L46" s="706">
        <v>44</v>
      </c>
      <c r="N46" s="181"/>
    </row>
    <row r="47" spans="1:16" ht="12" customHeight="1">
      <c r="A47" s="43" t="str">
        <f>IF(ISBLANK(H47),"",($E$3&amp;"."&amp;+(COUNTA(H$8:H47))))</f>
        <v/>
      </c>
      <c r="B47" s="33"/>
      <c r="C47" s="327"/>
      <c r="D47" s="699"/>
      <c r="E47" s="247" t="s">
        <v>483</v>
      </c>
      <c r="F47" s="11"/>
      <c r="G47" s="6"/>
      <c r="H47" s="14"/>
      <c r="I47" s="4"/>
      <c r="J47" s="205"/>
      <c r="K47" s="65" t="str">
        <f t="shared" si="2"/>
        <v/>
      </c>
      <c r="L47" s="706">
        <v>45</v>
      </c>
      <c r="N47" s="181"/>
    </row>
    <row r="48" spans="1:16" ht="12" customHeight="1">
      <c r="A48" s="43" t="str">
        <f>IF(ISBLANK(H48),"",($E$3&amp;"."&amp;+(COUNTA(H$8:H48))))</f>
        <v/>
      </c>
      <c r="B48" s="33"/>
      <c r="C48" s="327"/>
      <c r="D48" s="247"/>
      <c r="E48" s="247" t="s">
        <v>484</v>
      </c>
      <c r="F48" s="11"/>
      <c r="G48" s="6"/>
      <c r="H48" s="14"/>
      <c r="I48" s="4"/>
      <c r="J48" s="205"/>
      <c r="K48" s="65" t="str">
        <f t="shared" si="2"/>
        <v/>
      </c>
      <c r="L48" s="706">
        <v>46</v>
      </c>
      <c r="N48" s="181"/>
    </row>
    <row r="49" spans="1:14" ht="12" customHeight="1">
      <c r="A49" s="43" t="str">
        <f>IF(ISBLANK(H49),"",($E$3&amp;"."&amp;+(COUNTA(H$8:H49))))</f>
        <v/>
      </c>
      <c r="B49" s="33"/>
      <c r="C49" s="327"/>
      <c r="D49" s="247"/>
      <c r="E49" s="247" t="s">
        <v>485</v>
      </c>
      <c r="F49" s="11"/>
      <c r="G49" s="6"/>
      <c r="H49" s="14"/>
      <c r="I49" s="4"/>
      <c r="J49" s="205"/>
      <c r="K49" s="211"/>
      <c r="L49" s="706">
        <v>47</v>
      </c>
      <c r="N49" s="181"/>
    </row>
    <row r="50" spans="1:14" ht="12" customHeight="1">
      <c r="A50" s="43" t="str">
        <f>IF(ISBLANK(H50),"",($E$3&amp;"."&amp;+(COUNTA(H$8:H50))))</f>
        <v/>
      </c>
      <c r="B50" s="33"/>
      <c r="C50" s="12"/>
      <c r="D50" s="11"/>
      <c r="E50" s="11"/>
      <c r="F50" s="11"/>
      <c r="G50" s="6"/>
      <c r="H50" s="62"/>
      <c r="I50" s="50"/>
      <c r="J50" s="61"/>
      <c r="K50" s="211"/>
      <c r="L50" s="706">
        <v>48</v>
      </c>
      <c r="N50" s="181"/>
    </row>
    <row r="51" spans="1:14" ht="12" customHeight="1">
      <c r="A51" s="43" t="str">
        <f>IF(ISBLANK(H51),"",($E$3&amp;"."&amp;+(COUNTA(H$8:H51))))</f>
        <v/>
      </c>
      <c r="B51" s="33"/>
      <c r="C51" s="776" t="s">
        <v>41</v>
      </c>
      <c r="D51" s="777"/>
      <c r="E51" s="777"/>
      <c r="F51" s="777"/>
      <c r="G51" s="778"/>
      <c r="H51" s="62"/>
      <c r="I51" s="50"/>
      <c r="J51" s="61"/>
      <c r="K51" s="65" t="str">
        <f t="shared" si="2"/>
        <v/>
      </c>
      <c r="L51" s="706">
        <v>49</v>
      </c>
      <c r="N51" s="181"/>
    </row>
    <row r="52" spans="1:14" s="51" customFormat="1" ht="12" customHeight="1">
      <c r="A52" s="43" t="str">
        <f>IF(ISBLANK(H52),"",($E$3&amp;"."&amp;+(COUNTA(H$8:H52))))</f>
        <v/>
      </c>
      <c r="B52" s="33"/>
      <c r="C52" s="17"/>
      <c r="D52" s="11"/>
      <c r="E52" s="11"/>
      <c r="F52" s="11"/>
      <c r="G52" s="6"/>
      <c r="H52" s="62"/>
      <c r="I52" s="50"/>
      <c r="J52" s="61"/>
      <c r="K52" s="65" t="str">
        <f t="shared" si="2"/>
        <v/>
      </c>
      <c r="L52" s="706">
        <v>50</v>
      </c>
    </row>
    <row r="53" spans="1:14" s="51" customFormat="1" ht="12" customHeight="1">
      <c r="A53" s="43" t="str">
        <f>IF(ISBLANK(H53),"",($E$3&amp;"."&amp;+(COUNTA(H$8:H53))))</f>
        <v/>
      </c>
      <c r="B53" s="33" t="s">
        <v>44</v>
      </c>
      <c r="C53" s="21" t="s">
        <v>42</v>
      </c>
      <c r="D53" s="26"/>
      <c r="E53" s="26"/>
      <c r="F53" s="26"/>
      <c r="G53" s="6"/>
      <c r="H53" s="62"/>
      <c r="I53" s="50"/>
      <c r="J53" s="61"/>
      <c r="K53" s="65" t="str">
        <f t="shared" si="2"/>
        <v/>
      </c>
      <c r="L53" s="706">
        <v>51</v>
      </c>
    </row>
    <row r="54" spans="1:14" s="51" customFormat="1" ht="12" customHeight="1">
      <c r="A54" s="43" t="str">
        <f>IF(ISBLANK(H54),"",($E$3&amp;"."&amp;+(COUNTA(H$8:H54))))</f>
        <v/>
      </c>
      <c r="B54" s="33"/>
      <c r="C54" s="37" t="s">
        <v>43</v>
      </c>
      <c r="D54" s="11"/>
      <c r="E54" s="11"/>
      <c r="F54" s="11"/>
      <c r="G54" s="6"/>
      <c r="H54" s="62"/>
      <c r="I54" s="50"/>
      <c r="J54" s="61"/>
      <c r="K54" s="65" t="str">
        <f t="shared" si="2"/>
        <v/>
      </c>
      <c r="L54" s="706">
        <v>52</v>
      </c>
    </row>
    <row r="55" spans="1:14" s="51" customFormat="1" ht="12" customHeight="1">
      <c r="A55" s="43" t="str">
        <f>IF(ISBLANK(H55),"",($E$3&amp;"."&amp;+(COUNTA(H$8:H55))))</f>
        <v/>
      </c>
      <c r="B55" s="33"/>
      <c r="C55" s="17"/>
      <c r="D55" s="11"/>
      <c r="E55" s="11"/>
      <c r="F55" s="11"/>
      <c r="G55" s="6"/>
      <c r="H55" s="62"/>
      <c r="I55" s="50"/>
      <c r="J55" s="61"/>
      <c r="K55" s="65" t="str">
        <f t="shared" si="2"/>
        <v/>
      </c>
      <c r="L55" s="706">
        <v>53</v>
      </c>
    </row>
    <row r="56" spans="1:14" s="51" customFormat="1" ht="12" customHeight="1">
      <c r="A56" s="43" t="str">
        <f>IF(ISBLANK(H56),"",($E$3&amp;"."&amp;+(COUNTA(H$8:H56))))</f>
        <v/>
      </c>
      <c r="B56" s="33"/>
      <c r="C56" s="15" t="s">
        <v>12</v>
      </c>
      <c r="D56" s="44" t="s">
        <v>45</v>
      </c>
      <c r="E56" s="26"/>
      <c r="F56" s="26"/>
      <c r="G56" s="6"/>
      <c r="H56" s="62"/>
      <c r="I56" s="50"/>
      <c r="J56" s="61"/>
      <c r="K56" s="65" t="str">
        <f t="shared" si="2"/>
        <v/>
      </c>
      <c r="L56" s="706">
        <v>54</v>
      </c>
    </row>
    <row r="57" spans="1:14" s="51" customFormat="1" ht="12" customHeight="1">
      <c r="A57" s="43" t="str">
        <f>IF(ISBLANK(H57),"",($E$3&amp;"."&amp;+(COUNTA(H$8:H57))))</f>
        <v/>
      </c>
      <c r="B57" s="33"/>
      <c r="C57" s="12"/>
      <c r="D57" s="16" t="s">
        <v>46</v>
      </c>
      <c r="E57" s="11"/>
      <c r="F57" s="11"/>
      <c r="G57" s="6"/>
      <c r="H57" s="62"/>
      <c r="I57" s="50"/>
      <c r="J57" s="61"/>
      <c r="K57" s="65" t="str">
        <f t="shared" si="2"/>
        <v/>
      </c>
      <c r="L57" s="706">
        <v>55</v>
      </c>
    </row>
    <row r="58" spans="1:14" s="51" customFormat="1" ht="12" customHeight="1">
      <c r="A58" s="43" t="str">
        <f>IF(ISBLANK(H58),"",($E$3&amp;"."&amp;+(COUNTA(H$8:H58))))</f>
        <v/>
      </c>
      <c r="B58" s="33"/>
      <c r="C58" s="12"/>
      <c r="D58" s="11"/>
      <c r="E58" s="11"/>
      <c r="F58" s="11"/>
      <c r="G58" s="6"/>
      <c r="H58" s="62"/>
      <c r="I58" s="50"/>
      <c r="J58" s="61"/>
      <c r="K58" s="65" t="str">
        <f t="shared" si="2"/>
        <v/>
      </c>
      <c r="L58" s="706">
        <v>56</v>
      </c>
    </row>
    <row r="59" spans="1:14" s="51" customFormat="1" ht="12" customHeight="1">
      <c r="A59" s="43" t="str">
        <f>IF(ISBLANK(H59),"",($E$3&amp;"."&amp;+(COUNTA(H$8:H59))))</f>
        <v/>
      </c>
      <c r="B59" s="33"/>
      <c r="C59" s="12"/>
      <c r="D59" s="13" t="s">
        <v>11</v>
      </c>
      <c r="E59" s="11" t="s">
        <v>351</v>
      </c>
      <c r="F59" s="11"/>
      <c r="G59" s="6"/>
      <c r="H59" s="62"/>
      <c r="I59" s="50"/>
      <c r="J59" s="61"/>
      <c r="K59" s="65"/>
      <c r="L59" s="706">
        <v>57</v>
      </c>
    </row>
    <row r="60" spans="1:14" s="51" customFormat="1" ht="12" customHeight="1">
      <c r="A60" s="43" t="str">
        <f>IF(ISBLANK(H60),"",($E$3&amp;"."&amp;+(COUNTA(H$8:H60))))</f>
        <v>5.5</v>
      </c>
      <c r="B60" s="33"/>
      <c r="C60" s="12"/>
      <c r="D60" s="15"/>
      <c r="E60" s="11" t="s">
        <v>350</v>
      </c>
      <c r="F60" s="11"/>
      <c r="G60" s="6"/>
      <c r="H60" s="62" t="s">
        <v>13</v>
      </c>
      <c r="I60" s="50">
        <f>ROUNDUP($U$6*((2*U3)+(2*U4))*0.5,0)</f>
        <v>27</v>
      </c>
      <c r="J60" s="61"/>
      <c r="K60" s="65"/>
      <c r="L60" s="706">
        <v>58</v>
      </c>
    </row>
    <row r="61" spans="1:14" s="51" customFormat="1" ht="12" customHeight="1">
      <c r="A61" s="43" t="str">
        <f>IF(ISBLANK(H61),"",($E$3&amp;"."&amp;+(COUNTA(H$8:H61))))</f>
        <v/>
      </c>
      <c r="B61" s="33"/>
      <c r="C61" s="36"/>
      <c r="D61" s="16"/>
      <c r="E61" s="13"/>
      <c r="F61" s="11"/>
      <c r="G61" s="6"/>
      <c r="H61" s="62"/>
      <c r="I61" s="50"/>
      <c r="J61" s="61"/>
      <c r="K61" s="65"/>
      <c r="L61" s="706">
        <v>59</v>
      </c>
    </row>
    <row r="62" spans="1:14" ht="12" customHeight="1">
      <c r="A62" s="43" t="str">
        <f>IF(ISBLANK(H62),"",($E$3&amp;"."&amp;+(COUNTA(H$8:H62))))</f>
        <v/>
      </c>
      <c r="B62" s="52" t="s">
        <v>8</v>
      </c>
      <c r="C62" s="36"/>
      <c r="D62" s="16"/>
      <c r="E62" s="13"/>
      <c r="F62" s="11"/>
      <c r="G62" s="6"/>
      <c r="H62" s="50"/>
      <c r="I62" s="50"/>
      <c r="J62" s="61"/>
      <c r="K62" s="65"/>
      <c r="L62" s="706">
        <v>60</v>
      </c>
    </row>
    <row r="63" spans="1:14" ht="12" customHeight="1">
      <c r="A63" s="43" t="str">
        <f>IF(ISBLANK(H63),"",($E$3&amp;"."&amp;+(COUNTA(H$8:H63))))</f>
        <v/>
      </c>
      <c r="B63" s="54" t="s">
        <v>54</v>
      </c>
      <c r="C63" s="28" t="s">
        <v>55</v>
      </c>
      <c r="D63" s="10"/>
      <c r="E63" s="10"/>
      <c r="F63" s="10"/>
      <c r="G63" s="6"/>
      <c r="H63" s="50"/>
      <c r="I63" s="50"/>
      <c r="J63" s="61"/>
      <c r="K63" s="65"/>
      <c r="L63" s="706">
        <v>61</v>
      </c>
    </row>
    <row r="64" spans="1:14" ht="12" customHeight="1">
      <c r="A64" s="43" t="str">
        <f>IF(ISBLANK(H64),"",($E$3&amp;"."&amp;+(COUNTA(H$8:H64))))</f>
        <v/>
      </c>
      <c r="B64" s="34"/>
      <c r="C64" s="25"/>
      <c r="D64" s="16"/>
      <c r="E64" s="16"/>
      <c r="F64" s="16"/>
      <c r="G64" s="6"/>
      <c r="H64" s="50"/>
      <c r="I64" s="50"/>
      <c r="J64" s="61"/>
      <c r="K64" s="65"/>
      <c r="L64" s="706">
        <v>62</v>
      </c>
    </row>
    <row r="65" spans="1:19" ht="12" customHeight="1">
      <c r="A65" s="43" t="str">
        <f>IF(ISBLANK(H65),"",($E$3&amp;"."&amp;+(COUNTA(H$8:H65))))</f>
        <v/>
      </c>
      <c r="B65" s="33"/>
      <c r="C65" s="776" t="s">
        <v>56</v>
      </c>
      <c r="D65" s="777"/>
      <c r="E65" s="777"/>
      <c r="F65" s="777"/>
      <c r="G65" s="778"/>
      <c r="H65" s="50"/>
      <c r="I65" s="50"/>
      <c r="J65" s="61"/>
      <c r="K65" s="65"/>
      <c r="L65" s="706">
        <v>63</v>
      </c>
    </row>
    <row r="66" spans="1:19" ht="12" customHeight="1">
      <c r="A66" s="43" t="str">
        <f>IF(ISBLANK(H66),"",($E$3&amp;"."&amp;+(COUNTA(H$8:H66))))</f>
        <v/>
      </c>
      <c r="B66" s="33"/>
      <c r="C66" s="17"/>
      <c r="D66" s="11"/>
      <c r="E66" s="11"/>
      <c r="F66" s="11"/>
      <c r="G66" s="6"/>
      <c r="H66" s="50"/>
      <c r="I66" s="50"/>
      <c r="J66" s="61"/>
      <c r="K66" s="65"/>
      <c r="L66" s="706">
        <v>64</v>
      </c>
    </row>
    <row r="67" spans="1:19" ht="12" customHeight="1">
      <c r="A67" s="43" t="str">
        <f>IF(ISBLANK(H67),"",($E$3&amp;"."&amp;+(COUNTA(H$8:H67))))</f>
        <v/>
      </c>
      <c r="B67" s="33" t="s">
        <v>59</v>
      </c>
      <c r="C67" s="15" t="s">
        <v>12</v>
      </c>
      <c r="D67" s="16" t="s">
        <v>196</v>
      </c>
      <c r="E67" s="11"/>
      <c r="F67" s="11"/>
      <c r="G67" s="6"/>
      <c r="H67" s="14"/>
      <c r="I67" s="140"/>
      <c r="J67" s="61"/>
      <c r="K67" s="65"/>
      <c r="L67" s="706">
        <v>65</v>
      </c>
    </row>
    <row r="68" spans="1:19" ht="12" customHeight="1">
      <c r="A68" s="43" t="str">
        <f>IF(ISBLANK(H68),"",($E$3&amp;"."&amp;+(COUNTA(H$8:H68))))</f>
        <v/>
      </c>
      <c r="B68" s="33"/>
      <c r="C68" s="5"/>
      <c r="D68" s="16" t="s">
        <v>197</v>
      </c>
      <c r="E68" s="11"/>
      <c r="F68" s="11"/>
      <c r="G68" s="6"/>
      <c r="H68" s="14"/>
      <c r="I68" s="140"/>
      <c r="J68" s="61"/>
      <c r="K68" s="65"/>
      <c r="L68" s="706">
        <v>66</v>
      </c>
    </row>
    <row r="69" spans="1:19" ht="12" customHeight="1">
      <c r="A69" s="43" t="str">
        <f>IF(ISBLANK(H69),"",($E$3&amp;"."&amp;+(COUNTA(H$8:H69))))</f>
        <v/>
      </c>
      <c r="B69" s="33"/>
      <c r="D69" s="16"/>
      <c r="E69" s="11"/>
      <c r="F69" s="11"/>
      <c r="G69" s="6"/>
      <c r="H69" s="14"/>
      <c r="I69" s="535"/>
      <c r="J69" s="61"/>
      <c r="K69" s="65"/>
      <c r="L69" s="706">
        <v>67</v>
      </c>
    </row>
    <row r="70" spans="1:19" ht="12" customHeight="1">
      <c r="A70" s="43" t="str">
        <f>IF(ISBLANK(H70),"",($E$3&amp;"."&amp;+(COUNTA(H$8:H70))))</f>
        <v>5.6</v>
      </c>
      <c r="B70" s="33"/>
      <c r="D70" s="13" t="s">
        <v>11</v>
      </c>
      <c r="E70" s="11" t="s">
        <v>185</v>
      </c>
      <c r="F70" s="11"/>
      <c r="G70" s="6"/>
      <c r="H70" s="14" t="s">
        <v>62</v>
      </c>
      <c r="I70" s="536">
        <v>52</v>
      </c>
      <c r="J70" s="61"/>
      <c r="K70" s="65"/>
      <c r="L70" s="706">
        <v>68</v>
      </c>
    </row>
    <row r="71" spans="1:19" ht="12" customHeight="1">
      <c r="A71" s="43"/>
      <c r="B71" s="33"/>
      <c r="D71" s="13"/>
      <c r="E71" s="11"/>
      <c r="F71" s="11"/>
      <c r="G71" s="6"/>
      <c r="H71" s="14"/>
      <c r="I71" s="536"/>
      <c r="J71" s="61"/>
      <c r="K71" s="65"/>
      <c r="L71" s="706">
        <v>69</v>
      </c>
    </row>
    <row r="72" spans="1:19" ht="12" customHeight="1">
      <c r="A72" s="43"/>
      <c r="B72" s="33"/>
      <c r="D72" s="13"/>
      <c r="E72" s="11"/>
      <c r="F72" s="11"/>
      <c r="G72" s="6"/>
      <c r="H72" s="14"/>
      <c r="I72" s="536"/>
      <c r="J72" s="61"/>
      <c r="K72" s="65"/>
      <c r="L72" s="706">
        <v>70</v>
      </c>
      <c r="N72" s="197" t="s">
        <v>616</v>
      </c>
      <c r="O72" s="198"/>
      <c r="P72" s="198"/>
      <c r="Q72" s="198"/>
      <c r="R72" s="179">
        <f>$O$3*2+$O$4*2</f>
        <v>19.100000000000001</v>
      </c>
      <c r="S72" s="1" t="s">
        <v>62</v>
      </c>
    </row>
    <row r="73" spans="1:19" ht="12" customHeight="1">
      <c r="A73" s="43"/>
      <c r="B73" s="33"/>
      <c r="D73" s="13"/>
      <c r="E73" s="11"/>
      <c r="F73" s="11"/>
      <c r="G73" s="6"/>
      <c r="H73" s="14"/>
      <c r="I73" s="536"/>
      <c r="J73" s="61"/>
      <c r="K73" s="65"/>
      <c r="L73" s="706">
        <v>71</v>
      </c>
      <c r="N73" s="197" t="s">
        <v>618</v>
      </c>
      <c r="O73" s="198"/>
      <c r="P73" s="198"/>
      <c r="Q73" s="198"/>
      <c r="R73" s="179">
        <f>(U3+U4)*4*U6</f>
        <v>105.52999999999997</v>
      </c>
      <c r="S73" s="1" t="s">
        <v>58</v>
      </c>
    </row>
    <row r="74" spans="1:19" s="73" customFormat="1" ht="12" customHeight="1">
      <c r="A74" s="43"/>
      <c r="B74" s="33"/>
      <c r="C74" s="1"/>
      <c r="D74" s="13"/>
      <c r="E74" s="11"/>
      <c r="F74" s="11"/>
      <c r="G74" s="6"/>
      <c r="H74" s="14"/>
      <c r="I74" s="536"/>
      <c r="J74" s="61"/>
      <c r="K74" s="65"/>
      <c r="L74" s="706">
        <v>72</v>
      </c>
    </row>
    <row r="75" spans="1:19" s="73" customFormat="1" ht="12" customHeight="1">
      <c r="A75" s="43"/>
      <c r="B75" s="33"/>
      <c r="C75" s="1"/>
      <c r="D75" s="13"/>
      <c r="E75" s="11"/>
      <c r="F75" s="11"/>
      <c r="G75" s="6"/>
      <c r="H75" s="14"/>
      <c r="I75" s="536"/>
      <c r="J75" s="61"/>
      <c r="K75" s="65"/>
      <c r="L75" s="706">
        <v>73</v>
      </c>
      <c r="N75" s="197" t="s">
        <v>617</v>
      </c>
      <c r="O75" s="198"/>
      <c r="P75" s="198"/>
      <c r="Q75" s="198"/>
      <c r="R75" s="179">
        <f>$O$10*2+$O$11*2</f>
        <v>16.2</v>
      </c>
      <c r="S75" s="1" t="s">
        <v>62</v>
      </c>
    </row>
    <row r="76" spans="1:19" ht="12" customHeight="1">
      <c r="A76" s="43"/>
      <c r="B76" s="33"/>
      <c r="D76" s="13"/>
      <c r="E76" s="11"/>
      <c r="F76" s="11"/>
      <c r="G76" s="6"/>
      <c r="H76" s="14"/>
      <c r="I76" s="536"/>
      <c r="J76" s="61"/>
      <c r="K76" s="65"/>
      <c r="L76" s="706">
        <v>74</v>
      </c>
      <c r="N76" s="197" t="s">
        <v>618</v>
      </c>
      <c r="O76" s="198"/>
      <c r="P76" s="198"/>
      <c r="Q76" s="198"/>
      <c r="R76" s="179">
        <f>(U10+U11)*4*U13</f>
        <v>51.899999999999991</v>
      </c>
      <c r="S76" s="1" t="s">
        <v>58</v>
      </c>
    </row>
    <row r="77" spans="1:19" ht="12" customHeight="1">
      <c r="A77" s="43" t="str">
        <f>IF(ISBLANK(H77),"",($E$3&amp;"."&amp;+(COUNTA(H$8:H77))))</f>
        <v/>
      </c>
      <c r="B77" s="33"/>
      <c r="C77" s="12"/>
      <c r="D77" s="11"/>
      <c r="E77" s="11"/>
      <c r="F77" s="11"/>
      <c r="G77" s="6"/>
      <c r="H77" s="14"/>
      <c r="I77" s="140"/>
      <c r="J77" s="61"/>
      <c r="K77" s="65"/>
      <c r="L77" s="706">
        <v>75</v>
      </c>
    </row>
    <row r="78" spans="1:19" ht="12" customHeight="1">
      <c r="A78" s="549"/>
      <c r="B78" s="69"/>
      <c r="C78" s="70"/>
      <c r="D78" s="70"/>
      <c r="E78" s="70"/>
      <c r="F78" s="70"/>
      <c r="G78" s="70"/>
      <c r="H78" s="69"/>
      <c r="I78" s="69"/>
      <c r="J78" s="71" t="s">
        <v>25</v>
      </c>
      <c r="K78" s="72"/>
      <c r="L78" s="706">
        <v>76</v>
      </c>
    </row>
    <row r="79" spans="1:19" ht="12" customHeight="1">
      <c r="A79" s="549"/>
      <c r="B79" s="69"/>
      <c r="C79" s="70"/>
      <c r="D79" s="70"/>
      <c r="E79" s="70"/>
      <c r="F79" s="70"/>
      <c r="G79" s="70"/>
      <c r="H79" s="69"/>
      <c r="I79" s="581"/>
      <c r="J79" s="71" t="s">
        <v>26</v>
      </c>
      <c r="K79" s="582"/>
      <c r="L79" s="706">
        <v>77</v>
      </c>
    </row>
    <row r="80" spans="1:19" ht="12" customHeight="1">
      <c r="A80" s="43" t="str">
        <f>IF(ISBLANK(H80),"",($E$3&amp;"."&amp;+(COUNTA(H$8:H80))))</f>
        <v/>
      </c>
      <c r="B80" s="33"/>
      <c r="C80" s="776" t="s">
        <v>63</v>
      </c>
      <c r="D80" s="777"/>
      <c r="E80" s="777"/>
      <c r="F80" s="777"/>
      <c r="G80" s="778"/>
      <c r="H80" s="14"/>
      <c r="I80" s="140"/>
      <c r="J80" s="61"/>
      <c r="K80" s="65" t="str">
        <f>IF(I79&lt;&gt;0,I79*J79,"")</f>
        <v/>
      </c>
      <c r="L80" s="706">
        <v>78</v>
      </c>
    </row>
    <row r="81" spans="1:12" ht="12" customHeight="1">
      <c r="A81" s="43" t="str">
        <f>IF(ISBLANK(H81),"",($E$3&amp;"."&amp;+(COUNTA(H$8:H81))))</f>
        <v/>
      </c>
      <c r="B81" s="33"/>
      <c r="C81" s="25"/>
      <c r="D81" s="11"/>
      <c r="E81" s="11"/>
      <c r="F81" s="11"/>
      <c r="G81" s="6"/>
      <c r="H81" s="14"/>
      <c r="I81" s="140"/>
      <c r="J81" s="61"/>
      <c r="K81" s="65" t="str">
        <f>IF(I80&lt;&gt;0,I80*J80,"")</f>
        <v/>
      </c>
      <c r="L81" s="706">
        <v>79</v>
      </c>
    </row>
    <row r="82" spans="1:12" ht="12" customHeight="1">
      <c r="A82" s="43" t="str">
        <f>IF(ISBLANK(H82),"",($E$3&amp;"."&amp;+(COUNTA(H$8:H82))))</f>
        <v/>
      </c>
      <c r="B82" s="33"/>
      <c r="C82" s="21" t="s">
        <v>182</v>
      </c>
      <c r="D82" s="11"/>
      <c r="E82" s="11"/>
      <c r="F82" s="11"/>
      <c r="G82" s="6"/>
      <c r="H82" s="14"/>
      <c r="I82" s="140"/>
      <c r="J82" s="61"/>
      <c r="K82" s="65" t="str">
        <f>IF(I81&lt;&gt;0,I81*J81,"")</f>
        <v/>
      </c>
      <c r="L82" s="706">
        <v>80</v>
      </c>
    </row>
    <row r="83" spans="1:12" ht="12" customHeight="1">
      <c r="A83" s="43" t="str">
        <f>IF(ISBLANK(H83),"",($E$3&amp;"."&amp;+(COUNTA(H$8:H83))))</f>
        <v/>
      </c>
      <c r="B83" s="33"/>
      <c r="C83" s="21" t="s">
        <v>183</v>
      </c>
      <c r="D83" s="11"/>
      <c r="E83" s="11"/>
      <c r="F83" s="11"/>
      <c r="G83" s="6"/>
      <c r="H83" s="14"/>
      <c r="I83" s="140"/>
      <c r="J83" s="61"/>
      <c r="K83" s="65" t="str">
        <f>IF(I82&lt;&gt;0,I82*J82,"")</f>
        <v/>
      </c>
    </row>
    <row r="84" spans="1:12" ht="12" customHeight="1">
      <c r="A84" s="43" t="str">
        <f>IF(ISBLANK(H84),"",($E$3&amp;"."&amp;+(COUNTA(H$8:H84))))</f>
        <v/>
      </c>
      <c r="B84" s="33"/>
      <c r="C84" s="17"/>
      <c r="D84" s="11"/>
      <c r="E84" s="11"/>
      <c r="F84" s="11"/>
      <c r="G84" s="6"/>
      <c r="H84" s="14"/>
      <c r="I84" s="140"/>
      <c r="J84" s="61"/>
      <c r="K84" s="65" t="str">
        <f>IF(I83&lt;&gt;0,I83*J83,"")</f>
        <v/>
      </c>
      <c r="L84" s="706">
        <v>1</v>
      </c>
    </row>
    <row r="85" spans="1:12" ht="12" customHeight="1">
      <c r="A85" s="43" t="str">
        <f>IF(ISBLANK(H85),"",($E$3&amp;"."&amp;+(COUNTA(H$8:H85))))</f>
        <v/>
      </c>
      <c r="B85" s="33" t="s">
        <v>64</v>
      </c>
      <c r="C85" s="15" t="s">
        <v>12</v>
      </c>
      <c r="D85" s="16" t="s">
        <v>67</v>
      </c>
      <c r="E85" s="11"/>
      <c r="F85" s="11"/>
      <c r="G85" s="6"/>
      <c r="H85" s="14"/>
      <c r="I85" s="535"/>
      <c r="J85" s="61"/>
      <c r="K85" s="65"/>
      <c r="L85" s="706">
        <v>2</v>
      </c>
    </row>
    <row r="86" spans="1:12" ht="12" customHeight="1">
      <c r="A86" s="43" t="str">
        <f>IF(ISBLANK(H86),"",($E$3&amp;"."&amp;+(COUNTA(H$8:H86))))</f>
        <v/>
      </c>
      <c r="B86" s="33"/>
      <c r="C86" s="36"/>
      <c r="D86" s="13"/>
      <c r="E86" s="11"/>
      <c r="F86" s="11"/>
      <c r="G86" s="6"/>
      <c r="H86" s="14"/>
      <c r="I86" s="535"/>
      <c r="J86" s="61"/>
      <c r="K86" s="65"/>
      <c r="L86" s="706">
        <v>3</v>
      </c>
    </row>
    <row r="87" spans="1:12" ht="12" customHeight="1">
      <c r="A87" s="43" t="str">
        <f>IF(ISBLANK(H87),"",($E$3&amp;"."&amp;+(COUNTA(H$8:H87))))</f>
        <v>5.7</v>
      </c>
      <c r="B87" s="33"/>
      <c r="C87" s="36"/>
      <c r="D87" s="13" t="s">
        <v>11</v>
      </c>
      <c r="E87" s="11" t="s">
        <v>198</v>
      </c>
      <c r="F87" s="11"/>
      <c r="G87" s="6"/>
      <c r="H87" s="14" t="s">
        <v>58</v>
      </c>
      <c r="I87" s="536">
        <f>ROUNDUP($R$73+$R$76*2,0)</f>
        <v>210</v>
      </c>
      <c r="J87" s="61"/>
      <c r="K87" s="65"/>
      <c r="L87" s="706">
        <v>4</v>
      </c>
    </row>
    <row r="88" spans="1:12" ht="12" customHeight="1">
      <c r="A88" s="43" t="str">
        <f>IF(ISBLANK(H88),"",($E$3&amp;"."&amp;+(COUNTA(H$8:H88))))</f>
        <v/>
      </c>
      <c r="B88" s="33"/>
      <c r="C88" s="36"/>
      <c r="D88" s="13"/>
      <c r="E88" s="11"/>
      <c r="F88" s="11"/>
      <c r="G88" s="6"/>
      <c r="H88" s="14"/>
      <c r="I88" s="536"/>
      <c r="J88" s="61"/>
      <c r="K88" s="65"/>
      <c r="L88" s="706">
        <v>5</v>
      </c>
    </row>
    <row r="89" spans="1:12" ht="12" customHeight="1">
      <c r="A89" s="43" t="str">
        <f>IF(ISBLANK(H89),"",($E$3&amp;"."&amp;+(COUNTA(H$8:H89))))</f>
        <v>5.8</v>
      </c>
      <c r="B89" s="33"/>
      <c r="C89" s="36"/>
      <c r="D89" s="13" t="s">
        <v>17</v>
      </c>
      <c r="E89" s="11" t="s">
        <v>199</v>
      </c>
      <c r="F89" s="11"/>
      <c r="G89" s="6"/>
      <c r="H89" s="14" t="s">
        <v>58</v>
      </c>
      <c r="I89" s="536">
        <v>1</v>
      </c>
      <c r="J89" s="61"/>
      <c r="K89" s="65"/>
      <c r="L89" s="706">
        <v>6</v>
      </c>
    </row>
    <row r="90" spans="1:12" ht="12" customHeight="1">
      <c r="A90" s="43" t="str">
        <f>IF(ISBLANK(H90),"",($E$3&amp;"."&amp;+(COUNTA(H$8:H90))))</f>
        <v/>
      </c>
      <c r="B90" s="33"/>
      <c r="C90" s="17"/>
      <c r="D90" s="11"/>
      <c r="E90" s="11"/>
      <c r="F90" s="11"/>
      <c r="G90" s="6"/>
      <c r="H90" s="14"/>
      <c r="I90" s="535"/>
      <c r="J90" s="61"/>
      <c r="K90" s="65"/>
      <c r="L90" s="706">
        <v>7</v>
      </c>
    </row>
    <row r="91" spans="1:12" ht="12" customHeight="1">
      <c r="A91" s="43" t="str">
        <f>IF(ISBLANK(H91),"",($E$3&amp;"."&amp;+(COUNTA(H$8:H91))))</f>
        <v/>
      </c>
      <c r="B91" s="33" t="s">
        <v>59</v>
      </c>
      <c r="C91" s="15" t="s">
        <v>15</v>
      </c>
      <c r="D91" s="16" t="s">
        <v>184</v>
      </c>
      <c r="E91" s="11"/>
      <c r="F91" s="11"/>
      <c r="G91" s="6"/>
      <c r="H91" s="14"/>
      <c r="I91" s="97"/>
      <c r="J91" s="61"/>
      <c r="K91" s="65"/>
      <c r="L91" s="706">
        <v>8</v>
      </c>
    </row>
    <row r="92" spans="1:12" ht="12" customHeight="1">
      <c r="A92" s="43" t="str">
        <f>IF(ISBLANK(H92),"",($E$3&amp;"."&amp;+(COUNTA(H$8:H92))))</f>
        <v/>
      </c>
      <c r="B92" s="33"/>
      <c r="C92" s="5"/>
      <c r="D92" s="16" t="s">
        <v>197</v>
      </c>
      <c r="E92" s="11"/>
      <c r="F92" s="11"/>
      <c r="G92" s="6"/>
      <c r="H92" s="14"/>
      <c r="I92" s="97"/>
      <c r="J92" s="61"/>
      <c r="K92" s="65"/>
      <c r="L92" s="706">
        <v>9</v>
      </c>
    </row>
    <row r="93" spans="1:12" ht="12" customHeight="1">
      <c r="A93" s="43" t="str">
        <f>IF(ISBLANK(H93),"",($E$3&amp;"."&amp;+(COUNTA(H$8:H93))))</f>
        <v/>
      </c>
      <c r="B93" s="33"/>
      <c r="D93" s="16"/>
      <c r="E93" s="11"/>
      <c r="F93" s="11"/>
      <c r="G93" s="6"/>
      <c r="H93" s="14"/>
      <c r="I93" s="97"/>
      <c r="J93" s="61"/>
      <c r="K93" s="65"/>
      <c r="L93" s="706">
        <v>10</v>
      </c>
    </row>
    <row r="94" spans="1:12" ht="12" customHeight="1">
      <c r="A94" s="43" t="str">
        <f>IF(ISBLANK(H94),"",($E$3&amp;"."&amp;+(COUNTA(H$8:H94))))</f>
        <v>5.9</v>
      </c>
      <c r="B94" s="33"/>
      <c r="D94" s="13" t="s">
        <v>11</v>
      </c>
      <c r="E94" s="11" t="s">
        <v>185</v>
      </c>
      <c r="F94" s="11"/>
      <c r="G94" s="6"/>
      <c r="H94" s="14" t="s">
        <v>62</v>
      </c>
      <c r="I94" s="97">
        <v>50</v>
      </c>
      <c r="J94" s="61"/>
      <c r="K94" s="65"/>
      <c r="L94" s="706">
        <v>11</v>
      </c>
    </row>
    <row r="95" spans="1:12" ht="12" customHeight="1">
      <c r="A95" s="43" t="str">
        <f>IF(ISBLANK(H95),"",($E$3&amp;"."&amp;+(COUNTA(H$8:H95))))</f>
        <v/>
      </c>
      <c r="B95" s="33"/>
      <c r="C95" s="12"/>
      <c r="D95" s="11"/>
      <c r="E95" s="11"/>
      <c r="F95" s="11"/>
      <c r="G95" s="6"/>
      <c r="H95" s="14"/>
      <c r="I95" s="97"/>
      <c r="J95" s="61"/>
      <c r="K95" s="65"/>
      <c r="L95" s="706">
        <v>12</v>
      </c>
    </row>
    <row r="96" spans="1:12" ht="12" customHeight="1">
      <c r="A96" s="43" t="str">
        <f>IF(ISBLANK(H96),"",($E$3&amp;"."&amp;+(COUNTA(H$8:H96))))</f>
        <v/>
      </c>
      <c r="B96" s="33"/>
      <c r="C96" s="776" t="s">
        <v>186</v>
      </c>
      <c r="D96" s="777"/>
      <c r="E96" s="777"/>
      <c r="F96" s="777"/>
      <c r="G96" s="778"/>
      <c r="H96" s="14"/>
      <c r="I96" s="97"/>
      <c r="J96" s="61"/>
      <c r="K96" s="65"/>
      <c r="L96" s="706">
        <v>13</v>
      </c>
    </row>
    <row r="97" spans="1:16" ht="12" customHeight="1">
      <c r="A97" s="43" t="str">
        <f>IF(ISBLANK(H97),"",($E$3&amp;"."&amp;+(COUNTA(H$8:H97))))</f>
        <v/>
      </c>
      <c r="B97" s="33"/>
      <c r="C97" s="17"/>
      <c r="D97" s="11"/>
      <c r="E97" s="11"/>
      <c r="F97" s="11"/>
      <c r="G97" s="6"/>
      <c r="H97" s="14"/>
      <c r="I97" s="97"/>
      <c r="J97" s="61"/>
      <c r="K97" s="65"/>
      <c r="L97" s="706">
        <v>14</v>
      </c>
    </row>
    <row r="98" spans="1:16" ht="12" customHeight="1">
      <c r="A98" s="43" t="str">
        <f>IF(ISBLANK(H98),"",($E$3&amp;"."&amp;+(COUNTA(H$8:H98))))</f>
        <v/>
      </c>
      <c r="B98" s="33" t="s">
        <v>98</v>
      </c>
      <c r="C98" s="15" t="s">
        <v>12</v>
      </c>
      <c r="D98" s="16" t="s">
        <v>706</v>
      </c>
      <c r="E98" s="11"/>
      <c r="F98" s="11"/>
      <c r="G98" s="6"/>
      <c r="H98" s="14"/>
      <c r="I98" s="97"/>
      <c r="J98" s="61"/>
      <c r="K98" s="65"/>
      <c r="L98" s="706">
        <v>15</v>
      </c>
    </row>
    <row r="99" spans="1:16" ht="12" customHeight="1">
      <c r="A99" s="43" t="str">
        <f>IF(ISBLANK(H99),"",($E$3&amp;"."&amp;+(COUNTA(H$8:H99))))</f>
        <v/>
      </c>
      <c r="B99" s="33"/>
      <c r="C99" s="17"/>
      <c r="D99" s="11"/>
      <c r="E99" s="11"/>
      <c r="F99" s="11"/>
      <c r="G99" s="6"/>
      <c r="H99" s="14"/>
      <c r="I99" s="97"/>
      <c r="J99" s="61"/>
      <c r="K99" s="65"/>
      <c r="L99" s="706">
        <v>16</v>
      </c>
    </row>
    <row r="100" spans="1:16" ht="12" customHeight="1">
      <c r="A100" s="43" t="str">
        <f>IF(ISBLANK(H100),"",($E$3&amp;"."&amp;+(COUNTA(H$8:H100))))</f>
        <v>5.10</v>
      </c>
      <c r="B100" s="33"/>
      <c r="C100" s="17"/>
      <c r="D100" s="13" t="s">
        <v>11</v>
      </c>
      <c r="E100" s="11" t="s">
        <v>200</v>
      </c>
      <c r="F100" s="11"/>
      <c r="G100" s="6"/>
      <c r="H100" s="14" t="s">
        <v>73</v>
      </c>
      <c r="I100" s="140">
        <v>9</v>
      </c>
      <c r="J100" s="61"/>
      <c r="K100" s="65"/>
      <c r="L100" s="706">
        <v>17</v>
      </c>
    </row>
    <row r="101" spans="1:16" ht="12" customHeight="1">
      <c r="A101" s="43" t="str">
        <f>IF(ISBLANK(H101),"",($E$3&amp;"."&amp;+(COUNTA(H$8:H101))))</f>
        <v/>
      </c>
      <c r="B101" s="33"/>
      <c r="C101" s="17"/>
      <c r="D101" s="15"/>
      <c r="E101" s="11"/>
      <c r="F101" s="11"/>
      <c r="G101" s="6"/>
      <c r="H101" s="14"/>
      <c r="I101" s="140"/>
      <c r="J101" s="61"/>
      <c r="K101" s="65"/>
      <c r="L101" s="706">
        <v>18</v>
      </c>
    </row>
    <row r="102" spans="1:16" ht="12" customHeight="1">
      <c r="A102" s="43" t="str">
        <f>IF(ISBLANK(H102),"",($E$3&amp;"."&amp;+(COUNTA(H$8:H102))))</f>
        <v/>
      </c>
      <c r="B102" s="33"/>
      <c r="C102" s="776" t="s">
        <v>74</v>
      </c>
      <c r="D102" s="777"/>
      <c r="E102" s="777"/>
      <c r="F102" s="777"/>
      <c r="G102" s="778"/>
      <c r="H102" s="14"/>
      <c r="I102" s="140"/>
      <c r="J102" s="61"/>
      <c r="K102" s="65"/>
      <c r="L102" s="706">
        <v>19</v>
      </c>
    </row>
    <row r="103" spans="1:16" ht="12" customHeight="1">
      <c r="A103" s="43" t="str">
        <f>IF(ISBLANK(H103),"",($E$3&amp;"."&amp;+(COUNTA(H$8:H103))))</f>
        <v/>
      </c>
      <c r="B103" s="33"/>
      <c r="C103" s="17"/>
      <c r="D103" s="11"/>
      <c r="E103" s="11"/>
      <c r="F103" s="11"/>
      <c r="G103" s="6"/>
      <c r="H103" s="14"/>
      <c r="I103" s="140"/>
      <c r="J103" s="61"/>
      <c r="K103" s="65" t="str">
        <f t="shared" ref="K103:K107" si="3">IF(I102&lt;&gt;0,I102*J102,"")</f>
        <v/>
      </c>
      <c r="L103" s="706">
        <v>20</v>
      </c>
    </row>
    <row r="104" spans="1:16" ht="12" customHeight="1">
      <c r="A104" s="43" t="str">
        <f>IF(ISBLANK(H104),"",($E$3&amp;"."&amp;+(COUNTA(H$8:H104))))</f>
        <v/>
      </c>
      <c r="B104" s="33"/>
      <c r="C104" s="21" t="s">
        <v>76</v>
      </c>
      <c r="D104" s="11"/>
      <c r="E104" s="11"/>
      <c r="F104" s="11"/>
      <c r="G104" s="6"/>
      <c r="H104" s="14"/>
      <c r="I104" s="140"/>
      <c r="J104" s="61"/>
      <c r="K104" s="65" t="str">
        <f t="shared" si="3"/>
        <v/>
      </c>
      <c r="L104" s="706">
        <v>21</v>
      </c>
    </row>
    <row r="105" spans="1:16" ht="12" customHeight="1">
      <c r="A105" s="43" t="str">
        <f>IF(ISBLANK(H105),"",($E$3&amp;"."&amp;+(COUNTA(H$8:H105))))</f>
        <v/>
      </c>
      <c r="B105" s="33"/>
      <c r="C105" s="17"/>
      <c r="D105" s="11"/>
      <c r="E105" s="11"/>
      <c r="F105" s="11"/>
      <c r="G105" s="6"/>
      <c r="H105" s="14"/>
      <c r="I105" s="140"/>
      <c r="J105" s="61"/>
      <c r="K105" s="65" t="str">
        <f t="shared" si="3"/>
        <v/>
      </c>
      <c r="L105" s="706">
        <v>22</v>
      </c>
    </row>
    <row r="106" spans="1:16" ht="12" customHeight="1">
      <c r="A106" s="43" t="str">
        <f>IF(ISBLANK(H106),"",($E$3&amp;"."&amp;+(COUNTA(H$8:H106))))</f>
        <v/>
      </c>
      <c r="B106" s="33" t="s">
        <v>75</v>
      </c>
      <c r="C106" s="15" t="s">
        <v>12</v>
      </c>
      <c r="D106" s="16" t="s">
        <v>77</v>
      </c>
      <c r="E106" s="11"/>
      <c r="F106" s="11"/>
      <c r="G106" s="6"/>
      <c r="H106" s="14"/>
      <c r="I106" s="140"/>
      <c r="J106" s="61"/>
      <c r="K106" s="65" t="str">
        <f t="shared" si="3"/>
        <v/>
      </c>
      <c r="L106" s="706">
        <v>23</v>
      </c>
    </row>
    <row r="107" spans="1:16" ht="12" customHeight="1">
      <c r="A107" s="43" t="str">
        <f>IF(ISBLANK(H107),"",($E$3&amp;"."&amp;+(COUNTA(H$8:H107))))</f>
        <v/>
      </c>
      <c r="B107" s="33"/>
      <c r="C107" s="17"/>
      <c r="D107" s="11"/>
      <c r="E107" s="11"/>
      <c r="F107" s="11"/>
      <c r="G107" s="6"/>
      <c r="H107" s="14"/>
      <c r="I107" s="140"/>
      <c r="J107" s="61"/>
      <c r="K107" s="65" t="str">
        <f t="shared" si="3"/>
        <v/>
      </c>
      <c r="L107" s="706">
        <v>24</v>
      </c>
    </row>
    <row r="108" spans="1:16" ht="12" customHeight="1">
      <c r="A108" s="43" t="str">
        <f>IF(ISBLANK(H108),"",($E$3&amp;"."&amp;+(COUNTA(H$8:H108))))</f>
        <v>5.11</v>
      </c>
      <c r="B108" s="33"/>
      <c r="C108" s="17"/>
      <c r="D108" s="13" t="s">
        <v>11</v>
      </c>
      <c r="E108" s="11" t="s">
        <v>78</v>
      </c>
      <c r="F108" s="11"/>
      <c r="G108" s="6"/>
      <c r="H108" s="14" t="s">
        <v>79</v>
      </c>
      <c r="I108" s="140">
        <v>1</v>
      </c>
      <c r="J108" s="61"/>
      <c r="K108" s="65" t="s">
        <v>170</v>
      </c>
      <c r="L108" s="706">
        <v>25</v>
      </c>
      <c r="N108" s="388" t="s">
        <v>619</v>
      </c>
      <c r="O108" s="385">
        <f>SUM(R6,U7,O6,O13*2,R13*2,U14*2)</f>
        <v>66.82974999999999</v>
      </c>
      <c r="P108" s="1" t="s">
        <v>13</v>
      </c>
    </row>
    <row r="109" spans="1:16" ht="12" customHeight="1">
      <c r="A109" s="43" t="str">
        <f>IF(ISBLANK(H109),"",($E$3&amp;"."&amp;+(COUNTA(H$8:H109))))</f>
        <v/>
      </c>
      <c r="B109" s="33"/>
      <c r="C109" s="17"/>
      <c r="D109" s="11"/>
      <c r="E109" s="11"/>
      <c r="F109" s="11"/>
      <c r="G109" s="6"/>
      <c r="H109" s="14"/>
      <c r="I109" s="140"/>
      <c r="J109" s="61"/>
      <c r="K109" s="61"/>
      <c r="L109" s="706">
        <v>26</v>
      </c>
      <c r="N109" s="5"/>
      <c r="O109" s="6">
        <f>O108*150</f>
        <v>10024.462499999998</v>
      </c>
      <c r="P109" s="1" t="s">
        <v>308</v>
      </c>
    </row>
    <row r="110" spans="1:16" ht="12" customHeight="1">
      <c r="A110" s="43" t="str">
        <f>IF(ISBLANK(H110),"",($E$3&amp;"."&amp;+(COUNTA(H$8:H110))))</f>
        <v/>
      </c>
      <c r="B110" s="33" t="s">
        <v>75</v>
      </c>
      <c r="C110" s="15" t="s">
        <v>15</v>
      </c>
      <c r="D110" s="16" t="s">
        <v>80</v>
      </c>
      <c r="E110" s="11"/>
      <c r="F110" s="11"/>
      <c r="G110" s="6"/>
      <c r="H110" s="14"/>
      <c r="I110" s="140"/>
      <c r="J110" s="61"/>
      <c r="K110" s="65" t="str">
        <f>IF(I109&lt;&gt;0,I109*J109,"")</f>
        <v/>
      </c>
      <c r="L110" s="706">
        <v>27</v>
      </c>
      <c r="N110" s="386"/>
      <c r="O110" s="387">
        <f>O109/1000</f>
        <v>10.024462499999998</v>
      </c>
      <c r="P110" s="1" t="s">
        <v>79</v>
      </c>
    </row>
    <row r="111" spans="1:16" ht="12" customHeight="1">
      <c r="A111" s="43" t="str">
        <f>IF(ISBLANK(H111),"",($E$3&amp;"."&amp;+(COUNTA(H$8:H111))))</f>
        <v/>
      </c>
      <c r="B111" s="33"/>
      <c r="C111" s="17"/>
      <c r="D111" s="11"/>
      <c r="E111" s="11"/>
      <c r="F111" s="11"/>
      <c r="G111" s="6"/>
      <c r="H111" s="14"/>
      <c r="I111" s="535"/>
      <c r="J111" s="61"/>
      <c r="K111" s="65" t="str">
        <f t="shared" ref="K111" si="4">IF(I110&lt;&gt;0,I110*J110,"")</f>
        <v/>
      </c>
      <c r="L111" s="706">
        <v>28</v>
      </c>
    </row>
    <row r="112" spans="1:16" ht="12" customHeight="1">
      <c r="A112" s="43" t="str">
        <f>IF(ISBLANK(H112),"",($E$3&amp;"."&amp;+(COUNTA(H$8:H112))))</f>
        <v>5.12</v>
      </c>
      <c r="B112" s="33"/>
      <c r="C112" s="17"/>
      <c r="D112" s="13" t="s">
        <v>11</v>
      </c>
      <c r="E112" s="11" t="s">
        <v>78</v>
      </c>
      <c r="F112" s="11"/>
      <c r="G112" s="6"/>
      <c r="H112" s="14" t="s">
        <v>79</v>
      </c>
      <c r="I112" s="537">
        <f>ROUNDUP($O$110,0)</f>
        <v>11</v>
      </c>
      <c r="J112" s="61"/>
      <c r="K112" s="65"/>
      <c r="L112" s="706">
        <v>29</v>
      </c>
    </row>
    <row r="113" spans="1:12" ht="12" customHeight="1">
      <c r="A113" s="43" t="str">
        <f>IF(ISBLANK(H113),"",($E$3&amp;"."&amp;+(COUNTA(H$8:H113))))</f>
        <v/>
      </c>
      <c r="B113" s="33"/>
      <c r="C113" s="17"/>
      <c r="D113" s="15"/>
      <c r="E113" s="11"/>
      <c r="F113" s="11"/>
      <c r="G113" s="6"/>
      <c r="H113" s="14"/>
      <c r="I113" s="537"/>
      <c r="J113" s="61"/>
      <c r="K113" s="65"/>
      <c r="L113" s="706">
        <v>30</v>
      </c>
    </row>
    <row r="114" spans="1:12" ht="12" customHeight="1">
      <c r="A114" s="43" t="str">
        <f>IF(ISBLANK(H114),"",($E$3&amp;"."&amp;+(COUNTA(H$8:H114))))</f>
        <v/>
      </c>
      <c r="B114" s="33"/>
      <c r="C114" s="776" t="s">
        <v>82</v>
      </c>
      <c r="D114" s="777"/>
      <c r="E114" s="777"/>
      <c r="F114" s="777"/>
      <c r="G114" s="778"/>
      <c r="H114" s="14"/>
      <c r="I114" s="535"/>
      <c r="J114" s="61"/>
      <c r="K114" s="65"/>
      <c r="L114" s="706">
        <v>31</v>
      </c>
    </row>
    <row r="115" spans="1:12" ht="12" customHeight="1">
      <c r="A115" s="43" t="str">
        <f>IF(ISBLANK(H115),"",($E$3&amp;"."&amp;+(COUNTA(H$8:H115))))</f>
        <v/>
      </c>
      <c r="B115" s="33"/>
      <c r="C115" s="17"/>
      <c r="D115" s="11"/>
      <c r="E115" s="11"/>
      <c r="F115" s="11"/>
      <c r="G115" s="6"/>
      <c r="H115" s="14"/>
      <c r="I115" s="535"/>
      <c r="J115" s="61"/>
      <c r="K115" s="65"/>
      <c r="L115" s="706">
        <v>32</v>
      </c>
    </row>
    <row r="116" spans="1:12" s="73" customFormat="1" ht="12" customHeight="1">
      <c r="A116" s="43" t="str">
        <f>IF(ISBLANK(H116),"",($E$3&amp;"."&amp;+(COUNTA(H$8:H116))))</f>
        <v/>
      </c>
      <c r="B116" s="33" t="s">
        <v>84</v>
      </c>
      <c r="C116" s="15" t="s">
        <v>12</v>
      </c>
      <c r="D116" s="39" t="s">
        <v>188</v>
      </c>
      <c r="E116" s="38"/>
      <c r="F116" s="38"/>
      <c r="G116" s="96"/>
      <c r="H116" s="14"/>
      <c r="I116" s="535"/>
      <c r="J116" s="61"/>
      <c r="K116" s="65"/>
      <c r="L116" s="706">
        <v>33</v>
      </c>
    </row>
    <row r="117" spans="1:12" s="73" customFormat="1" ht="12" customHeight="1">
      <c r="A117" s="43" t="str">
        <f>IF(ISBLANK(H117),"",($E$3&amp;"."&amp;+(COUNTA(H$8:H117))))</f>
        <v/>
      </c>
      <c r="B117" s="33"/>
      <c r="C117" s="17"/>
      <c r="D117" s="38"/>
      <c r="E117" s="38"/>
      <c r="F117" s="38"/>
      <c r="G117" s="96"/>
      <c r="H117" s="14"/>
      <c r="I117" s="535"/>
      <c r="J117" s="61"/>
      <c r="K117" s="65"/>
      <c r="L117" s="706">
        <v>34</v>
      </c>
    </row>
    <row r="118" spans="1:12" ht="12" customHeight="1">
      <c r="A118" s="43" t="str">
        <f>IF(ISBLANK(H118),"",($E$3&amp;"."&amp;+(COUNTA(H$8:H118))))</f>
        <v>5.13</v>
      </c>
      <c r="B118" s="33"/>
      <c r="C118" s="17"/>
      <c r="D118" s="13" t="s">
        <v>11</v>
      </c>
      <c r="E118" s="38" t="s">
        <v>86</v>
      </c>
      <c r="F118" s="38"/>
      <c r="G118" s="96"/>
      <c r="H118" s="14" t="s">
        <v>13</v>
      </c>
      <c r="I118" s="537">
        <f>ROUNDUP(($O$6/$O$5)*0.05,0)*3</f>
        <v>6</v>
      </c>
      <c r="J118" s="61"/>
      <c r="K118" s="65"/>
      <c r="L118" s="706">
        <v>35</v>
      </c>
    </row>
    <row r="119" spans="1:12" ht="12" customHeight="1">
      <c r="A119" s="43" t="str">
        <f>IF(ISBLANK(H119),"",($E$3&amp;"."&amp;+(COUNTA(H$8:H119))))</f>
        <v/>
      </c>
      <c r="B119" s="33"/>
      <c r="C119" s="17"/>
      <c r="D119" s="11"/>
      <c r="E119" s="11"/>
      <c r="F119" s="11"/>
      <c r="G119" s="6"/>
      <c r="H119" s="14"/>
      <c r="I119" s="535"/>
      <c r="J119" s="61"/>
      <c r="K119" s="65"/>
      <c r="L119" s="706">
        <v>36</v>
      </c>
    </row>
    <row r="120" spans="1:12" ht="12" customHeight="1">
      <c r="A120" s="43" t="str">
        <f>IF(ISBLANK(H120),"",($E$3&amp;"."&amp;+(COUNTA(H$8:H120))))</f>
        <v/>
      </c>
      <c r="B120" s="33" t="s">
        <v>88</v>
      </c>
      <c r="C120" s="15" t="s">
        <v>15</v>
      </c>
      <c r="D120" s="39" t="s">
        <v>189</v>
      </c>
      <c r="E120" s="11"/>
      <c r="F120" s="11"/>
      <c r="G120" s="6"/>
      <c r="H120" s="14"/>
      <c r="I120" s="535"/>
      <c r="J120" s="61"/>
      <c r="K120" s="65"/>
      <c r="L120" s="706">
        <v>37</v>
      </c>
    </row>
    <row r="121" spans="1:12" ht="12" customHeight="1">
      <c r="A121" s="43" t="str">
        <f>IF(ISBLANK(H121),"",($E$3&amp;"."&amp;+(COUNTA(H$8:H121))))</f>
        <v/>
      </c>
      <c r="B121" s="33"/>
      <c r="C121" s="17"/>
      <c r="D121" s="11"/>
      <c r="E121" s="11"/>
      <c r="F121" s="11"/>
      <c r="G121" s="6"/>
      <c r="H121" s="14"/>
      <c r="I121" s="535"/>
      <c r="J121" s="61"/>
      <c r="K121" s="65"/>
      <c r="L121" s="706">
        <v>38</v>
      </c>
    </row>
    <row r="122" spans="1:12" ht="12" customHeight="1">
      <c r="A122" s="43" t="str">
        <f>IF(ISBLANK(H122),"",($E$3&amp;"."&amp;+(COUNTA(H$8:H122))))</f>
        <v>5.14</v>
      </c>
      <c r="B122" s="33"/>
      <c r="C122" s="17"/>
      <c r="D122" s="13" t="s">
        <v>11</v>
      </c>
      <c r="E122" s="11" t="s">
        <v>201</v>
      </c>
      <c r="F122" s="11"/>
      <c r="G122" s="6"/>
      <c r="H122" s="14" t="s">
        <v>13</v>
      </c>
      <c r="I122" s="537">
        <v>0.1</v>
      </c>
      <c r="J122" s="61"/>
      <c r="K122" s="65"/>
      <c r="L122" s="706">
        <v>39</v>
      </c>
    </row>
    <row r="123" spans="1:12" ht="12" customHeight="1">
      <c r="A123" s="43" t="str">
        <f>IF(ISBLANK(H123),"",($E$3&amp;"."&amp;+(COUNTA(H$8:H123))))</f>
        <v/>
      </c>
      <c r="B123" s="33"/>
      <c r="C123" s="17"/>
      <c r="D123" s="13"/>
      <c r="E123" s="11"/>
      <c r="F123" s="11"/>
      <c r="G123" s="6"/>
      <c r="H123" s="14"/>
      <c r="I123" s="140"/>
      <c r="J123" s="61"/>
      <c r="K123" s="65"/>
      <c r="L123" s="706">
        <v>40</v>
      </c>
    </row>
    <row r="124" spans="1:12" ht="12" customHeight="1">
      <c r="A124" s="43" t="str">
        <f>IF(ISBLANK(H124),"",($E$3&amp;"."&amp;+(COUNTA(H$8:H124))))</f>
        <v/>
      </c>
      <c r="B124" s="33" t="s">
        <v>88</v>
      </c>
      <c r="C124" s="15" t="s">
        <v>16</v>
      </c>
      <c r="D124" s="39" t="s">
        <v>190</v>
      </c>
      <c r="E124" s="11"/>
      <c r="F124" s="11"/>
      <c r="G124" s="6"/>
      <c r="H124" s="14"/>
      <c r="I124" s="140"/>
      <c r="J124" s="61"/>
      <c r="K124" s="65"/>
      <c r="L124" s="706">
        <v>41</v>
      </c>
    </row>
    <row r="125" spans="1:12" ht="12" customHeight="1">
      <c r="A125" s="43" t="str">
        <f>IF(ISBLANK(H125),"",($E$3&amp;"."&amp;+(COUNTA(H$8:H125))))</f>
        <v/>
      </c>
      <c r="B125" s="33"/>
      <c r="C125" s="17"/>
      <c r="D125" s="11"/>
      <c r="E125" s="11"/>
      <c r="F125" s="11"/>
      <c r="G125" s="6"/>
      <c r="H125" s="14"/>
      <c r="I125" s="140"/>
      <c r="J125" s="61"/>
      <c r="K125" s="65"/>
      <c r="L125" s="706">
        <v>42</v>
      </c>
    </row>
    <row r="126" spans="1:12" ht="12" customHeight="1">
      <c r="A126" s="43" t="str">
        <f>IF(ISBLANK(H126),"",($E$3&amp;"."&amp;+(COUNTA(H$8:H126))))</f>
        <v>5.15</v>
      </c>
      <c r="B126" s="33"/>
      <c r="C126" s="17"/>
      <c r="D126" s="13" t="s">
        <v>11</v>
      </c>
      <c r="E126" s="11" t="s">
        <v>202</v>
      </c>
      <c r="F126" s="11"/>
      <c r="G126" s="6"/>
      <c r="H126" s="14" t="s">
        <v>13</v>
      </c>
      <c r="I126" s="142">
        <f>ROUNDUP($O$6+$O$13*2,0)</f>
        <v>17</v>
      </c>
      <c r="J126" s="61"/>
      <c r="K126" s="65"/>
      <c r="L126" s="706">
        <v>43</v>
      </c>
    </row>
    <row r="127" spans="1:12" ht="12" customHeight="1">
      <c r="A127" s="43" t="str">
        <f>IF(ISBLANK(H127),"",($E$3&amp;"."&amp;+(COUNTA(H$8:H127))))</f>
        <v/>
      </c>
      <c r="B127" s="33"/>
      <c r="C127" s="17"/>
      <c r="D127" s="13"/>
      <c r="E127" s="11"/>
      <c r="F127" s="11"/>
      <c r="G127" s="6"/>
      <c r="H127" s="14"/>
      <c r="I127" s="142"/>
      <c r="J127" s="61"/>
      <c r="K127" s="65"/>
      <c r="L127" s="706">
        <v>44</v>
      </c>
    </row>
    <row r="128" spans="1:12" ht="12" customHeight="1">
      <c r="A128" s="43" t="str">
        <f>IF(ISBLANK(H128),"",($E$3&amp;"."&amp;+(COUNTA(H$8:H128))))</f>
        <v>5.16</v>
      </c>
      <c r="B128" s="33"/>
      <c r="C128" s="17"/>
      <c r="D128" s="13" t="s">
        <v>17</v>
      </c>
      <c r="E128" s="11" t="s">
        <v>203</v>
      </c>
      <c r="F128" s="11"/>
      <c r="G128" s="6"/>
      <c r="H128" s="14" t="s">
        <v>13</v>
      </c>
      <c r="I128" s="142">
        <f>ROUNDUP($U$7+$U$14*2,0)</f>
        <v>37</v>
      </c>
      <c r="J128" s="61"/>
      <c r="K128" s="65"/>
      <c r="L128" s="706">
        <v>45</v>
      </c>
    </row>
    <row r="129" spans="1:12" ht="12" customHeight="1">
      <c r="A129" s="43" t="str">
        <f>IF(ISBLANK(H129),"",($E$3&amp;"."&amp;+(COUNTA(H$8:H129))))</f>
        <v/>
      </c>
      <c r="B129" s="97"/>
      <c r="C129" s="99"/>
      <c r="D129" s="99"/>
      <c r="E129" s="99"/>
      <c r="F129" s="99"/>
      <c r="G129" s="96"/>
      <c r="H129" s="89"/>
      <c r="I129" s="140"/>
      <c r="J129" s="61"/>
      <c r="K129" s="65"/>
      <c r="L129" s="706">
        <v>46</v>
      </c>
    </row>
    <row r="130" spans="1:12" ht="12" customHeight="1">
      <c r="A130" s="43" t="str">
        <f>IF(ISBLANK(H130),"",($E$3&amp;"."&amp;+(COUNTA(H$8:H130))))</f>
        <v/>
      </c>
      <c r="B130" s="33" t="s">
        <v>88</v>
      </c>
      <c r="C130" s="15" t="s">
        <v>23</v>
      </c>
      <c r="D130" s="39" t="s">
        <v>204</v>
      </c>
      <c r="E130" s="38"/>
      <c r="F130" s="38"/>
      <c r="G130" s="96"/>
      <c r="H130" s="14"/>
      <c r="I130" s="140"/>
      <c r="J130" s="61"/>
      <c r="K130" s="65"/>
      <c r="L130" s="706">
        <v>47</v>
      </c>
    </row>
    <row r="131" spans="1:12" ht="12" customHeight="1">
      <c r="A131" s="43" t="str">
        <f>IF(ISBLANK(H131),"",($E$3&amp;"."&amp;+(COUNTA(H$8:H131))))</f>
        <v/>
      </c>
      <c r="B131" s="33"/>
      <c r="C131" s="17"/>
      <c r="D131" s="38"/>
      <c r="E131" s="38"/>
      <c r="F131" s="38"/>
      <c r="G131" s="96"/>
      <c r="H131" s="14"/>
      <c r="I131" s="535"/>
      <c r="J131" s="61"/>
      <c r="K131" s="65"/>
      <c r="L131" s="706">
        <v>48</v>
      </c>
    </row>
    <row r="132" spans="1:12" ht="12" customHeight="1">
      <c r="A132" s="43" t="str">
        <f>IF(ISBLANK(H132),"",($E$3&amp;"."&amp;+(COUNTA(H$8:H132))))</f>
        <v/>
      </c>
      <c r="B132" s="33"/>
      <c r="C132" s="17"/>
      <c r="D132" s="13" t="s">
        <v>11</v>
      </c>
      <c r="E132" s="38" t="s">
        <v>205</v>
      </c>
      <c r="F132" s="38"/>
      <c r="G132" s="96"/>
      <c r="H132" s="14"/>
      <c r="I132" s="535"/>
      <c r="J132" s="61"/>
      <c r="K132" s="65" t="str">
        <f>IF(I130&lt;&gt;0,I130*J130,"")</f>
        <v/>
      </c>
      <c r="L132" s="706">
        <v>49</v>
      </c>
    </row>
    <row r="133" spans="1:12" ht="12" customHeight="1">
      <c r="A133" s="43" t="str">
        <f>IF(ISBLANK(H133),"",($E$3&amp;"."&amp;+(COUNTA(H$8:H133))))</f>
        <v>5.17</v>
      </c>
      <c r="B133" s="33"/>
      <c r="C133" s="17"/>
      <c r="D133" s="13"/>
      <c r="E133" s="11" t="s">
        <v>187</v>
      </c>
      <c r="F133" s="11"/>
      <c r="G133" s="6"/>
      <c r="H133" s="14" t="s">
        <v>13</v>
      </c>
      <c r="I133" s="536"/>
      <c r="J133" s="61"/>
      <c r="K133" s="65" t="s">
        <v>170</v>
      </c>
      <c r="L133" s="706">
        <v>50</v>
      </c>
    </row>
    <row r="134" spans="1:12" ht="12" customHeight="1">
      <c r="A134" s="43" t="str">
        <f>IF(ISBLANK(H134),"",($E$3&amp;"."&amp;+(COUNTA(H$8:H134))))</f>
        <v/>
      </c>
      <c r="B134" s="33"/>
      <c r="C134" s="17"/>
      <c r="D134" s="13"/>
      <c r="E134" s="11"/>
      <c r="F134" s="11"/>
      <c r="G134" s="6"/>
      <c r="H134" s="14"/>
      <c r="I134" s="535"/>
      <c r="J134" s="61"/>
      <c r="K134" s="65" t="str">
        <f>IF(I132&lt;&gt;0,I132*J132,"")</f>
        <v/>
      </c>
      <c r="L134" s="706">
        <v>51</v>
      </c>
    </row>
    <row r="135" spans="1:12" s="73" customFormat="1" ht="12" customHeight="1">
      <c r="A135" s="43" t="str">
        <f>IF(ISBLANK(H135),"",($E$3&amp;"."&amp;+(COUNTA(H$8:H135))))</f>
        <v/>
      </c>
      <c r="B135" s="33"/>
      <c r="C135" s="776" t="s">
        <v>206</v>
      </c>
      <c r="D135" s="777"/>
      <c r="E135" s="777"/>
      <c r="F135" s="777"/>
      <c r="G135" s="778"/>
      <c r="H135" s="14"/>
      <c r="I135" s="140"/>
      <c r="J135" s="61"/>
      <c r="K135" s="65" t="str">
        <f>IF(I156&lt;&gt;0,I156*J156,"")</f>
        <v/>
      </c>
      <c r="L135" s="706">
        <v>52</v>
      </c>
    </row>
    <row r="136" spans="1:12" s="73" customFormat="1" ht="12" customHeight="1">
      <c r="A136" s="43" t="str">
        <f>IF(ISBLANK(H136),"",($E$3&amp;"."&amp;+(COUNTA(H$8:H136))))</f>
        <v/>
      </c>
      <c r="B136" s="33"/>
      <c r="C136" s="17"/>
      <c r="D136" s="11"/>
      <c r="E136" s="11"/>
      <c r="F136" s="11"/>
      <c r="G136" s="6"/>
      <c r="H136" s="14"/>
      <c r="I136" s="140"/>
      <c r="J136" s="61"/>
      <c r="K136" s="65" t="str">
        <f>IF(I157&lt;&gt;0,I157*J157,"")</f>
        <v/>
      </c>
      <c r="L136" s="706">
        <v>53</v>
      </c>
    </row>
    <row r="137" spans="1:12" ht="12" customHeight="1">
      <c r="A137" s="43" t="str">
        <f>IF(ISBLANK(H137),"",($E$3&amp;"."&amp;+(COUNTA(H$8:H137))))</f>
        <v/>
      </c>
      <c r="B137" s="33"/>
      <c r="C137" s="21" t="s">
        <v>97</v>
      </c>
      <c r="D137" s="11"/>
      <c r="E137" s="11"/>
      <c r="F137" s="11"/>
      <c r="G137" s="6"/>
      <c r="H137" s="14"/>
      <c r="I137" s="140"/>
      <c r="J137" s="61"/>
      <c r="K137" s="65" t="str">
        <f t="shared" ref="K137:K138" si="5">IF(I135&lt;&gt;0,I135*J135,"")</f>
        <v/>
      </c>
      <c r="L137" s="706">
        <v>54</v>
      </c>
    </row>
    <row r="138" spans="1:12" ht="12" customHeight="1">
      <c r="A138" s="43" t="str">
        <f>IF(ISBLANK(H138),"",($E$3&amp;"."&amp;+(COUNTA(H$8:H138))))</f>
        <v/>
      </c>
      <c r="B138" s="33"/>
      <c r="C138" s="17"/>
      <c r="D138" s="11"/>
      <c r="E138" s="11"/>
      <c r="F138" s="11"/>
      <c r="G138" s="6"/>
      <c r="H138" s="14"/>
      <c r="I138" s="140"/>
      <c r="J138" s="61"/>
      <c r="K138" s="65" t="str">
        <f t="shared" si="5"/>
        <v/>
      </c>
      <c r="L138" s="706">
        <v>55</v>
      </c>
    </row>
    <row r="139" spans="1:12" ht="12" customHeight="1">
      <c r="A139" s="43" t="str">
        <f>IF(ISBLANK(H139),"",($E$3&amp;"."&amp;+(COUNTA(H$8:H139))))</f>
        <v/>
      </c>
      <c r="B139" s="33" t="s">
        <v>191</v>
      </c>
      <c r="C139" s="15" t="s">
        <v>12</v>
      </c>
      <c r="D139" s="16" t="s">
        <v>99</v>
      </c>
      <c r="E139" s="11"/>
      <c r="F139" s="11"/>
      <c r="G139" s="6"/>
      <c r="H139" s="14"/>
      <c r="I139" s="140"/>
      <c r="J139" s="61"/>
      <c r="K139" s="65" t="str">
        <f>IF(I137&lt;&gt;0,I137*J137,"")</f>
        <v/>
      </c>
      <c r="L139" s="706">
        <v>56</v>
      </c>
    </row>
    <row r="140" spans="1:12" ht="12" customHeight="1">
      <c r="A140" s="43" t="str">
        <f>IF(ISBLANK(H140),"",($E$3&amp;"."&amp;+(COUNTA(H$8:H140))))</f>
        <v/>
      </c>
      <c r="B140" s="33"/>
      <c r="C140" s="12"/>
      <c r="D140" s="11"/>
      <c r="E140" s="11"/>
      <c r="F140" s="11"/>
      <c r="G140" s="6"/>
      <c r="H140" s="14"/>
      <c r="I140" s="140"/>
      <c r="J140" s="61"/>
      <c r="K140" s="65" t="str">
        <f>IF(I138&lt;&gt;0,I138*J138,"")</f>
        <v/>
      </c>
      <c r="L140" s="706">
        <v>57</v>
      </c>
    </row>
    <row r="141" spans="1:12" ht="12" customHeight="1">
      <c r="A141" s="43" t="str">
        <f>IF(ISBLANK(H141),"",($E$3&amp;"."&amp;+(COUNTA(H$8:H141))))</f>
        <v>5.18</v>
      </c>
      <c r="B141" s="33"/>
      <c r="C141" s="12"/>
      <c r="D141" s="13" t="s">
        <v>11</v>
      </c>
      <c r="E141" s="11" t="s">
        <v>207</v>
      </c>
      <c r="F141" s="11"/>
      <c r="G141" s="6"/>
      <c r="H141" s="14" t="s">
        <v>58</v>
      </c>
      <c r="I141" s="141">
        <f>ROUNDUP($O$3*$O$4+(O10*O11)*2,0)</f>
        <v>56</v>
      </c>
      <c r="J141" s="61"/>
      <c r="K141" s="65"/>
      <c r="L141" s="706">
        <v>58</v>
      </c>
    </row>
    <row r="142" spans="1:12" ht="12" customHeight="1">
      <c r="A142" s="43" t="str">
        <f>IF(ISBLANK(H142),"",($E$3&amp;"."&amp;+(COUNTA(H$8:H142))))</f>
        <v/>
      </c>
      <c r="B142" s="33"/>
      <c r="C142" s="12"/>
      <c r="D142" s="15"/>
      <c r="E142" s="11"/>
      <c r="F142" s="11"/>
      <c r="G142" s="6"/>
      <c r="H142" s="14"/>
      <c r="I142" s="140"/>
      <c r="J142" s="61"/>
      <c r="K142" s="65"/>
      <c r="L142" s="706">
        <v>59</v>
      </c>
    </row>
    <row r="143" spans="1:12" ht="12" customHeight="1">
      <c r="A143" s="43" t="str">
        <f>IF(ISBLANK(H143),"",($E$3&amp;"."&amp;+(COUNTA(H$8:H143))))</f>
        <v/>
      </c>
      <c r="B143" s="33" t="s">
        <v>191</v>
      </c>
      <c r="C143" s="15" t="s">
        <v>15</v>
      </c>
      <c r="D143" s="16" t="s">
        <v>100</v>
      </c>
      <c r="E143" s="11"/>
      <c r="F143" s="11"/>
      <c r="G143" s="6"/>
      <c r="H143" s="14"/>
      <c r="I143" s="535"/>
      <c r="J143" s="61"/>
      <c r="K143" s="65"/>
      <c r="L143" s="706">
        <v>60</v>
      </c>
    </row>
    <row r="144" spans="1:12" ht="12" customHeight="1">
      <c r="A144" s="43" t="str">
        <f>IF(ISBLANK(H144),"",($E$3&amp;"."&amp;+(COUNTA(H$8:H144))))</f>
        <v/>
      </c>
      <c r="B144" s="33"/>
      <c r="C144" s="12"/>
      <c r="D144" s="11"/>
      <c r="E144" s="11"/>
      <c r="F144" s="11"/>
      <c r="G144" s="6"/>
      <c r="H144" s="14"/>
      <c r="I144" s="535"/>
      <c r="J144" s="61"/>
      <c r="K144" s="65"/>
      <c r="L144" s="706">
        <v>61</v>
      </c>
    </row>
    <row r="145" spans="1:12" ht="12" customHeight="1">
      <c r="A145" s="43" t="str">
        <f>IF(ISBLANK(H145),"",($E$3&amp;"."&amp;+(COUNTA(H$8:H145))))</f>
        <v>5.19</v>
      </c>
      <c r="B145" s="33"/>
      <c r="C145" s="12"/>
      <c r="D145" s="13" t="s">
        <v>11</v>
      </c>
      <c r="E145" s="11" t="s">
        <v>208</v>
      </c>
      <c r="F145" s="11"/>
      <c r="G145" s="6"/>
      <c r="H145" s="14" t="s">
        <v>58</v>
      </c>
      <c r="I145" s="536">
        <f>ROUNDUP($O$3*$O$4,0)</f>
        <v>23</v>
      </c>
      <c r="J145" s="61"/>
      <c r="K145" s="65"/>
      <c r="L145" s="706">
        <v>62</v>
      </c>
    </row>
    <row r="146" spans="1:12" ht="12" customHeight="1">
      <c r="A146" s="43" t="str">
        <f>IF(ISBLANK(H146),"",($E$3&amp;"."&amp;+(COUNTA(H$8:H146))))</f>
        <v/>
      </c>
      <c r="B146" s="33"/>
      <c r="C146" s="12"/>
      <c r="D146" s="13"/>
      <c r="E146" s="11"/>
      <c r="F146" s="11"/>
      <c r="G146" s="6"/>
      <c r="H146" s="14"/>
      <c r="I146" s="535"/>
      <c r="J146" s="61"/>
      <c r="K146" s="65"/>
      <c r="L146" s="706">
        <v>63</v>
      </c>
    </row>
    <row r="147" spans="1:12" ht="12" customHeight="1">
      <c r="A147" s="43" t="str">
        <f>IF(ISBLANK(H147),"",($E$3&amp;"."&amp;+(COUNTA(H$8:H147))))</f>
        <v/>
      </c>
      <c r="B147" s="33" t="s">
        <v>195</v>
      </c>
      <c r="C147" s="776" t="s">
        <v>192</v>
      </c>
      <c r="D147" s="777"/>
      <c r="E147" s="777"/>
      <c r="F147" s="777"/>
      <c r="G147" s="778"/>
      <c r="H147" s="14"/>
      <c r="I147" s="535"/>
      <c r="J147" s="61"/>
      <c r="K147" s="65"/>
      <c r="L147" s="706">
        <v>64</v>
      </c>
    </row>
    <row r="148" spans="1:12" ht="12" customHeight="1">
      <c r="A148" s="43" t="str">
        <f>IF(ISBLANK(H148),"",($E$3&amp;"."&amp;+(COUNTA(H$8:H148))))</f>
        <v/>
      </c>
      <c r="B148" s="33"/>
      <c r="C148" s="17"/>
      <c r="D148" s="11"/>
      <c r="E148" s="11"/>
      <c r="F148" s="11"/>
      <c r="G148" s="6"/>
      <c r="H148" s="14"/>
      <c r="I148" s="535"/>
      <c r="J148" s="61"/>
      <c r="K148" s="65"/>
      <c r="L148" s="706">
        <v>65</v>
      </c>
    </row>
    <row r="149" spans="1:12" ht="12" customHeight="1">
      <c r="A149" s="43" t="str">
        <f>IF(ISBLANK(H149),"",($E$3&amp;"."&amp;+(COUNTA(H$8:H149))))</f>
        <v/>
      </c>
      <c r="B149" s="33">
        <v>8.5</v>
      </c>
      <c r="C149" s="15" t="s">
        <v>12</v>
      </c>
      <c r="D149" s="16" t="s">
        <v>209</v>
      </c>
      <c r="E149" s="26"/>
      <c r="F149" s="26"/>
      <c r="G149" s="6"/>
      <c r="H149" s="14"/>
      <c r="I149" s="535"/>
      <c r="J149" s="61"/>
      <c r="K149" s="65"/>
      <c r="L149" s="706">
        <v>66</v>
      </c>
    </row>
    <row r="150" spans="1:12" ht="12" customHeight="1">
      <c r="A150" s="43" t="str">
        <f>IF(ISBLANK(H150),"",($E$3&amp;"."&amp;+(COUNTA(H$8:H150))))</f>
        <v/>
      </c>
      <c r="B150" s="33"/>
      <c r="C150" s="17"/>
      <c r="D150" s="19" t="s">
        <v>874</v>
      </c>
      <c r="E150" s="11"/>
      <c r="F150" s="11"/>
      <c r="G150" s="6"/>
      <c r="H150" s="14"/>
      <c r="I150" s="535"/>
      <c r="J150" s="61"/>
      <c r="K150" s="65"/>
      <c r="L150" s="706">
        <v>67</v>
      </c>
    </row>
    <row r="151" spans="1:12" ht="12" customHeight="1">
      <c r="A151" s="43" t="str">
        <f>IF(ISBLANK(H151),"",($E$3&amp;"."&amp;+(COUNTA(H$8:H151))))</f>
        <v>5.20</v>
      </c>
      <c r="B151" s="33"/>
      <c r="C151" s="17"/>
      <c r="D151" s="19" t="s">
        <v>352</v>
      </c>
      <c r="E151" s="11"/>
      <c r="F151" s="11"/>
      <c r="G151" s="6"/>
      <c r="H151" s="14" t="s">
        <v>62</v>
      </c>
      <c r="I151" s="536">
        <f>U6*4+U13*4+O3*2+O4*2+2+O11*2</f>
        <v>47.5</v>
      </c>
      <c r="J151" s="61"/>
      <c r="K151" s="65"/>
      <c r="L151" s="706">
        <v>68</v>
      </c>
    </row>
    <row r="152" spans="1:12" ht="12" customHeight="1">
      <c r="A152" s="43"/>
      <c r="B152" s="33"/>
      <c r="C152" s="17"/>
      <c r="D152" s="19"/>
      <c r="E152" s="11"/>
      <c r="F152" s="11"/>
      <c r="G152" s="6"/>
      <c r="H152" s="14"/>
      <c r="I152" s="536"/>
      <c r="J152" s="61"/>
      <c r="K152" s="65"/>
      <c r="L152" s="706">
        <v>69</v>
      </c>
    </row>
    <row r="153" spans="1:12" ht="12" customHeight="1">
      <c r="A153" s="43"/>
      <c r="B153" s="33"/>
      <c r="C153" s="17"/>
      <c r="D153" s="19"/>
      <c r="E153" s="11"/>
      <c r="F153" s="11"/>
      <c r="G153" s="6"/>
      <c r="H153" s="14"/>
      <c r="I153" s="536"/>
      <c r="J153" s="61"/>
      <c r="K153" s="65"/>
      <c r="L153" s="706">
        <v>70</v>
      </c>
    </row>
    <row r="154" spans="1:12" ht="12" customHeight="1">
      <c r="A154" s="43"/>
      <c r="B154" s="33"/>
      <c r="C154" s="17"/>
      <c r="D154" s="19"/>
      <c r="E154" s="11"/>
      <c r="F154" s="11"/>
      <c r="G154" s="6"/>
      <c r="H154" s="14"/>
      <c r="I154" s="536"/>
      <c r="J154" s="61"/>
      <c r="K154" s="65"/>
      <c r="L154" s="706">
        <v>71</v>
      </c>
    </row>
    <row r="155" spans="1:12" ht="12" customHeight="1">
      <c r="A155" s="43" t="str">
        <f>IF(ISBLANK(H155),"",($E$3&amp;"."&amp;+(COUNTA(H$8:H155))))</f>
        <v/>
      </c>
      <c r="B155" s="33"/>
      <c r="C155" s="17"/>
      <c r="D155" s="16"/>
      <c r="E155" s="11"/>
      <c r="F155" s="11"/>
      <c r="G155" s="6"/>
      <c r="H155" s="14"/>
      <c r="I155" s="535"/>
      <c r="J155" s="61"/>
      <c r="K155" s="65"/>
      <c r="L155" s="706">
        <v>72</v>
      </c>
    </row>
    <row r="156" spans="1:12" ht="12" customHeight="1">
      <c r="A156" s="549"/>
      <c r="B156" s="69"/>
      <c r="C156" s="70"/>
      <c r="D156" s="70"/>
      <c r="E156" s="70"/>
      <c r="F156" s="70"/>
      <c r="G156" s="70"/>
      <c r="H156" s="69"/>
      <c r="I156" s="69"/>
      <c r="J156" s="71" t="s">
        <v>25</v>
      </c>
      <c r="K156" s="72"/>
      <c r="L156" s="706">
        <v>73</v>
      </c>
    </row>
    <row r="157" spans="1:12" ht="12" customHeight="1">
      <c r="A157" s="549"/>
      <c r="B157" s="69"/>
      <c r="C157" s="70"/>
      <c r="D157" s="70"/>
      <c r="E157" s="70"/>
      <c r="F157" s="70"/>
      <c r="G157" s="70"/>
      <c r="H157" s="69"/>
      <c r="I157" s="581"/>
      <c r="J157" s="71" t="s">
        <v>26</v>
      </c>
      <c r="K157" s="582"/>
      <c r="L157" s="706">
        <v>74</v>
      </c>
    </row>
    <row r="158" spans="1:12" ht="12" customHeight="1">
      <c r="A158" s="43" t="str">
        <f>IF(ISBLANK(H158),"",($E$3&amp;"."&amp;+(COUNTA(H$8:H158))))</f>
        <v/>
      </c>
      <c r="B158" s="33"/>
      <c r="C158" s="17"/>
      <c r="D158" s="15"/>
      <c r="E158" s="11"/>
      <c r="F158" s="11"/>
      <c r="G158" s="6"/>
      <c r="H158" s="14"/>
      <c r="I158" s="4"/>
      <c r="J158" s="61"/>
      <c r="K158" s="65"/>
      <c r="L158" s="706">
        <v>75</v>
      </c>
    </row>
    <row r="159" spans="1:12" ht="12" customHeight="1">
      <c r="A159" s="43" t="str">
        <f>IF(ISBLANK(H159),"",($E$3&amp;"."&amp;+(COUNTA(H$8:H159))))</f>
        <v/>
      </c>
      <c r="B159" s="47"/>
      <c r="C159" s="776" t="s">
        <v>137</v>
      </c>
      <c r="D159" s="777"/>
      <c r="E159" s="777"/>
      <c r="F159" s="777"/>
      <c r="G159" s="778"/>
      <c r="H159" s="4"/>
      <c r="I159" s="4"/>
      <c r="J159" s="61"/>
      <c r="K159" s="65"/>
      <c r="L159" s="706">
        <v>76</v>
      </c>
    </row>
    <row r="160" spans="1:12" ht="12" customHeight="1">
      <c r="A160" s="43" t="str">
        <f>IF(ISBLANK(H160),"",($E$3&amp;"."&amp;+(COUNTA(H$8:H160))))</f>
        <v/>
      </c>
      <c r="B160" s="47"/>
      <c r="C160" s="797"/>
      <c r="D160" s="798"/>
      <c r="E160" s="739"/>
      <c r="F160" s="739"/>
      <c r="G160" s="6"/>
      <c r="H160" s="4"/>
      <c r="I160" s="4"/>
      <c r="J160" s="61"/>
      <c r="K160" s="65"/>
      <c r="L160" s="706">
        <v>77</v>
      </c>
    </row>
    <row r="161" spans="1:12" ht="12" customHeight="1">
      <c r="A161" s="43" t="str">
        <f>IF(ISBLANK(H161),"",($E$3&amp;"."&amp;+(COUNTA(H$8:H161))))</f>
        <v/>
      </c>
      <c r="B161" s="47"/>
      <c r="C161" s="114" t="s">
        <v>210</v>
      </c>
      <c r="D161" s="103"/>
      <c r="E161" s="26"/>
      <c r="F161" s="26"/>
      <c r="G161" s="6"/>
      <c r="H161" s="4"/>
      <c r="I161" s="4"/>
      <c r="J161" s="61"/>
      <c r="K161" s="65"/>
      <c r="L161" s="706">
        <v>78</v>
      </c>
    </row>
    <row r="162" spans="1:12" ht="12" customHeight="1">
      <c r="A162" s="43" t="str">
        <f>IF(ISBLANK(H162),"",($E$3&amp;"."&amp;+(COUNTA(H$8:H162))))</f>
        <v/>
      </c>
      <c r="B162" s="47"/>
      <c r="C162" s="729"/>
      <c r="D162" s="730"/>
      <c r="E162" s="733"/>
      <c r="F162" s="733"/>
      <c r="G162" s="6"/>
      <c r="H162" s="4"/>
      <c r="I162" s="4"/>
      <c r="J162" s="61"/>
      <c r="K162" s="65" t="str">
        <f>IF(I160&lt;&gt;0,I160*J160,"")</f>
        <v/>
      </c>
      <c r="L162" s="706">
        <v>79</v>
      </c>
    </row>
    <row r="163" spans="1:12" ht="12" customHeight="1">
      <c r="A163" s="43" t="str">
        <f>IF(ISBLANK(H163),"",($E$3&amp;"."&amp;+(COUNTA(H$8:H163))))</f>
        <v/>
      </c>
      <c r="B163" s="47">
        <v>8.6</v>
      </c>
      <c r="C163" s="15" t="s">
        <v>12</v>
      </c>
      <c r="D163" s="793" t="s">
        <v>211</v>
      </c>
      <c r="E163" s="793"/>
      <c r="F163" s="793"/>
      <c r="G163" s="806"/>
      <c r="H163" s="4"/>
      <c r="I163" s="4"/>
      <c r="J163" s="61"/>
      <c r="K163" s="65" t="str">
        <f>IF(I161&lt;&gt;0,I161*J161,"")</f>
        <v/>
      </c>
      <c r="L163" s="706">
        <v>80</v>
      </c>
    </row>
    <row r="164" spans="1:12" ht="12" customHeight="1">
      <c r="A164" s="43" t="str">
        <f>IF(ISBLANK(H164),"",($E$3&amp;"."&amp;+(COUNTA(H$8:H164))))</f>
        <v/>
      </c>
      <c r="B164" s="47"/>
      <c r="C164" s="51"/>
      <c r="D164" s="793" t="s">
        <v>212</v>
      </c>
      <c r="E164" s="793"/>
      <c r="F164" s="793"/>
      <c r="G164" s="806"/>
      <c r="H164" s="4"/>
      <c r="I164" s="4"/>
      <c r="J164" s="61"/>
      <c r="K164" s="65" t="str">
        <f>IF(I162&lt;&gt;0,I162*J162,"")</f>
        <v/>
      </c>
    </row>
    <row r="165" spans="1:12" ht="12" customHeight="1">
      <c r="A165" s="43" t="str">
        <f>IF(ISBLANK(H165),"",($E$3&amp;"."&amp;+(COUNTA(H$8:H165))))</f>
        <v>5.21</v>
      </c>
      <c r="B165" s="47"/>
      <c r="C165" s="51"/>
      <c r="D165" s="799" t="s">
        <v>620</v>
      </c>
      <c r="E165" s="799"/>
      <c r="F165" s="799"/>
      <c r="G165" s="800"/>
      <c r="H165" s="4" t="s">
        <v>73</v>
      </c>
      <c r="I165" s="4">
        <v>6</v>
      </c>
      <c r="J165" s="61"/>
      <c r="K165" s="65" t="str">
        <f>IF(I163&lt;&gt;0,I163*J163,"")</f>
        <v/>
      </c>
      <c r="L165" s="706">
        <v>1</v>
      </c>
    </row>
    <row r="166" spans="1:12" ht="12" customHeight="1">
      <c r="A166" s="43" t="str">
        <f>IF(ISBLANK(H166),"",($E$3&amp;"."&amp;+(COUNTA(H$8:H166))))</f>
        <v/>
      </c>
      <c r="B166" s="47"/>
      <c r="C166" s="51"/>
      <c r="D166" s="793"/>
      <c r="E166" s="793"/>
      <c r="F166" s="761"/>
      <c r="G166" s="766"/>
      <c r="H166" s="4"/>
      <c r="I166" s="4"/>
      <c r="J166" s="61"/>
      <c r="K166" s="65"/>
      <c r="L166" s="706">
        <v>2</v>
      </c>
    </row>
    <row r="167" spans="1:12" ht="12" customHeight="1">
      <c r="A167" s="43" t="str">
        <f>IF(ISBLANK(H167),"",($E$3&amp;"."&amp;+(COUNTA(H$8:H167))))</f>
        <v>5.22</v>
      </c>
      <c r="B167" s="47"/>
      <c r="C167" s="15" t="s">
        <v>15</v>
      </c>
      <c r="D167" s="733" t="s">
        <v>705</v>
      </c>
      <c r="E167" s="733"/>
      <c r="F167" s="733"/>
      <c r="G167" s="803"/>
      <c r="H167" s="4" t="s">
        <v>73</v>
      </c>
      <c r="I167" s="4">
        <f>6*2*2</f>
        <v>24</v>
      </c>
      <c r="J167" s="61"/>
      <c r="K167" s="65"/>
      <c r="L167" s="706">
        <v>3</v>
      </c>
    </row>
    <row r="168" spans="1:12" ht="12" customHeight="1">
      <c r="A168" s="43" t="str">
        <f>IF(ISBLANK(H168),"",($E$3&amp;"."&amp;+(COUNTA(H$8:H168))))</f>
        <v/>
      </c>
      <c r="B168" s="47"/>
      <c r="C168" s="118"/>
      <c r="D168" s="46"/>
      <c r="E168" s="26"/>
      <c r="F168" s="26"/>
      <c r="G168" s="119"/>
      <c r="H168" s="4"/>
      <c r="I168" s="4"/>
      <c r="J168" s="61"/>
      <c r="K168" s="65"/>
      <c r="L168" s="706">
        <v>4</v>
      </c>
    </row>
    <row r="169" spans="1:12" ht="12" customHeight="1">
      <c r="A169" s="43" t="str">
        <f>IF(ISBLANK(H169),"",($E$3&amp;"."&amp;+(COUNTA(H$8:H169))))</f>
        <v/>
      </c>
      <c r="B169" s="52" t="s">
        <v>8</v>
      </c>
      <c r="C169" s="118"/>
      <c r="D169" s="46"/>
      <c r="E169" s="26"/>
      <c r="F169" s="32"/>
      <c r="G169" s="6"/>
      <c r="H169" s="50"/>
      <c r="I169" s="50"/>
      <c r="J169" s="61"/>
      <c r="K169" s="65"/>
      <c r="L169" s="706">
        <v>5</v>
      </c>
    </row>
    <row r="170" spans="1:12" ht="12" customHeight="1">
      <c r="A170" s="43" t="str">
        <f>IF(ISBLANK(H170),"",($E$3&amp;"."&amp;+(COUNTA(H$8:H170))))</f>
        <v/>
      </c>
      <c r="B170" s="54" t="s">
        <v>54</v>
      </c>
      <c r="C170" s="28" t="s">
        <v>138</v>
      </c>
      <c r="D170" s="10"/>
      <c r="E170" s="10"/>
      <c r="F170" s="10"/>
      <c r="G170" s="6"/>
      <c r="H170" s="50"/>
      <c r="I170" s="50"/>
      <c r="J170" s="61"/>
      <c r="K170" s="65"/>
      <c r="L170" s="706">
        <v>6</v>
      </c>
    </row>
    <row r="171" spans="1:12" ht="12" customHeight="1">
      <c r="A171" s="43" t="str">
        <f>IF(ISBLANK(H171),"",($E$3&amp;"."&amp;+(COUNTA(H$8:H171))))</f>
        <v/>
      </c>
      <c r="B171" s="34"/>
      <c r="C171" s="25"/>
      <c r="D171" s="16"/>
      <c r="E171" s="16"/>
      <c r="F171" s="16"/>
      <c r="G171" s="6"/>
      <c r="H171" s="50"/>
      <c r="I171" s="50"/>
      <c r="J171" s="61"/>
      <c r="K171" s="65"/>
      <c r="L171" s="706">
        <v>7</v>
      </c>
    </row>
    <row r="172" spans="1:12" ht="12" customHeight="1">
      <c r="A172" s="43" t="str">
        <f>IF(ISBLANK(H172),"",($E$3&amp;"."&amp;+(COUNTA(H$8:H172))))</f>
        <v/>
      </c>
      <c r="B172" s="47"/>
      <c r="C172" s="776" t="s">
        <v>213</v>
      </c>
      <c r="D172" s="777"/>
      <c r="E172" s="777"/>
      <c r="F172" s="777"/>
      <c r="G172" s="778"/>
      <c r="H172" s="4"/>
      <c r="I172" s="4"/>
      <c r="J172" s="61"/>
      <c r="K172" s="65"/>
      <c r="L172" s="706">
        <v>8</v>
      </c>
    </row>
    <row r="173" spans="1:12" ht="12" customHeight="1">
      <c r="A173" s="43" t="str">
        <f>IF(ISBLANK(H173),"",($E$3&amp;"."&amp;+(COUNTA(H$8:H173))))</f>
        <v/>
      </c>
      <c r="B173" s="47"/>
      <c r="C173" s="118"/>
      <c r="D173" s="46"/>
      <c r="E173" s="46"/>
      <c r="F173" s="46"/>
      <c r="G173" s="143"/>
      <c r="H173" s="4"/>
      <c r="I173" s="4"/>
      <c r="J173" s="61"/>
      <c r="K173" s="65"/>
      <c r="L173" s="706">
        <v>9</v>
      </c>
    </row>
    <row r="174" spans="1:12" ht="12" customHeight="1">
      <c r="A174" s="43" t="str">
        <f>IF(ISBLANK(H174),"",($E$3&amp;"."&amp;+(COUNTA(H$8:H174))))</f>
        <v/>
      </c>
      <c r="B174" s="47"/>
      <c r="C174" s="15" t="s">
        <v>12</v>
      </c>
      <c r="D174" s="804" t="s">
        <v>214</v>
      </c>
      <c r="E174" s="804"/>
      <c r="F174" s="804"/>
      <c r="G174" s="805"/>
      <c r="H174" s="4"/>
      <c r="I174" s="4"/>
      <c r="J174" s="61"/>
      <c r="K174" s="65"/>
      <c r="L174" s="706">
        <v>10</v>
      </c>
    </row>
    <row r="175" spans="1:12" ht="12" customHeight="1">
      <c r="A175" s="43" t="str">
        <f>IF(ISBLANK(H175),"",($E$3&amp;"."&amp;+(COUNTA(H$8:H175))))</f>
        <v/>
      </c>
      <c r="B175" s="47"/>
      <c r="C175" s="51"/>
      <c r="D175" s="804" t="s">
        <v>215</v>
      </c>
      <c r="E175" s="804"/>
      <c r="F175" s="804"/>
      <c r="G175" s="805"/>
      <c r="H175" s="4"/>
      <c r="I175" s="4"/>
      <c r="J175" s="61"/>
      <c r="K175" s="65"/>
      <c r="L175" s="706">
        <v>11</v>
      </c>
    </row>
    <row r="176" spans="1:12" ht="12" customHeight="1">
      <c r="A176" s="43" t="str">
        <f>IF(ISBLANK(H176),"",($E$3&amp;"."&amp;+(COUNTA(H$8:H176))))</f>
        <v/>
      </c>
      <c r="B176" s="47"/>
      <c r="C176" s="51"/>
      <c r="D176" s="804"/>
      <c r="E176" s="804"/>
      <c r="F176" s="804"/>
      <c r="G176" s="805"/>
      <c r="H176" s="4"/>
      <c r="I176" s="4"/>
      <c r="J176" s="61"/>
      <c r="K176" s="65"/>
      <c r="L176" s="706">
        <v>12</v>
      </c>
    </row>
    <row r="177" spans="1:14" ht="12" customHeight="1">
      <c r="A177" s="43" t="str">
        <f>IF(ISBLANK(H177),"",($E$3&amp;"."&amp;+(COUNTA(H$8:H177))))</f>
        <v>5.23</v>
      </c>
      <c r="B177" s="47"/>
      <c r="C177" s="46"/>
      <c r="D177" s="117" t="s">
        <v>11</v>
      </c>
      <c r="E177" s="733" t="s">
        <v>216</v>
      </c>
      <c r="F177" s="733"/>
      <c r="G177" s="803"/>
      <c r="H177" s="4" t="s">
        <v>73</v>
      </c>
      <c r="I177" s="4">
        <v>3</v>
      </c>
      <c r="J177" s="61"/>
      <c r="K177" s="65"/>
      <c r="L177" s="706">
        <v>13</v>
      </c>
    </row>
    <row r="178" spans="1:14" ht="12" customHeight="1">
      <c r="A178" s="43" t="str">
        <f>IF(ISBLANK(H178),"",($E$3&amp;"."&amp;+(COUNTA(H$8:H178))))</f>
        <v/>
      </c>
      <c r="B178" s="47"/>
      <c r="C178" s="118"/>
      <c r="D178" s="46"/>
      <c r="E178" s="46"/>
      <c r="F178" s="46"/>
      <c r="G178" s="143"/>
      <c r="H178" s="4"/>
      <c r="I178" s="4"/>
      <c r="J178" s="61"/>
      <c r="K178" s="65"/>
      <c r="L178" s="706">
        <v>14</v>
      </c>
    </row>
    <row r="179" spans="1:14" ht="12" customHeight="1">
      <c r="A179" s="43" t="str">
        <f>IF(ISBLANK(H179),"",($E$3&amp;"."&amp;+(COUNTA(H$8:H179))))</f>
        <v/>
      </c>
      <c r="B179" s="18" t="s">
        <v>149</v>
      </c>
      <c r="C179" s="776" t="s">
        <v>217</v>
      </c>
      <c r="D179" s="777"/>
      <c r="E179" s="777"/>
      <c r="F179" s="777"/>
      <c r="G179" s="778"/>
      <c r="H179" s="89"/>
      <c r="I179" s="4"/>
      <c r="J179" s="61"/>
      <c r="K179" s="65"/>
      <c r="L179" s="706">
        <v>15</v>
      </c>
      <c r="N179" s="1">
        <f>$U$6-0.5-0.4</f>
        <v>2.15</v>
      </c>
    </row>
    <row r="180" spans="1:14" ht="12" customHeight="1">
      <c r="A180" s="43" t="str">
        <f>IF(ISBLANK(H180),"",($E$3&amp;"."&amp;+(COUNTA(H$8:H180))))</f>
        <v/>
      </c>
      <c r="B180" s="18"/>
      <c r="C180" s="17"/>
      <c r="D180" s="11"/>
      <c r="E180" s="11"/>
      <c r="F180" s="11"/>
      <c r="G180" s="11"/>
      <c r="H180" s="89"/>
      <c r="I180" s="4"/>
      <c r="J180" s="61"/>
      <c r="K180" s="65"/>
      <c r="L180" s="706">
        <v>16</v>
      </c>
    </row>
    <row r="181" spans="1:14" ht="12" customHeight="1">
      <c r="A181" s="43" t="str">
        <f>IF(ISBLANK(H181),"",($E$3&amp;"."&amp;+(COUNTA(H$8:H181))))</f>
        <v/>
      </c>
      <c r="B181" s="18"/>
      <c r="C181" s="29" t="s">
        <v>12</v>
      </c>
      <c r="D181" s="11" t="s">
        <v>875</v>
      </c>
      <c r="E181" s="26"/>
      <c r="F181" s="26"/>
      <c r="G181" s="119"/>
      <c r="H181" s="89"/>
      <c r="I181" s="4"/>
      <c r="J181" s="61"/>
      <c r="K181" s="65"/>
      <c r="L181" s="706">
        <v>17</v>
      </c>
    </row>
    <row r="182" spans="1:14" ht="12" customHeight="1">
      <c r="A182" s="43" t="str">
        <f>IF(ISBLANK(H182),"",($E$3&amp;"."&amp;+(COUNTA(H$8:H182))))</f>
        <v>5.24</v>
      </c>
      <c r="B182" s="18"/>
      <c r="C182" s="29"/>
      <c r="D182" s="11" t="s">
        <v>218</v>
      </c>
      <c r="E182" s="26"/>
      <c r="F182" s="26"/>
      <c r="G182" s="119"/>
      <c r="H182" s="89" t="s">
        <v>73</v>
      </c>
      <c r="I182" s="4">
        <v>1</v>
      </c>
      <c r="J182" s="61"/>
      <c r="K182" s="65"/>
      <c r="L182" s="706">
        <v>18</v>
      </c>
      <c r="N182" s="1">
        <f>$U$13-0.5-0.4</f>
        <v>0.6</v>
      </c>
    </row>
    <row r="183" spans="1:14" ht="12" customHeight="1">
      <c r="A183" s="43" t="str">
        <f>IF(ISBLANK(H183),"",($E$3&amp;"."&amp;+(COUNTA(H$8:H183))))</f>
        <v/>
      </c>
      <c r="B183" s="18"/>
      <c r="C183" s="17"/>
      <c r="D183" s="11"/>
      <c r="E183" s="11"/>
      <c r="F183" s="11"/>
      <c r="G183" s="11"/>
      <c r="H183" s="89"/>
      <c r="I183" s="4"/>
      <c r="J183" s="61"/>
      <c r="K183" s="65"/>
      <c r="L183" s="706">
        <v>19</v>
      </c>
    </row>
    <row r="184" spans="1:14" ht="12" customHeight="1">
      <c r="A184" s="43" t="str">
        <f>IF(ISBLANK(H184),"",($E$3&amp;"."&amp;+(COUNTA(H$8:H184))))</f>
        <v/>
      </c>
      <c r="B184" s="18"/>
      <c r="C184" s="29" t="s">
        <v>15</v>
      </c>
      <c r="D184" s="11" t="s">
        <v>876</v>
      </c>
      <c r="E184" s="26"/>
      <c r="F184" s="26"/>
      <c r="G184" s="119"/>
      <c r="H184" s="89"/>
      <c r="I184" s="4"/>
      <c r="J184" s="61"/>
      <c r="K184" s="65"/>
      <c r="L184" s="706">
        <v>20</v>
      </c>
    </row>
    <row r="185" spans="1:14" ht="12" customHeight="1">
      <c r="A185" s="43" t="str">
        <f>IF(ISBLANK(H185),"",($E$3&amp;"."&amp;+(COUNTA(H$8:H185))))</f>
        <v>5.25</v>
      </c>
      <c r="B185" s="18"/>
      <c r="C185" s="29"/>
      <c r="D185" s="11" t="s">
        <v>218</v>
      </c>
      <c r="E185" s="26"/>
      <c r="F185" s="26"/>
      <c r="G185" s="119"/>
      <c r="H185" s="89" t="s">
        <v>73</v>
      </c>
      <c r="I185" s="4">
        <v>2</v>
      </c>
      <c r="J185" s="61"/>
      <c r="K185" s="65"/>
      <c r="L185" s="706">
        <v>21</v>
      </c>
    </row>
    <row r="186" spans="1:14" ht="12" customHeight="1">
      <c r="A186" s="43" t="str">
        <f>IF(ISBLANK(H186),"",($E$3&amp;"."&amp;+(COUNTA(H$8:H186))))</f>
        <v/>
      </c>
      <c r="B186" s="33"/>
      <c r="C186" s="17"/>
      <c r="D186" s="13"/>
      <c r="E186" s="11"/>
      <c r="F186" s="11"/>
      <c r="G186" s="6"/>
      <c r="H186" s="14"/>
      <c r="I186" s="4"/>
      <c r="J186" s="61"/>
      <c r="K186" s="65"/>
      <c r="L186" s="706">
        <v>22</v>
      </c>
    </row>
    <row r="187" spans="1:14" ht="12" customHeight="1">
      <c r="A187" s="43" t="str">
        <f>IF(ISBLANK(H187),"",($E$3&amp;"."&amp;+(COUNTA(H$8:H187))))</f>
        <v/>
      </c>
      <c r="B187" s="94"/>
      <c r="C187" s="776" t="s">
        <v>158</v>
      </c>
      <c r="D187" s="777"/>
      <c r="E187" s="777"/>
      <c r="F187" s="777"/>
      <c r="G187" s="778"/>
      <c r="H187" s="133"/>
      <c r="I187" s="144"/>
      <c r="J187" s="61"/>
      <c r="K187" s="65"/>
      <c r="L187" s="706">
        <v>23</v>
      </c>
    </row>
    <row r="188" spans="1:14" ht="12" customHeight="1">
      <c r="A188" s="43" t="str">
        <f>IF(ISBLANK(H188),"",($E$3&amp;"."&amp;+(COUNTA(H$8:H188))))</f>
        <v/>
      </c>
      <c r="B188" s="94"/>
      <c r="C188" s="95"/>
      <c r="D188" s="27"/>
      <c r="E188" s="27"/>
      <c r="F188" s="27"/>
      <c r="G188" s="27"/>
      <c r="H188" s="133"/>
      <c r="I188" s="145"/>
      <c r="J188" s="61"/>
      <c r="K188" s="65"/>
      <c r="L188" s="706">
        <v>24</v>
      </c>
    </row>
    <row r="189" spans="1:14" ht="12" customHeight="1">
      <c r="A189" s="43" t="str">
        <f>IF(ISBLANK(H189),"",($E$3&amp;"."&amp;+(COUNTA(H$8:H189))))</f>
        <v/>
      </c>
      <c r="B189" s="18" t="s">
        <v>193</v>
      </c>
      <c r="C189" s="93" t="s">
        <v>219</v>
      </c>
      <c r="D189" s="27"/>
      <c r="E189" s="27"/>
      <c r="F189" s="27"/>
      <c r="G189" s="27"/>
      <c r="H189" s="133"/>
      <c r="I189" s="145"/>
      <c r="J189" s="61"/>
      <c r="K189" s="65" t="str">
        <f t="shared" ref="K189:K233" si="6">IF(I187&lt;&gt;0,I187*J187,"")</f>
        <v/>
      </c>
      <c r="L189" s="706">
        <v>25</v>
      </c>
    </row>
    <row r="190" spans="1:14" ht="12" customHeight="1">
      <c r="A190" s="43" t="str">
        <f>IF(ISBLANK(H190),"",($E$3&amp;"."&amp;+(COUNTA(H$8:H190))))</f>
        <v/>
      </c>
      <c r="B190" s="94"/>
      <c r="C190" s="389" t="s">
        <v>620</v>
      </c>
      <c r="D190" s="389"/>
      <c r="E190" s="389"/>
      <c r="F190" s="390"/>
      <c r="G190" s="27"/>
      <c r="H190" s="146"/>
      <c r="I190" s="145"/>
      <c r="J190" s="61"/>
      <c r="K190" s="65" t="str">
        <f t="shared" si="6"/>
        <v/>
      </c>
      <c r="L190" s="706">
        <v>26</v>
      </c>
    </row>
    <row r="191" spans="1:14" ht="12" customHeight="1">
      <c r="A191" s="43" t="str">
        <f>IF(ISBLANK(H191),"",($E$3&amp;"."&amp;+(COUNTA(H$8:H191))))</f>
        <v/>
      </c>
      <c r="B191" s="94"/>
      <c r="C191" s="95"/>
      <c r="D191" s="27"/>
      <c r="E191" s="27"/>
      <c r="F191" s="27"/>
      <c r="G191" s="27"/>
      <c r="H191" s="146"/>
      <c r="I191" s="145"/>
      <c r="J191" s="61"/>
      <c r="K191" s="65" t="str">
        <f t="shared" si="6"/>
        <v/>
      </c>
      <c r="L191" s="706">
        <v>27</v>
      </c>
    </row>
    <row r="192" spans="1:14" ht="12" customHeight="1">
      <c r="A192" s="43" t="str">
        <f>IF(ISBLANK(H192),"",($E$3&amp;"."&amp;+(COUNTA(H$8:H192))))</f>
        <v>5.26</v>
      </c>
      <c r="B192" s="33"/>
      <c r="C192" s="90" t="s">
        <v>12</v>
      </c>
      <c r="D192" s="38" t="s">
        <v>220</v>
      </c>
      <c r="E192" s="101"/>
      <c r="F192" s="101"/>
      <c r="G192" s="102"/>
      <c r="H192" s="98" t="s">
        <v>73</v>
      </c>
      <c r="I192" s="111">
        <v>3</v>
      </c>
      <c r="J192" s="61"/>
      <c r="K192" s="65"/>
      <c r="L192" s="706">
        <v>28</v>
      </c>
    </row>
    <row r="193" spans="1:12" ht="12" customHeight="1">
      <c r="A193" s="43" t="str">
        <f>IF(ISBLANK(H193),"",($E$3&amp;"."&amp;+(COUNTA(H$8:H193))))</f>
        <v/>
      </c>
      <c r="B193" s="33"/>
      <c r="C193" s="91"/>
      <c r="D193" s="38"/>
      <c r="E193" s="101"/>
      <c r="F193" s="101"/>
      <c r="G193" s="102"/>
      <c r="H193" s="98"/>
      <c r="I193" s="111"/>
      <c r="J193" s="61"/>
      <c r="K193" s="65"/>
      <c r="L193" s="706">
        <v>29</v>
      </c>
    </row>
    <row r="194" spans="1:12" ht="12" customHeight="1">
      <c r="A194" s="43"/>
      <c r="B194" s="33"/>
      <c r="C194" s="91"/>
      <c r="D194" s="38"/>
      <c r="E194" s="101"/>
      <c r="F194" s="101"/>
      <c r="G194" s="102"/>
      <c r="H194" s="98"/>
      <c r="I194" s="111"/>
      <c r="J194" s="61"/>
      <c r="K194" s="65"/>
      <c r="L194" s="706">
        <v>30</v>
      </c>
    </row>
    <row r="195" spans="1:12" ht="12" customHeight="1">
      <c r="A195" s="43"/>
      <c r="B195" s="33"/>
      <c r="C195" s="91"/>
      <c r="D195" s="38"/>
      <c r="E195" s="101"/>
      <c r="F195" s="101"/>
      <c r="G195" s="102"/>
      <c r="H195" s="98"/>
      <c r="I195" s="111"/>
      <c r="J195" s="61"/>
      <c r="K195" s="65"/>
      <c r="L195" s="706">
        <v>31</v>
      </c>
    </row>
    <row r="196" spans="1:12" ht="12" customHeight="1">
      <c r="A196" s="43"/>
      <c r="B196" s="33"/>
      <c r="C196" s="91"/>
      <c r="D196" s="38"/>
      <c r="E196" s="101"/>
      <c r="F196" s="101"/>
      <c r="G196" s="102"/>
      <c r="H196" s="98"/>
      <c r="I196" s="111"/>
      <c r="J196" s="61"/>
      <c r="K196" s="65"/>
      <c r="L196" s="706">
        <v>32</v>
      </c>
    </row>
    <row r="197" spans="1:12" ht="12" customHeight="1">
      <c r="A197" s="43"/>
      <c r="B197" s="33"/>
      <c r="C197" s="91"/>
      <c r="D197" s="38"/>
      <c r="E197" s="101"/>
      <c r="F197" s="101"/>
      <c r="G197" s="102"/>
      <c r="H197" s="98"/>
      <c r="I197" s="111"/>
      <c r="J197" s="61"/>
      <c r="K197" s="65"/>
      <c r="L197" s="706">
        <v>33</v>
      </c>
    </row>
    <row r="198" spans="1:12" ht="12" customHeight="1">
      <c r="A198" s="43"/>
      <c r="B198" s="33"/>
      <c r="C198" s="91"/>
      <c r="D198" s="38"/>
      <c r="E198" s="101"/>
      <c r="F198" s="101"/>
      <c r="G198" s="102"/>
      <c r="H198" s="98"/>
      <c r="I198" s="111"/>
      <c r="J198" s="61"/>
      <c r="K198" s="65"/>
      <c r="L198" s="706">
        <v>34</v>
      </c>
    </row>
    <row r="199" spans="1:12" ht="12" customHeight="1">
      <c r="A199" s="43"/>
      <c r="B199" s="33"/>
      <c r="C199" s="91"/>
      <c r="D199" s="38"/>
      <c r="E199" s="101"/>
      <c r="F199" s="101"/>
      <c r="G199" s="102"/>
      <c r="H199" s="98"/>
      <c r="I199" s="111"/>
      <c r="J199" s="61"/>
      <c r="K199" s="65"/>
      <c r="L199" s="706">
        <v>35</v>
      </c>
    </row>
    <row r="200" spans="1:12" ht="12" customHeight="1">
      <c r="A200" s="43"/>
      <c r="B200" s="33"/>
      <c r="C200" s="91"/>
      <c r="D200" s="38"/>
      <c r="E200" s="101"/>
      <c r="F200" s="101"/>
      <c r="G200" s="102"/>
      <c r="H200" s="98"/>
      <c r="I200" s="111"/>
      <c r="J200" s="61"/>
      <c r="K200" s="65"/>
      <c r="L200" s="706">
        <v>36</v>
      </c>
    </row>
    <row r="201" spans="1:12" ht="12" customHeight="1">
      <c r="A201" s="43"/>
      <c r="B201" s="33"/>
      <c r="C201" s="91"/>
      <c r="D201" s="38"/>
      <c r="E201" s="101"/>
      <c r="F201" s="101"/>
      <c r="G201" s="102"/>
      <c r="H201" s="98"/>
      <c r="I201" s="111"/>
      <c r="J201" s="61"/>
      <c r="K201" s="65"/>
      <c r="L201" s="706">
        <v>37</v>
      </c>
    </row>
    <row r="202" spans="1:12" ht="12" customHeight="1">
      <c r="A202" s="43"/>
      <c r="B202" s="33"/>
      <c r="C202" s="91"/>
      <c r="D202" s="38"/>
      <c r="E202" s="101"/>
      <c r="F202" s="101"/>
      <c r="G202" s="102"/>
      <c r="H202" s="98"/>
      <c r="I202" s="111"/>
      <c r="J202" s="61"/>
      <c r="K202" s="65"/>
      <c r="L202" s="706">
        <v>38</v>
      </c>
    </row>
    <row r="203" spans="1:12" ht="12" customHeight="1">
      <c r="A203" s="43"/>
      <c r="B203" s="33"/>
      <c r="C203" s="91"/>
      <c r="D203" s="38"/>
      <c r="E203" s="101"/>
      <c r="F203" s="101"/>
      <c r="G203" s="102"/>
      <c r="H203" s="98"/>
      <c r="I203" s="111"/>
      <c r="J203" s="61"/>
      <c r="K203" s="65"/>
      <c r="L203" s="706">
        <v>39</v>
      </c>
    </row>
    <row r="204" spans="1:12" ht="12" customHeight="1">
      <c r="A204" s="43"/>
      <c r="B204" s="33"/>
      <c r="C204" s="91"/>
      <c r="D204" s="38"/>
      <c r="E204" s="101"/>
      <c r="F204" s="101"/>
      <c r="G204" s="102"/>
      <c r="H204" s="98"/>
      <c r="I204" s="111"/>
      <c r="J204" s="61"/>
      <c r="K204" s="65"/>
      <c r="L204" s="706">
        <v>40</v>
      </c>
    </row>
    <row r="205" spans="1:12" ht="12" customHeight="1">
      <c r="A205" s="43"/>
      <c r="B205" s="33"/>
      <c r="C205" s="91"/>
      <c r="D205" s="38"/>
      <c r="E205" s="101"/>
      <c r="F205" s="101"/>
      <c r="G205" s="102"/>
      <c r="H205" s="98"/>
      <c r="I205" s="111"/>
      <c r="J205" s="61"/>
      <c r="K205" s="65"/>
      <c r="L205" s="706">
        <v>41</v>
      </c>
    </row>
    <row r="206" spans="1:12" ht="12" customHeight="1">
      <c r="A206" s="43"/>
      <c r="B206" s="33"/>
      <c r="C206" s="91"/>
      <c r="D206" s="38"/>
      <c r="E206" s="101"/>
      <c r="F206" s="101"/>
      <c r="G206" s="102"/>
      <c r="H206" s="98"/>
      <c r="I206" s="111"/>
      <c r="J206" s="61"/>
      <c r="K206" s="65"/>
      <c r="L206" s="706">
        <v>42</v>
      </c>
    </row>
    <row r="207" spans="1:12" ht="12" customHeight="1">
      <c r="A207" s="43"/>
      <c r="B207" s="33"/>
      <c r="C207" s="91"/>
      <c r="D207" s="38"/>
      <c r="E207" s="101"/>
      <c r="F207" s="101"/>
      <c r="G207" s="102"/>
      <c r="H207" s="98"/>
      <c r="I207" s="111"/>
      <c r="J207" s="61"/>
      <c r="K207" s="65"/>
      <c r="L207" s="706">
        <v>43</v>
      </c>
    </row>
    <row r="208" spans="1:12" ht="12" customHeight="1">
      <c r="A208" s="43"/>
      <c r="B208" s="33"/>
      <c r="C208" s="91"/>
      <c r="D208" s="38"/>
      <c r="E208" s="101"/>
      <c r="F208" s="101"/>
      <c r="G208" s="102"/>
      <c r="H208" s="98"/>
      <c r="I208" s="111"/>
      <c r="J208" s="61"/>
      <c r="K208" s="65"/>
      <c r="L208" s="706">
        <v>44</v>
      </c>
    </row>
    <row r="209" spans="1:12" ht="12" customHeight="1">
      <c r="A209" s="43"/>
      <c r="B209" s="33"/>
      <c r="C209" s="91"/>
      <c r="D209" s="38"/>
      <c r="E209" s="101"/>
      <c r="F209" s="101"/>
      <c r="G209" s="102"/>
      <c r="H209" s="98"/>
      <c r="I209" s="111"/>
      <c r="J209" s="61"/>
      <c r="K209" s="65"/>
      <c r="L209" s="706">
        <v>45</v>
      </c>
    </row>
    <row r="210" spans="1:12" ht="12" customHeight="1">
      <c r="A210" s="43"/>
      <c r="B210" s="33"/>
      <c r="C210" s="91"/>
      <c r="D210" s="38"/>
      <c r="E210" s="101"/>
      <c r="F210" s="101"/>
      <c r="G210" s="102"/>
      <c r="H210" s="98"/>
      <c r="I210" s="111"/>
      <c r="J210" s="61"/>
      <c r="K210" s="65"/>
      <c r="L210" s="706">
        <v>46</v>
      </c>
    </row>
    <row r="211" spans="1:12" ht="12" customHeight="1">
      <c r="A211" s="43"/>
      <c r="B211" s="33"/>
      <c r="C211" s="91"/>
      <c r="D211" s="38"/>
      <c r="E211" s="101"/>
      <c r="F211" s="101"/>
      <c r="G211" s="102"/>
      <c r="H211" s="98"/>
      <c r="I211" s="111"/>
      <c r="J211" s="61"/>
      <c r="K211" s="65"/>
      <c r="L211" s="706">
        <v>47</v>
      </c>
    </row>
    <row r="212" spans="1:12" ht="12" customHeight="1">
      <c r="A212" s="43"/>
      <c r="B212" s="33"/>
      <c r="C212" s="91"/>
      <c r="D212" s="38"/>
      <c r="E212" s="101"/>
      <c r="F212" s="101"/>
      <c r="G212" s="102"/>
      <c r="H212" s="98"/>
      <c r="I212" s="111"/>
      <c r="J212" s="61"/>
      <c r="K212" s="65"/>
      <c r="L212" s="706">
        <v>48</v>
      </c>
    </row>
    <row r="213" spans="1:12" ht="12" customHeight="1">
      <c r="A213" s="43"/>
      <c r="B213" s="33"/>
      <c r="C213" s="91"/>
      <c r="D213" s="38"/>
      <c r="E213" s="101"/>
      <c r="F213" s="101"/>
      <c r="G213" s="102"/>
      <c r="H213" s="98"/>
      <c r="I213" s="111"/>
      <c r="J213" s="61"/>
      <c r="K213" s="65"/>
      <c r="L213" s="706">
        <v>49</v>
      </c>
    </row>
    <row r="214" spans="1:12" ht="12" customHeight="1">
      <c r="A214" s="43"/>
      <c r="B214" s="33"/>
      <c r="C214" s="91"/>
      <c r="D214" s="38"/>
      <c r="E214" s="101"/>
      <c r="F214" s="101"/>
      <c r="G214" s="102"/>
      <c r="H214" s="98"/>
      <c r="I214" s="111"/>
      <c r="J214" s="61"/>
      <c r="K214" s="65"/>
      <c r="L214" s="706">
        <v>50</v>
      </c>
    </row>
    <row r="215" spans="1:12" ht="12" customHeight="1">
      <c r="A215" s="43"/>
      <c r="B215" s="33"/>
      <c r="C215" s="91"/>
      <c r="D215" s="38"/>
      <c r="E215" s="101"/>
      <c r="F215" s="101"/>
      <c r="G215" s="102"/>
      <c r="H215" s="98"/>
      <c r="I215" s="111"/>
      <c r="J215" s="61"/>
      <c r="K215" s="65"/>
      <c r="L215" s="706">
        <v>51</v>
      </c>
    </row>
    <row r="216" spans="1:12" ht="12" customHeight="1">
      <c r="A216" s="43"/>
      <c r="B216" s="33"/>
      <c r="C216" s="91"/>
      <c r="D216" s="38"/>
      <c r="E216" s="101"/>
      <c r="F216" s="101"/>
      <c r="G216" s="102"/>
      <c r="H216" s="98"/>
      <c r="I216" s="111"/>
      <c r="J216" s="61"/>
      <c r="K216" s="65"/>
      <c r="L216" s="706">
        <v>52</v>
      </c>
    </row>
    <row r="217" spans="1:12" ht="12" customHeight="1">
      <c r="A217" s="43"/>
      <c r="B217" s="33"/>
      <c r="C217" s="91"/>
      <c r="D217" s="38"/>
      <c r="E217" s="101"/>
      <c r="F217" s="101"/>
      <c r="G217" s="102"/>
      <c r="H217" s="98"/>
      <c r="I217" s="111"/>
      <c r="J217" s="61"/>
      <c r="K217" s="65"/>
      <c r="L217" s="706">
        <v>53</v>
      </c>
    </row>
    <row r="218" spans="1:12" ht="12" customHeight="1">
      <c r="A218" s="43"/>
      <c r="B218" s="33"/>
      <c r="C218" s="91"/>
      <c r="D218" s="38"/>
      <c r="E218" s="101"/>
      <c r="F218" s="101"/>
      <c r="G218" s="102"/>
      <c r="H218" s="98"/>
      <c r="I218" s="111"/>
      <c r="J218" s="61"/>
      <c r="K218" s="65"/>
      <c r="L218" s="706">
        <v>54</v>
      </c>
    </row>
    <row r="219" spans="1:12" ht="12" customHeight="1">
      <c r="A219" s="43"/>
      <c r="B219" s="33"/>
      <c r="C219" s="91"/>
      <c r="D219" s="38"/>
      <c r="E219" s="101"/>
      <c r="F219" s="101"/>
      <c r="G219" s="102"/>
      <c r="H219" s="98"/>
      <c r="I219" s="111"/>
      <c r="J219" s="61"/>
      <c r="K219" s="65"/>
      <c r="L219" s="706">
        <v>55</v>
      </c>
    </row>
    <row r="220" spans="1:12" ht="12" customHeight="1">
      <c r="A220" s="43"/>
      <c r="B220" s="33"/>
      <c r="C220" s="91"/>
      <c r="D220" s="38"/>
      <c r="E220" s="101"/>
      <c r="F220" s="101"/>
      <c r="G220" s="102"/>
      <c r="H220" s="98"/>
      <c r="I220" s="111"/>
      <c r="J220" s="61"/>
      <c r="K220" s="65"/>
      <c r="L220" s="706">
        <v>56</v>
      </c>
    </row>
    <row r="221" spans="1:12" ht="12" customHeight="1">
      <c r="A221" s="43"/>
      <c r="B221" s="33"/>
      <c r="C221" s="91"/>
      <c r="D221" s="38"/>
      <c r="E221" s="101"/>
      <c r="F221" s="101"/>
      <c r="G221" s="102"/>
      <c r="H221" s="98"/>
      <c r="I221" s="111"/>
      <c r="J221" s="61"/>
      <c r="K221" s="65"/>
      <c r="L221" s="706">
        <v>57</v>
      </c>
    </row>
    <row r="222" spans="1:12" ht="12" customHeight="1">
      <c r="A222" s="43"/>
      <c r="B222" s="33"/>
      <c r="C222" s="91"/>
      <c r="D222" s="38"/>
      <c r="E222" s="101"/>
      <c r="F222" s="101"/>
      <c r="G222" s="102"/>
      <c r="H222" s="98"/>
      <c r="I222" s="111"/>
      <c r="J222" s="61"/>
      <c r="K222" s="65"/>
      <c r="L222" s="706">
        <v>58</v>
      </c>
    </row>
    <row r="223" spans="1:12" ht="12" customHeight="1">
      <c r="A223" s="43"/>
      <c r="B223" s="33"/>
      <c r="C223" s="91"/>
      <c r="D223" s="38"/>
      <c r="E223" s="101"/>
      <c r="F223" s="101"/>
      <c r="G223" s="102"/>
      <c r="H223" s="98"/>
      <c r="I223" s="111"/>
      <c r="J223" s="61"/>
      <c r="K223" s="65"/>
      <c r="L223" s="706">
        <v>59</v>
      </c>
    </row>
    <row r="224" spans="1:12" ht="12" customHeight="1">
      <c r="A224" s="43"/>
      <c r="B224" s="33"/>
      <c r="C224" s="91"/>
      <c r="D224" s="38"/>
      <c r="E224" s="101"/>
      <c r="F224" s="101"/>
      <c r="G224" s="102"/>
      <c r="H224" s="98"/>
      <c r="I224" s="111"/>
      <c r="J224" s="61"/>
      <c r="K224" s="65"/>
      <c r="L224" s="706">
        <v>60</v>
      </c>
    </row>
    <row r="225" spans="1:12" ht="12" customHeight="1">
      <c r="A225" s="43"/>
      <c r="B225" s="33"/>
      <c r="C225" s="91"/>
      <c r="D225" s="38"/>
      <c r="E225" s="101"/>
      <c r="F225" s="101"/>
      <c r="G225" s="102"/>
      <c r="H225" s="98"/>
      <c r="I225" s="111"/>
      <c r="J225" s="61"/>
      <c r="K225" s="65"/>
      <c r="L225" s="706">
        <v>61</v>
      </c>
    </row>
    <row r="226" spans="1:12" ht="12" customHeight="1">
      <c r="A226" s="43"/>
      <c r="B226" s="33"/>
      <c r="C226" s="91"/>
      <c r="D226" s="38"/>
      <c r="E226" s="101"/>
      <c r="F226" s="101"/>
      <c r="G226" s="102"/>
      <c r="H226" s="98"/>
      <c r="I226" s="111"/>
      <c r="J226" s="61"/>
      <c r="K226" s="65"/>
      <c r="L226" s="706">
        <v>62</v>
      </c>
    </row>
    <row r="227" spans="1:12" ht="12" customHeight="1">
      <c r="A227" s="43"/>
      <c r="B227" s="33"/>
      <c r="C227" s="91"/>
      <c r="D227" s="38"/>
      <c r="E227" s="101"/>
      <c r="F227" s="101"/>
      <c r="G227" s="102"/>
      <c r="H227" s="98"/>
      <c r="I227" s="111"/>
      <c r="J227" s="61"/>
      <c r="K227" s="65"/>
      <c r="L227" s="706">
        <v>63</v>
      </c>
    </row>
    <row r="228" spans="1:12" ht="12" customHeight="1">
      <c r="A228" s="43"/>
      <c r="B228" s="33"/>
      <c r="C228" s="91"/>
      <c r="D228" s="38"/>
      <c r="E228" s="101"/>
      <c r="F228" s="101"/>
      <c r="G228" s="102"/>
      <c r="H228" s="98"/>
      <c r="I228" s="111"/>
      <c r="J228" s="61"/>
      <c r="K228" s="65"/>
      <c r="L228" s="706">
        <v>64</v>
      </c>
    </row>
    <row r="229" spans="1:12" ht="12" customHeight="1">
      <c r="A229" s="43" t="str">
        <f>IF(ISBLANK(H229),"",($E$3&amp;"."&amp;+(COUNTA(H$8:H229))))</f>
        <v/>
      </c>
      <c r="B229" s="33"/>
      <c r="C229" s="91"/>
      <c r="D229" s="38"/>
      <c r="E229" s="101"/>
      <c r="F229" s="101"/>
      <c r="G229" s="102"/>
      <c r="H229" s="98"/>
      <c r="I229" s="111"/>
      <c r="J229" s="61"/>
      <c r="K229" s="65"/>
      <c r="L229" s="706">
        <v>65</v>
      </c>
    </row>
    <row r="230" spans="1:12" ht="12" customHeight="1">
      <c r="A230" s="43" t="str">
        <f>IF(ISBLANK(H230),"",($E$3&amp;"."&amp;+(COUNTA(H$8:H230))))</f>
        <v/>
      </c>
      <c r="B230" s="33"/>
      <c r="C230" s="91"/>
      <c r="D230" s="38"/>
      <c r="E230" s="101"/>
      <c r="F230" s="101"/>
      <c r="G230" s="102"/>
      <c r="H230" s="98"/>
      <c r="I230" s="111"/>
      <c r="J230" s="61"/>
      <c r="K230" s="65"/>
      <c r="L230" s="706">
        <v>66</v>
      </c>
    </row>
    <row r="231" spans="1:12" ht="12" customHeight="1">
      <c r="A231" s="43" t="str">
        <f>IF(ISBLANK(H231),"",($E$3&amp;"."&amp;+(COUNTA(H$8:H231))))</f>
        <v/>
      </c>
      <c r="B231" s="4"/>
      <c r="C231" s="25" t="str">
        <f>C3</f>
        <v>Schedule</v>
      </c>
      <c r="D231" s="22"/>
      <c r="E231" s="22">
        <f>E3</f>
        <v>5</v>
      </c>
      <c r="F231" s="10"/>
      <c r="G231" s="23"/>
      <c r="H231" s="50"/>
      <c r="I231" s="50"/>
      <c r="J231" s="61"/>
      <c r="K231" s="65"/>
      <c r="L231" s="706">
        <v>67</v>
      </c>
    </row>
    <row r="232" spans="1:12" ht="12" customHeight="1">
      <c r="A232" s="43" t="str">
        <f>IF(ISBLANK(H232),"",($E$3&amp;"."&amp;+(COUNTA(H$8:H232))))</f>
        <v/>
      </c>
      <c r="B232" s="4"/>
      <c r="C232" s="25" t="str">
        <f>C4</f>
        <v>VALVE / PIPE CHAMBERS</v>
      </c>
      <c r="D232" s="22"/>
      <c r="E232" s="22"/>
      <c r="F232" s="22"/>
      <c r="G232" s="23"/>
      <c r="H232" s="50"/>
      <c r="I232" s="50"/>
      <c r="J232" s="61"/>
      <c r="K232" s="65"/>
      <c r="L232" s="706">
        <v>68</v>
      </c>
    </row>
    <row r="233" spans="1:12" ht="12" customHeight="1">
      <c r="A233" s="43" t="str">
        <f>IF(ISBLANK(H233),"",($E$8&amp;"."&amp;+(COUNTA(H$8:H233))))</f>
        <v/>
      </c>
      <c r="B233" s="4"/>
      <c r="C233" s="8"/>
      <c r="D233" s="48"/>
      <c r="E233" s="48"/>
      <c r="F233" s="48"/>
      <c r="G233" s="49"/>
      <c r="H233" s="50"/>
      <c r="I233" s="50"/>
      <c r="J233" s="61"/>
      <c r="K233" s="65" t="str">
        <f t="shared" si="6"/>
        <v/>
      </c>
      <c r="L233" s="706">
        <v>69</v>
      </c>
    </row>
    <row r="234" spans="1:12" ht="12" customHeight="1">
      <c r="A234" s="68"/>
      <c r="B234" s="69"/>
      <c r="C234" s="78" t="s">
        <v>166</v>
      </c>
      <c r="D234" s="70"/>
      <c r="E234" s="70"/>
      <c r="F234" s="70"/>
      <c r="G234" s="70"/>
      <c r="H234" s="69"/>
      <c r="I234" s="79"/>
      <c r="J234" s="80" t="s">
        <v>167</v>
      </c>
      <c r="K234" s="391"/>
      <c r="L234" s="706">
        <v>70</v>
      </c>
    </row>
    <row r="235" spans="1:12" ht="12" customHeight="1">
      <c r="J235" s="51"/>
      <c r="K235" s="51"/>
      <c r="L235" s="706">
        <v>71</v>
      </c>
    </row>
    <row r="236" spans="1:12" ht="12" customHeight="1">
      <c r="K236" s="1"/>
      <c r="L236" s="706">
        <v>72</v>
      </c>
    </row>
    <row r="237" spans="1:12" ht="12" customHeight="1">
      <c r="L237" s="706">
        <v>73</v>
      </c>
    </row>
    <row r="238" spans="1:12" ht="12" customHeight="1">
      <c r="L238" s="706">
        <v>74</v>
      </c>
    </row>
    <row r="239" spans="1:12" ht="12" customHeight="1">
      <c r="L239" s="706">
        <v>75</v>
      </c>
    </row>
    <row r="240" spans="1:12" ht="12" customHeight="1">
      <c r="L240" s="706">
        <v>76</v>
      </c>
    </row>
    <row r="241" spans="12:12" ht="12" customHeight="1">
      <c r="L241" s="706">
        <v>77</v>
      </c>
    </row>
    <row r="242" spans="12:12" ht="12" customHeight="1">
      <c r="L242" s="706">
        <v>78</v>
      </c>
    </row>
    <row r="243" spans="12:12" ht="12" customHeight="1">
      <c r="L243" s="706">
        <v>79</v>
      </c>
    </row>
    <row r="244" spans="12:12" ht="12" customHeight="1">
      <c r="L244" s="706">
        <v>80</v>
      </c>
    </row>
    <row r="245" spans="12:12" ht="12" customHeight="1"/>
    <row r="246" spans="12:12" ht="12" customHeight="1"/>
    <row r="247" spans="12:12" ht="12" customHeight="1"/>
    <row r="248" spans="12:12" ht="12" customHeight="1"/>
    <row r="249" spans="12:12" ht="12" customHeight="1"/>
    <row r="250" spans="12:12" ht="12" customHeight="1"/>
    <row r="251" spans="12:12" ht="12" customHeight="1"/>
    <row r="252" spans="12:12" ht="12" customHeight="1"/>
    <row r="253" spans="12:12" ht="12" customHeight="1"/>
    <row r="254" spans="12:12" ht="12" customHeight="1"/>
    <row r="255" spans="12:12" ht="12" customHeight="1"/>
    <row r="256" spans="12:12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</sheetData>
  <mergeCells count="36">
    <mergeCell ref="J1:J2"/>
    <mergeCell ref="K1:K2"/>
    <mergeCell ref="C187:G187"/>
    <mergeCell ref="D167:G167"/>
    <mergeCell ref="D176:G176"/>
    <mergeCell ref="E177:G177"/>
    <mergeCell ref="C172:G172"/>
    <mergeCell ref="D174:G174"/>
    <mergeCell ref="D175:G175"/>
    <mergeCell ref="C179:G179"/>
    <mergeCell ref="F166:G166"/>
    <mergeCell ref="C147:G147"/>
    <mergeCell ref="D164:G164"/>
    <mergeCell ref="H1:H2"/>
    <mergeCell ref="D163:G163"/>
    <mergeCell ref="E162:F162"/>
    <mergeCell ref="A1:A2"/>
    <mergeCell ref="C1:G2"/>
    <mergeCell ref="C96:G96"/>
    <mergeCell ref="C102:G102"/>
    <mergeCell ref="C114:G114"/>
    <mergeCell ref="C34:G34"/>
    <mergeCell ref="D166:E166"/>
    <mergeCell ref="C135:G135"/>
    <mergeCell ref="I1:I2"/>
    <mergeCell ref="C80:G80"/>
    <mergeCell ref="C11:G11"/>
    <mergeCell ref="C22:G22"/>
    <mergeCell ref="C51:G51"/>
    <mergeCell ref="C65:G65"/>
    <mergeCell ref="C6:G6"/>
    <mergeCell ref="C159:G159"/>
    <mergeCell ref="C160:D160"/>
    <mergeCell ref="E160:F160"/>
    <mergeCell ref="C162:D162"/>
    <mergeCell ref="D165:G165"/>
  </mergeCells>
  <phoneticPr fontId="7" type="noConversion"/>
  <conditionalFormatting sqref="N36:N51">
    <cfRule type="cellIs" dxfId="15" priority="1" operator="greaterThan">
      <formula>0.1</formula>
    </cfRule>
    <cfRule type="cellIs" dxfId="14" priority="2" operator="between">
      <formula>0.05</formula>
      <formula>0.1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&amp;L&amp;9Part C2: Pricing Data
Section C2.2: Bill of Quantities
&amp;R&amp;G</oddHeader>
    <oddFooter>&amp;C&amp;9&amp;G
C2.2-&amp;P</oddFooter>
  </headerFooter>
  <rowBreaks count="2" manualBreakCount="2">
    <brk id="78" max="10" man="1"/>
    <brk id="156" max="10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7F85-836D-484C-9772-96C553175AD0}">
  <dimension ref="A1:Q1019"/>
  <sheetViews>
    <sheetView view="pageLayout" zoomScale="69" zoomScaleNormal="100" zoomScaleSheetLayoutView="100" zoomScalePageLayoutView="69" workbookViewId="0">
      <selection activeCell="G303" sqref="G303"/>
    </sheetView>
  </sheetViews>
  <sheetFormatPr defaultColWidth="9.109375" defaultRowHeight="11.4"/>
  <cols>
    <col min="1" max="1" width="6.88671875" style="7" customWidth="1"/>
    <col min="2" max="2" width="8.21875" style="2" customWidth="1"/>
    <col min="3" max="3" width="3.6640625" style="1" customWidth="1"/>
    <col min="4" max="4" width="4.77734375" style="1" customWidth="1"/>
    <col min="5" max="6" width="3.6640625" style="1" customWidth="1"/>
    <col min="7" max="7" width="37.5546875" style="1" customWidth="1"/>
    <col min="8" max="8" width="8.5546875" style="51" customWidth="1"/>
    <col min="9" max="9" width="8.33203125" style="51" customWidth="1"/>
    <col min="10" max="10" width="13.5546875" style="64" customWidth="1"/>
    <col min="11" max="11" width="14.88671875" style="64" customWidth="1"/>
    <col min="12" max="12" width="9.109375" style="679"/>
    <col min="13" max="16384" width="9.109375" style="1"/>
  </cols>
  <sheetData>
    <row r="1" spans="1:15" s="2" customFormat="1" ht="12" customHeight="1">
      <c r="A1" s="725" t="s">
        <v>0</v>
      </c>
      <c r="B1" s="725" t="s">
        <v>846</v>
      </c>
      <c r="C1" s="719" t="s">
        <v>2</v>
      </c>
      <c r="D1" s="720"/>
      <c r="E1" s="720"/>
      <c r="F1" s="720"/>
      <c r="G1" s="721"/>
      <c r="H1" s="725" t="s">
        <v>3</v>
      </c>
      <c r="I1" s="725" t="s">
        <v>4</v>
      </c>
      <c r="J1" s="801" t="s">
        <v>5</v>
      </c>
      <c r="K1" s="801" t="s">
        <v>6</v>
      </c>
      <c r="L1" s="677"/>
      <c r="N1" s="22" t="s">
        <v>925</v>
      </c>
      <c r="O1" s="1"/>
    </row>
    <row r="2" spans="1:15" s="2" customFormat="1" ht="12" customHeight="1">
      <c r="A2" s="726"/>
      <c r="B2" s="726"/>
      <c r="C2" s="722"/>
      <c r="D2" s="723"/>
      <c r="E2" s="723"/>
      <c r="F2" s="723"/>
      <c r="G2" s="724"/>
      <c r="H2" s="726"/>
      <c r="I2" s="726"/>
      <c r="J2" s="802"/>
      <c r="K2" s="802"/>
      <c r="L2" s="677"/>
      <c r="N2" s="606" t="s">
        <v>178</v>
      </c>
      <c r="O2" s="607">
        <v>12</v>
      </c>
    </row>
    <row r="3" spans="1:15" s="24" customFormat="1" ht="12" customHeight="1">
      <c r="A3" s="43" t="str">
        <f>IF(ISBLANK(H3),"",(#REF!&amp;"."&amp;+(COUNTA(H3:H$4))))</f>
        <v/>
      </c>
      <c r="B3" s="47"/>
      <c r="C3" s="9" t="s">
        <v>926</v>
      </c>
      <c r="D3" s="10"/>
      <c r="E3" s="216">
        <v>6</v>
      </c>
      <c r="F3" s="1"/>
      <c r="G3" s="6"/>
      <c r="H3" s="4"/>
      <c r="I3" s="4"/>
      <c r="J3" s="83"/>
      <c r="K3" s="205" t="str">
        <f t="shared" ref="K3:K10" si="0">IF(I3&lt;&gt;0,I3*J3,"")</f>
        <v/>
      </c>
      <c r="L3" s="705">
        <v>1</v>
      </c>
      <c r="N3" s="352" t="s">
        <v>387</v>
      </c>
      <c r="O3" s="353">
        <v>12</v>
      </c>
    </row>
    <row r="4" spans="1:15" ht="12" customHeight="1">
      <c r="A4" s="3"/>
      <c r="B4" s="47"/>
      <c r="C4" s="532" t="s">
        <v>821</v>
      </c>
      <c r="D4" s="533"/>
      <c r="E4" s="533"/>
      <c r="F4" s="533"/>
      <c r="G4" s="534"/>
      <c r="H4" s="50"/>
      <c r="I4" s="50"/>
      <c r="J4" s="66"/>
      <c r="K4" s="65" t="str">
        <f t="shared" si="0"/>
        <v/>
      </c>
      <c r="L4" s="679">
        <v>2</v>
      </c>
      <c r="N4" s="354" t="s">
        <v>589</v>
      </c>
      <c r="O4" s="355">
        <v>4</v>
      </c>
    </row>
    <row r="5" spans="1:15" ht="12" customHeight="1">
      <c r="A5" s="3"/>
      <c r="B5" s="52" t="s">
        <v>8</v>
      </c>
      <c r="C5" s="794" t="s">
        <v>927</v>
      </c>
      <c r="D5" s="795"/>
      <c r="E5" s="795"/>
      <c r="F5" s="795"/>
      <c r="G5" s="796"/>
      <c r="H5" s="50"/>
      <c r="I5" s="50"/>
      <c r="J5" s="66"/>
      <c r="K5" s="65" t="str">
        <f t="shared" si="0"/>
        <v/>
      </c>
      <c r="L5" s="705">
        <v>3</v>
      </c>
      <c r="N5" s="593"/>
      <c r="O5" s="593"/>
    </row>
    <row r="6" spans="1:15" ht="12" customHeight="1">
      <c r="A6" s="43" t="str">
        <f>IF(ISBLANK(H6),"",(#REF!&amp;"."&amp;+(COUNTA(H$4:H6))))</f>
        <v/>
      </c>
      <c r="B6" s="53" t="s">
        <v>306</v>
      </c>
      <c r="E6" s="216"/>
      <c r="G6" s="6"/>
      <c r="H6" s="4"/>
      <c r="I6" s="4"/>
      <c r="J6" s="83"/>
      <c r="K6" s="65" t="str">
        <f t="shared" si="0"/>
        <v/>
      </c>
      <c r="L6" s="679">
        <v>4</v>
      </c>
    </row>
    <row r="7" spans="1:15" ht="12" customHeight="1">
      <c r="A7" s="43" t="str">
        <f>IF(ISBLANK(H7),"",(#REF!&amp;"."&amp;+(COUNTA(H$4:H7))))</f>
        <v/>
      </c>
      <c r="C7" s="25" t="s">
        <v>324</v>
      </c>
      <c r="D7" s="10"/>
      <c r="E7" s="10"/>
      <c r="G7" s="6"/>
      <c r="H7" s="4"/>
      <c r="I7" s="4"/>
      <c r="J7" s="83"/>
      <c r="K7" s="65" t="str">
        <f t="shared" si="0"/>
        <v/>
      </c>
      <c r="L7" s="705">
        <v>5</v>
      </c>
    </row>
    <row r="8" spans="1:15" ht="12" customHeight="1">
      <c r="A8" s="43" t="str">
        <f>IF(ISBLANK(H8),"",(#REF!&amp;"."&amp;+(COUNTA(H$4:H8))))</f>
        <v/>
      </c>
      <c r="B8" s="34"/>
      <c r="C8" s="25"/>
      <c r="D8" s="16"/>
      <c r="E8" s="16"/>
      <c r="F8" s="16"/>
      <c r="G8" s="6"/>
      <c r="H8" s="4"/>
      <c r="I8" s="4"/>
      <c r="J8" s="83"/>
      <c r="K8" s="65" t="str">
        <f t="shared" si="0"/>
        <v/>
      </c>
      <c r="L8" s="679">
        <v>6</v>
      </c>
    </row>
    <row r="9" spans="1:15" ht="12" customHeight="1">
      <c r="A9" s="43" t="str">
        <f>IF(ISBLANK(H9),"",(#REF!&amp;"."&amp;+(COUNTA(H$4:H9))))</f>
        <v/>
      </c>
      <c r="B9" s="33"/>
      <c r="C9" s="776" t="s">
        <v>325</v>
      </c>
      <c r="D9" s="777"/>
      <c r="E9" s="777"/>
      <c r="F9" s="777"/>
      <c r="G9" s="778"/>
      <c r="H9" s="14"/>
      <c r="I9" s="4"/>
      <c r="J9" s="83"/>
      <c r="K9" s="65" t="str">
        <f t="shared" si="0"/>
        <v/>
      </c>
      <c r="L9" s="705">
        <v>7</v>
      </c>
    </row>
    <row r="10" spans="1:15" ht="12" customHeight="1">
      <c r="A10" s="43" t="str">
        <f>IF(ISBLANK(H10),"",(#REF!&amp;"."&amp;+(COUNTA(H$4:H10))))</f>
        <v/>
      </c>
      <c r="B10" s="86"/>
      <c r="C10" s="21"/>
      <c r="D10" s="16"/>
      <c r="E10" s="16"/>
      <c r="G10" s="6"/>
      <c r="H10" s="4"/>
      <c r="I10" s="4"/>
      <c r="J10" s="83"/>
      <c r="K10" s="65" t="str">
        <f t="shared" si="0"/>
        <v/>
      </c>
      <c r="L10" s="679">
        <v>8</v>
      </c>
    </row>
    <row r="11" spans="1:15" ht="12" customHeight="1">
      <c r="A11" s="43" t="str">
        <f>IF(ISBLANK(H11),"",($E$6&amp;"."&amp;+(COUNTA(H$4:H11))))</f>
        <v/>
      </c>
      <c r="B11" s="225"/>
      <c r="C11" s="25" t="s">
        <v>223</v>
      </c>
      <c r="D11" s="10"/>
      <c r="E11" s="10"/>
      <c r="G11" s="6"/>
      <c r="H11" s="4"/>
      <c r="I11" s="4"/>
      <c r="J11" s="83"/>
      <c r="K11" s="205" t="str">
        <f>IF(I10&lt;&gt;0,I10*J10,"")</f>
        <v/>
      </c>
      <c r="L11" s="705">
        <v>9</v>
      </c>
    </row>
    <row r="12" spans="1:15" ht="12" customHeight="1">
      <c r="A12" s="43" t="str">
        <f>IF(ISBLANK(H12),"",($E$3&amp;"."&amp;+(COUNTA(H$4:H12))))</f>
        <v/>
      </c>
      <c r="B12" s="85"/>
      <c r="C12" s="17"/>
      <c r="D12" s="11"/>
      <c r="E12" s="11"/>
      <c r="G12" s="6"/>
      <c r="H12" s="4"/>
      <c r="I12" s="4"/>
      <c r="J12" s="83"/>
      <c r="K12" s="205" t="str">
        <f>IF(I11&lt;&gt;0,I11*J11,"")</f>
        <v/>
      </c>
      <c r="L12" s="679">
        <v>10</v>
      </c>
    </row>
    <row r="13" spans="1:15" ht="12" customHeight="1">
      <c r="A13" s="43" t="str">
        <f>IF(ISBLANK(H13),"",($E$3&amp;"."&amp;+(COUNTA(H$4:H13))))</f>
        <v/>
      </c>
      <c r="B13" s="86" t="s">
        <v>57</v>
      </c>
      <c r="C13" s="15" t="s">
        <v>12</v>
      </c>
      <c r="D13" s="16" t="s">
        <v>307</v>
      </c>
      <c r="E13" s="11"/>
      <c r="G13" s="6"/>
      <c r="H13" s="4"/>
      <c r="I13" s="4"/>
      <c r="J13" s="83"/>
      <c r="K13" s="205"/>
      <c r="L13" s="705">
        <v>11</v>
      </c>
    </row>
    <row r="14" spans="1:15" ht="12" customHeight="1">
      <c r="A14" s="43" t="str">
        <f>IF(ISBLANK(H14),"",($E$3&amp;"."&amp;+(COUNTA(H$4:H14))))</f>
        <v/>
      </c>
      <c r="B14" s="85"/>
      <c r="C14" s="12"/>
      <c r="D14" s="13"/>
      <c r="E14" s="11"/>
      <c r="G14" s="6"/>
      <c r="H14" s="4"/>
      <c r="I14" s="4"/>
      <c r="J14" s="83"/>
      <c r="K14" s="205"/>
      <c r="L14" s="679">
        <v>12</v>
      </c>
    </row>
    <row r="15" spans="1:15" ht="12" customHeight="1">
      <c r="A15" s="43" t="str">
        <f>IF(ISBLANK(H15),"",($E$3&amp;"."&amp;+(COUNTA(H$4:H15))))</f>
        <v>6.1</v>
      </c>
      <c r="B15" s="85"/>
      <c r="C15" s="12"/>
      <c r="D15" s="13" t="s">
        <v>11</v>
      </c>
      <c r="E15" s="11" t="s">
        <v>326</v>
      </c>
      <c r="G15" s="6"/>
      <c r="H15" s="14" t="s">
        <v>58</v>
      </c>
      <c r="I15" s="4">
        <f>O2*O3</f>
        <v>144</v>
      </c>
      <c r="J15" s="83"/>
      <c r="K15" s="205"/>
      <c r="L15" s="705">
        <v>13</v>
      </c>
    </row>
    <row r="16" spans="1:15" ht="12" customHeight="1">
      <c r="A16" s="43" t="str">
        <f>IF(ISBLANK(H16),"",($E$3&amp;"."&amp;+(COUNTA(H$4:H16))))</f>
        <v/>
      </c>
      <c r="B16" s="85"/>
      <c r="C16" s="12"/>
      <c r="D16" s="13"/>
      <c r="E16" s="11"/>
      <c r="G16" s="6"/>
      <c r="H16" s="14"/>
      <c r="I16" s="4"/>
      <c r="J16" s="83"/>
      <c r="K16" s="205"/>
      <c r="L16" s="679">
        <v>14</v>
      </c>
    </row>
    <row r="17" spans="1:12" ht="12" customHeight="1">
      <c r="A17" s="43" t="str">
        <f>IF(ISBLANK(H17),"",($E$3&amp;"."&amp;+(COUNTA(H$4:H17))))</f>
        <v/>
      </c>
      <c r="B17" s="85"/>
      <c r="C17" s="25" t="s">
        <v>327</v>
      </c>
      <c r="D17" s="31"/>
      <c r="E17" s="11"/>
      <c r="G17" s="6"/>
      <c r="H17" s="14"/>
      <c r="I17" s="4"/>
      <c r="J17" s="83"/>
      <c r="K17" s="205"/>
      <c r="L17" s="705">
        <v>15</v>
      </c>
    </row>
    <row r="18" spans="1:12" ht="12" customHeight="1">
      <c r="A18" s="43" t="str">
        <f>IF(ISBLANK(H18),"",($E$3&amp;"."&amp;+(COUNTA(H$4:H18))))</f>
        <v/>
      </c>
      <c r="B18" s="85"/>
      <c r="C18" s="17"/>
      <c r="D18" s="31"/>
      <c r="E18" s="11"/>
      <c r="G18" s="6"/>
      <c r="H18" s="14"/>
      <c r="I18" s="4"/>
      <c r="J18" s="83"/>
      <c r="K18" s="205"/>
      <c r="L18" s="679">
        <v>16</v>
      </c>
    </row>
    <row r="19" spans="1:12" ht="12" customHeight="1">
      <c r="A19" s="43" t="str">
        <f>IF(ISBLANK(H19),"",($E$3&amp;"."&amp;+(COUNTA(H$4:H19))))</f>
        <v/>
      </c>
      <c r="B19" s="86" t="s">
        <v>64</v>
      </c>
      <c r="C19" s="29" t="s">
        <v>15</v>
      </c>
      <c r="D19" s="16" t="s">
        <v>328</v>
      </c>
      <c r="E19" s="16"/>
      <c r="G19" s="6"/>
      <c r="H19" s="14"/>
      <c r="I19" s="4"/>
      <c r="J19" s="83"/>
      <c r="K19" s="205"/>
      <c r="L19" s="705">
        <v>17</v>
      </c>
    </row>
    <row r="20" spans="1:12" ht="12" customHeight="1">
      <c r="A20" s="43" t="str">
        <f>IF(ISBLANK(H20),"",($E$3&amp;"."&amp;+(COUNTA(H$4:H20))))</f>
        <v/>
      </c>
      <c r="B20" s="86"/>
      <c r="C20" s="5"/>
      <c r="D20" s="13"/>
      <c r="E20" s="11"/>
      <c r="G20" s="6"/>
      <c r="H20" s="14"/>
      <c r="I20" s="4"/>
      <c r="J20" s="83"/>
      <c r="K20" s="205"/>
      <c r="L20" s="679">
        <v>18</v>
      </c>
    </row>
    <row r="21" spans="1:12" ht="12" customHeight="1">
      <c r="A21" s="43" t="str">
        <f>IF(ISBLANK(H21),"",($E$3&amp;"."&amp;+(COUNTA(H$4:H21))))</f>
        <v>6.2</v>
      </c>
      <c r="B21" s="86"/>
      <c r="C21" s="5"/>
      <c r="D21" s="13" t="s">
        <v>11</v>
      </c>
      <c r="E21" s="11" t="s">
        <v>329</v>
      </c>
      <c r="G21" s="6"/>
      <c r="H21" s="14" t="s">
        <v>73</v>
      </c>
      <c r="I21" s="4">
        <v>5</v>
      </c>
      <c r="J21" s="83"/>
      <c r="K21" s="205"/>
      <c r="L21" s="705">
        <v>19</v>
      </c>
    </row>
    <row r="22" spans="1:12" ht="12" customHeight="1">
      <c r="A22" s="43" t="str">
        <f>IF(ISBLANK(H22),"",($E$3&amp;"."&amp;+(COUNTA(H$4:H22))))</f>
        <v/>
      </c>
      <c r="B22" s="86"/>
      <c r="C22" s="12"/>
      <c r="D22" s="11"/>
      <c r="E22" s="11"/>
      <c r="G22" s="6"/>
      <c r="H22" s="14"/>
      <c r="I22" s="4"/>
      <c r="J22" s="83"/>
      <c r="K22" s="205"/>
      <c r="L22" s="679">
        <v>20</v>
      </c>
    </row>
    <row r="23" spans="1:12" ht="12" customHeight="1">
      <c r="A23" s="43" t="str">
        <f>IF(ISBLANK(H23),"",($E$3&amp;"."&amp;+(COUNTA(H$4:H23))))</f>
        <v/>
      </c>
      <c r="B23" s="86"/>
      <c r="C23" s="12"/>
      <c r="D23" s="11"/>
      <c r="E23" s="11"/>
      <c r="G23" s="6"/>
      <c r="H23" s="14"/>
      <c r="I23" s="4"/>
      <c r="J23" s="83"/>
      <c r="K23" s="205"/>
      <c r="L23" s="705">
        <v>21</v>
      </c>
    </row>
    <row r="24" spans="1:12" ht="12" customHeight="1">
      <c r="A24" s="43" t="str">
        <f>IF(ISBLANK(H24),"",($E$3&amp;"."&amp;+(COUNTA(H$4:H24))))</f>
        <v/>
      </c>
      <c r="B24" s="52" t="s">
        <v>8</v>
      </c>
      <c r="C24" s="776" t="s">
        <v>330</v>
      </c>
      <c r="D24" s="777"/>
      <c r="E24" s="777"/>
      <c r="F24" s="777"/>
      <c r="G24" s="778"/>
      <c r="H24" s="14"/>
      <c r="I24" s="4"/>
      <c r="J24" s="83"/>
      <c r="K24" s="205"/>
      <c r="L24" s="679">
        <v>22</v>
      </c>
    </row>
    <row r="25" spans="1:12" ht="12" customHeight="1">
      <c r="A25" s="43" t="str">
        <f>IF(ISBLANK(H25),"",($E$3&amp;"."&amp;+(COUNTA(H$4:H25))))</f>
        <v/>
      </c>
      <c r="B25" s="53" t="s">
        <v>309</v>
      </c>
      <c r="C25" s="12"/>
      <c r="D25" s="11"/>
      <c r="E25" s="11"/>
      <c r="G25" s="6"/>
      <c r="H25" s="14"/>
      <c r="I25" s="4"/>
      <c r="J25" s="83"/>
      <c r="K25" s="205"/>
      <c r="L25" s="705">
        <v>23</v>
      </c>
    </row>
    <row r="26" spans="1:12" ht="12" customHeight="1">
      <c r="A26" s="43" t="str">
        <f>IF(ISBLANK(H26),"",($E$3&amp;"."&amp;+(COUNTA(H$4:H26))))</f>
        <v/>
      </c>
      <c r="C26" s="28" t="s">
        <v>331</v>
      </c>
      <c r="D26" s="11"/>
      <c r="E26" s="11"/>
      <c r="G26" s="6"/>
      <c r="H26" s="14"/>
      <c r="I26" s="4"/>
      <c r="J26" s="83"/>
      <c r="K26" s="205" t="str">
        <f>IF(I25&lt;&gt;0,I25*J25,"")</f>
        <v/>
      </c>
      <c r="L26" s="679">
        <v>24</v>
      </c>
    </row>
    <row r="27" spans="1:12" ht="12" customHeight="1">
      <c r="A27" s="43" t="str">
        <f>IF(ISBLANK(H27),"",($E$3&amp;"."&amp;+(COUNTA(H$4:H27))))</f>
        <v/>
      </c>
      <c r="C27" s="17"/>
      <c r="D27" s="11"/>
      <c r="E27" s="11"/>
      <c r="G27" s="6"/>
      <c r="H27" s="14"/>
      <c r="I27" s="4"/>
      <c r="J27" s="83"/>
      <c r="K27" s="205" t="str">
        <f>IF(I26&lt;&gt;0,I26*J26,"")</f>
        <v/>
      </c>
      <c r="L27" s="705">
        <v>25</v>
      </c>
    </row>
    <row r="28" spans="1:12" ht="12" customHeight="1">
      <c r="A28" s="43" t="str">
        <f>IF(ISBLANK(H28),"",($E$3&amp;"."&amp;+(COUNTA(H$4:H28))))</f>
        <v/>
      </c>
      <c r="B28" s="86" t="s">
        <v>14</v>
      </c>
      <c r="C28" s="15" t="s">
        <v>12</v>
      </c>
      <c r="D28" s="16" t="s">
        <v>868</v>
      </c>
      <c r="E28" s="11"/>
      <c r="G28" s="6"/>
      <c r="H28" s="14"/>
      <c r="I28" s="4"/>
      <c r="J28" s="83"/>
      <c r="K28" s="205"/>
      <c r="L28" s="679">
        <v>26</v>
      </c>
    </row>
    <row r="29" spans="1:12" ht="12" customHeight="1">
      <c r="A29" s="43" t="str">
        <f>IF(ISBLANK(H29),"",($E$3&amp;"."&amp;+(COUNTA(H$4:H29))))</f>
        <v/>
      </c>
      <c r="B29" s="86"/>
      <c r="C29" s="12"/>
      <c r="D29" s="11"/>
      <c r="E29" s="11"/>
      <c r="G29" s="6"/>
      <c r="H29" s="14"/>
      <c r="I29" s="4"/>
      <c r="J29" s="83"/>
      <c r="K29" s="205"/>
      <c r="L29" s="705">
        <v>27</v>
      </c>
    </row>
    <row r="30" spans="1:12" ht="12" customHeight="1">
      <c r="A30" s="43" t="str">
        <f>IF(ISBLANK(H30),"",($E$3&amp;"."&amp;+(COUNTA(H$4:H30))))</f>
        <v>6.3</v>
      </c>
      <c r="B30" s="86"/>
      <c r="C30" s="12"/>
      <c r="D30" s="13" t="s">
        <v>11</v>
      </c>
      <c r="E30" s="11" t="s">
        <v>869</v>
      </c>
      <c r="G30" s="6"/>
      <c r="H30" s="14" t="s">
        <v>13</v>
      </c>
      <c r="I30" s="4">
        <f>MROUND((I15*0.15),1)</f>
        <v>22</v>
      </c>
      <c r="J30" s="83"/>
      <c r="K30" s="205"/>
      <c r="L30" s="679">
        <v>28</v>
      </c>
    </row>
    <row r="31" spans="1:12" ht="12" customHeight="1">
      <c r="A31" s="43" t="str">
        <f>IF(ISBLANK(H31),"",($E$3&amp;"."&amp;+(COUNTA(H$4:H31))))</f>
        <v/>
      </c>
      <c r="B31" s="34"/>
      <c r="C31" s="12"/>
      <c r="D31" s="11"/>
      <c r="E31" s="11"/>
      <c r="F31" s="11"/>
      <c r="G31" s="6"/>
      <c r="H31" s="14"/>
      <c r="I31" s="4"/>
      <c r="J31" s="83"/>
      <c r="K31" s="205"/>
      <c r="L31" s="705">
        <v>29</v>
      </c>
    </row>
    <row r="32" spans="1:12" ht="12" customHeight="1">
      <c r="A32" s="43" t="str">
        <f>IF(ISBLANK(H32),"",($E$3&amp;"."&amp;+(COUNTA(H$4:H32))))</f>
        <v/>
      </c>
      <c r="B32" s="33"/>
      <c r="C32" s="25" t="s">
        <v>332</v>
      </c>
      <c r="D32" s="11"/>
      <c r="E32" s="11"/>
      <c r="F32" s="11"/>
      <c r="G32" s="6"/>
      <c r="H32" s="14"/>
      <c r="I32" s="4"/>
      <c r="J32" s="83"/>
      <c r="K32" s="205"/>
      <c r="L32" s="679">
        <v>30</v>
      </c>
    </row>
    <row r="33" spans="1:12" ht="12" customHeight="1">
      <c r="A33" s="43" t="str">
        <f>IF(ISBLANK(H33),"",($E$3&amp;"."&amp;+(COUNTA(H$4:H33))))</f>
        <v/>
      </c>
      <c r="B33" s="33"/>
      <c r="C33" s="17"/>
      <c r="D33" s="174"/>
      <c r="F33" s="11"/>
      <c r="G33" s="6"/>
      <c r="H33" s="14"/>
      <c r="I33" s="4"/>
      <c r="J33" s="83"/>
      <c r="K33" s="205"/>
      <c r="L33" s="705">
        <v>31</v>
      </c>
    </row>
    <row r="34" spans="1:12" ht="12" customHeight="1">
      <c r="A34" s="43" t="str">
        <f>IF(ISBLANK(H34),"",($E$3&amp;"."&amp;+(COUNTA(H$4:H34))))</f>
        <v/>
      </c>
      <c r="B34" s="86" t="s">
        <v>164</v>
      </c>
      <c r="C34" s="29" t="s">
        <v>15</v>
      </c>
      <c r="D34" s="694" t="s">
        <v>333</v>
      </c>
      <c r="E34" s="11"/>
      <c r="F34" s="11"/>
      <c r="G34" s="6"/>
      <c r="H34" s="14"/>
      <c r="I34" s="4"/>
      <c r="J34" s="83"/>
      <c r="K34" s="205"/>
      <c r="L34" s="679">
        <v>32</v>
      </c>
    </row>
    <row r="35" spans="1:12" ht="12" customHeight="1">
      <c r="A35" s="43" t="str">
        <f>IF(ISBLANK(H35),"",($E$3&amp;"."&amp;+(COUNTA(H$4:H35))))</f>
        <v/>
      </c>
      <c r="B35" s="86"/>
      <c r="C35" s="5"/>
      <c r="D35" s="693"/>
      <c r="E35" s="11"/>
      <c r="F35" s="11"/>
      <c r="G35" s="6"/>
      <c r="H35" s="14"/>
      <c r="I35" s="4"/>
      <c r="J35" s="83"/>
      <c r="K35" s="205"/>
      <c r="L35" s="705">
        <v>33</v>
      </c>
    </row>
    <row r="36" spans="1:12" ht="12" customHeight="1">
      <c r="A36" s="43" t="str">
        <f>IF(ISBLANK(H36),"",($E$3&amp;"."&amp;+(COUNTA(H$4:H36))))</f>
        <v>6.4</v>
      </c>
      <c r="B36" s="86"/>
      <c r="C36" s="5"/>
      <c r="D36" s="680" t="s">
        <v>11</v>
      </c>
      <c r="E36" s="40" t="s">
        <v>334</v>
      </c>
      <c r="F36" s="11"/>
      <c r="G36" s="6"/>
      <c r="H36" s="14" t="s">
        <v>13</v>
      </c>
      <c r="I36" s="4">
        <f>I30</f>
        <v>22</v>
      </c>
      <c r="J36" s="83"/>
      <c r="K36" s="205"/>
      <c r="L36" s="679">
        <v>34</v>
      </c>
    </row>
    <row r="37" spans="1:12" ht="12" customHeight="1">
      <c r="A37" s="43" t="str">
        <f>IF(ISBLANK(H37),"",($E$3&amp;"."&amp;+(COUNTA(H$4:H37))))</f>
        <v/>
      </c>
      <c r="B37" s="86"/>
      <c r="C37" s="12"/>
      <c r="D37" s="693"/>
      <c r="E37" s="11"/>
      <c r="F37" s="11"/>
      <c r="G37" s="6"/>
      <c r="H37" s="14"/>
      <c r="I37" s="4"/>
      <c r="J37" s="83"/>
      <c r="K37" s="205"/>
      <c r="L37" s="705">
        <v>35</v>
      </c>
    </row>
    <row r="38" spans="1:12" ht="12" customHeight="1">
      <c r="A38" s="43" t="str">
        <f>IF(ISBLANK(H38),"",($E$3&amp;"."&amp;+(COUNTA(H$4:H38))))</f>
        <v/>
      </c>
      <c r="C38" s="25" t="s">
        <v>10</v>
      </c>
      <c r="D38" s="695"/>
      <c r="E38" s="10"/>
      <c r="F38" s="10"/>
      <c r="G38" s="6"/>
      <c r="H38" s="50"/>
      <c r="I38" s="50"/>
      <c r="J38" s="83"/>
      <c r="K38" s="211"/>
      <c r="L38" s="679">
        <v>36</v>
      </c>
    </row>
    <row r="39" spans="1:12" ht="12" customHeight="1">
      <c r="A39" s="43" t="str">
        <f>IF(ISBLANK(H39),"",($E$3&amp;"."&amp;+(COUNTA(H$4:H39))))</f>
        <v/>
      </c>
      <c r="B39" s="52" t="s">
        <v>8</v>
      </c>
      <c r="C39" s="25"/>
      <c r="D39" s="684"/>
      <c r="E39" s="16"/>
      <c r="F39" s="16"/>
      <c r="G39" s="6"/>
      <c r="H39" s="50"/>
      <c r="I39" s="50"/>
      <c r="J39" s="83"/>
      <c r="K39" s="211"/>
      <c r="L39" s="705">
        <v>37</v>
      </c>
    </row>
    <row r="40" spans="1:12" ht="12" customHeight="1">
      <c r="A40" s="43" t="str">
        <f>IF(ISBLANK(H40),"",($E$3&amp;"."&amp;+(COUNTA(H$4:H40))))</f>
        <v/>
      </c>
      <c r="B40" s="53" t="s">
        <v>9</v>
      </c>
      <c r="C40" s="776" t="s">
        <v>476</v>
      </c>
      <c r="D40" s="781"/>
      <c r="E40" s="779"/>
      <c r="F40" s="779"/>
      <c r="G40" s="780"/>
      <c r="H40" s="14"/>
      <c r="I40" s="4"/>
      <c r="J40" s="83"/>
      <c r="K40" s="211"/>
      <c r="L40" s="679">
        <v>38</v>
      </c>
    </row>
    <row r="41" spans="1:12" ht="12" customHeight="1">
      <c r="A41" s="43" t="str">
        <f>IF(ISBLANK(H41),"",($E$3&amp;"."&amp;+(COUNTA(H$4:H41))))</f>
        <v/>
      </c>
      <c r="B41" s="33"/>
      <c r="C41" s="36"/>
      <c r="D41" s="693"/>
      <c r="E41" s="11"/>
      <c r="F41" s="11"/>
      <c r="G41" s="6"/>
      <c r="H41" s="14"/>
      <c r="I41" s="4"/>
      <c r="J41" s="83"/>
      <c r="K41" s="211"/>
      <c r="L41" s="705">
        <v>39</v>
      </c>
    </row>
    <row r="42" spans="1:12" ht="12" customHeight="1">
      <c r="A42" s="43" t="str">
        <f>IF(ISBLANK(H42),"",($E$3&amp;"."&amp;+(COUNTA(H$4:H42))))</f>
        <v/>
      </c>
      <c r="B42" s="33" t="s">
        <v>14</v>
      </c>
      <c r="C42" s="15" t="s">
        <v>12</v>
      </c>
      <c r="D42" s="696" t="s">
        <v>478</v>
      </c>
      <c r="E42" s="11"/>
      <c r="F42" s="11"/>
      <c r="G42" s="6"/>
      <c r="H42" s="14"/>
      <c r="I42" s="4"/>
      <c r="J42" s="83"/>
      <c r="K42" s="211" t="str">
        <f>IF(I41&lt;&gt;0,I41*J41,"")</f>
        <v/>
      </c>
      <c r="L42" s="679">
        <v>40</v>
      </c>
    </row>
    <row r="43" spans="1:12" ht="12" customHeight="1">
      <c r="A43" s="43" t="str">
        <f>IF(ISBLANK(H43),"",($E$3&amp;"."&amp;+(COUNTA(H$4:H43))))</f>
        <v>6.5</v>
      </c>
      <c r="B43" s="33"/>
      <c r="C43" s="11"/>
      <c r="D43" s="697" t="s">
        <v>349</v>
      </c>
      <c r="E43" s="19"/>
      <c r="F43" s="11"/>
      <c r="G43" s="6"/>
      <c r="H43" s="62" t="s">
        <v>13</v>
      </c>
      <c r="I43" s="4">
        <f>MROUND((I15*0.3),1)</f>
        <v>43</v>
      </c>
      <c r="J43" s="83"/>
      <c r="K43" s="211" t="s">
        <v>170</v>
      </c>
      <c r="L43" s="705">
        <v>41</v>
      </c>
    </row>
    <row r="44" spans="1:12" s="59" customFormat="1" ht="12" customHeight="1">
      <c r="A44" s="43" t="str">
        <f>IF(ISBLANK(H44),"",($E$3&amp;"."&amp;+(COUNTA(H$4:H44))))</f>
        <v/>
      </c>
      <c r="B44" s="33"/>
      <c r="C44" s="15"/>
      <c r="D44" s="693"/>
      <c r="E44" s="11"/>
      <c r="F44" s="11"/>
      <c r="G44" s="6"/>
      <c r="H44" s="14"/>
      <c r="I44" s="4"/>
      <c r="J44" s="83"/>
      <c r="K44" s="672"/>
      <c r="L44" s="679">
        <v>42</v>
      </c>
    </row>
    <row r="45" spans="1:12" s="59" customFormat="1" ht="12" customHeight="1">
      <c r="A45" s="43" t="str">
        <f>IF(ISBLANK(H45),"",($E$3&amp;"."&amp;+(COUNTA(H$4:H45))))</f>
        <v/>
      </c>
      <c r="B45" s="33" t="s">
        <v>14</v>
      </c>
      <c r="C45" s="15" t="s">
        <v>15</v>
      </c>
      <c r="D45" s="684" t="s">
        <v>18</v>
      </c>
      <c r="E45" s="16"/>
      <c r="F45" s="11"/>
      <c r="G45" s="6"/>
      <c r="H45" s="14"/>
      <c r="I45" s="4"/>
      <c r="J45" s="83"/>
      <c r="K45" s="211"/>
      <c r="L45" s="705">
        <v>43</v>
      </c>
    </row>
    <row r="46" spans="1:12" s="59" customFormat="1" ht="12" customHeight="1">
      <c r="A46" s="43" t="str">
        <f>IF(ISBLANK(H46),"",($E$3&amp;"."&amp;+(COUNTA(H$4:H46))))</f>
        <v/>
      </c>
      <c r="B46" s="35"/>
      <c r="C46" s="12"/>
      <c r="D46" s="680"/>
      <c r="E46" s="11"/>
      <c r="F46" s="11"/>
      <c r="G46" s="6"/>
      <c r="H46" s="14"/>
      <c r="I46" s="4"/>
      <c r="J46" s="83"/>
      <c r="K46" s="211" t="str">
        <f>IF(I45&lt;&gt;0,I45*J45,"")</f>
        <v/>
      </c>
      <c r="L46" s="679">
        <v>44</v>
      </c>
    </row>
    <row r="47" spans="1:12" s="59" customFormat="1" ht="12" customHeight="1">
      <c r="A47" s="43" t="str">
        <f>IF(ISBLANK(H47),"",($E$3&amp;"."&amp;+(COUNTA(H$4:H47))))</f>
        <v>6.6</v>
      </c>
      <c r="B47" s="35"/>
      <c r="C47" s="17"/>
      <c r="D47" s="13" t="s">
        <v>11</v>
      </c>
      <c r="E47" s="129" t="s">
        <v>19</v>
      </c>
      <c r="F47" s="11"/>
      <c r="G47" s="6"/>
      <c r="H47" s="14" t="s">
        <v>13</v>
      </c>
      <c r="I47" s="4"/>
      <c r="J47" s="83"/>
      <c r="K47" s="211" t="s">
        <v>170</v>
      </c>
      <c r="L47" s="705">
        <v>45</v>
      </c>
    </row>
    <row r="48" spans="1:12" ht="12" customHeight="1">
      <c r="A48" s="43" t="str">
        <f>IF(ISBLANK(H48),"",($E$3&amp;"."&amp;+(COUNTA(H$4:H48))))</f>
        <v/>
      </c>
      <c r="B48" s="33"/>
      <c r="C48" s="36"/>
      <c r="D48" s="11"/>
      <c r="E48" s="11"/>
      <c r="F48" s="11"/>
      <c r="G48" s="6"/>
      <c r="H48" s="14"/>
      <c r="I48" s="4"/>
      <c r="J48" s="83"/>
      <c r="K48" s="211" t="str">
        <f>IF(I48&lt;&gt;0,I48*J48,"")</f>
        <v/>
      </c>
      <c r="L48" s="679">
        <v>46</v>
      </c>
    </row>
    <row r="49" spans="1:16" s="59" customFormat="1" ht="12" customHeight="1">
      <c r="A49" s="43" t="str">
        <f>IF(ISBLANK(H49),"",($E$3&amp;"."&amp;+(COUNTA(H$4:H49))))</f>
        <v>6.7</v>
      </c>
      <c r="B49" s="35"/>
      <c r="C49" s="17"/>
      <c r="D49" s="13" t="s">
        <v>17</v>
      </c>
      <c r="E49" s="129" t="s">
        <v>474</v>
      </c>
      <c r="F49" s="11"/>
      <c r="G49" s="6"/>
      <c r="H49" s="14" t="s">
        <v>13</v>
      </c>
      <c r="I49" s="4"/>
      <c r="J49" s="83"/>
      <c r="K49" s="211" t="s">
        <v>170</v>
      </c>
      <c r="L49" s="705">
        <v>47</v>
      </c>
    </row>
    <row r="50" spans="1:16" s="59" customFormat="1" ht="12" customHeight="1">
      <c r="A50" s="43" t="str">
        <f>IF(ISBLANK(H50),"",($E$3&amp;"."&amp;+(COUNTA(H$4:H50))))</f>
        <v/>
      </c>
      <c r="B50" s="35"/>
      <c r="C50" s="17"/>
      <c r="D50" s="11"/>
      <c r="E50" s="31"/>
      <c r="F50" s="11"/>
      <c r="G50" s="6"/>
      <c r="H50" s="14"/>
      <c r="I50" s="4"/>
      <c r="J50" s="83"/>
      <c r="K50" s="61"/>
      <c r="L50" s="679">
        <v>48</v>
      </c>
    </row>
    <row r="51" spans="1:16" s="59" customFormat="1" ht="12" customHeight="1">
      <c r="A51" s="43" t="str">
        <f>IF(ISBLANK(H51),"",($E$3&amp;"."&amp;+(COUNTA(H$4:H51))))</f>
        <v>6.8</v>
      </c>
      <c r="B51" s="35"/>
      <c r="C51" s="17"/>
      <c r="D51" s="13" t="s">
        <v>81</v>
      </c>
      <c r="E51" s="129" t="s">
        <v>475</v>
      </c>
      <c r="F51" s="11"/>
      <c r="G51" s="6"/>
      <c r="H51" s="14" t="s">
        <v>13</v>
      </c>
      <c r="I51" s="4">
        <v>30</v>
      </c>
      <c r="J51" s="83"/>
      <c r="K51" s="211"/>
      <c r="L51" s="705">
        <v>49</v>
      </c>
    </row>
    <row r="52" spans="1:16" ht="12" customHeight="1">
      <c r="A52" s="43" t="str">
        <f>IF(ISBLANK(H52),"",($E$3&amp;"."&amp;+(COUNTA(H$4:H52))))</f>
        <v/>
      </c>
      <c r="B52" s="33"/>
      <c r="C52" s="36"/>
      <c r="D52" s="11"/>
      <c r="E52" s="11"/>
      <c r="F52" s="11"/>
      <c r="G52" s="6"/>
      <c r="H52" s="14"/>
      <c r="I52" s="4"/>
      <c r="J52" s="83"/>
      <c r="K52" s="66"/>
      <c r="L52" s="679">
        <v>50</v>
      </c>
    </row>
    <row r="53" spans="1:16" ht="12" customHeight="1">
      <c r="A53" s="43" t="str">
        <f>IF(ISBLANK(H53),"",($E$3&amp;"."&amp;+(COUNTA(H$4:H53))))</f>
        <v/>
      </c>
      <c r="B53" s="1"/>
      <c r="C53" s="776" t="s">
        <v>20</v>
      </c>
      <c r="D53" s="777"/>
      <c r="E53" s="777"/>
      <c r="F53" s="777"/>
      <c r="G53" s="778"/>
      <c r="H53" s="62"/>
      <c r="I53" s="50"/>
      <c r="J53" s="83"/>
      <c r="K53" s="211"/>
      <c r="L53" s="705">
        <v>51</v>
      </c>
    </row>
    <row r="54" spans="1:16" ht="12" customHeight="1">
      <c r="A54" s="43" t="str">
        <f>IF(ISBLANK(H54),"",($E$3&amp;"."&amp;+(COUNTA(H$4:H54))))</f>
        <v/>
      </c>
      <c r="B54" s="1"/>
      <c r="C54" s="12"/>
      <c r="D54" s="11"/>
      <c r="E54" s="11"/>
      <c r="F54" s="11"/>
      <c r="G54" s="6"/>
      <c r="H54" s="62"/>
      <c r="I54" s="50"/>
      <c r="J54" s="83"/>
      <c r="K54" s="211" t="str">
        <f>IF(I53&lt;&gt;0,I53*J53,"")</f>
        <v/>
      </c>
      <c r="L54" s="679">
        <v>52</v>
      </c>
    </row>
    <row r="55" spans="1:16" ht="12" customHeight="1">
      <c r="A55" s="43" t="str">
        <f>IF(ISBLANK(H55),"",($E$3&amp;"."&amp;+(COUNTA(H$4:H55))))</f>
        <v/>
      </c>
      <c r="B55" s="33" t="s">
        <v>21</v>
      </c>
      <c r="C55" s="15" t="s">
        <v>12</v>
      </c>
      <c r="D55" s="244" t="s">
        <v>22</v>
      </c>
      <c r="E55" s="16"/>
      <c r="F55" s="11"/>
      <c r="G55" s="6"/>
      <c r="H55" s="14"/>
      <c r="I55" s="4"/>
      <c r="J55" s="83"/>
      <c r="K55" s="211" t="str">
        <f>IF(I54&lt;&gt;0,I54*J54,"")</f>
        <v/>
      </c>
      <c r="L55" s="705">
        <v>53</v>
      </c>
    </row>
    <row r="56" spans="1:16" ht="12" customHeight="1">
      <c r="A56" s="43" t="str">
        <f>IF(ISBLANK(H56),"",($E$3&amp;"."&amp;+(COUNTA(H$4:H56))))</f>
        <v/>
      </c>
      <c r="B56" s="33"/>
      <c r="C56" s="243"/>
      <c r="D56" s="245" t="s">
        <v>349</v>
      </c>
      <c r="E56" s="19"/>
      <c r="F56" s="11"/>
      <c r="G56" s="6"/>
      <c r="H56" s="14"/>
      <c r="I56" s="4"/>
      <c r="J56" s="83"/>
      <c r="K56" s="66"/>
      <c r="L56" s="679">
        <v>54</v>
      </c>
    </row>
    <row r="57" spans="1:16" ht="12" customHeight="1">
      <c r="A57" s="43" t="str">
        <f>IF(ISBLANK(H57),"",($E$3&amp;"."&amp;+(COUNTA(H$4:H57))))</f>
        <v/>
      </c>
      <c r="B57" s="33"/>
      <c r="C57" s="12"/>
      <c r="D57" s="13"/>
      <c r="E57" s="19"/>
      <c r="F57" s="11"/>
      <c r="G57" s="6"/>
      <c r="H57" s="14"/>
      <c r="I57" s="4"/>
      <c r="J57" s="83"/>
      <c r="K57" s="66"/>
      <c r="L57" s="705">
        <v>55</v>
      </c>
      <c r="N57" s="22" t="s">
        <v>925</v>
      </c>
      <c r="P57" s="24"/>
    </row>
    <row r="58" spans="1:16" ht="12" customHeight="1">
      <c r="A58" s="43" t="str">
        <f>IF(ISBLANK(H58),"",($E$3&amp;"."&amp;+(COUNTA(H$4:H58))))</f>
        <v>6.9</v>
      </c>
      <c r="B58" s="35"/>
      <c r="C58" s="12"/>
      <c r="D58" s="13" t="s">
        <v>11</v>
      </c>
      <c r="E58" s="38" t="s">
        <v>929</v>
      </c>
      <c r="F58" s="38"/>
      <c r="G58" s="6"/>
      <c r="H58" s="62" t="s">
        <v>13</v>
      </c>
      <c r="I58" s="4">
        <f>MROUND(((O58*O59*O60*P59)*O61),1)</f>
        <v>259</v>
      </c>
      <c r="J58" s="83"/>
      <c r="K58" s="66"/>
      <c r="L58" s="679">
        <v>56</v>
      </c>
      <c r="N58" s="350" t="s">
        <v>178</v>
      </c>
      <c r="O58" s="351">
        <v>12</v>
      </c>
      <c r="P58" s="24" t="s">
        <v>928</v>
      </c>
    </row>
    <row r="59" spans="1:16" ht="12" customHeight="1">
      <c r="A59" s="43" t="str">
        <f>IF(ISBLANK(H59),"",($E$3&amp;"."&amp;+(COUNTA(H$4:H59))))</f>
        <v/>
      </c>
      <c r="B59" s="35"/>
      <c r="C59" s="12"/>
      <c r="D59" s="11"/>
      <c r="E59" s="38"/>
      <c r="F59" s="38"/>
      <c r="G59" s="6"/>
      <c r="H59" s="62"/>
      <c r="I59" s="4"/>
      <c r="J59" s="83"/>
      <c r="K59" s="66"/>
      <c r="L59" s="705">
        <v>57</v>
      </c>
      <c r="N59" s="352" t="s">
        <v>387</v>
      </c>
      <c r="O59" s="353">
        <v>12</v>
      </c>
      <c r="P59" s="24">
        <v>0.6</v>
      </c>
    </row>
    <row r="60" spans="1:16" ht="12" customHeight="1">
      <c r="A60" s="43" t="str">
        <f>IF(ISBLANK(H60),"",($E$3&amp;"."&amp;+(COUNTA(H$4:H60))))</f>
        <v/>
      </c>
      <c r="B60" s="33"/>
      <c r="C60" s="776" t="s">
        <v>477</v>
      </c>
      <c r="D60" s="779"/>
      <c r="E60" s="779"/>
      <c r="F60" s="779"/>
      <c r="G60" s="780"/>
      <c r="H60" s="14"/>
      <c r="I60" s="4"/>
      <c r="J60" s="83"/>
      <c r="K60" s="66"/>
      <c r="L60" s="679">
        <v>58</v>
      </c>
      <c r="N60" s="354" t="s">
        <v>589</v>
      </c>
      <c r="O60" s="355">
        <v>0.3</v>
      </c>
      <c r="P60" s="1" t="s">
        <v>584</v>
      </c>
    </row>
    <row r="61" spans="1:16" ht="12" customHeight="1">
      <c r="A61" s="43" t="str">
        <f>IF(ISBLANK(H61),"",($E$3&amp;"."&amp;+(COUNTA(H$4:H61))))</f>
        <v/>
      </c>
      <c r="B61" s="33"/>
      <c r="C61" s="36"/>
      <c r="D61" s="11"/>
      <c r="E61" s="11"/>
      <c r="F61" s="11"/>
      <c r="G61" s="6"/>
      <c r="H61" s="14"/>
      <c r="I61" s="4"/>
      <c r="J61" s="83"/>
      <c r="K61" s="66"/>
      <c r="L61" s="705">
        <v>59</v>
      </c>
      <c r="N61" s="1" t="s">
        <v>139</v>
      </c>
      <c r="O61" s="1">
        <f>O59/1.2</f>
        <v>10</v>
      </c>
      <c r="P61" s="1">
        <v>0.6</v>
      </c>
    </row>
    <row r="62" spans="1:16" ht="12" customHeight="1">
      <c r="A62" s="43" t="str">
        <f>IF(ISBLANK(H62),"",($E$3&amp;"."&amp;+(COUNTA(H$4:H62))))</f>
        <v/>
      </c>
      <c r="B62" s="33" t="s">
        <v>21</v>
      </c>
      <c r="C62" s="15" t="s">
        <v>12</v>
      </c>
      <c r="D62" s="16" t="s">
        <v>24</v>
      </c>
      <c r="E62" s="16"/>
      <c r="F62" s="11"/>
      <c r="G62" s="6"/>
      <c r="H62" s="14"/>
      <c r="I62" s="4"/>
      <c r="J62" s="83"/>
      <c r="K62" s="211"/>
      <c r="L62" s="679">
        <v>60</v>
      </c>
    </row>
    <row r="63" spans="1:16" ht="12" customHeight="1">
      <c r="A63" s="43" t="str">
        <f>IF(ISBLANK(H63),"",($E$3&amp;"."&amp;+(COUNTA(H$4:H63))))</f>
        <v/>
      </c>
      <c r="B63" s="33"/>
      <c r="C63" s="17"/>
      <c r="D63" s="13"/>
      <c r="E63" s="11"/>
      <c r="F63" s="11"/>
      <c r="G63" s="6"/>
      <c r="H63" s="14"/>
      <c r="I63" s="4"/>
      <c r="J63" s="83"/>
      <c r="K63" s="211"/>
      <c r="L63" s="705">
        <v>61</v>
      </c>
    </row>
    <row r="64" spans="1:16" ht="12" customHeight="1">
      <c r="A64" s="43" t="str">
        <f>IF(ISBLANK(H64),"",($E$3&amp;"."&amp;+(COUNTA(H$4:H64))))</f>
        <v>6.10</v>
      </c>
      <c r="B64" s="33"/>
      <c r="C64" s="17"/>
      <c r="D64" s="13" t="s">
        <v>11</v>
      </c>
      <c r="E64" s="129" t="s">
        <v>930</v>
      </c>
      <c r="F64" s="11"/>
      <c r="G64" s="6"/>
      <c r="H64" s="14" t="s">
        <v>13</v>
      </c>
      <c r="I64" s="4">
        <f>ROUNDUP(I58*10%,0)</f>
        <v>26</v>
      </c>
      <c r="J64" s="83"/>
      <c r="K64" s="211"/>
      <c r="L64" s="679">
        <v>62</v>
      </c>
    </row>
    <row r="65" spans="1:12" ht="12" customHeight="1">
      <c r="A65" s="43" t="str">
        <f>IF(ISBLANK(H65),"",($E$3&amp;"."&amp;+(COUNTA(H$4:H65))))</f>
        <v/>
      </c>
      <c r="B65" s="33"/>
      <c r="C65" s="17"/>
      <c r="D65" s="13"/>
      <c r="E65" s="31"/>
      <c r="F65" s="11"/>
      <c r="G65" s="6"/>
      <c r="H65" s="62"/>
      <c r="I65" s="50"/>
      <c r="J65" s="83"/>
      <c r="K65" s="211"/>
      <c r="L65" s="705">
        <v>63</v>
      </c>
    </row>
    <row r="66" spans="1:12" ht="12" customHeight="1">
      <c r="A66" s="43" t="str">
        <f>IF(ISBLANK(H66),"",($E$3&amp;"."&amp;+(COUNTA(H$4:H66))))</f>
        <v/>
      </c>
      <c r="B66" s="33"/>
      <c r="C66" s="776" t="s">
        <v>41</v>
      </c>
      <c r="D66" s="777"/>
      <c r="E66" s="777"/>
      <c r="F66" s="777"/>
      <c r="G66" s="778"/>
      <c r="H66" s="62"/>
      <c r="I66" s="50"/>
      <c r="J66" s="83"/>
      <c r="K66" s="211"/>
      <c r="L66" s="679">
        <v>64</v>
      </c>
    </row>
    <row r="67" spans="1:12" s="73" customFormat="1" ht="12" customHeight="1">
      <c r="A67" s="43" t="str">
        <f>IF(ISBLANK(H67),"",($E$3&amp;"."&amp;+(COUNTA(H$4:H67))))</f>
        <v/>
      </c>
      <c r="B67" s="33"/>
      <c r="C67" s="17"/>
      <c r="D67" s="11"/>
      <c r="E67" s="11"/>
      <c r="F67" s="11"/>
      <c r="G67" s="6"/>
      <c r="H67" s="62"/>
      <c r="I67" s="50"/>
      <c r="J67" s="83"/>
      <c r="K67" s="65" t="str">
        <f>IF(I81&lt;&gt;0,I81*J81,"")</f>
        <v/>
      </c>
      <c r="L67" s="705">
        <v>65</v>
      </c>
    </row>
    <row r="68" spans="1:12" s="73" customFormat="1" ht="12" customHeight="1">
      <c r="A68" s="43" t="str">
        <f>IF(ISBLANK(H68),"",($E$3&amp;"."&amp;+(COUNTA(H$4:H68))))</f>
        <v/>
      </c>
      <c r="B68" s="33" t="s">
        <v>44</v>
      </c>
      <c r="C68" s="21" t="s">
        <v>42</v>
      </c>
      <c r="D68" s="26"/>
      <c r="E68" s="26"/>
      <c r="F68" s="26"/>
      <c r="G68" s="6"/>
      <c r="H68" s="62"/>
      <c r="I68" s="50"/>
      <c r="J68" s="83"/>
      <c r="K68" s="65" t="str">
        <f t="shared" ref="K68:K72" si="1">IF(I66&lt;&gt;0,I66*J66,"")</f>
        <v/>
      </c>
      <c r="L68" s="679">
        <v>66</v>
      </c>
    </row>
    <row r="69" spans="1:12" ht="12" customHeight="1">
      <c r="A69" s="43" t="str">
        <f>IF(ISBLANK(H69),"",($E$3&amp;"."&amp;+(COUNTA(H$4:H69))))</f>
        <v/>
      </c>
      <c r="B69" s="33"/>
      <c r="C69" s="37" t="s">
        <v>43</v>
      </c>
      <c r="D69" s="11"/>
      <c r="E69" s="11"/>
      <c r="F69" s="11"/>
      <c r="G69" s="6"/>
      <c r="H69" s="62"/>
      <c r="I69" s="50"/>
      <c r="J69" s="83"/>
      <c r="K69" s="65" t="str">
        <f t="shared" si="1"/>
        <v/>
      </c>
      <c r="L69" s="705">
        <v>67</v>
      </c>
    </row>
    <row r="70" spans="1:12" ht="12" customHeight="1">
      <c r="A70" s="43" t="str">
        <f>IF(ISBLANK(H70),"",($E$3&amp;"."&amp;+(COUNTA(H$4:H70))))</f>
        <v/>
      </c>
      <c r="B70" s="33"/>
      <c r="C70" s="17"/>
      <c r="D70" s="11"/>
      <c r="E70" s="11"/>
      <c r="F70" s="11"/>
      <c r="G70" s="6"/>
      <c r="H70" s="62"/>
      <c r="I70" s="50"/>
      <c r="J70" s="83"/>
      <c r="K70" s="65" t="str">
        <f t="shared" si="1"/>
        <v/>
      </c>
      <c r="L70" s="679">
        <v>68</v>
      </c>
    </row>
    <row r="71" spans="1:12" ht="12" customHeight="1">
      <c r="A71" s="43" t="str">
        <f>IF(ISBLANK(H71),"",($E$3&amp;"."&amp;+(COUNTA(H$4:H71))))</f>
        <v/>
      </c>
      <c r="B71" s="33"/>
      <c r="C71" s="15" t="s">
        <v>12</v>
      </c>
      <c r="D71" s="44" t="s">
        <v>45</v>
      </c>
      <c r="E71" s="26"/>
      <c r="F71" s="26"/>
      <c r="G71" s="6"/>
      <c r="H71" s="62"/>
      <c r="I71" s="50"/>
      <c r="J71" s="83"/>
      <c r="K71" s="65" t="str">
        <f t="shared" si="1"/>
        <v/>
      </c>
      <c r="L71" s="705">
        <v>69</v>
      </c>
    </row>
    <row r="72" spans="1:12" ht="12" customHeight="1">
      <c r="A72" s="43" t="str">
        <f>IF(ISBLANK(H72),"",($E$3&amp;"."&amp;+(COUNTA(H$4:H72))))</f>
        <v/>
      </c>
      <c r="B72" s="33"/>
      <c r="C72" s="12"/>
      <c r="D72" s="16" t="s">
        <v>46</v>
      </c>
      <c r="E72" s="11"/>
      <c r="F72" s="11"/>
      <c r="G72" s="6"/>
      <c r="H72" s="62"/>
      <c r="I72" s="50"/>
      <c r="J72" s="83"/>
      <c r="K72" s="65" t="str">
        <f t="shared" si="1"/>
        <v/>
      </c>
      <c r="L72" s="679">
        <v>70</v>
      </c>
    </row>
    <row r="73" spans="1:12" ht="12" customHeight="1">
      <c r="A73" s="43" t="str">
        <f>IF(ISBLANK(H73),"",($E$3&amp;"."&amp;+(COUNTA(H$4:H73))))</f>
        <v/>
      </c>
      <c r="B73" s="33"/>
      <c r="C73" s="12"/>
      <c r="D73" s="11"/>
      <c r="E73" s="11"/>
      <c r="F73" s="11"/>
      <c r="G73" s="6"/>
      <c r="H73" s="62"/>
      <c r="I73" s="50"/>
      <c r="J73" s="83"/>
      <c r="K73" s="65"/>
      <c r="L73" s="705">
        <v>71</v>
      </c>
    </row>
    <row r="74" spans="1:12" s="51" customFormat="1" ht="12" customHeight="1">
      <c r="A74" s="43" t="str">
        <f>IF(ISBLANK(H74),"",($E$3&amp;"."&amp;+(COUNTA(H$4:H74))))</f>
        <v>6.11</v>
      </c>
      <c r="B74" s="33"/>
      <c r="C74" s="12"/>
      <c r="D74" s="13" t="s">
        <v>11</v>
      </c>
      <c r="E74" s="11" t="s">
        <v>931</v>
      </c>
      <c r="F74" s="11"/>
      <c r="G74" s="6"/>
      <c r="H74" s="62" t="s">
        <v>13</v>
      </c>
      <c r="I74" s="50">
        <f>I58</f>
        <v>259</v>
      </c>
      <c r="J74" s="83"/>
      <c r="K74" s="65"/>
      <c r="L74" s="679">
        <v>72</v>
      </c>
    </row>
    <row r="75" spans="1:12" s="51" customFormat="1" ht="12" customHeight="1">
      <c r="A75" s="43"/>
      <c r="B75" s="33"/>
      <c r="C75" s="12"/>
      <c r="D75" s="13"/>
      <c r="E75" s="11"/>
      <c r="F75" s="11"/>
      <c r="G75" s="6"/>
      <c r="H75" s="62"/>
      <c r="I75" s="50"/>
      <c r="J75" s="83"/>
      <c r="K75" s="65"/>
      <c r="L75" s="705">
        <v>73</v>
      </c>
    </row>
    <row r="76" spans="1:12" s="51" customFormat="1" ht="12" customHeight="1">
      <c r="A76" s="43"/>
      <c r="B76" s="33"/>
      <c r="C76" s="12"/>
      <c r="D76" s="13"/>
      <c r="E76" s="11"/>
      <c r="F76" s="11"/>
      <c r="G76" s="6"/>
      <c r="H76" s="62"/>
      <c r="I76" s="50"/>
      <c r="J76" s="83"/>
      <c r="K76" s="65"/>
      <c r="L76" s="679">
        <v>74</v>
      </c>
    </row>
    <row r="77" spans="1:12" s="51" customFormat="1" ht="12" customHeight="1">
      <c r="A77" s="43"/>
      <c r="B77" s="33"/>
      <c r="C77" s="12"/>
      <c r="D77" s="13"/>
      <c r="E77" s="11"/>
      <c r="F77" s="11"/>
      <c r="G77" s="6"/>
      <c r="H77" s="62"/>
      <c r="I77" s="50"/>
      <c r="J77" s="83"/>
      <c r="K77" s="65"/>
      <c r="L77" s="705">
        <v>75</v>
      </c>
    </row>
    <row r="78" spans="1:12" s="51" customFormat="1" ht="12" customHeight="1">
      <c r="A78" s="43"/>
      <c r="B78" s="33"/>
      <c r="C78" s="12"/>
      <c r="D78" s="13"/>
      <c r="E78" s="11"/>
      <c r="F78" s="11"/>
      <c r="G78" s="6"/>
      <c r="H78" s="62"/>
      <c r="I78" s="50"/>
      <c r="J78" s="83"/>
      <c r="K78" s="65"/>
      <c r="L78" s="679">
        <v>76</v>
      </c>
    </row>
    <row r="79" spans="1:12" s="51" customFormat="1" ht="12" customHeight="1">
      <c r="A79" s="43"/>
      <c r="B79" s="33"/>
      <c r="C79" s="12"/>
      <c r="D79" s="15"/>
      <c r="E79" s="11"/>
      <c r="F79" s="11"/>
      <c r="G79" s="6"/>
      <c r="H79" s="62"/>
      <c r="I79" s="50"/>
      <c r="J79" s="83"/>
      <c r="K79" s="65"/>
      <c r="L79" s="705">
        <v>77</v>
      </c>
    </row>
    <row r="80" spans="1:12" s="51" customFormat="1" ht="12" customHeight="1">
      <c r="A80" s="549"/>
      <c r="B80" s="69"/>
      <c r="C80" s="70"/>
      <c r="D80" s="70"/>
      <c r="E80" s="70"/>
      <c r="F80" s="70"/>
      <c r="G80" s="70"/>
      <c r="H80" s="69"/>
      <c r="I80" s="69"/>
      <c r="J80" s="71" t="s">
        <v>25</v>
      </c>
      <c r="K80" s="72"/>
      <c r="L80" s="679">
        <v>78</v>
      </c>
    </row>
    <row r="81" spans="1:12" s="51" customFormat="1" ht="12" customHeight="1">
      <c r="A81" s="549"/>
      <c r="B81" s="69"/>
      <c r="C81" s="70"/>
      <c r="D81" s="70"/>
      <c r="E81" s="70"/>
      <c r="F81" s="70"/>
      <c r="G81" s="70"/>
      <c r="H81" s="69"/>
      <c r="I81" s="581"/>
      <c r="J81" s="71" t="s">
        <v>26</v>
      </c>
      <c r="K81" s="582"/>
      <c r="L81" s="705">
        <v>79</v>
      </c>
    </row>
    <row r="82" spans="1:12" s="51" customFormat="1" ht="12" customHeight="1">
      <c r="A82" s="43" t="str">
        <f>IF(ISBLANK(H82),"",($E$3&amp;"."&amp;+(COUNTA(H$4:H82))))</f>
        <v/>
      </c>
      <c r="C82" s="36"/>
      <c r="D82" s="16"/>
      <c r="E82" s="13"/>
      <c r="F82" s="32"/>
      <c r="G82" s="6"/>
      <c r="H82" s="50"/>
      <c r="I82" s="50"/>
      <c r="J82" s="83"/>
      <c r="K82" s="50"/>
      <c r="L82" s="679">
        <v>80</v>
      </c>
    </row>
    <row r="83" spans="1:12" s="51" customFormat="1" ht="12" customHeight="1">
      <c r="A83" s="43" t="str">
        <f>IF(ISBLANK(H83),"",($E$3&amp;"."&amp;+(COUNTA(H$4:H83))))</f>
        <v/>
      </c>
      <c r="C83" s="28" t="s">
        <v>55</v>
      </c>
      <c r="D83" s="10"/>
      <c r="E83" s="10"/>
      <c r="F83" s="10"/>
      <c r="G83" s="6"/>
      <c r="H83" s="50"/>
      <c r="I83" s="50"/>
      <c r="J83" s="83"/>
      <c r="K83" s="65"/>
      <c r="L83" s="706"/>
    </row>
    <row r="84" spans="1:12" s="51" customFormat="1" ht="12" customHeight="1">
      <c r="A84" s="43" t="str">
        <f>IF(ISBLANK(H84),"",($E$3&amp;"."&amp;+(COUNTA(H$4:H84))))</f>
        <v/>
      </c>
      <c r="B84" s="52" t="s">
        <v>8</v>
      </c>
      <c r="C84" s="25"/>
      <c r="D84" s="16"/>
      <c r="E84" s="16"/>
      <c r="F84" s="16"/>
      <c r="G84" s="6"/>
      <c r="H84" s="50"/>
      <c r="I84" s="50"/>
      <c r="J84" s="83"/>
      <c r="K84" s="65"/>
      <c r="L84" s="706"/>
    </row>
    <row r="85" spans="1:12" ht="12" customHeight="1">
      <c r="A85" s="43" t="str">
        <f>IF(ISBLANK(H85),"",($E$3&amp;"."&amp;+(COUNTA(H$4:H85))))</f>
        <v/>
      </c>
      <c r="B85" s="54" t="s">
        <v>54</v>
      </c>
      <c r="C85" s="776" t="s">
        <v>56</v>
      </c>
      <c r="D85" s="777"/>
      <c r="E85" s="777"/>
      <c r="F85" s="777"/>
      <c r="G85" s="778"/>
      <c r="H85" s="50"/>
      <c r="I85" s="50"/>
      <c r="J85" s="83"/>
      <c r="K85" s="65"/>
      <c r="L85" s="679">
        <v>1</v>
      </c>
    </row>
    <row r="86" spans="1:12" ht="12" customHeight="1">
      <c r="A86" s="43" t="str">
        <f>IF(ISBLANK(H86),"",($E$3&amp;"."&amp;+(COUNTA(H$4:H86))))</f>
        <v/>
      </c>
      <c r="B86" s="33"/>
      <c r="C86" s="17"/>
      <c r="D86" s="11"/>
      <c r="E86" s="11"/>
      <c r="F86" s="11"/>
      <c r="G86" s="6"/>
      <c r="H86" s="50"/>
      <c r="I86" s="50"/>
      <c r="J86" s="83"/>
      <c r="K86" s="65"/>
      <c r="L86" s="679">
        <v>2</v>
      </c>
    </row>
    <row r="87" spans="1:12" ht="12" customHeight="1">
      <c r="A87" s="43" t="str">
        <f>IF(ISBLANK(H87),"",($E$3&amp;"."&amp;+(COUNTA(H$4:H87))))</f>
        <v/>
      </c>
      <c r="B87" s="33" t="s">
        <v>59</v>
      </c>
      <c r="C87" s="15" t="s">
        <v>12</v>
      </c>
      <c r="D87" s="16" t="s">
        <v>196</v>
      </c>
      <c r="E87" s="11"/>
      <c r="F87" s="11"/>
      <c r="G87" s="6"/>
      <c r="H87" s="14"/>
      <c r="I87" s="140"/>
      <c r="J87" s="83"/>
      <c r="K87" s="65"/>
      <c r="L87" s="679">
        <v>3</v>
      </c>
    </row>
    <row r="88" spans="1:12" ht="12" customHeight="1">
      <c r="A88" s="43" t="str">
        <f>IF(ISBLANK(H88),"",($E$3&amp;"."&amp;+(COUNTA(H$4:H88))))</f>
        <v/>
      </c>
      <c r="B88" s="33"/>
      <c r="C88" s="5"/>
      <c r="D88" s="16" t="s">
        <v>197</v>
      </c>
      <c r="E88" s="11"/>
      <c r="F88" s="11"/>
      <c r="G88" s="6"/>
      <c r="H88" s="14"/>
      <c r="I88" s="535"/>
      <c r="J88" s="83"/>
      <c r="K88" s="65"/>
      <c r="L88" s="679">
        <v>4</v>
      </c>
    </row>
    <row r="89" spans="1:12" ht="12" customHeight="1">
      <c r="A89" s="43" t="str">
        <f>IF(ISBLANK(H89),"",($E$3&amp;"."&amp;+(COUNTA(H$4:H89))))</f>
        <v/>
      </c>
      <c r="B89" s="33"/>
      <c r="D89" s="16"/>
      <c r="E89" s="11"/>
      <c r="F89" s="11"/>
      <c r="G89" s="6"/>
      <c r="H89" s="14"/>
      <c r="I89" s="535"/>
      <c r="J89" s="83"/>
      <c r="K89" s="65"/>
      <c r="L89" s="679">
        <v>5</v>
      </c>
    </row>
    <row r="90" spans="1:12" ht="12" customHeight="1">
      <c r="A90" s="43" t="str">
        <f>IF(ISBLANK(H90),"",($E$3&amp;"."&amp;+(COUNTA(H$4:H90))))</f>
        <v>6.12</v>
      </c>
      <c r="B90" s="33"/>
      <c r="D90" s="13" t="s">
        <v>11</v>
      </c>
      <c r="E90" s="11" t="s">
        <v>185</v>
      </c>
      <c r="F90" s="11"/>
      <c r="G90" s="6"/>
      <c r="H90" s="14" t="s">
        <v>62</v>
      </c>
      <c r="I90" s="536">
        <f>(O58*2)*O61</f>
        <v>240</v>
      </c>
      <c r="J90" s="83"/>
      <c r="K90" s="65"/>
      <c r="L90" s="679">
        <v>6</v>
      </c>
    </row>
    <row r="91" spans="1:12" ht="12" customHeight="1">
      <c r="A91" s="43" t="str">
        <f>IF(ISBLANK(H91),"",($E$3&amp;"."&amp;+(COUNTA(H$4:H91))))</f>
        <v/>
      </c>
      <c r="B91" s="33"/>
      <c r="C91" s="12"/>
      <c r="D91" s="11"/>
      <c r="E91" s="11"/>
      <c r="F91" s="11"/>
      <c r="G91" s="6"/>
      <c r="H91" s="14"/>
      <c r="I91" s="535"/>
      <c r="J91" s="61"/>
      <c r="K91" s="65"/>
      <c r="L91" s="679">
        <v>7</v>
      </c>
    </row>
    <row r="92" spans="1:12" ht="12" customHeight="1">
      <c r="A92" s="43" t="str">
        <f>IF(ISBLANK(H92),"",($E$3&amp;"."&amp;+(COUNTA(H$4:H92))))</f>
        <v/>
      </c>
      <c r="B92" s="33"/>
      <c r="C92" s="776" t="s">
        <v>63</v>
      </c>
      <c r="D92" s="777"/>
      <c r="E92" s="777"/>
      <c r="F92" s="777"/>
      <c r="G92" s="778"/>
      <c r="H92" s="14"/>
      <c r="I92" s="535"/>
      <c r="J92" s="61"/>
      <c r="K92" s="65"/>
      <c r="L92" s="679">
        <v>8</v>
      </c>
    </row>
    <row r="93" spans="1:12" ht="12" customHeight="1">
      <c r="A93" s="43" t="str">
        <f>IF(ISBLANK(H93),"",($E$3&amp;"."&amp;+(COUNTA(H$4:H93))))</f>
        <v/>
      </c>
      <c r="B93" s="33"/>
      <c r="C93" s="25"/>
      <c r="D93" s="11"/>
      <c r="E93" s="11"/>
      <c r="F93" s="11"/>
      <c r="G93" s="6"/>
      <c r="H93" s="14"/>
      <c r="I93" s="535"/>
      <c r="J93" s="61"/>
      <c r="K93" s="65"/>
      <c r="L93" s="679">
        <v>9</v>
      </c>
    </row>
    <row r="94" spans="1:12" s="73" customFormat="1" ht="12" customHeight="1">
      <c r="A94" s="43" t="str">
        <f>IF(ISBLANK(H94),"",($E$3&amp;"."&amp;+(COUNTA(H$4:H94))))</f>
        <v/>
      </c>
      <c r="B94" s="33"/>
      <c r="C94" s="21" t="s">
        <v>182</v>
      </c>
      <c r="D94" s="11"/>
      <c r="E94" s="11"/>
      <c r="F94" s="11"/>
      <c r="G94" s="6"/>
      <c r="H94" s="14"/>
      <c r="I94" s="535"/>
      <c r="J94" s="83"/>
      <c r="K94" s="65"/>
      <c r="L94" s="679">
        <v>10</v>
      </c>
    </row>
    <row r="95" spans="1:12" s="73" customFormat="1" ht="12" customHeight="1">
      <c r="A95" s="43" t="str">
        <f>IF(ISBLANK(H95),"",($E$3&amp;"."&amp;+(COUNTA(H$4:H95))))</f>
        <v/>
      </c>
      <c r="B95" s="33"/>
      <c r="C95" s="21" t="s">
        <v>183</v>
      </c>
      <c r="D95" s="11"/>
      <c r="E95" s="11"/>
      <c r="F95" s="11"/>
      <c r="G95" s="6"/>
      <c r="H95" s="14"/>
      <c r="I95" s="535"/>
      <c r="J95" s="83"/>
      <c r="K95" s="65"/>
      <c r="L95" s="679">
        <v>11</v>
      </c>
    </row>
    <row r="96" spans="1:12" ht="12" customHeight="1">
      <c r="A96" s="43" t="str">
        <f>IF(ISBLANK(H96),"",($E$3&amp;"."&amp;+(COUNTA(H$4:H96))))</f>
        <v/>
      </c>
      <c r="B96" s="33"/>
      <c r="C96" s="17"/>
      <c r="D96" s="11"/>
      <c r="E96" s="11"/>
      <c r="F96" s="11"/>
      <c r="G96" s="6"/>
      <c r="H96" s="14"/>
      <c r="I96" s="535"/>
      <c r="J96" s="83"/>
      <c r="K96" s="65"/>
      <c r="L96" s="679">
        <v>12</v>
      </c>
    </row>
    <row r="97" spans="1:12" ht="12" customHeight="1">
      <c r="A97" s="43" t="str">
        <f>IF(ISBLANK(H97),"",($E$3&amp;"."&amp;+(COUNTA(H$4:H97))))</f>
        <v/>
      </c>
      <c r="B97" s="33" t="s">
        <v>64</v>
      </c>
      <c r="C97" s="15" t="s">
        <v>12</v>
      </c>
      <c r="D97" s="16" t="s">
        <v>67</v>
      </c>
      <c r="E97" s="11"/>
      <c r="F97" s="11"/>
      <c r="G97" s="6"/>
      <c r="H97" s="14"/>
      <c r="I97" s="535"/>
      <c r="J97" s="83"/>
      <c r="K97" s="65"/>
      <c r="L97" s="679">
        <v>13</v>
      </c>
    </row>
    <row r="98" spans="1:12" ht="12" customHeight="1">
      <c r="A98" s="43" t="str">
        <f>IF(ISBLANK(H98),"",($E$3&amp;"."&amp;+(COUNTA(H$4:H98))))</f>
        <v/>
      </c>
      <c r="B98" s="33"/>
      <c r="C98" s="36"/>
      <c r="D98" s="13"/>
      <c r="E98" s="11"/>
      <c r="F98" s="11"/>
      <c r="G98" s="6"/>
      <c r="H98" s="14"/>
      <c r="I98" s="535"/>
      <c r="J98" s="83"/>
      <c r="K98" s="65"/>
      <c r="L98" s="679">
        <v>14</v>
      </c>
    </row>
    <row r="99" spans="1:12" ht="12" customHeight="1">
      <c r="A99" s="43" t="str">
        <f>IF(ISBLANK(H99),"",($E$3&amp;"."&amp;+(COUNTA(H$4:H99))))</f>
        <v>6.13</v>
      </c>
      <c r="B99" s="33"/>
      <c r="C99" s="36"/>
      <c r="D99" s="13" t="s">
        <v>11</v>
      </c>
      <c r="E99" s="11" t="s">
        <v>932</v>
      </c>
      <c r="F99" s="11"/>
      <c r="G99" s="6"/>
      <c r="H99" s="14" t="s">
        <v>58</v>
      </c>
      <c r="I99" s="536">
        <f>MROUND(((O58*2*P61*O61)+(O58*2*P61*O60)),1)</f>
        <v>148</v>
      </c>
      <c r="J99" s="83"/>
      <c r="K99" s="65"/>
      <c r="L99" s="679">
        <v>15</v>
      </c>
    </row>
    <row r="100" spans="1:12" ht="12" customHeight="1">
      <c r="A100" s="43" t="str">
        <f>IF(ISBLANK(H100),"",($E$3&amp;"."&amp;+(COUNTA(H$4:H100))))</f>
        <v/>
      </c>
      <c r="B100" s="33"/>
      <c r="C100" s="36"/>
      <c r="D100" s="13"/>
      <c r="E100" s="11"/>
      <c r="F100" s="11"/>
      <c r="G100" s="6"/>
      <c r="H100" s="14"/>
      <c r="I100" s="536"/>
      <c r="J100" s="83"/>
      <c r="K100" s="65"/>
      <c r="L100" s="679">
        <v>16</v>
      </c>
    </row>
    <row r="101" spans="1:12" ht="12" customHeight="1">
      <c r="A101" s="43" t="str">
        <f>IF(ISBLANK(H101),"",($E$3&amp;"."&amp;+(COUNTA(H$4:H101))))</f>
        <v/>
      </c>
      <c r="B101" s="33" t="s">
        <v>59</v>
      </c>
      <c r="C101" s="15" t="s">
        <v>15</v>
      </c>
      <c r="D101" s="16" t="s">
        <v>184</v>
      </c>
      <c r="E101" s="11"/>
      <c r="F101" s="11"/>
      <c r="G101" s="6"/>
      <c r="H101" s="14"/>
      <c r="I101" s="97"/>
      <c r="J101" s="83"/>
      <c r="K101" s="65"/>
      <c r="L101" s="679">
        <v>17</v>
      </c>
    </row>
    <row r="102" spans="1:12" ht="12" customHeight="1">
      <c r="A102" s="43" t="str">
        <f>IF(ISBLANK(H102),"",($E$3&amp;"."&amp;+(COUNTA(H$4:H102))))</f>
        <v/>
      </c>
      <c r="B102" s="33"/>
      <c r="C102" s="5"/>
      <c r="D102" s="16" t="s">
        <v>197</v>
      </c>
      <c r="E102" s="11"/>
      <c r="F102" s="11"/>
      <c r="G102" s="6"/>
      <c r="H102" s="14"/>
      <c r="I102" s="97"/>
      <c r="J102" s="83"/>
      <c r="K102" s="65"/>
      <c r="L102" s="679">
        <v>18</v>
      </c>
    </row>
    <row r="103" spans="1:12" ht="12" customHeight="1">
      <c r="A103" s="43" t="str">
        <f>IF(ISBLANK(H103),"",($E$3&amp;"."&amp;+(COUNTA(H$4:H103))))</f>
        <v/>
      </c>
      <c r="B103" s="33"/>
      <c r="D103" s="16"/>
      <c r="E103" s="11"/>
      <c r="F103" s="11"/>
      <c r="G103" s="6"/>
      <c r="H103" s="14"/>
      <c r="I103" s="97"/>
      <c r="J103" s="83"/>
      <c r="K103" s="65"/>
      <c r="L103" s="679">
        <v>19</v>
      </c>
    </row>
    <row r="104" spans="1:12" ht="12" customHeight="1">
      <c r="A104" s="43" t="str">
        <f>IF(ISBLANK(H104),"",($E$3&amp;"."&amp;+(COUNTA(H$4:H104))))</f>
        <v>6.14</v>
      </c>
      <c r="B104" s="33"/>
      <c r="D104" s="13" t="s">
        <v>11</v>
      </c>
      <c r="E104" s="11" t="s">
        <v>185</v>
      </c>
      <c r="F104" s="11"/>
      <c r="G104" s="6"/>
      <c r="H104" s="14" t="s">
        <v>62</v>
      </c>
      <c r="I104" s="97"/>
      <c r="J104" s="83"/>
      <c r="K104" s="65" t="s">
        <v>170</v>
      </c>
      <c r="L104" s="679">
        <v>20</v>
      </c>
    </row>
    <row r="105" spans="1:12" ht="12" customHeight="1">
      <c r="A105" s="43" t="str">
        <f>IF(ISBLANK(H105),"",($E$3&amp;"."&amp;+(COUNTA(H$4:H105))))</f>
        <v/>
      </c>
      <c r="B105" s="33"/>
      <c r="C105" s="12"/>
      <c r="D105" s="11"/>
      <c r="E105" s="11"/>
      <c r="F105" s="11"/>
      <c r="G105" s="6"/>
      <c r="H105" s="14"/>
      <c r="I105" s="97"/>
      <c r="J105" s="83"/>
      <c r="K105" s="65" t="str">
        <f>IF(I105&lt;&gt;0,I105*J105,"")</f>
        <v/>
      </c>
      <c r="L105" s="679">
        <v>21</v>
      </c>
    </row>
    <row r="106" spans="1:12" ht="12" customHeight="1">
      <c r="A106" s="43" t="str">
        <f>IF(ISBLANK(H106),"",($E$3&amp;"."&amp;+(COUNTA(H$4:H106))))</f>
        <v/>
      </c>
      <c r="B106" s="33"/>
      <c r="C106" s="776" t="s">
        <v>186</v>
      </c>
      <c r="D106" s="777"/>
      <c r="E106" s="777"/>
      <c r="F106" s="777"/>
      <c r="G106" s="778"/>
      <c r="H106" s="14"/>
      <c r="I106" s="97"/>
      <c r="J106" s="83"/>
      <c r="K106" s="65" t="str">
        <f>IF(I106&lt;&gt;0,I106*J106,"")</f>
        <v/>
      </c>
      <c r="L106" s="679">
        <v>22</v>
      </c>
    </row>
    <row r="107" spans="1:12" s="51" customFormat="1" ht="12" customHeight="1">
      <c r="A107" s="43" t="str">
        <f>IF(ISBLANK(H107),"",($E$3&amp;"."&amp;+(COUNTA(H$4:H107))))</f>
        <v/>
      </c>
      <c r="B107" s="33"/>
      <c r="C107" s="17"/>
      <c r="D107" s="11"/>
      <c r="E107" s="11"/>
      <c r="F107" s="11"/>
      <c r="G107" s="6"/>
      <c r="H107" s="14"/>
      <c r="I107" s="97"/>
      <c r="J107" s="83"/>
      <c r="K107" s="65" t="str">
        <f>IF(I107&lt;&gt;0,I107*J107,"")</f>
        <v/>
      </c>
      <c r="L107" s="679">
        <v>23</v>
      </c>
    </row>
    <row r="108" spans="1:12" s="51" customFormat="1" ht="12" customHeight="1">
      <c r="A108" s="43" t="str">
        <f>IF(ISBLANK(H108),"",($E$3&amp;"."&amp;+(COUNTA(H$4:H108))))</f>
        <v/>
      </c>
      <c r="B108" s="33" t="s">
        <v>98</v>
      </c>
      <c r="C108" s="15" t="s">
        <v>12</v>
      </c>
      <c r="D108" s="16" t="s">
        <v>706</v>
      </c>
      <c r="E108" s="11"/>
      <c r="F108" s="11"/>
      <c r="G108" s="6"/>
      <c r="H108" s="14"/>
      <c r="I108" s="97"/>
      <c r="J108" s="83"/>
      <c r="K108" s="65" t="str">
        <f>IF(I108&lt;&gt;0,I108*J108,"")</f>
        <v/>
      </c>
      <c r="L108" s="679">
        <v>24</v>
      </c>
    </row>
    <row r="109" spans="1:12" s="51" customFormat="1" ht="12" customHeight="1">
      <c r="A109" s="43" t="str">
        <f>IF(ISBLANK(H109),"",($E$3&amp;"."&amp;+(COUNTA(H$4:H109))))</f>
        <v/>
      </c>
      <c r="B109" s="33"/>
      <c r="C109" s="17"/>
      <c r="D109" s="11"/>
      <c r="E109" s="11"/>
      <c r="F109" s="11"/>
      <c r="G109" s="6"/>
      <c r="H109" s="14"/>
      <c r="I109" s="97"/>
      <c r="J109" s="83"/>
      <c r="K109" s="65" t="str">
        <f>IF(I109&lt;&gt;0,I109*J109,"")</f>
        <v/>
      </c>
      <c r="L109" s="679">
        <v>25</v>
      </c>
    </row>
    <row r="110" spans="1:12" s="51" customFormat="1" ht="12" customHeight="1">
      <c r="A110" s="43" t="str">
        <f>IF(ISBLANK(H110),"",($E$3&amp;"."&amp;+(COUNTA(H$4:H110))))</f>
        <v>6.15</v>
      </c>
      <c r="B110" s="33"/>
      <c r="C110" s="17"/>
      <c r="D110" s="13" t="s">
        <v>11</v>
      </c>
      <c r="E110" s="11" t="s">
        <v>200</v>
      </c>
      <c r="F110" s="11"/>
      <c r="G110" s="6"/>
      <c r="H110" s="14" t="s">
        <v>73</v>
      </c>
      <c r="I110" s="140"/>
      <c r="J110" s="83"/>
      <c r="K110" s="65" t="s">
        <v>170</v>
      </c>
      <c r="L110" s="679">
        <v>26</v>
      </c>
    </row>
    <row r="111" spans="1:12" s="51" customFormat="1" ht="12" customHeight="1">
      <c r="A111" s="43" t="str">
        <f>IF(ISBLANK(H111),"",($E$3&amp;"."&amp;+(COUNTA(H$4:H111))))</f>
        <v/>
      </c>
      <c r="B111" s="33"/>
      <c r="C111" s="17"/>
      <c r="D111" s="15"/>
      <c r="E111" s="11"/>
      <c r="F111" s="11"/>
      <c r="G111" s="6"/>
      <c r="H111" s="14"/>
      <c r="I111" s="140"/>
      <c r="J111" s="83"/>
      <c r="K111" s="65" t="str">
        <f t="shared" ref="K111:K117" si="2">IF(I111&lt;&gt;0,I111*J111,"")</f>
        <v/>
      </c>
      <c r="L111" s="679">
        <v>27</v>
      </c>
    </row>
    <row r="112" spans="1:12" s="51" customFormat="1" ht="12" customHeight="1">
      <c r="A112" s="43" t="str">
        <f>IF(ISBLANK(H112),"",($E$3&amp;"."&amp;+(COUNTA(H$4:H112))))</f>
        <v/>
      </c>
      <c r="B112" s="33"/>
      <c r="C112" s="776" t="s">
        <v>74</v>
      </c>
      <c r="D112" s="777"/>
      <c r="E112" s="777"/>
      <c r="F112" s="777"/>
      <c r="G112" s="778"/>
      <c r="H112" s="14"/>
      <c r="I112" s="140"/>
      <c r="J112" s="83"/>
      <c r="K112" s="65" t="str">
        <f t="shared" si="2"/>
        <v/>
      </c>
      <c r="L112" s="679">
        <v>28</v>
      </c>
    </row>
    <row r="113" spans="1:17" s="51" customFormat="1" ht="12" customHeight="1">
      <c r="A113" s="43" t="str">
        <f>IF(ISBLANK(H113),"",($E$3&amp;"."&amp;+(COUNTA(H$4:H113))))</f>
        <v/>
      </c>
      <c r="B113" s="33"/>
      <c r="C113" s="17"/>
      <c r="D113" s="11"/>
      <c r="E113" s="11"/>
      <c r="F113" s="11"/>
      <c r="G113" s="6"/>
      <c r="H113" s="14"/>
      <c r="I113" s="140"/>
      <c r="J113" s="83"/>
      <c r="K113" s="65" t="str">
        <f t="shared" si="2"/>
        <v/>
      </c>
      <c r="L113" s="679">
        <v>29</v>
      </c>
    </row>
    <row r="114" spans="1:17" s="51" customFormat="1" ht="12" customHeight="1">
      <c r="A114" s="43" t="str">
        <f>IF(ISBLANK(H114),"",($E$3&amp;"."&amp;+(COUNTA(H$4:H114))))</f>
        <v/>
      </c>
      <c r="B114" s="33"/>
      <c r="C114" s="21" t="s">
        <v>76</v>
      </c>
      <c r="D114" s="11"/>
      <c r="E114" s="11"/>
      <c r="F114" s="11"/>
      <c r="G114" s="6"/>
      <c r="H114" s="14"/>
      <c r="I114" s="140"/>
      <c r="J114" s="83"/>
      <c r="K114" s="65" t="str">
        <f t="shared" si="2"/>
        <v/>
      </c>
      <c r="L114" s="679">
        <v>30</v>
      </c>
    </row>
    <row r="115" spans="1:17" s="51" customFormat="1" ht="12" customHeight="1">
      <c r="A115" s="43" t="str">
        <f>IF(ISBLANK(H115),"",($E$3&amp;"."&amp;+(COUNTA(H$4:H115))))</f>
        <v/>
      </c>
      <c r="B115" s="33"/>
      <c r="C115" s="17"/>
      <c r="D115" s="11"/>
      <c r="E115" s="11"/>
      <c r="F115" s="11"/>
      <c r="G115" s="6"/>
      <c r="H115" s="14"/>
      <c r="I115" s="140"/>
      <c r="J115" s="83"/>
      <c r="K115" s="65" t="str">
        <f t="shared" si="2"/>
        <v/>
      </c>
      <c r="L115" s="679">
        <v>31</v>
      </c>
    </row>
    <row r="116" spans="1:17" s="51" customFormat="1" ht="12" customHeight="1">
      <c r="A116" s="43" t="str">
        <f>IF(ISBLANK(H116),"",($E$3&amp;"."&amp;+(COUNTA(H$4:H116))))</f>
        <v/>
      </c>
      <c r="B116" s="33" t="s">
        <v>75</v>
      </c>
      <c r="C116" s="15" t="s">
        <v>12</v>
      </c>
      <c r="D116" s="16" t="s">
        <v>77</v>
      </c>
      <c r="E116" s="11"/>
      <c r="F116" s="11"/>
      <c r="G116" s="6"/>
      <c r="H116" s="14"/>
      <c r="I116" s="140"/>
      <c r="J116" s="83"/>
      <c r="K116" s="65" t="str">
        <f t="shared" si="2"/>
        <v/>
      </c>
      <c r="L116" s="679">
        <v>32</v>
      </c>
    </row>
    <row r="117" spans="1:17" s="51" customFormat="1" ht="12" customHeight="1">
      <c r="A117" s="43" t="str">
        <f>IF(ISBLANK(H117),"",($E$3&amp;"."&amp;+(COUNTA(H$4:H117))))</f>
        <v/>
      </c>
      <c r="B117" s="33"/>
      <c r="C117" s="17"/>
      <c r="D117" s="11"/>
      <c r="E117" s="11"/>
      <c r="F117" s="11"/>
      <c r="G117" s="6"/>
      <c r="H117" s="14"/>
      <c r="I117" s="140"/>
      <c r="J117" s="83"/>
      <c r="K117" s="65" t="str">
        <f t="shared" si="2"/>
        <v/>
      </c>
      <c r="L117" s="679">
        <v>33</v>
      </c>
    </row>
    <row r="118" spans="1:17" s="51" customFormat="1" ht="12" customHeight="1">
      <c r="A118" s="43" t="str">
        <f>IF(ISBLANK(H118),"",($E$3&amp;"."&amp;+(COUNTA(H$4:H118))))</f>
        <v>6.16</v>
      </c>
      <c r="B118" s="33"/>
      <c r="C118" s="17"/>
      <c r="D118" s="13" t="s">
        <v>11</v>
      </c>
      <c r="E118" s="11" t="s">
        <v>78</v>
      </c>
      <c r="F118" s="11"/>
      <c r="G118" s="6"/>
      <c r="H118" s="14" t="s">
        <v>79</v>
      </c>
      <c r="I118" s="140">
        <v>1</v>
      </c>
      <c r="J118" s="83"/>
      <c r="K118" s="65" t="s">
        <v>170</v>
      </c>
      <c r="L118" s="679">
        <v>34</v>
      </c>
      <c r="O118" s="51" t="s">
        <v>595</v>
      </c>
      <c r="P118" s="51">
        <f>I133*150</f>
        <v>3300</v>
      </c>
      <c r="Q118" s="51" t="s">
        <v>308</v>
      </c>
    </row>
    <row r="119" spans="1:17" s="51" customFormat="1" ht="12" customHeight="1">
      <c r="A119" s="43" t="str">
        <f>IF(ISBLANK(H119),"",($E$3&amp;"."&amp;+(COUNTA(H$4:H119))))</f>
        <v/>
      </c>
      <c r="B119" s="33"/>
      <c r="C119" s="17"/>
      <c r="D119" s="11"/>
      <c r="E119" s="11"/>
      <c r="F119" s="11"/>
      <c r="G119" s="6"/>
      <c r="H119" s="14"/>
      <c r="I119" s="140"/>
      <c r="J119" s="83"/>
      <c r="K119" s="50"/>
      <c r="L119" s="679">
        <v>35</v>
      </c>
      <c r="P119" s="51">
        <f>P118/1000</f>
        <v>3.3</v>
      </c>
      <c r="Q119" s="51" t="s">
        <v>79</v>
      </c>
    </row>
    <row r="120" spans="1:17" s="51" customFormat="1" ht="12" customHeight="1">
      <c r="A120" s="43" t="str">
        <f>IF(ISBLANK(H120),"",($E$3&amp;"."&amp;+(COUNTA(H$4:H120))))</f>
        <v/>
      </c>
      <c r="B120" s="33" t="s">
        <v>75</v>
      </c>
      <c r="C120" s="15" t="s">
        <v>15</v>
      </c>
      <c r="D120" s="16" t="s">
        <v>80</v>
      </c>
      <c r="E120" s="11"/>
      <c r="F120" s="11"/>
      <c r="G120" s="6"/>
      <c r="H120" s="14"/>
      <c r="I120" s="535"/>
      <c r="J120" s="83"/>
      <c r="K120" s="50"/>
      <c r="L120" s="679">
        <v>36</v>
      </c>
      <c r="O120" s="126" t="s">
        <v>633</v>
      </c>
    </row>
    <row r="121" spans="1:17" s="51" customFormat="1" ht="12" customHeight="1">
      <c r="A121" s="43" t="str">
        <f>IF(ISBLANK(H121),"",($E$3&amp;"."&amp;+(COUNTA(H$4:H121))))</f>
        <v/>
      </c>
      <c r="B121" s="33"/>
      <c r="C121" s="17"/>
      <c r="D121" s="11"/>
      <c r="E121" s="11"/>
      <c r="F121" s="11"/>
      <c r="G121" s="6"/>
      <c r="H121" s="14"/>
      <c r="I121" s="535"/>
      <c r="J121" s="83"/>
      <c r="K121" s="65" t="str">
        <f t="shared" ref="K121:K141" si="3">IF(I119&lt;&gt;0,I119*J119,"")</f>
        <v/>
      </c>
      <c r="L121" s="679">
        <v>37</v>
      </c>
    </row>
    <row r="122" spans="1:17" s="51" customFormat="1" ht="12" customHeight="1">
      <c r="A122" s="43" t="str">
        <f>IF(ISBLANK(H122),"",($E$3&amp;"."&amp;+(COUNTA(H$4:H122))))</f>
        <v>6.17</v>
      </c>
      <c r="B122" s="33"/>
      <c r="C122" s="17"/>
      <c r="D122" s="13" t="s">
        <v>11</v>
      </c>
      <c r="E122" s="11" t="s">
        <v>78</v>
      </c>
      <c r="F122" s="11"/>
      <c r="G122" s="6"/>
      <c r="H122" s="14" t="s">
        <v>79</v>
      </c>
      <c r="I122" s="537">
        <v>3.3</v>
      </c>
      <c r="J122" s="83"/>
      <c r="K122" s="65" t="str">
        <f t="shared" si="3"/>
        <v/>
      </c>
      <c r="L122" s="679">
        <v>38</v>
      </c>
    </row>
    <row r="123" spans="1:17" ht="12" customHeight="1">
      <c r="A123" s="43" t="str">
        <f>IF(ISBLANK(H123),"",($E$3&amp;"."&amp;+(COUNTA(H$4:H123))))</f>
        <v/>
      </c>
      <c r="B123" s="33"/>
      <c r="C123" s="17"/>
      <c r="D123" s="15"/>
      <c r="E123" s="11"/>
      <c r="F123" s="11"/>
      <c r="G123" s="6"/>
      <c r="H123" s="14"/>
      <c r="I123" s="537"/>
      <c r="J123" s="83"/>
      <c r="K123" s="65"/>
      <c r="L123" s="679">
        <v>39</v>
      </c>
    </row>
    <row r="124" spans="1:17" ht="12" customHeight="1">
      <c r="A124" s="43" t="str">
        <f>IF(ISBLANK(H124),"",($E$3&amp;"."&amp;+(COUNTA(H$4:H124))))</f>
        <v/>
      </c>
      <c r="B124" s="33"/>
      <c r="C124" s="12"/>
      <c r="D124" s="11"/>
      <c r="E124" s="11"/>
      <c r="F124" s="11"/>
      <c r="G124" s="6"/>
      <c r="H124" s="14"/>
      <c r="I124" s="535"/>
      <c r="J124" s="83"/>
      <c r="K124" s="65"/>
      <c r="L124" s="679">
        <v>40</v>
      </c>
    </row>
    <row r="125" spans="1:17" ht="12" customHeight="1">
      <c r="A125" s="43" t="str">
        <f>IF(ISBLANK(H125),"",($E$3&amp;"."&amp;+(COUNTA(H$4:H125))))</f>
        <v/>
      </c>
      <c r="B125" s="33"/>
      <c r="C125" s="776" t="s">
        <v>82</v>
      </c>
      <c r="D125" s="777"/>
      <c r="E125" s="777"/>
      <c r="F125" s="777"/>
      <c r="G125" s="778"/>
      <c r="H125" s="14"/>
      <c r="I125" s="535"/>
      <c r="J125" s="83"/>
      <c r="K125" s="65"/>
      <c r="L125" s="679">
        <v>41</v>
      </c>
    </row>
    <row r="126" spans="1:17" ht="12" customHeight="1">
      <c r="A126" s="43" t="str">
        <f>IF(ISBLANK(H126),"",($E$3&amp;"."&amp;+(COUNTA(H$4:H126))))</f>
        <v/>
      </c>
      <c r="B126" s="33"/>
      <c r="C126" s="17"/>
      <c r="D126" s="11"/>
      <c r="E126" s="11"/>
      <c r="F126" s="11"/>
      <c r="G126" s="6"/>
      <c r="H126" s="14"/>
      <c r="I126" s="535"/>
      <c r="J126" s="83"/>
      <c r="K126" s="65"/>
      <c r="L126" s="679">
        <v>42</v>
      </c>
    </row>
    <row r="127" spans="1:17" ht="12" customHeight="1">
      <c r="A127" s="43" t="str">
        <f>IF(ISBLANK(H127),"",($E$3&amp;"."&amp;+(COUNTA(H$4:H127))))</f>
        <v/>
      </c>
      <c r="B127" s="33" t="s">
        <v>84</v>
      </c>
      <c r="C127" s="15" t="s">
        <v>12</v>
      </c>
      <c r="D127" s="39" t="s">
        <v>188</v>
      </c>
      <c r="E127" s="38"/>
      <c r="F127" s="38"/>
      <c r="G127" s="96"/>
      <c r="H127" s="14"/>
      <c r="I127" s="535"/>
      <c r="J127" s="83"/>
      <c r="K127" s="65"/>
      <c r="L127" s="679">
        <v>43</v>
      </c>
    </row>
    <row r="128" spans="1:17" ht="12" customHeight="1">
      <c r="A128" s="43" t="str">
        <f>IF(ISBLANK(H128),"",($E$3&amp;"."&amp;+(COUNTA(H$4:H128))))</f>
        <v/>
      </c>
      <c r="B128" s="33"/>
      <c r="C128" s="92"/>
      <c r="D128" s="38"/>
      <c r="E128" s="38"/>
      <c r="F128" s="38"/>
      <c r="G128" s="96"/>
      <c r="H128" s="14"/>
      <c r="I128" s="535"/>
      <c r="J128" s="83"/>
      <c r="K128" s="65" t="str">
        <f t="shared" si="3"/>
        <v/>
      </c>
      <c r="L128" s="679">
        <v>44</v>
      </c>
    </row>
    <row r="129" spans="1:12" ht="12" customHeight="1">
      <c r="A129" s="43" t="str">
        <f>IF(ISBLANK(H129),"",($E$3&amp;"."&amp;+(COUNTA(H$4:H129))))</f>
        <v>6.18</v>
      </c>
      <c r="B129" s="33"/>
      <c r="C129" s="109"/>
      <c r="D129" s="13" t="s">
        <v>11</v>
      </c>
      <c r="E129" s="38" t="s">
        <v>86</v>
      </c>
      <c r="F129" s="38"/>
      <c r="G129" s="96"/>
      <c r="H129" s="14" t="s">
        <v>13</v>
      </c>
      <c r="I129" s="142"/>
      <c r="J129" s="83"/>
      <c r="K129" s="65" t="s">
        <v>170</v>
      </c>
      <c r="L129" s="679">
        <v>45</v>
      </c>
    </row>
    <row r="130" spans="1:12" ht="12" customHeight="1">
      <c r="A130" s="43" t="str">
        <f>IF(ISBLANK(H130),"",($E$3&amp;"."&amp;+(COUNTA(H$4:H130))))</f>
        <v/>
      </c>
      <c r="B130" s="33"/>
      <c r="C130" s="12"/>
      <c r="D130" s="11"/>
      <c r="E130" s="11"/>
      <c r="F130" s="11"/>
      <c r="G130" s="6"/>
      <c r="H130" s="14"/>
      <c r="I130" s="140"/>
      <c r="J130" s="83"/>
      <c r="K130" s="65" t="str">
        <f t="shared" si="3"/>
        <v/>
      </c>
      <c r="L130" s="679">
        <v>46</v>
      </c>
    </row>
    <row r="131" spans="1:12" ht="12" customHeight="1">
      <c r="A131" s="43" t="str">
        <f>IF(ISBLANK(H131),"",($E$3&amp;"."&amp;+(COUNTA(H$4:H131))))</f>
        <v/>
      </c>
      <c r="B131" s="33" t="s">
        <v>88</v>
      </c>
      <c r="C131" s="15" t="s">
        <v>15</v>
      </c>
      <c r="D131" s="39" t="s">
        <v>189</v>
      </c>
      <c r="E131" s="11"/>
      <c r="F131" s="11"/>
      <c r="G131" s="6"/>
      <c r="H131" s="14"/>
      <c r="I131" s="140"/>
      <c r="J131" s="83"/>
      <c r="K131" s="61"/>
      <c r="L131" s="679">
        <v>47</v>
      </c>
    </row>
    <row r="132" spans="1:12" ht="12" customHeight="1">
      <c r="A132" s="43" t="str">
        <f>IF(ISBLANK(H132),"",($E$3&amp;"."&amp;+(COUNTA(H$4:H132))))</f>
        <v/>
      </c>
      <c r="B132" s="33"/>
      <c r="C132" s="17"/>
      <c r="D132" s="11"/>
      <c r="E132" s="11"/>
      <c r="F132" s="11"/>
      <c r="G132" s="6"/>
      <c r="H132" s="14"/>
      <c r="I132" s="535"/>
      <c r="J132" s="83"/>
      <c r="K132" s="65" t="str">
        <f t="shared" si="3"/>
        <v/>
      </c>
      <c r="L132" s="679">
        <v>48</v>
      </c>
    </row>
    <row r="133" spans="1:12" ht="12" customHeight="1">
      <c r="A133" s="43" t="str">
        <f>IF(ISBLANK(H133),"",($E$3&amp;"."&amp;+(COUNTA(H$4:H133))))</f>
        <v>6.19</v>
      </c>
      <c r="B133" s="33"/>
      <c r="C133" s="17"/>
      <c r="D133" s="13" t="s">
        <v>11</v>
      </c>
      <c r="E133" s="11" t="s">
        <v>932</v>
      </c>
      <c r="F133" s="11"/>
      <c r="G133" s="6"/>
      <c r="H133" s="14" t="s">
        <v>13</v>
      </c>
      <c r="I133" s="537">
        <f>MROUND((O58*O60*P61*O61),1)</f>
        <v>22</v>
      </c>
      <c r="J133" s="83"/>
      <c r="K133" s="65" t="str">
        <f t="shared" si="3"/>
        <v/>
      </c>
      <c r="L133" s="679">
        <v>49</v>
      </c>
    </row>
    <row r="134" spans="1:12" s="73" customFormat="1" ht="12" customHeight="1">
      <c r="A134" s="43" t="str">
        <f>IF(ISBLANK(H134),"",($E$3&amp;"."&amp;+(COUNTA(H$4:H134))))</f>
        <v/>
      </c>
      <c r="B134" s="33"/>
      <c r="C134" s="17"/>
      <c r="D134" s="13"/>
      <c r="E134" s="11"/>
      <c r="F134" s="11"/>
      <c r="G134" s="6"/>
      <c r="H134" s="14"/>
      <c r="I134" s="140"/>
      <c r="J134" s="83"/>
      <c r="K134" s="65"/>
      <c r="L134" s="679">
        <v>50</v>
      </c>
    </row>
    <row r="135" spans="1:12" s="73" customFormat="1" ht="12" customHeight="1">
      <c r="A135" s="43" t="str">
        <f>IF(ISBLANK(H135),"",($E$3&amp;"."&amp;+(COUNTA(H$4:H135))))</f>
        <v/>
      </c>
      <c r="B135" s="33"/>
      <c r="C135" s="776" t="s">
        <v>206</v>
      </c>
      <c r="D135" s="777"/>
      <c r="E135" s="777"/>
      <c r="F135" s="777"/>
      <c r="G135" s="778"/>
      <c r="H135" s="14"/>
      <c r="I135" s="140"/>
      <c r="J135" s="61"/>
      <c r="K135" s="65"/>
      <c r="L135" s="679">
        <v>51</v>
      </c>
    </row>
    <row r="136" spans="1:12" ht="12" customHeight="1">
      <c r="A136" s="43" t="str">
        <f>IF(ISBLANK(H136),"",($E$3&amp;"."&amp;+(COUNTA(H$4:H136))))</f>
        <v/>
      </c>
      <c r="B136" s="33"/>
      <c r="C136" s="384"/>
      <c r="D136" s="11"/>
      <c r="E136" s="11"/>
      <c r="F136" s="11"/>
      <c r="G136" s="6"/>
      <c r="H136" s="14"/>
      <c r="I136" s="140"/>
      <c r="J136" s="61"/>
      <c r="K136" s="65"/>
      <c r="L136" s="679">
        <v>52</v>
      </c>
    </row>
    <row r="137" spans="1:12" ht="12" customHeight="1">
      <c r="A137" s="43" t="str">
        <f>IF(ISBLANK(H137),"",($E$3&amp;"."&amp;+(COUNTA(H$4:H137))))</f>
        <v/>
      </c>
      <c r="B137" s="33"/>
      <c r="C137" s="16" t="s">
        <v>97</v>
      </c>
      <c r="E137" s="11"/>
      <c r="F137" s="11"/>
      <c r="G137" s="6"/>
      <c r="H137" s="14"/>
      <c r="I137" s="140"/>
      <c r="J137" s="61"/>
      <c r="K137" s="65" t="str">
        <f t="shared" si="3"/>
        <v/>
      </c>
      <c r="L137" s="679">
        <v>53</v>
      </c>
    </row>
    <row r="138" spans="1:12" ht="12" customHeight="1">
      <c r="A138" s="43" t="str">
        <f>IF(ISBLANK(H138),"",($E$3&amp;"."&amp;+(COUNTA(H$4:H138))))</f>
        <v/>
      </c>
      <c r="B138" s="33"/>
      <c r="C138" s="17"/>
      <c r="D138" s="11"/>
      <c r="E138" s="11"/>
      <c r="F138" s="11"/>
      <c r="G138" s="6"/>
      <c r="H138" s="14"/>
      <c r="I138" s="140"/>
      <c r="J138" s="61"/>
      <c r="K138" s="65" t="str">
        <f t="shared" si="3"/>
        <v/>
      </c>
      <c r="L138" s="679">
        <v>54</v>
      </c>
    </row>
    <row r="139" spans="1:12" s="73" customFormat="1" ht="12" customHeight="1">
      <c r="A139" s="43" t="str">
        <f>IF(ISBLANK(H139),"",($E$3&amp;"."&amp;+(COUNTA(H$4:H139))))</f>
        <v/>
      </c>
      <c r="B139" s="33" t="s">
        <v>191</v>
      </c>
      <c r="C139" s="15" t="s">
        <v>12</v>
      </c>
      <c r="D139" s="16" t="s">
        <v>99</v>
      </c>
      <c r="E139" s="11"/>
      <c r="F139" s="11"/>
      <c r="G139" s="6"/>
      <c r="H139" s="14"/>
      <c r="I139" s="140"/>
      <c r="J139" s="61"/>
      <c r="K139" s="65" t="str">
        <f t="shared" si="3"/>
        <v/>
      </c>
      <c r="L139" s="679">
        <v>55</v>
      </c>
    </row>
    <row r="140" spans="1:12" s="73" customFormat="1" ht="12" customHeight="1">
      <c r="A140" s="43" t="str">
        <f>IF(ISBLANK(H140),"",($E$3&amp;"."&amp;+(COUNTA(H$4:H140))))</f>
        <v/>
      </c>
      <c r="B140" s="33"/>
      <c r="C140" s="12"/>
      <c r="D140" s="11"/>
      <c r="E140" s="11"/>
      <c r="F140" s="11"/>
      <c r="G140" s="6"/>
      <c r="H140" s="14"/>
      <c r="I140" s="140"/>
      <c r="J140" s="83"/>
      <c r="K140" s="65" t="str">
        <f t="shared" si="3"/>
        <v/>
      </c>
      <c r="L140" s="679">
        <v>56</v>
      </c>
    </row>
    <row r="141" spans="1:12" ht="12" customHeight="1">
      <c r="A141" s="43" t="str">
        <f>IF(ISBLANK(H141),"",($E$3&amp;"."&amp;+(COUNTA(H$4:H141))))</f>
        <v>6.20</v>
      </c>
      <c r="B141" s="33"/>
      <c r="C141" s="12"/>
      <c r="D141" s="13" t="s">
        <v>11</v>
      </c>
      <c r="E141" s="11" t="s">
        <v>207</v>
      </c>
      <c r="F141" s="11"/>
      <c r="G141" s="6"/>
      <c r="H141" s="14" t="s">
        <v>58</v>
      </c>
      <c r="I141" s="141">
        <f>MROUND(((O58*(2*O60))*O61),1)</f>
        <v>72</v>
      </c>
      <c r="J141" s="83"/>
      <c r="K141" s="65" t="str">
        <f t="shared" si="3"/>
        <v/>
      </c>
      <c r="L141" s="679">
        <v>57</v>
      </c>
    </row>
    <row r="142" spans="1:12" s="51" customFormat="1" ht="12" customHeight="1">
      <c r="A142" s="43" t="str">
        <f>IF(ISBLANK(H142),"",($E$3&amp;"."&amp;+(COUNTA(H$4:H142))))</f>
        <v/>
      </c>
      <c r="B142" s="33"/>
      <c r="C142" s="12"/>
      <c r="D142" s="15"/>
      <c r="E142" s="11"/>
      <c r="F142" s="11"/>
      <c r="G142" s="6"/>
      <c r="H142" s="14"/>
      <c r="I142" s="140"/>
      <c r="J142" s="83"/>
      <c r="K142" s="65"/>
      <c r="L142" s="679">
        <v>58</v>
      </c>
    </row>
    <row r="143" spans="1:12" s="51" customFormat="1" ht="12" customHeight="1">
      <c r="A143" s="43" t="str">
        <f>IF(ISBLANK(H143),"",($E$3&amp;"."&amp;+(COUNTA(H$4:H143))))</f>
        <v/>
      </c>
      <c r="B143" s="33" t="s">
        <v>191</v>
      </c>
      <c r="C143" s="15" t="s">
        <v>15</v>
      </c>
      <c r="D143" s="16" t="s">
        <v>100</v>
      </c>
      <c r="E143" s="11"/>
      <c r="F143" s="11"/>
      <c r="G143" s="6"/>
      <c r="H143" s="14"/>
      <c r="I143" s="535"/>
      <c r="J143" s="83"/>
      <c r="K143" s="65"/>
      <c r="L143" s="679">
        <v>59</v>
      </c>
    </row>
    <row r="144" spans="1:12" s="51" customFormat="1" ht="12" customHeight="1">
      <c r="A144" s="43" t="str">
        <f>IF(ISBLANK(H144),"",($E$3&amp;"."&amp;+(COUNTA(H$4:H144))))</f>
        <v/>
      </c>
      <c r="B144" s="33"/>
      <c r="C144" s="12"/>
      <c r="D144" s="11"/>
      <c r="E144" s="11"/>
      <c r="F144" s="11"/>
      <c r="G144" s="6"/>
      <c r="H144" s="14"/>
      <c r="I144" s="535"/>
      <c r="J144" s="83"/>
      <c r="K144" s="65"/>
      <c r="L144" s="679">
        <v>60</v>
      </c>
    </row>
    <row r="145" spans="1:17" s="51" customFormat="1" ht="12" customHeight="1">
      <c r="A145" s="43" t="str">
        <f>IF(ISBLANK(H145),"",($E$3&amp;"."&amp;+(COUNTA(H$4:H145))))</f>
        <v>6.21</v>
      </c>
      <c r="B145" s="33"/>
      <c r="C145" s="12"/>
      <c r="D145" s="13" t="s">
        <v>11</v>
      </c>
      <c r="E145" s="11" t="s">
        <v>208</v>
      </c>
      <c r="F145" s="11"/>
      <c r="G145" s="6"/>
      <c r="H145" s="14" t="s">
        <v>58</v>
      </c>
      <c r="I145" s="536">
        <f>MROUND(((O58*O60)*O61),1)</f>
        <v>36</v>
      </c>
      <c r="J145" s="83"/>
      <c r="K145" s="65"/>
      <c r="L145" s="679">
        <v>61</v>
      </c>
    </row>
    <row r="146" spans="1:17" s="51" customFormat="1" ht="12" customHeight="1">
      <c r="A146" s="43" t="str">
        <f>IF(ISBLANK(H146),"",($E$3&amp;"."&amp;+(COUNTA(H$4:H146))))</f>
        <v/>
      </c>
      <c r="B146" s="47"/>
      <c r="C146" s="118"/>
      <c r="D146" s="46"/>
      <c r="E146" s="26"/>
      <c r="F146" s="26"/>
      <c r="G146" s="119"/>
      <c r="H146" s="4"/>
      <c r="I146" s="4"/>
      <c r="J146" s="83"/>
      <c r="K146" s="65"/>
      <c r="L146" s="679">
        <v>62</v>
      </c>
    </row>
    <row r="147" spans="1:17" s="51" customFormat="1" ht="12" customHeight="1">
      <c r="A147" s="43" t="str">
        <f>IF(ISBLANK(H147),"",($E$3&amp;"."&amp;+(COUNTA(H$4:H147))))</f>
        <v/>
      </c>
      <c r="B147" s="52" t="s">
        <v>8</v>
      </c>
      <c r="C147" s="28" t="s">
        <v>138</v>
      </c>
      <c r="D147" s="10"/>
      <c r="E147" s="10"/>
      <c r="F147" s="10"/>
      <c r="G147" s="6"/>
      <c r="H147" s="50"/>
      <c r="I147" s="50"/>
      <c r="J147" s="83"/>
      <c r="K147" s="65"/>
      <c r="L147" s="679">
        <v>63</v>
      </c>
    </row>
    <row r="148" spans="1:17" s="51" customFormat="1" ht="12" customHeight="1">
      <c r="A148" s="43" t="str">
        <f>IF(ISBLANK(H148),"",($E$3&amp;"."&amp;+(COUNTA(H$4:H148))))</f>
        <v/>
      </c>
      <c r="B148" s="54" t="s">
        <v>54</v>
      </c>
      <c r="C148" s="25"/>
      <c r="D148" s="16"/>
      <c r="E148" s="16"/>
      <c r="F148" s="16"/>
      <c r="G148" s="6"/>
      <c r="H148" s="50"/>
      <c r="I148" s="50"/>
      <c r="J148" s="83"/>
      <c r="K148" s="65"/>
      <c r="L148" s="679">
        <v>64</v>
      </c>
    </row>
    <row r="149" spans="1:17" s="51" customFormat="1" ht="12" customHeight="1">
      <c r="A149" s="43" t="str">
        <f>IF(ISBLANK(H149),"",($E$3&amp;"."&amp;+(COUNTA(H$4:H149))))</f>
        <v/>
      </c>
      <c r="C149" s="776" t="s">
        <v>933</v>
      </c>
      <c r="D149" s="777"/>
      <c r="E149" s="777"/>
      <c r="F149" s="777"/>
      <c r="G149" s="778"/>
      <c r="H149" s="89"/>
      <c r="I149" s="4"/>
      <c r="J149" s="83"/>
      <c r="K149" s="65"/>
      <c r="L149" s="679">
        <v>65</v>
      </c>
    </row>
    <row r="150" spans="1:17" s="51" customFormat="1" ht="12" customHeight="1">
      <c r="A150" s="43" t="str">
        <f>IF(ISBLANK(H150),"",($E$3&amp;"."&amp;+(COUNTA(H$4:H150))))</f>
        <v/>
      </c>
      <c r="B150" s="18" t="s">
        <v>149</v>
      </c>
      <c r="C150" s="92"/>
      <c r="D150" s="38"/>
      <c r="E150" s="38"/>
      <c r="F150" s="38"/>
      <c r="G150" s="38"/>
      <c r="H150" s="89"/>
      <c r="I150" s="4"/>
      <c r="J150" s="83"/>
      <c r="K150" s="65"/>
      <c r="L150" s="679">
        <v>66</v>
      </c>
    </row>
    <row r="151" spans="1:17" s="51" customFormat="1" ht="12" customHeight="1">
      <c r="A151" s="43" t="str">
        <f>IF(ISBLANK(H151),"",($E$3&amp;"."&amp;+(COUNTA(H$4:H151))))</f>
        <v/>
      </c>
      <c r="B151" s="18"/>
      <c r="C151" s="90" t="s">
        <v>12</v>
      </c>
      <c r="D151" s="38" t="s">
        <v>934</v>
      </c>
      <c r="E151" s="41"/>
      <c r="F151" s="41"/>
      <c r="G151" s="45"/>
      <c r="H151" s="89"/>
      <c r="I151" s="4"/>
      <c r="J151" s="83"/>
      <c r="K151" s="65"/>
      <c r="L151" s="679">
        <v>67</v>
      </c>
    </row>
    <row r="152" spans="1:17" s="51" customFormat="1" ht="12" customHeight="1">
      <c r="A152" s="43" t="str">
        <f>IF(ISBLANK(H152),"",($E$3&amp;"."&amp;+(COUNTA(H$4:H152))))</f>
        <v>6.22</v>
      </c>
      <c r="B152" s="18"/>
      <c r="C152" s="90"/>
      <c r="D152" s="38" t="s">
        <v>935</v>
      </c>
      <c r="E152" s="41"/>
      <c r="F152" s="41"/>
      <c r="G152" s="45"/>
      <c r="H152" s="89" t="s">
        <v>73</v>
      </c>
      <c r="I152" s="4">
        <v>1</v>
      </c>
      <c r="J152" s="83"/>
      <c r="K152" s="65"/>
      <c r="L152" s="679">
        <v>68</v>
      </c>
    </row>
    <row r="153" spans="1:17" ht="12" customHeight="1">
      <c r="A153" s="43"/>
      <c r="B153" s="18"/>
      <c r="C153" s="90"/>
      <c r="D153" s="38"/>
      <c r="E153" s="41"/>
      <c r="F153" s="41"/>
      <c r="G153" s="41"/>
      <c r="H153" s="89"/>
      <c r="I153" s="4"/>
      <c r="J153" s="83"/>
      <c r="K153" s="65"/>
      <c r="L153" s="679">
        <v>69</v>
      </c>
    </row>
    <row r="154" spans="1:17" ht="12" customHeight="1">
      <c r="A154" s="43"/>
      <c r="B154" s="18"/>
      <c r="C154" s="90"/>
      <c r="D154" s="38"/>
      <c r="E154" s="41"/>
      <c r="F154" s="41"/>
      <c r="G154" s="41"/>
      <c r="H154" s="89"/>
      <c r="I154" s="4"/>
      <c r="J154" s="83"/>
      <c r="K154" s="65"/>
      <c r="L154" s="679">
        <v>70</v>
      </c>
      <c r="O154" s="51" t="s">
        <v>936</v>
      </c>
      <c r="P154" s="51">
        <f>276800/65</f>
        <v>4258.4615384615381</v>
      </c>
      <c r="Q154" s="51" t="s">
        <v>937</v>
      </c>
    </row>
    <row r="155" spans="1:17" ht="12" customHeight="1">
      <c r="A155" s="43"/>
      <c r="B155" s="18"/>
      <c r="C155" s="90"/>
      <c r="D155" s="38"/>
      <c r="E155" s="41"/>
      <c r="F155" s="41"/>
      <c r="G155" s="41"/>
      <c r="H155" s="89"/>
      <c r="I155" s="4"/>
      <c r="J155" s="83"/>
      <c r="K155" s="65"/>
      <c r="L155" s="679">
        <v>71</v>
      </c>
      <c r="O155" s="51"/>
      <c r="P155" s="51"/>
      <c r="Q155" s="51"/>
    </row>
    <row r="156" spans="1:17" ht="12" customHeight="1">
      <c r="A156" s="43" t="str">
        <f>IF(ISBLANK(H156),"",($E$3&amp;"."&amp;+(COUNTA(H$4:H156))))</f>
        <v/>
      </c>
      <c r="B156" s="18"/>
      <c r="C156" s="92"/>
      <c r="D156" s="38"/>
      <c r="E156" s="38"/>
      <c r="F156" s="38"/>
      <c r="G156" s="38"/>
      <c r="H156" s="89"/>
      <c r="I156" s="4"/>
      <c r="J156" s="83"/>
      <c r="K156" s="65"/>
      <c r="L156" s="679">
        <v>72</v>
      </c>
      <c r="O156" s="51"/>
      <c r="P156" s="51"/>
      <c r="Q156" s="51"/>
    </row>
    <row r="157" spans="1:17" ht="12" customHeight="1">
      <c r="A157" s="43"/>
      <c r="B157" s="18"/>
      <c r="C157" s="92"/>
      <c r="D157" s="38"/>
      <c r="E157" s="38"/>
      <c r="F157" s="38"/>
      <c r="G157" s="38"/>
      <c r="H157" s="89"/>
      <c r="I157" s="4"/>
      <c r="J157" s="83"/>
      <c r="K157" s="65"/>
      <c r="L157" s="679">
        <v>73</v>
      </c>
      <c r="O157" s="51"/>
      <c r="P157" s="51"/>
      <c r="Q157" s="51"/>
    </row>
    <row r="158" spans="1:17" ht="12" customHeight="1">
      <c r="A158" s="549"/>
      <c r="B158" s="69"/>
      <c r="C158" s="70"/>
      <c r="D158" s="70"/>
      <c r="E158" s="70"/>
      <c r="F158" s="70"/>
      <c r="G158" s="70"/>
      <c r="H158" s="69"/>
      <c r="I158" s="69"/>
      <c r="J158" s="71" t="s">
        <v>25</v>
      </c>
      <c r="K158" s="72"/>
      <c r="L158" s="679">
        <v>74</v>
      </c>
      <c r="O158" s="51"/>
      <c r="P158" s="51"/>
      <c r="Q158" s="51"/>
    </row>
    <row r="159" spans="1:17" ht="12" customHeight="1">
      <c r="A159" s="549"/>
      <c r="B159" s="69"/>
      <c r="C159" s="70"/>
      <c r="D159" s="70"/>
      <c r="E159" s="70"/>
      <c r="F159" s="70"/>
      <c r="G159" s="70"/>
      <c r="H159" s="69"/>
      <c r="I159" s="581"/>
      <c r="J159" s="71" t="s">
        <v>26</v>
      </c>
      <c r="K159" s="582"/>
      <c r="L159" s="679">
        <v>75</v>
      </c>
      <c r="O159" s="51"/>
      <c r="P159" s="51"/>
      <c r="Q159" s="51"/>
    </row>
    <row r="160" spans="1:17" ht="12" customHeight="1">
      <c r="A160" s="43"/>
      <c r="B160" s="18"/>
      <c r="C160" s="92"/>
      <c r="D160" s="38"/>
      <c r="E160" s="38"/>
      <c r="F160" s="38"/>
      <c r="G160" s="38"/>
      <c r="H160" s="89"/>
      <c r="I160" s="4"/>
      <c r="J160" s="83"/>
      <c r="K160" s="166"/>
      <c r="L160" s="679">
        <v>76</v>
      </c>
      <c r="O160" s="51"/>
      <c r="P160" s="51"/>
      <c r="Q160" s="51"/>
    </row>
    <row r="161" spans="1:17" ht="12" customHeight="1">
      <c r="A161" s="43" t="str">
        <f>IF(ISBLANK(H161),"",($E$3&amp;"."&amp;+(COUNTA(H$4:H161))))</f>
        <v/>
      </c>
      <c r="B161" s="335" t="s">
        <v>8</v>
      </c>
      <c r="C161" s="786" t="s">
        <v>221</v>
      </c>
      <c r="D161" s="807"/>
      <c r="E161" s="807"/>
      <c r="F161" s="807"/>
      <c r="G161" s="807"/>
      <c r="H161" s="50"/>
      <c r="I161" s="50"/>
      <c r="J161" s="83"/>
      <c r="K161" s="65"/>
      <c r="L161" s="679">
        <v>77</v>
      </c>
      <c r="O161" s="51"/>
      <c r="P161" s="51"/>
      <c r="Q161" s="51"/>
    </row>
    <row r="162" spans="1:17" ht="12" customHeight="1">
      <c r="A162" s="43" t="str">
        <f>IF(ISBLANK(H162),"",($E$3&amp;"."&amp;+(COUNTA(H$4:H162))))</f>
        <v/>
      </c>
      <c r="B162" s="336" t="s">
        <v>49</v>
      </c>
      <c r="H162" s="50"/>
      <c r="I162" s="50"/>
      <c r="J162" s="83"/>
      <c r="K162" s="65"/>
      <c r="L162" s="679">
        <v>78</v>
      </c>
      <c r="O162" s="51" t="s">
        <v>938</v>
      </c>
      <c r="P162" s="51">
        <f>P154*510</f>
        <v>2171815.3846153845</v>
      </c>
      <c r="Q162" s="51" t="s">
        <v>939</v>
      </c>
    </row>
    <row r="163" spans="1:17" ht="12" customHeight="1">
      <c r="A163" s="43" t="str">
        <f>IF(ISBLANK(H163),"",($E$3&amp;"."&amp;+(COUNTA(H$4:H163))))</f>
        <v/>
      </c>
      <c r="B163" s="4"/>
      <c r="E163" s="124"/>
      <c r="F163"/>
      <c r="G163" s="6"/>
      <c r="H163" s="4"/>
      <c r="I163" s="4"/>
      <c r="J163" s="83"/>
      <c r="K163" s="66"/>
      <c r="L163" s="679">
        <v>79</v>
      </c>
      <c r="O163" s="126" t="s">
        <v>633</v>
      </c>
      <c r="P163" s="51"/>
      <c r="Q163" s="51"/>
    </row>
    <row r="164" spans="1:17" ht="12" customHeight="1">
      <c r="A164" s="43" t="str">
        <f>IF(ISBLANK(H164),"",($E$3&amp;"."&amp;+(COUNTA(H$4:H164))))</f>
        <v/>
      </c>
      <c r="C164" s="28" t="s">
        <v>222</v>
      </c>
      <c r="D164" s="10"/>
      <c r="E164" s="10"/>
      <c r="F164" s="10"/>
      <c r="G164" s="6"/>
      <c r="H164" s="4"/>
      <c r="I164" s="4"/>
      <c r="J164" s="83"/>
      <c r="K164" s="66"/>
      <c r="L164" s="679">
        <v>80</v>
      </c>
    </row>
    <row r="165" spans="1:17" ht="12" customHeight="1">
      <c r="A165" s="43" t="str">
        <f>IF(ISBLANK(H165),"",($E$3&amp;"."&amp;+(COUNTA(H$4:H165))))</f>
        <v/>
      </c>
      <c r="B165" s="34"/>
      <c r="C165" s="25"/>
      <c r="D165" s="16"/>
      <c r="E165" s="16"/>
      <c r="F165" s="16"/>
      <c r="G165" s="6"/>
      <c r="H165" s="4"/>
      <c r="I165" s="4"/>
      <c r="J165" s="83"/>
      <c r="K165" s="66" t="str">
        <f t="shared" ref="K165:K313" si="4">IF(I163&lt;&gt;0,I163*J163,"")</f>
        <v/>
      </c>
    </row>
    <row r="166" spans="1:17" ht="12" customHeight="1">
      <c r="A166" s="43" t="str">
        <f>IF(ISBLANK(H166),"",($E$3&amp;"."&amp;+(COUNTA(H$4:H166))))</f>
        <v/>
      </c>
      <c r="B166" s="122"/>
      <c r="C166" s="25" t="s">
        <v>223</v>
      </c>
      <c r="D166" s="11"/>
      <c r="E166" s="11"/>
      <c r="F166" s="11"/>
      <c r="G166" s="6"/>
      <c r="H166" s="4"/>
      <c r="I166" s="4"/>
      <c r="J166" s="83"/>
      <c r="K166" s="66" t="str">
        <f t="shared" si="4"/>
        <v/>
      </c>
      <c r="L166" s="679">
        <v>1</v>
      </c>
    </row>
    <row r="167" spans="1:17" ht="12" customHeight="1">
      <c r="A167" s="43" t="str">
        <f>IF(ISBLANK(H167),"",($E$3&amp;"."&amp;+(COUNTA(H$4:H167))))</f>
        <v/>
      </c>
      <c r="B167" s="122"/>
      <c r="C167" s="25"/>
      <c r="D167" s="11"/>
      <c r="E167" s="11"/>
      <c r="F167" s="11"/>
      <c r="G167" s="6"/>
      <c r="H167" s="4"/>
      <c r="I167" s="4"/>
      <c r="J167" s="83"/>
      <c r="K167" s="66" t="str">
        <f t="shared" si="4"/>
        <v/>
      </c>
      <c r="L167" s="679">
        <v>2</v>
      </c>
    </row>
    <row r="168" spans="1:17" ht="12" customHeight="1">
      <c r="A168" s="43" t="str">
        <f>IF(ISBLANK(H168),"",($E$3&amp;"."&amp;+(COUNTA(H$4:H168))))</f>
        <v/>
      </c>
      <c r="B168" s="33" t="s">
        <v>75</v>
      </c>
      <c r="C168" s="15" t="s">
        <v>12</v>
      </c>
      <c r="D168" s="16" t="s">
        <v>224</v>
      </c>
      <c r="E168" s="26"/>
      <c r="F168" s="26"/>
      <c r="G168" s="6"/>
      <c r="H168" s="14"/>
      <c r="I168" s="4"/>
      <c r="J168" s="83"/>
      <c r="K168" s="66" t="str">
        <f t="shared" si="4"/>
        <v/>
      </c>
      <c r="L168" s="679">
        <v>3</v>
      </c>
    </row>
    <row r="169" spans="1:17" ht="12" customHeight="1">
      <c r="A169" s="43" t="str">
        <f>IF(ISBLANK(H169),"",($E$3&amp;"."&amp;+(COUNTA(H$4:H169))))</f>
        <v/>
      </c>
      <c r="B169" s="33"/>
      <c r="C169" s="36"/>
      <c r="D169" s="19" t="s">
        <v>225</v>
      </c>
      <c r="E169" s="11"/>
      <c r="F169" s="11"/>
      <c r="G169" s="6"/>
      <c r="H169" s="14"/>
      <c r="I169" s="4"/>
      <c r="J169" s="83"/>
      <c r="K169" s="66" t="str">
        <f t="shared" si="4"/>
        <v/>
      </c>
      <c r="L169" s="679">
        <v>4</v>
      </c>
      <c r="O169" s="7"/>
    </row>
    <row r="170" spans="1:17" ht="12" customHeight="1">
      <c r="A170" s="43" t="str">
        <f>IF(ISBLANK(H170),"",($E$3&amp;"."&amp;+(COUNTA(H$4:H170))))</f>
        <v/>
      </c>
      <c r="B170" s="33"/>
      <c r="C170" s="36"/>
      <c r="D170" s="13"/>
      <c r="E170" s="11"/>
      <c r="F170" s="11"/>
      <c r="G170" s="6"/>
      <c r="H170" s="14"/>
      <c r="I170" s="4"/>
      <c r="J170" s="83"/>
      <c r="K170" s="66" t="str">
        <f t="shared" si="4"/>
        <v/>
      </c>
      <c r="L170" s="679">
        <v>5</v>
      </c>
      <c r="O170" s="7"/>
    </row>
    <row r="171" spans="1:17" s="59" customFormat="1" ht="12" customHeight="1">
      <c r="A171" s="43" t="str">
        <f>IF(ISBLANK(H171),"",($E$3&amp;"."&amp;+(COUNTA(H$4:H171))))</f>
        <v>6.23</v>
      </c>
      <c r="B171" s="33"/>
      <c r="C171" s="36"/>
      <c r="D171" s="13" t="s">
        <v>11</v>
      </c>
      <c r="E171" s="38" t="s">
        <v>226</v>
      </c>
      <c r="F171" s="11"/>
      <c r="G171" s="6"/>
      <c r="H171" s="14" t="s">
        <v>62</v>
      </c>
      <c r="I171" s="4">
        <v>20</v>
      </c>
      <c r="J171" s="83"/>
      <c r="K171" s="66"/>
      <c r="L171" s="679">
        <v>6</v>
      </c>
      <c r="O171" s="126"/>
    </row>
    <row r="172" spans="1:17" s="2" customFormat="1" ht="12" customHeight="1">
      <c r="A172" s="43" t="str">
        <f>IF(ISBLANK(H172),"",($E$3&amp;"."&amp;+(COUNTA(H$4:H172))))</f>
        <v/>
      </c>
      <c r="B172" s="33"/>
      <c r="C172" s="36"/>
      <c r="D172" s="15"/>
      <c r="E172" s="11"/>
      <c r="F172" s="11"/>
      <c r="G172" s="6"/>
      <c r="H172" s="14"/>
      <c r="I172" s="4"/>
      <c r="J172" s="83"/>
      <c r="K172" s="66"/>
      <c r="L172" s="679">
        <v>7</v>
      </c>
      <c r="O172" s="7"/>
    </row>
    <row r="173" spans="1:17" s="2" customFormat="1" ht="12" customHeight="1">
      <c r="A173" s="43" t="str">
        <f>IF(ISBLANK(H173),"",($E$3&amp;"."&amp;+(COUNTA(H$4:H173))))</f>
        <v/>
      </c>
      <c r="B173" s="34"/>
      <c r="C173" s="28" t="s">
        <v>50</v>
      </c>
      <c r="D173" s="11"/>
      <c r="E173" s="11"/>
      <c r="F173" s="11"/>
      <c r="G173" s="6"/>
      <c r="H173" s="14"/>
      <c r="I173" s="4"/>
      <c r="J173" s="83"/>
      <c r="K173" s="66"/>
      <c r="L173" s="679">
        <v>8</v>
      </c>
      <c r="O173" s="7"/>
    </row>
    <row r="174" spans="1:17" s="2" customFormat="1" ht="12" customHeight="1">
      <c r="A174" s="43" t="str">
        <f>IF(ISBLANK(H174),"",($E$3&amp;"."&amp;+(COUNTA(H$4:H174))))</f>
        <v/>
      </c>
      <c r="B174" s="34"/>
      <c r="C174" s="36"/>
      <c r="D174" s="11"/>
      <c r="E174" s="11"/>
      <c r="F174" s="11"/>
      <c r="G174" s="6"/>
      <c r="H174" s="14"/>
      <c r="I174" s="4"/>
      <c r="J174" s="83"/>
      <c r="K174" s="66"/>
      <c r="L174" s="679">
        <v>9</v>
      </c>
      <c r="O174" s="7"/>
    </row>
    <row r="175" spans="1:17" ht="12" customHeight="1">
      <c r="A175" s="43" t="str">
        <f>IF(ISBLANK(H175),"",($E$3&amp;"."&amp;+(COUNTA(H$4:H175))))</f>
        <v/>
      </c>
      <c r="B175" s="33"/>
      <c r="C175" s="16" t="s">
        <v>51</v>
      </c>
      <c r="D175"/>
      <c r="E175" s="26"/>
      <c r="F175" s="26"/>
      <c r="G175" s="6"/>
      <c r="H175" s="14"/>
      <c r="I175" s="166"/>
      <c r="J175" s="83"/>
      <c r="K175" s="66"/>
      <c r="L175" s="679">
        <v>10</v>
      </c>
      <c r="O175" s="7"/>
    </row>
    <row r="176" spans="1:17" ht="12" customHeight="1">
      <c r="A176" s="43" t="str">
        <f>IF(ISBLANK(H176),"",($E$3&amp;"."&amp;+(COUNTA(H$4:H176))))</f>
        <v/>
      </c>
      <c r="B176" s="33"/>
      <c r="C176" s="19" t="s">
        <v>227</v>
      </c>
      <c r="D176"/>
      <c r="E176" s="11"/>
      <c r="F176" s="11"/>
      <c r="G176" s="6"/>
      <c r="H176" s="14"/>
      <c r="I176" s="4"/>
      <c r="J176" s="83"/>
      <c r="K176" s="66"/>
      <c r="L176" s="679">
        <v>11</v>
      </c>
      <c r="O176" s="7"/>
    </row>
    <row r="177" spans="1:15" ht="12" customHeight="1">
      <c r="A177" s="43" t="str">
        <f>IF(ISBLANK(H177),"",($E$3&amp;"."&amp;+(COUNTA(H$4:H177))))</f>
        <v/>
      </c>
      <c r="B177" s="33"/>
      <c r="C177" s="16" t="s">
        <v>228</v>
      </c>
      <c r="D177"/>
      <c r="E177" s="11"/>
      <c r="F177" s="11"/>
      <c r="G177" s="6"/>
      <c r="H177" s="14"/>
      <c r="I177" s="4"/>
      <c r="J177" s="83"/>
      <c r="K177" s="66"/>
      <c r="L177" s="679">
        <v>12</v>
      </c>
      <c r="O177" s="7"/>
    </row>
    <row r="178" spans="1:15" ht="12" customHeight="1">
      <c r="A178" s="43" t="str">
        <f>IF(ISBLANK(H178),"",($E$3&amp;"."&amp;+(COUNTA(H$4:H178))))</f>
        <v/>
      </c>
      <c r="B178" s="33"/>
      <c r="C178" s="16" t="s">
        <v>229</v>
      </c>
      <c r="D178"/>
      <c r="E178" s="11"/>
      <c r="F178" s="11"/>
      <c r="G178" s="6"/>
      <c r="H178" s="14"/>
      <c r="I178" s="4"/>
      <c r="J178" s="83"/>
      <c r="K178" s="66"/>
      <c r="L178" s="679">
        <v>13</v>
      </c>
      <c r="O178" s="7"/>
    </row>
    <row r="179" spans="1:15" ht="12" customHeight="1">
      <c r="A179" s="43" t="str">
        <f>IF(ISBLANK(H179),"",($E$3&amp;"."&amp;+(COUNTA(H$4:H179))))</f>
        <v/>
      </c>
      <c r="B179" s="33"/>
      <c r="C179" s="36"/>
      <c r="D179" s="16"/>
      <c r="E179" s="11"/>
      <c r="F179" s="11"/>
      <c r="G179" s="6"/>
      <c r="H179" s="14"/>
      <c r="I179" s="4"/>
      <c r="J179" s="83"/>
      <c r="K179" s="66"/>
      <c r="L179" s="679">
        <v>14</v>
      </c>
      <c r="O179" s="7"/>
    </row>
    <row r="180" spans="1:15" ht="12" customHeight="1">
      <c r="A180" s="43" t="str">
        <f>IF(ISBLANK(H180),"",($E$3&amp;"."&amp;+(COUNTA(H$4:H180))))</f>
        <v/>
      </c>
      <c r="B180" s="33" t="s">
        <v>14</v>
      </c>
      <c r="C180" s="15" t="s">
        <v>12</v>
      </c>
      <c r="D180" s="39" t="s">
        <v>52</v>
      </c>
      <c r="F180" s="38"/>
      <c r="G180" s="6"/>
      <c r="H180" s="14"/>
      <c r="I180" s="4"/>
      <c r="J180" s="83"/>
      <c r="K180" s="66"/>
      <c r="L180" s="679">
        <v>15</v>
      </c>
      <c r="O180" s="7"/>
    </row>
    <row r="181" spans="1:15" ht="12" customHeight="1">
      <c r="A181" s="43" t="str">
        <f>IF(ISBLANK(H181),"",($E$3&amp;"."&amp;+(COUNTA(H$4:H181))))</f>
        <v/>
      </c>
      <c r="B181" s="33"/>
      <c r="C181" s="36"/>
      <c r="D181" s="16"/>
      <c r="E181" s="13"/>
      <c r="F181" s="11"/>
      <c r="G181" s="6"/>
      <c r="H181" s="14"/>
      <c r="I181" s="4"/>
      <c r="J181" s="83"/>
      <c r="K181" s="66"/>
      <c r="L181" s="679">
        <v>16</v>
      </c>
      <c r="O181" s="7"/>
    </row>
    <row r="182" spans="1:15" ht="12" customHeight="1">
      <c r="A182" s="43" t="str">
        <f>IF(ISBLANK(H182),"",($E$3&amp;"."&amp;+(COUNTA(H$4:H182))))</f>
        <v>6.24</v>
      </c>
      <c r="B182" s="33"/>
      <c r="C182" s="36"/>
      <c r="D182" s="13" t="s">
        <v>11</v>
      </c>
      <c r="E182" s="11" t="s">
        <v>53</v>
      </c>
      <c r="G182" s="6"/>
      <c r="H182" s="14" t="s">
        <v>13</v>
      </c>
      <c r="I182" s="202"/>
      <c r="J182" s="83"/>
      <c r="K182" s="66" t="s">
        <v>170</v>
      </c>
      <c r="L182" s="679">
        <v>17</v>
      </c>
    </row>
    <row r="183" spans="1:15" ht="12" customHeight="1">
      <c r="A183" s="43" t="str">
        <f>IF(ISBLANK(H183),"",($E$3&amp;"."&amp;+(COUNTA(H$4:H183))))</f>
        <v/>
      </c>
      <c r="B183" s="33"/>
      <c r="C183" s="36"/>
      <c r="D183" s="13"/>
      <c r="E183" s="11"/>
      <c r="G183" s="6"/>
      <c r="H183" s="14"/>
      <c r="I183" s="4"/>
      <c r="J183" s="83"/>
      <c r="K183" s="66"/>
      <c r="L183" s="679">
        <v>18</v>
      </c>
    </row>
    <row r="184" spans="1:15" ht="12" customHeight="1">
      <c r="A184" s="43" t="str">
        <f>IF(ISBLANK(H184),"",($E$3&amp;"."&amp;+(COUNTA(H$4:H184))))</f>
        <v>6.25</v>
      </c>
      <c r="B184" s="33"/>
      <c r="C184" s="36"/>
      <c r="D184" s="13" t="s">
        <v>17</v>
      </c>
      <c r="E184" s="11" t="s">
        <v>230</v>
      </c>
      <c r="G184" s="6"/>
      <c r="H184" s="14" t="s">
        <v>13</v>
      </c>
      <c r="I184" s="202">
        <f>ROUNDUP((I171*1*3),0)</f>
        <v>60</v>
      </c>
      <c r="J184" s="83"/>
      <c r="K184" s="61"/>
      <c r="L184" s="679">
        <v>19</v>
      </c>
    </row>
    <row r="185" spans="1:15" ht="12" customHeight="1">
      <c r="A185" s="43" t="str">
        <f>IF(ISBLANK(H185),"",($E$3&amp;"."&amp;+(COUNTA(H$4:H185))))</f>
        <v/>
      </c>
      <c r="B185" s="33"/>
      <c r="C185" s="36"/>
      <c r="D185" s="16"/>
      <c r="E185" s="13"/>
      <c r="F185" s="11"/>
      <c r="G185" s="6"/>
      <c r="H185" s="14"/>
      <c r="I185" s="4"/>
      <c r="J185" s="83"/>
      <c r="K185" s="66"/>
      <c r="L185" s="679">
        <v>20</v>
      </c>
    </row>
    <row r="186" spans="1:15" ht="12" customHeight="1">
      <c r="A186" s="43" t="str">
        <f>IF(ISBLANK(H186),"",($E$3&amp;"."&amp;+(COUNTA(H$4:H186))))</f>
        <v/>
      </c>
      <c r="B186" s="33"/>
      <c r="C186" s="36"/>
      <c r="D186" s="31"/>
      <c r="E186" s="13"/>
      <c r="F186" s="11"/>
      <c r="G186" s="6"/>
      <c r="H186" s="14"/>
      <c r="I186" s="4"/>
      <c r="J186" s="83"/>
      <c r="K186" s="66"/>
      <c r="L186" s="679">
        <v>21</v>
      </c>
    </row>
    <row r="187" spans="1:15" ht="12" customHeight="1">
      <c r="A187" s="43" t="str">
        <f>IF(ISBLANK(H187),"",($E$3&amp;"."&amp;+(COUNTA(H$4:H187))))</f>
        <v/>
      </c>
      <c r="B187" s="33" t="s">
        <v>14</v>
      </c>
      <c r="C187" s="15" t="s">
        <v>15</v>
      </c>
      <c r="D187" s="16" t="s">
        <v>234</v>
      </c>
      <c r="E187" s="11"/>
      <c r="F187" s="11"/>
      <c r="G187" s="6"/>
      <c r="H187" s="14"/>
      <c r="I187" s="4"/>
      <c r="J187" s="83"/>
      <c r="K187" s="66"/>
      <c r="L187" s="679">
        <v>22</v>
      </c>
    </row>
    <row r="188" spans="1:15" ht="12" customHeight="1">
      <c r="A188" s="43" t="str">
        <f>IF(ISBLANK(H188),"",($E$3&amp;"."&amp;+(COUNTA(H$4:H188))))</f>
        <v/>
      </c>
      <c r="B188" s="33"/>
      <c r="C188" s="36"/>
      <c r="D188" s="13"/>
      <c r="E188" s="11"/>
      <c r="F188" s="11"/>
      <c r="G188" s="6"/>
      <c r="H188" s="14"/>
      <c r="I188" s="4"/>
      <c r="J188" s="83"/>
      <c r="K188" s="66"/>
      <c r="L188" s="679">
        <v>23</v>
      </c>
    </row>
    <row r="189" spans="1:15" ht="12" customHeight="1">
      <c r="A189" s="43" t="str">
        <f>IF(ISBLANK(H189),"",($E$3&amp;"."&amp;+(COUNTA(H$4:H189))))</f>
        <v>6.26</v>
      </c>
      <c r="B189" s="33"/>
      <c r="C189" s="36"/>
      <c r="D189" s="13" t="s">
        <v>11</v>
      </c>
      <c r="E189" s="11" t="s">
        <v>235</v>
      </c>
      <c r="F189" s="11"/>
      <c r="G189" s="6"/>
      <c r="H189" s="14" t="s">
        <v>13</v>
      </c>
      <c r="I189" s="167">
        <f>I184*0.5</f>
        <v>30</v>
      </c>
      <c r="J189" s="83"/>
      <c r="K189" s="66"/>
      <c r="L189" s="679">
        <v>24</v>
      </c>
    </row>
    <row r="190" spans="1:15" ht="12" customHeight="1">
      <c r="A190" s="43" t="str">
        <f>IF(ISBLANK(H190),"",($E$3&amp;"."&amp;+(COUNTA(H$4:H190))))</f>
        <v/>
      </c>
      <c r="B190" s="33"/>
      <c r="C190" s="36"/>
      <c r="D190" s="13"/>
      <c r="E190" s="11"/>
      <c r="F190" s="11"/>
      <c r="G190" s="6"/>
      <c r="H190" s="14"/>
      <c r="I190" s="4"/>
      <c r="J190" s="83"/>
      <c r="K190" s="66"/>
      <c r="L190" s="679">
        <v>25</v>
      </c>
    </row>
    <row r="191" spans="1:15" ht="12" customHeight="1">
      <c r="A191" s="43" t="str">
        <f>IF(ISBLANK(H191),"",($E$3&amp;"."&amp;+(COUNTA(H$4:H191))))</f>
        <v>6.27</v>
      </c>
      <c r="B191" s="33"/>
      <c r="C191" s="36"/>
      <c r="D191" s="13" t="s">
        <v>17</v>
      </c>
      <c r="E191" s="11" t="s">
        <v>508</v>
      </c>
      <c r="F191" s="11"/>
      <c r="G191" s="6"/>
      <c r="H191" s="14" t="s">
        <v>13</v>
      </c>
      <c r="I191" s="4">
        <v>3</v>
      </c>
      <c r="J191" s="83"/>
      <c r="K191" s="66"/>
      <c r="L191" s="679">
        <v>26</v>
      </c>
    </row>
    <row r="192" spans="1:15" ht="12" customHeight="1">
      <c r="A192" s="43" t="str">
        <f>IF(ISBLANK(H192),"",($E$3&amp;"."&amp;+(COUNTA(H$4:H192))))</f>
        <v/>
      </c>
      <c r="B192" s="33"/>
      <c r="C192" s="36"/>
      <c r="D192" s="11"/>
      <c r="E192" s="11"/>
      <c r="F192" s="11"/>
      <c r="G192" s="6"/>
      <c r="H192" s="14"/>
      <c r="I192" s="4"/>
      <c r="J192" s="83"/>
      <c r="K192" s="66"/>
      <c r="L192" s="679">
        <v>27</v>
      </c>
    </row>
    <row r="193" spans="1:12" ht="12" customHeight="1">
      <c r="A193" s="43" t="str">
        <f>IF(ISBLANK(H193),"",($E$3&amp;"."&amp;+(COUNTA(H$4:H193))))</f>
        <v/>
      </c>
      <c r="B193" s="33" t="s">
        <v>14</v>
      </c>
      <c r="C193" s="15" t="s">
        <v>16</v>
      </c>
      <c r="D193" s="11" t="s">
        <v>236</v>
      </c>
      <c r="E193" s="26"/>
      <c r="F193" s="26"/>
      <c r="G193" s="6"/>
      <c r="H193" s="14"/>
      <c r="I193" s="4"/>
      <c r="J193" s="83"/>
      <c r="K193" s="66"/>
      <c r="L193" s="679">
        <v>28</v>
      </c>
    </row>
    <row r="194" spans="1:12" ht="12" customHeight="1">
      <c r="A194" s="43" t="str">
        <f>IF(ISBLANK(H194),"",($E$3&amp;"."&amp;+(COUNTA(H$4:H194))))</f>
        <v/>
      </c>
      <c r="B194" s="33"/>
      <c r="C194" s="36"/>
      <c r="D194" s="30" t="s">
        <v>237</v>
      </c>
      <c r="E194" s="15"/>
      <c r="F194" s="27"/>
      <c r="G194" s="6"/>
      <c r="H194" s="14"/>
      <c r="I194" s="4"/>
      <c r="J194" s="83"/>
      <c r="K194" s="66"/>
      <c r="L194" s="679">
        <v>29</v>
      </c>
    </row>
    <row r="195" spans="1:12" ht="12" customHeight="1">
      <c r="A195" s="43" t="str">
        <f>IF(ISBLANK(H195),"",($E$3&amp;"."&amp;+(COUNTA(H$4:H195))))</f>
        <v/>
      </c>
      <c r="B195" s="33"/>
      <c r="C195" s="36"/>
      <c r="D195" s="11" t="s">
        <v>238</v>
      </c>
      <c r="E195" s="15"/>
      <c r="F195" s="27"/>
      <c r="G195" s="6"/>
      <c r="H195" s="14"/>
      <c r="I195" s="4"/>
      <c r="J195" s="83"/>
      <c r="K195" s="66"/>
      <c r="L195" s="679">
        <v>30</v>
      </c>
    </row>
    <row r="196" spans="1:12" ht="12" customHeight="1">
      <c r="A196" s="43" t="str">
        <f>IF(ISBLANK(H196),"",($E$3&amp;"."&amp;+(COUNTA(H$4:H196))))</f>
        <v>6.28</v>
      </c>
      <c r="B196" s="33"/>
      <c r="C196" s="36"/>
      <c r="D196" s="11" t="s">
        <v>239</v>
      </c>
      <c r="E196" s="15"/>
      <c r="F196" s="27"/>
      <c r="G196" s="6"/>
      <c r="H196" s="14" t="s">
        <v>13</v>
      </c>
      <c r="I196" s="4"/>
      <c r="J196" s="83"/>
      <c r="K196" s="66" t="str">
        <f t="shared" si="4"/>
        <v/>
      </c>
      <c r="L196" s="679">
        <v>31</v>
      </c>
    </row>
    <row r="197" spans="1:12" ht="12" customHeight="1">
      <c r="A197" s="43" t="str">
        <f>IF(ISBLANK(H197),"",($E$3&amp;"."&amp;+(COUNTA(H$4:H197))))</f>
        <v/>
      </c>
      <c r="B197" s="33"/>
      <c r="C197" s="36"/>
      <c r="D197" s="31"/>
      <c r="E197" s="15"/>
      <c r="F197" s="27"/>
      <c r="G197" s="6"/>
      <c r="H197" s="14"/>
      <c r="I197" s="4"/>
      <c r="J197" s="83"/>
      <c r="K197" s="66"/>
      <c r="L197" s="679">
        <v>32</v>
      </c>
    </row>
    <row r="198" spans="1:12" ht="12" customHeight="1">
      <c r="A198" s="43" t="str">
        <f>IF(ISBLANK(H198),"",($E$3&amp;"."&amp;+(COUNTA(H$4:H198))))</f>
        <v/>
      </c>
      <c r="B198" s="33" t="s">
        <v>708</v>
      </c>
      <c r="C198" s="12"/>
      <c r="D198" s="16" t="s">
        <v>709</v>
      </c>
      <c r="E198" s="11"/>
      <c r="F198" s="11"/>
      <c r="G198" s="6"/>
      <c r="H198" s="14"/>
      <c r="I198" s="4"/>
      <c r="J198" s="83"/>
      <c r="K198" s="66" t="str">
        <f t="shared" si="4"/>
        <v/>
      </c>
      <c r="L198" s="679">
        <v>33</v>
      </c>
    </row>
    <row r="199" spans="1:12" ht="12" customHeight="1">
      <c r="A199" s="43" t="str">
        <f>IF(ISBLANK(H199),"",($E$3&amp;"."&amp;+(COUNTA(H$4:H199))))</f>
        <v/>
      </c>
      <c r="B199" s="33" t="s">
        <v>14</v>
      </c>
      <c r="C199" s="15" t="s">
        <v>23</v>
      </c>
      <c r="D199" s="11" t="s">
        <v>710</v>
      </c>
      <c r="E199" s="26"/>
      <c r="F199" s="26"/>
      <c r="G199" s="6"/>
      <c r="H199" s="14"/>
      <c r="I199" s="4"/>
      <c r="J199" s="83"/>
      <c r="K199" s="66"/>
      <c r="L199" s="679">
        <v>34</v>
      </c>
    </row>
    <row r="200" spans="1:12" ht="12" customHeight="1">
      <c r="A200" s="43" t="str">
        <f>IF(ISBLANK(H200),"",($E$3&amp;"."&amp;+(COUNTA(H$4:H200))))</f>
        <v/>
      </c>
      <c r="B200" s="33"/>
      <c r="C200" s="36"/>
      <c r="D200" s="30" t="s">
        <v>711</v>
      </c>
      <c r="E200" s="15"/>
      <c r="F200" s="27"/>
      <c r="G200" s="6"/>
      <c r="H200" s="14"/>
      <c r="I200" s="4"/>
      <c r="J200" s="83"/>
      <c r="K200" s="66" t="str">
        <f t="shared" si="4"/>
        <v/>
      </c>
      <c r="L200" s="679">
        <v>35</v>
      </c>
    </row>
    <row r="201" spans="1:12" ht="12" customHeight="1">
      <c r="A201" s="43" t="str">
        <f>IF(ISBLANK(H201),"",($E$3&amp;"."&amp;+(COUNTA(H$4:H201))))</f>
        <v>6.29</v>
      </c>
      <c r="B201" s="33"/>
      <c r="C201" s="36"/>
      <c r="D201" s="11" t="s">
        <v>712</v>
      </c>
      <c r="E201" s="15"/>
      <c r="F201" s="27"/>
      <c r="G201" s="6"/>
      <c r="H201" s="14" t="s">
        <v>13</v>
      </c>
      <c r="I201" s="4"/>
      <c r="J201" s="83"/>
      <c r="K201" s="66" t="s">
        <v>170</v>
      </c>
      <c r="L201" s="679">
        <v>36</v>
      </c>
    </row>
    <row r="202" spans="1:12" ht="12" customHeight="1">
      <c r="A202" s="43" t="str">
        <f>IF(ISBLANK(H202),"",($E$3&amp;"."&amp;+(COUNTA(H$4:H202))))</f>
        <v/>
      </c>
      <c r="B202" s="33"/>
      <c r="C202" s="36"/>
      <c r="D202" s="11"/>
      <c r="E202" s="15"/>
      <c r="F202" s="27"/>
      <c r="G202" s="6"/>
      <c r="H202" s="14"/>
      <c r="I202" s="4"/>
      <c r="J202" s="83"/>
      <c r="K202" s="66" t="str">
        <f t="shared" si="4"/>
        <v/>
      </c>
      <c r="L202" s="679">
        <v>37</v>
      </c>
    </row>
    <row r="203" spans="1:12" ht="12" customHeight="1">
      <c r="A203" s="43" t="str">
        <f>IF(ISBLANK(H203),"",($E$3&amp;"."&amp;+(COUNTA(H$4:H203))))</f>
        <v/>
      </c>
      <c r="B203" s="33"/>
      <c r="C203" s="36"/>
      <c r="D203" s="30"/>
      <c r="E203" s="11"/>
      <c r="F203" s="11"/>
      <c r="G203" s="6"/>
      <c r="H203" s="14"/>
      <c r="I203" s="4"/>
      <c r="J203" s="83"/>
      <c r="K203" s="61"/>
      <c r="L203" s="679">
        <v>38</v>
      </c>
    </row>
    <row r="204" spans="1:12" s="73" customFormat="1" ht="12" customHeight="1">
      <c r="A204" s="43" t="str">
        <f>IF(ISBLANK(H204),"",($E$3&amp;"."&amp;+(COUNTA(H$4:H204))))</f>
        <v/>
      </c>
      <c r="B204" s="52" t="s">
        <v>8</v>
      </c>
      <c r="C204" s="792" t="s">
        <v>244</v>
      </c>
      <c r="D204" s="777"/>
      <c r="E204" s="777"/>
      <c r="F204" s="777"/>
      <c r="G204" s="778"/>
      <c r="H204" s="14"/>
      <c r="I204" s="4"/>
      <c r="J204" s="205"/>
      <c r="K204" s="66" t="str">
        <f t="shared" ref="K204" si="5">IF(I202&lt;&gt;0,I202*J202,"")</f>
        <v/>
      </c>
      <c r="L204" s="679">
        <v>39</v>
      </c>
    </row>
    <row r="205" spans="1:12" s="73" customFormat="1" ht="12" customHeight="1">
      <c r="A205" s="43" t="str">
        <f>IF(ISBLANK(H205),"",($E$3&amp;"."&amp;+(COUNTA(H$4:H205))))</f>
        <v/>
      </c>
      <c r="B205" s="53" t="s">
        <v>49</v>
      </c>
      <c r="C205" s="36"/>
      <c r="D205" s="11"/>
      <c r="E205" s="11"/>
      <c r="F205" s="11"/>
      <c r="G205" s="6"/>
      <c r="H205" s="14"/>
      <c r="I205" s="4"/>
      <c r="J205" s="83"/>
      <c r="K205" s="66" t="str">
        <f t="shared" si="4"/>
        <v/>
      </c>
      <c r="L205" s="679">
        <v>40</v>
      </c>
    </row>
    <row r="206" spans="1:12" ht="12" customHeight="1">
      <c r="A206" s="43" t="str">
        <f>IF(ISBLANK(H206),"",($E$3&amp;"."&amp;+(COUNTA(H$4:H206))))</f>
        <v/>
      </c>
      <c r="B206" s="33"/>
      <c r="C206" s="28" t="s">
        <v>244</v>
      </c>
      <c r="D206" s="11"/>
      <c r="E206" s="11"/>
      <c r="F206" s="11"/>
      <c r="G206" s="6"/>
      <c r="H206" s="14"/>
      <c r="I206" s="4"/>
      <c r="J206" s="83"/>
      <c r="K206" s="211"/>
      <c r="L206" s="679">
        <v>41</v>
      </c>
    </row>
    <row r="207" spans="1:12" ht="12" customHeight="1">
      <c r="A207" s="43" t="str">
        <f>IF(ISBLANK(H207),"",($E$3&amp;"."&amp;+(COUNTA(H$4:H207))))</f>
        <v/>
      </c>
      <c r="B207" s="33"/>
      <c r="C207" s="36"/>
      <c r="D207" s="11"/>
      <c r="E207" s="11"/>
      <c r="F207" s="11"/>
      <c r="G207" s="6"/>
      <c r="H207" s="14"/>
      <c r="I207" s="4"/>
      <c r="J207" s="83"/>
      <c r="K207" s="66" t="str">
        <f t="shared" ref="K207" si="6">IF(I205&lt;&gt;0,I205*J205,"")</f>
        <v/>
      </c>
      <c r="L207" s="679">
        <v>42</v>
      </c>
    </row>
    <row r="208" spans="1:12" ht="12" customHeight="1">
      <c r="A208" s="43" t="str">
        <f>IF(ISBLANK(H208),"",($E$3&amp;"."&amp;+(COUNTA(H$4:H208))))</f>
        <v/>
      </c>
      <c r="B208" s="33"/>
      <c r="C208" s="21" t="s">
        <v>245</v>
      </c>
      <c r="D208" s="26"/>
      <c r="E208" s="26"/>
      <c r="F208" s="26"/>
      <c r="G208" s="6"/>
      <c r="H208" s="14"/>
      <c r="I208" s="4"/>
      <c r="J208" s="83"/>
      <c r="K208" s="66" t="str">
        <f t="shared" si="4"/>
        <v/>
      </c>
      <c r="L208" s="679">
        <v>43</v>
      </c>
    </row>
    <row r="209" spans="1:12" ht="12" customHeight="1">
      <c r="A209" s="43" t="str">
        <f>IF(ISBLANK(H209),"",($E$3&amp;"."&amp;+(COUNTA(H$4:H209))))</f>
        <v/>
      </c>
      <c r="B209" s="33"/>
      <c r="C209" s="37" t="s">
        <v>246</v>
      </c>
      <c r="D209" s="26"/>
      <c r="E209" s="26"/>
      <c r="F209" s="26"/>
      <c r="G209" s="6"/>
      <c r="H209" s="14"/>
      <c r="I209" s="4"/>
      <c r="J209" s="83"/>
      <c r="K209" s="66" t="str">
        <f t="shared" si="4"/>
        <v/>
      </c>
      <c r="L209" s="679">
        <v>44</v>
      </c>
    </row>
    <row r="210" spans="1:12" ht="12" customHeight="1">
      <c r="A210" s="43" t="str">
        <f>IF(ISBLANK(H210),"",($E$3&amp;"."&amp;+(COUNTA(H$4:H210))))</f>
        <v/>
      </c>
      <c r="B210" s="33"/>
      <c r="C210" s="36"/>
      <c r="D210" s="11"/>
      <c r="E210" s="11"/>
      <c r="F210" s="11"/>
      <c r="G210" s="6"/>
      <c r="H210" s="14"/>
      <c r="I210" s="4"/>
      <c r="J210" s="83"/>
      <c r="K210" s="66" t="str">
        <f>IF(I209&lt;&gt;0,I209*J209,"")</f>
        <v/>
      </c>
      <c r="L210" s="679">
        <v>45</v>
      </c>
    </row>
    <row r="211" spans="1:12" ht="12" customHeight="1">
      <c r="A211" s="43" t="str">
        <f>IF(ISBLANK(H211),"",($E$3&amp;"."&amp;+(COUNTA(H$4:H211))))</f>
        <v/>
      </c>
      <c r="B211" s="33" t="s">
        <v>172</v>
      </c>
      <c r="C211" s="15" t="s">
        <v>12</v>
      </c>
      <c r="D211" s="16" t="s">
        <v>247</v>
      </c>
      <c r="E211" s="11"/>
      <c r="F211" s="11"/>
      <c r="G211" s="6"/>
      <c r="H211" s="14"/>
      <c r="I211" s="4"/>
      <c r="J211" s="83"/>
      <c r="K211" s="66" t="str">
        <f>IF(I210&lt;&gt;0,I210*J210,"")</f>
        <v/>
      </c>
      <c r="L211" s="679">
        <v>46</v>
      </c>
    </row>
    <row r="212" spans="1:12" ht="12" customHeight="1">
      <c r="A212" s="43" t="str">
        <f>IF(ISBLANK(H212),"",($E$3&amp;"."&amp;+(COUNTA(H$4:H212))))</f>
        <v/>
      </c>
      <c r="B212" s="33"/>
      <c r="C212" s="29"/>
      <c r="D212" s="11"/>
      <c r="E212" s="11"/>
      <c r="F212" s="11"/>
      <c r="G212" s="6"/>
      <c r="H212" s="14"/>
      <c r="I212" s="4"/>
      <c r="J212" s="83"/>
      <c r="K212" s="66" t="str">
        <f>IF(I211&lt;&gt;0,I211*J211,"")</f>
        <v/>
      </c>
      <c r="L212" s="679">
        <v>47</v>
      </c>
    </row>
    <row r="213" spans="1:12" ht="12" customHeight="1">
      <c r="A213" s="43" t="str">
        <f>IF(ISBLANK(H213),"",($E$3&amp;"."&amp;+(COUNTA(H$4:H213))))</f>
        <v>6.30</v>
      </c>
      <c r="B213" s="33"/>
      <c r="C213" s="29"/>
      <c r="D213" s="13" t="s">
        <v>11</v>
      </c>
      <c r="E213" s="11" t="s">
        <v>248</v>
      </c>
      <c r="F213" s="11"/>
      <c r="G213" s="6"/>
      <c r="H213" s="14" t="s">
        <v>73</v>
      </c>
      <c r="I213" s="4">
        <v>1</v>
      </c>
      <c r="J213" s="83"/>
      <c r="K213" s="66" t="s">
        <v>170</v>
      </c>
      <c r="L213" s="679">
        <v>48</v>
      </c>
    </row>
    <row r="214" spans="1:12" ht="12" customHeight="1">
      <c r="A214" s="43" t="str">
        <f>IF(ISBLANK(H214),"",($E$3&amp;"."&amp;+(COUNTA(H$4:H214))))</f>
        <v/>
      </c>
      <c r="B214" s="33"/>
      <c r="C214" s="29"/>
      <c r="D214" s="13"/>
      <c r="E214" s="11"/>
      <c r="F214" s="11"/>
      <c r="G214" s="6"/>
      <c r="H214" s="14"/>
      <c r="I214" s="4"/>
      <c r="J214" s="83"/>
      <c r="K214" s="66" t="str">
        <f>IF(I214&lt;&gt;0,I214*J214,"")</f>
        <v/>
      </c>
      <c r="L214" s="679">
        <v>49</v>
      </c>
    </row>
    <row r="215" spans="1:12" ht="12" customHeight="1">
      <c r="A215" s="43" t="str">
        <f>IF(ISBLANK(H215),"",($E$3&amp;"."&amp;+(COUNTA(H$4:H215))))</f>
        <v>6.31</v>
      </c>
      <c r="B215" s="33"/>
      <c r="C215" s="29"/>
      <c r="D215" s="13" t="s">
        <v>17</v>
      </c>
      <c r="E215" s="11" t="s">
        <v>249</v>
      </c>
      <c r="F215" s="11"/>
      <c r="G215" s="6"/>
      <c r="H215" s="14" t="s">
        <v>73</v>
      </c>
      <c r="I215" s="4">
        <v>1</v>
      </c>
      <c r="J215" s="83"/>
      <c r="K215" s="66" t="s">
        <v>170</v>
      </c>
      <c r="L215" s="679">
        <v>50</v>
      </c>
    </row>
    <row r="216" spans="1:12" ht="12" customHeight="1">
      <c r="A216" s="43" t="str">
        <f>IF(ISBLANK(H216),"",($E$3&amp;"."&amp;+(COUNTA(H$4:H216))))</f>
        <v/>
      </c>
      <c r="B216" s="33"/>
      <c r="C216" s="29"/>
      <c r="D216" s="15"/>
      <c r="E216" s="11"/>
      <c r="F216" s="11"/>
      <c r="G216" s="6"/>
      <c r="H216" s="14"/>
      <c r="I216" s="4"/>
      <c r="J216" s="83"/>
      <c r="K216" s="66" t="str">
        <f>IF(I216&lt;&gt;0,I216*J216,"")</f>
        <v/>
      </c>
      <c r="L216" s="679">
        <v>51</v>
      </c>
    </row>
    <row r="217" spans="1:12" ht="12" customHeight="1">
      <c r="A217" s="43" t="str">
        <f>IF(ISBLANK(H217),"",($E$3&amp;"."&amp;+(COUNTA(H$4:H217))))</f>
        <v/>
      </c>
      <c r="B217" s="33" t="s">
        <v>172</v>
      </c>
      <c r="C217" s="15" t="s">
        <v>15</v>
      </c>
      <c r="D217" s="16" t="s">
        <v>250</v>
      </c>
      <c r="E217" s="11"/>
      <c r="F217" s="11"/>
      <c r="G217" s="6"/>
      <c r="H217" s="14"/>
      <c r="I217" s="4"/>
      <c r="J217" s="83"/>
      <c r="K217" s="66" t="str">
        <f>IF(I217&lt;&gt;0,I217*J217,"")</f>
        <v/>
      </c>
      <c r="L217" s="679">
        <v>52</v>
      </c>
    </row>
    <row r="218" spans="1:12" ht="12" customHeight="1">
      <c r="A218" s="43" t="str">
        <f>IF(ISBLANK(H218),"",($E$3&amp;"."&amp;+(COUNTA(H$4:H218))))</f>
        <v/>
      </c>
      <c r="B218" s="33"/>
      <c r="C218" s="29"/>
      <c r="D218" s="11"/>
      <c r="E218" s="11"/>
      <c r="F218" s="11"/>
      <c r="G218" s="6"/>
      <c r="H218" s="14"/>
      <c r="I218" s="4"/>
      <c r="J218" s="83"/>
      <c r="K218" s="66" t="str">
        <f>IF(I218&lt;&gt;0,I218*J218,"")</f>
        <v/>
      </c>
      <c r="L218" s="679">
        <v>53</v>
      </c>
    </row>
    <row r="219" spans="1:12" ht="12" customHeight="1">
      <c r="A219" s="43" t="str">
        <f>IF(ISBLANK(H219),"",($E$3&amp;"."&amp;+(COUNTA(H$4:H219))))</f>
        <v>6.32</v>
      </c>
      <c r="B219" s="33"/>
      <c r="C219" s="29"/>
      <c r="D219" s="13" t="s">
        <v>11</v>
      </c>
      <c r="E219" s="11" t="s">
        <v>248</v>
      </c>
      <c r="F219" s="11"/>
      <c r="G219" s="6"/>
      <c r="H219" s="14" t="s">
        <v>62</v>
      </c>
      <c r="I219" s="4">
        <v>1</v>
      </c>
      <c r="J219" s="83"/>
      <c r="K219" s="66" t="s">
        <v>170</v>
      </c>
      <c r="L219" s="679">
        <v>54</v>
      </c>
    </row>
    <row r="220" spans="1:12" ht="12" customHeight="1">
      <c r="A220" s="43" t="str">
        <f>IF(ISBLANK(H220),"",($E$3&amp;"."&amp;+(COUNTA(H$4:H220))))</f>
        <v/>
      </c>
      <c r="B220" s="33"/>
      <c r="C220" s="29"/>
      <c r="D220" s="13"/>
      <c r="E220" s="11"/>
      <c r="F220" s="11"/>
      <c r="G220" s="6"/>
      <c r="H220" s="14"/>
      <c r="I220" s="4"/>
      <c r="J220" s="83"/>
      <c r="K220" s="66" t="str">
        <f>IF(I220&lt;&gt;0,I220*J220,"")</f>
        <v/>
      </c>
      <c r="L220" s="679">
        <v>55</v>
      </c>
    </row>
    <row r="221" spans="1:12" ht="12" customHeight="1">
      <c r="A221" s="43" t="str">
        <f>IF(ISBLANK(H221),"",($E$3&amp;"."&amp;+(COUNTA(H$4:H221))))</f>
        <v>6.33</v>
      </c>
      <c r="B221" s="33"/>
      <c r="C221" s="29"/>
      <c r="D221" s="13" t="s">
        <v>17</v>
      </c>
      <c r="E221" s="11" t="s">
        <v>251</v>
      </c>
      <c r="F221" s="11"/>
      <c r="G221" s="6"/>
      <c r="H221" s="14" t="s">
        <v>62</v>
      </c>
      <c r="I221" s="4">
        <v>1</v>
      </c>
      <c r="J221" s="83"/>
      <c r="K221" s="66" t="s">
        <v>170</v>
      </c>
      <c r="L221" s="679">
        <v>56</v>
      </c>
    </row>
    <row r="222" spans="1:12" ht="12" customHeight="1">
      <c r="A222" s="43" t="str">
        <f>IF(ISBLANK(H222),"",($E$3&amp;"."&amp;+(COUNTA(H$4:H222))))</f>
        <v/>
      </c>
      <c r="B222" s="33"/>
      <c r="C222" s="36"/>
      <c r="D222" s="31"/>
      <c r="E222" s="15"/>
      <c r="F222" s="27"/>
      <c r="G222" s="6"/>
      <c r="H222" s="14"/>
      <c r="I222" s="4"/>
      <c r="J222" s="83"/>
      <c r="K222" s="61"/>
      <c r="L222" s="679">
        <v>57</v>
      </c>
    </row>
    <row r="223" spans="1:12" ht="12" customHeight="1">
      <c r="A223" s="43" t="str">
        <f>IF(ISBLANK(H223),"",($E$3&amp;"."&amp;+(COUNTA(H$4:H223))))</f>
        <v/>
      </c>
      <c r="B223" s="52" t="s">
        <v>8</v>
      </c>
      <c r="C223" s="36"/>
      <c r="D223" s="31"/>
      <c r="E223" s="15"/>
      <c r="F223" s="104"/>
      <c r="G223" s="106"/>
      <c r="H223" s="105"/>
      <c r="I223" s="105"/>
      <c r="J223" s="83"/>
      <c r="K223" s="66" t="str">
        <f t="shared" ref="K223:K229" si="7">IF(I222&lt;&gt;0,I222*J222,"")</f>
        <v/>
      </c>
      <c r="L223" s="679">
        <v>58</v>
      </c>
    </row>
    <row r="224" spans="1:12" s="73" customFormat="1" ht="12" customHeight="1">
      <c r="A224" s="43" t="str">
        <f>IF(ISBLANK(H224),"",($E$3&amp;"."&amp;+(COUNTA(H$4:H224))))</f>
        <v/>
      </c>
      <c r="B224" s="53" t="s">
        <v>252</v>
      </c>
      <c r="C224" s="28" t="s">
        <v>253</v>
      </c>
      <c r="D224" s="10"/>
      <c r="E224" s="10"/>
      <c r="F224" s="10"/>
      <c r="G224" s="106"/>
      <c r="H224" s="105"/>
      <c r="I224" s="105"/>
      <c r="J224" s="83"/>
      <c r="K224" s="66" t="str">
        <f t="shared" si="7"/>
        <v/>
      </c>
      <c r="L224" s="679">
        <v>59</v>
      </c>
    </row>
    <row r="225" spans="1:12" ht="12" customHeight="1">
      <c r="A225" s="43" t="str">
        <f>IF(ISBLANK(H225),"",($E$3&amp;"."&amp;+(COUNTA(H$4:H225))))</f>
        <v/>
      </c>
      <c r="B225" s="34"/>
      <c r="C225" s="25"/>
      <c r="D225" s="16"/>
      <c r="E225" s="16"/>
      <c r="F225" s="16"/>
      <c r="G225" s="106"/>
      <c r="H225" s="105"/>
      <c r="I225" s="105"/>
      <c r="J225" s="83"/>
      <c r="K225" s="66" t="str">
        <f t="shared" si="7"/>
        <v/>
      </c>
      <c r="L225" s="679">
        <v>60</v>
      </c>
    </row>
    <row r="226" spans="1:12" ht="12" customHeight="1">
      <c r="A226" s="43" t="str">
        <f>IF(ISBLANK(H226),"",($E$3&amp;"."&amp;+(COUNTA(H$4:H226))))</f>
        <v/>
      </c>
      <c r="B226" s="33"/>
      <c r="C226" s="28" t="s">
        <v>254</v>
      </c>
      <c r="D226" s="11"/>
      <c r="E226" s="11"/>
      <c r="F226" s="11"/>
      <c r="G226" s="106"/>
      <c r="H226" s="105"/>
      <c r="I226" s="105"/>
      <c r="J226" s="83"/>
      <c r="K226" s="66" t="str">
        <f t="shared" si="7"/>
        <v/>
      </c>
      <c r="L226" s="679">
        <v>61</v>
      </c>
    </row>
    <row r="227" spans="1:12" ht="12" customHeight="1">
      <c r="A227" s="43" t="str">
        <f>IF(ISBLANK(H227),"",($E$3&amp;"."&amp;+(COUNTA(H$4:H227))))</f>
        <v/>
      </c>
      <c r="B227" s="33"/>
      <c r="C227" s="17"/>
      <c r="D227" s="11"/>
      <c r="E227" s="11"/>
      <c r="F227" s="11"/>
      <c r="G227" s="106"/>
      <c r="H227" s="105"/>
      <c r="I227" s="105"/>
      <c r="J227" s="83"/>
      <c r="K227" s="66" t="str">
        <f t="shared" si="7"/>
        <v/>
      </c>
      <c r="L227" s="679">
        <v>62</v>
      </c>
    </row>
    <row r="228" spans="1:12" ht="12" customHeight="1">
      <c r="A228" s="43" t="str">
        <f>IF(ISBLANK(H228),"",($E$3&amp;"."&amp;+(COUNTA(H$4:H228))))</f>
        <v/>
      </c>
      <c r="B228" s="33" t="s">
        <v>57</v>
      </c>
      <c r="C228" s="29" t="s">
        <v>12</v>
      </c>
      <c r="D228" s="16" t="s">
        <v>255</v>
      </c>
      <c r="E228" s="127"/>
      <c r="F228" s="127"/>
      <c r="G228" s="106"/>
      <c r="H228" s="105"/>
      <c r="I228" s="105"/>
      <c r="J228" s="83"/>
      <c r="K228" s="66" t="str">
        <f t="shared" si="7"/>
        <v/>
      </c>
      <c r="L228" s="679">
        <v>63</v>
      </c>
    </row>
    <row r="229" spans="1:12" ht="12" customHeight="1">
      <c r="A229" s="43" t="str">
        <f>IF(ISBLANK(H229),"",($E$3&amp;"."&amp;+(COUNTA(H$4:H229))))</f>
        <v/>
      </c>
      <c r="B229" s="33"/>
      <c r="C229" s="29"/>
      <c r="D229" s="11"/>
      <c r="E229" s="11"/>
      <c r="F229" s="11"/>
      <c r="G229" s="106"/>
      <c r="H229" s="105"/>
      <c r="I229" s="105"/>
      <c r="J229" s="83"/>
      <c r="K229" s="66" t="str">
        <f t="shared" si="7"/>
        <v/>
      </c>
      <c r="L229" s="679">
        <v>64</v>
      </c>
    </row>
    <row r="230" spans="1:12" ht="12" customHeight="1">
      <c r="A230" s="43" t="str">
        <f>IF(ISBLANK(H230),"",($E$3&amp;"."&amp;+(COUNTA(H$4:H230))))</f>
        <v>6.34</v>
      </c>
      <c r="B230" s="33"/>
      <c r="C230" s="29"/>
      <c r="D230" s="13" t="s">
        <v>11</v>
      </c>
      <c r="E230" s="11" t="s">
        <v>256</v>
      </c>
      <c r="F230" s="11"/>
      <c r="G230" s="106"/>
      <c r="H230" s="128" t="s">
        <v>13</v>
      </c>
      <c r="I230" s="4">
        <v>1</v>
      </c>
      <c r="J230" s="83"/>
      <c r="K230" s="66" t="s">
        <v>170</v>
      </c>
      <c r="L230" s="679">
        <v>65</v>
      </c>
    </row>
    <row r="231" spans="1:12" ht="12" customHeight="1">
      <c r="A231" s="43" t="str">
        <f>IF(ISBLANK(H231),"",($E$3&amp;"."&amp;+(COUNTA(H$4:H231))))</f>
        <v/>
      </c>
      <c r="B231" s="33"/>
      <c r="C231" s="29"/>
      <c r="D231" s="13"/>
      <c r="E231" s="11"/>
      <c r="F231" s="11"/>
      <c r="G231" s="106"/>
      <c r="H231" s="14"/>
      <c r="I231" s="105"/>
      <c r="J231" s="83"/>
      <c r="K231" s="66" t="str">
        <f>IF(I231&lt;&gt;0,I231*J231,"")</f>
        <v/>
      </c>
      <c r="L231" s="679">
        <v>66</v>
      </c>
    </row>
    <row r="232" spans="1:12" ht="12" customHeight="1">
      <c r="A232" s="43" t="str">
        <f>IF(ISBLANK(H232),"",($E$3&amp;"."&amp;+(COUNTA(H$4:H232))))</f>
        <v>6.35</v>
      </c>
      <c r="B232" s="33"/>
      <c r="C232" s="29"/>
      <c r="D232" s="13" t="s">
        <v>17</v>
      </c>
      <c r="E232" s="11" t="s">
        <v>257</v>
      </c>
      <c r="F232" s="11"/>
      <c r="G232" s="106"/>
      <c r="H232" s="128" t="s">
        <v>13</v>
      </c>
      <c r="I232" s="4">
        <v>1</v>
      </c>
      <c r="J232" s="83"/>
      <c r="K232" s="66" t="s">
        <v>170</v>
      </c>
      <c r="L232" s="679">
        <v>67</v>
      </c>
    </row>
    <row r="233" spans="1:12" ht="12" customHeight="1">
      <c r="A233" s="43"/>
      <c r="B233" s="33"/>
      <c r="C233" s="29"/>
      <c r="D233" s="13"/>
      <c r="E233" s="11"/>
      <c r="F233" s="11"/>
      <c r="G233" s="106"/>
      <c r="H233" s="128"/>
      <c r="I233" s="4"/>
      <c r="J233" s="83"/>
      <c r="K233" s="66"/>
      <c r="L233" s="679">
        <v>68</v>
      </c>
    </row>
    <row r="234" spans="1:12" ht="12" customHeight="1">
      <c r="A234" s="43"/>
      <c r="B234" s="33"/>
      <c r="C234" s="29"/>
      <c r="D234" s="13"/>
      <c r="E234" s="11"/>
      <c r="F234" s="11"/>
      <c r="G234" s="106"/>
      <c r="H234" s="128"/>
      <c r="I234" s="4"/>
      <c r="J234" s="83"/>
      <c r="K234" s="66"/>
      <c r="L234" s="679">
        <v>69</v>
      </c>
    </row>
    <row r="235" spans="1:12" ht="12" customHeight="1">
      <c r="A235" s="43"/>
      <c r="B235" s="33"/>
      <c r="C235" s="12"/>
      <c r="D235" s="11"/>
      <c r="E235" s="11"/>
      <c r="F235" s="11"/>
      <c r="G235" s="106"/>
      <c r="H235" s="128"/>
      <c r="I235" s="105"/>
      <c r="J235" s="83"/>
      <c r="K235" s="66"/>
      <c r="L235" s="679">
        <v>70</v>
      </c>
    </row>
    <row r="236" spans="1:12" ht="12" customHeight="1">
      <c r="A236" s="549"/>
      <c r="B236" s="69"/>
      <c r="C236" s="70"/>
      <c r="D236" s="70"/>
      <c r="E236" s="70"/>
      <c r="F236" s="70"/>
      <c r="G236" s="70"/>
      <c r="H236" s="69"/>
      <c r="I236" s="69"/>
      <c r="J236" s="71" t="s">
        <v>25</v>
      </c>
      <c r="K236" s="72"/>
      <c r="L236" s="679">
        <v>71</v>
      </c>
    </row>
    <row r="237" spans="1:12" ht="12" customHeight="1">
      <c r="A237" s="549"/>
      <c r="B237" s="69"/>
      <c r="C237" s="70"/>
      <c r="D237" s="70"/>
      <c r="E237" s="70"/>
      <c r="F237" s="70"/>
      <c r="G237" s="70"/>
      <c r="H237" s="69"/>
      <c r="I237" s="581"/>
      <c r="J237" s="71" t="s">
        <v>26</v>
      </c>
      <c r="K237" s="582"/>
      <c r="L237" s="679">
        <v>72</v>
      </c>
    </row>
    <row r="238" spans="1:12" ht="12" customHeight="1">
      <c r="A238" s="43"/>
      <c r="B238" s="33"/>
      <c r="C238" s="17"/>
      <c r="D238" s="13"/>
      <c r="E238" s="11"/>
      <c r="F238" s="11"/>
      <c r="G238" s="106"/>
      <c r="H238" s="14"/>
      <c r="I238" s="105"/>
      <c r="J238" s="83"/>
      <c r="K238" s="66"/>
      <c r="L238" s="679">
        <v>73</v>
      </c>
    </row>
    <row r="239" spans="1:12" ht="12" customHeight="1">
      <c r="A239" s="43" t="str">
        <f>IF(ISBLANK(H239),"",($E$3&amp;"."&amp;+(COUNTA(H$4:H239))))</f>
        <v/>
      </c>
      <c r="B239" s="33"/>
      <c r="C239" s="28" t="s">
        <v>258</v>
      </c>
      <c r="D239" s="11"/>
      <c r="E239" s="11"/>
      <c r="F239" s="11"/>
      <c r="G239" s="106"/>
      <c r="H239" s="14"/>
      <c r="I239" s="105"/>
      <c r="J239" s="83"/>
      <c r="K239" s="61"/>
      <c r="L239" s="679">
        <v>74</v>
      </c>
    </row>
    <row r="240" spans="1:12" ht="12" customHeight="1">
      <c r="A240" s="43" t="str">
        <f>IF(ISBLANK(H240),"",($E$3&amp;"."&amp;+(COUNTA(H$4:H240))))</f>
        <v/>
      </c>
      <c r="B240" s="33"/>
      <c r="C240" s="17"/>
      <c r="D240" s="11"/>
      <c r="E240" s="11"/>
      <c r="F240" s="11"/>
      <c r="G240" s="106"/>
      <c r="H240" s="14"/>
      <c r="I240" s="105"/>
      <c r="J240" s="83"/>
      <c r="K240" s="61"/>
      <c r="L240" s="679">
        <v>75</v>
      </c>
    </row>
    <row r="241" spans="1:17" ht="12" customHeight="1">
      <c r="A241" s="43" t="str">
        <f>IF(ISBLANK(H241),"",($E$3&amp;"."&amp;+(COUNTA(H$4:H241))))</f>
        <v/>
      </c>
      <c r="B241" s="33" t="s">
        <v>64</v>
      </c>
      <c r="C241" s="15" t="s">
        <v>15</v>
      </c>
      <c r="D241" s="16" t="s">
        <v>259</v>
      </c>
      <c r="E241" s="127"/>
      <c r="F241" s="127"/>
      <c r="G241" s="106"/>
      <c r="H241" s="14"/>
      <c r="I241" s="105"/>
      <c r="J241" s="83"/>
      <c r="K241" s="66" t="str">
        <f t="shared" ref="K241:K270" si="8">IF(I239&lt;&gt;0,I239*J239,"")</f>
        <v/>
      </c>
      <c r="L241" s="679">
        <v>76</v>
      </c>
    </row>
    <row r="242" spans="1:17" ht="12" customHeight="1">
      <c r="A242" s="43" t="str">
        <f>IF(ISBLANK(H242),"",($E$3&amp;"."&amp;+(COUNTA(H$4:H242))))</f>
        <v/>
      </c>
      <c r="B242" s="33"/>
      <c r="C242" s="17"/>
      <c r="D242" s="19" t="s">
        <v>260</v>
      </c>
      <c r="E242" s="11"/>
      <c r="F242" s="11"/>
      <c r="G242" s="106"/>
      <c r="H242" s="14"/>
      <c r="I242" s="105"/>
      <c r="J242" s="83"/>
      <c r="K242" s="66"/>
      <c r="L242" s="679">
        <v>77</v>
      </c>
    </row>
    <row r="243" spans="1:17" ht="12" customHeight="1">
      <c r="A243" s="43" t="str">
        <f>IF(ISBLANK(H243),"",($E$3&amp;"."&amp;+(COUNTA(H$4:H243))))</f>
        <v/>
      </c>
      <c r="B243" s="33"/>
      <c r="C243" s="17"/>
      <c r="D243" s="19" t="s">
        <v>261</v>
      </c>
      <c r="E243" s="11"/>
      <c r="F243" s="11"/>
      <c r="G243" s="106"/>
      <c r="H243" s="14"/>
      <c r="I243" s="105"/>
      <c r="J243" s="83"/>
      <c r="K243" s="66"/>
      <c r="L243" s="679">
        <v>78</v>
      </c>
    </row>
    <row r="244" spans="1:17" ht="12" customHeight="1">
      <c r="A244" s="43" t="str">
        <f>IF(ISBLANK(H244),"",($E$3&amp;"."&amp;+(COUNTA(H$4:H244))))</f>
        <v/>
      </c>
      <c r="B244" s="33"/>
      <c r="C244" s="17"/>
      <c r="D244" s="13"/>
      <c r="E244" s="11"/>
      <c r="F244" s="11"/>
      <c r="G244" s="106"/>
      <c r="H244" s="14"/>
      <c r="I244" s="105"/>
      <c r="J244" s="83"/>
      <c r="K244" s="66"/>
      <c r="L244" s="679">
        <v>79</v>
      </c>
    </row>
    <row r="245" spans="1:17" ht="12" customHeight="1">
      <c r="A245" s="43" t="str">
        <f>IF(ISBLANK(H245),"",($E$3&amp;"."&amp;+(COUNTA(H$4:H245))))</f>
        <v>6.36</v>
      </c>
      <c r="B245" s="33"/>
      <c r="C245" s="17"/>
      <c r="D245" s="13" t="s">
        <v>11</v>
      </c>
      <c r="E245" s="11" t="s">
        <v>256</v>
      </c>
      <c r="F245" s="11"/>
      <c r="G245" s="106"/>
      <c r="H245" s="128" t="s">
        <v>13</v>
      </c>
      <c r="I245" s="51">
        <f>ROUNDUP((I171*1.2*0.9)-(0.282),0)</f>
        <v>22</v>
      </c>
      <c r="J245" s="83"/>
      <c r="K245" s="66"/>
      <c r="L245" s="679">
        <v>80</v>
      </c>
    </row>
    <row r="246" spans="1:17" ht="12" customHeight="1">
      <c r="A246" s="43" t="str">
        <f>IF(ISBLANK(H246),"",($E$3&amp;"."&amp;+(COUNTA(H$4:H246))))</f>
        <v/>
      </c>
      <c r="B246" s="33"/>
      <c r="C246" s="17"/>
      <c r="D246" s="13"/>
      <c r="E246" s="11"/>
      <c r="F246" s="11"/>
      <c r="G246" s="106"/>
      <c r="H246" s="14"/>
      <c r="I246" s="105"/>
      <c r="J246" s="83"/>
      <c r="K246" s="66"/>
    </row>
    <row r="247" spans="1:17" ht="12" customHeight="1">
      <c r="A247" s="43" t="str">
        <f>IF(ISBLANK(H247),"",($E$3&amp;"."&amp;+(COUNTA(H$4:H247))))</f>
        <v>6.37</v>
      </c>
      <c r="B247" s="33"/>
      <c r="C247" s="17"/>
      <c r="D247" s="13" t="s">
        <v>17</v>
      </c>
      <c r="E247" s="11" t="s">
        <v>262</v>
      </c>
      <c r="F247" s="11"/>
      <c r="G247" s="106"/>
      <c r="H247" s="128" t="s">
        <v>13</v>
      </c>
      <c r="I247" s="51">
        <f>ROUNDUP((I171*1.2*0.3),0)</f>
        <v>8</v>
      </c>
      <c r="J247" s="83"/>
      <c r="K247" s="66"/>
      <c r="L247" s="679">
        <v>1</v>
      </c>
    </row>
    <row r="248" spans="1:17" ht="12" customHeight="1">
      <c r="A248" s="43" t="str">
        <f>IF(ISBLANK(H248),"",($E$3&amp;"."&amp;+(COUNTA(H$4:H248))))</f>
        <v/>
      </c>
      <c r="B248" s="33"/>
      <c r="C248" s="17"/>
      <c r="D248" s="13"/>
      <c r="E248" s="11"/>
      <c r="F248" s="11"/>
      <c r="G248" s="106"/>
      <c r="H248" s="14"/>
      <c r="I248" s="105"/>
      <c r="J248" s="83"/>
      <c r="K248" s="66"/>
      <c r="L248" s="679">
        <v>2</v>
      </c>
    </row>
    <row r="249" spans="1:17" ht="12" customHeight="1">
      <c r="A249" s="43" t="str">
        <f>IF(ISBLANK(H249),"",($E$3&amp;"."&amp;+(COUNTA(H$4:H249))))</f>
        <v/>
      </c>
      <c r="B249" s="121" t="s">
        <v>8</v>
      </c>
      <c r="C249" s="17"/>
      <c r="D249" s="13"/>
      <c r="E249" s="11"/>
      <c r="F249" s="104"/>
      <c r="G249" s="106"/>
      <c r="H249" s="105"/>
      <c r="I249" s="105"/>
      <c r="J249" s="83"/>
      <c r="K249" s="66"/>
      <c r="L249" s="679">
        <v>3</v>
      </c>
    </row>
    <row r="250" spans="1:17" ht="12" customHeight="1">
      <c r="A250" s="43" t="str">
        <f>IF(ISBLANK(H250),"",($E$3&amp;"."&amp;+(COUNTA(H$4:H250))))</f>
        <v/>
      </c>
      <c r="B250" s="123" t="s">
        <v>263</v>
      </c>
      <c r="C250" s="28" t="s">
        <v>221</v>
      </c>
      <c r="D250" s="10"/>
      <c r="E250" s="10"/>
      <c r="F250" s="10"/>
      <c r="G250" s="106"/>
      <c r="H250" s="105"/>
      <c r="I250" s="105"/>
      <c r="J250" s="83"/>
      <c r="K250" s="66"/>
      <c r="L250" s="679">
        <v>4</v>
      </c>
    </row>
    <row r="251" spans="1:17" ht="12" customHeight="1">
      <c r="A251" s="43" t="str">
        <f>IF(ISBLANK(H251),"",($E$3&amp;"."&amp;+(COUNTA(H$4:H251))))</f>
        <v/>
      </c>
      <c r="B251" s="34"/>
      <c r="C251" s="25"/>
      <c r="D251" s="16"/>
      <c r="E251" s="16"/>
      <c r="F251" s="16"/>
      <c r="G251" s="106"/>
      <c r="H251" s="105"/>
      <c r="I251" s="105"/>
      <c r="J251" s="83"/>
      <c r="K251" s="66"/>
      <c r="L251" s="679">
        <v>5</v>
      </c>
    </row>
    <row r="252" spans="1:17" ht="12" customHeight="1">
      <c r="A252" s="43" t="str">
        <f>IF(ISBLANK(H252),"",($E$3&amp;"."&amp;+(COUNTA(H$4:H252))))</f>
        <v/>
      </c>
      <c r="B252" s="33"/>
      <c r="C252" s="28" t="s">
        <v>264</v>
      </c>
      <c r="D252" s="11"/>
      <c r="E252" s="11"/>
      <c r="F252" s="11"/>
      <c r="G252" s="106"/>
      <c r="H252" s="105"/>
      <c r="I252" s="105"/>
      <c r="J252" s="83"/>
      <c r="K252" s="66"/>
      <c r="L252" s="679">
        <v>6</v>
      </c>
    </row>
    <row r="253" spans="1:17" ht="12" customHeight="1">
      <c r="A253" s="43" t="str">
        <f>IF(ISBLANK(H253),"",($E$3&amp;"."&amp;+(COUNTA(H$4:H253))))</f>
        <v/>
      </c>
      <c r="B253" s="33"/>
      <c r="C253" s="17"/>
      <c r="D253" s="11"/>
      <c r="E253" s="11"/>
      <c r="F253" s="11"/>
      <c r="G253" s="106"/>
      <c r="H253" s="105"/>
      <c r="I253" s="105"/>
      <c r="J253" s="83"/>
      <c r="K253" s="66" t="str">
        <f t="shared" si="8"/>
        <v/>
      </c>
      <c r="L253" s="679">
        <v>7</v>
      </c>
    </row>
    <row r="254" spans="1:17" ht="12" customHeight="1">
      <c r="A254" s="43" t="str">
        <f>IF(ISBLANK(H254),"",($E$3&amp;"."&amp;+(COUNTA(H$4:H254))))</f>
        <v/>
      </c>
      <c r="B254" s="33" t="s">
        <v>57</v>
      </c>
      <c r="C254" s="136" t="s">
        <v>265</v>
      </c>
      <c r="D254" s="110"/>
      <c r="E254" s="101"/>
      <c r="F254" s="101"/>
      <c r="G254" s="107"/>
      <c r="H254" s="105"/>
      <c r="I254" s="105"/>
      <c r="J254" s="83"/>
      <c r="K254" s="66" t="str">
        <f t="shared" si="8"/>
        <v/>
      </c>
      <c r="L254" s="679">
        <v>8</v>
      </c>
    </row>
    <row r="255" spans="1:17" ht="12" customHeight="1">
      <c r="A255" s="43" t="str">
        <f>IF(ISBLANK(H255),"",($E$3&amp;"."&amp;+(COUNTA(H$4:H255))))</f>
        <v/>
      </c>
      <c r="B255" s="33"/>
      <c r="C255" s="39" t="s">
        <v>266</v>
      </c>
      <c r="D255" s="110"/>
      <c r="E255" s="38"/>
      <c r="F255" s="38"/>
      <c r="G255" s="107"/>
      <c r="H255" s="105"/>
      <c r="I255" s="105"/>
      <c r="J255" s="83"/>
      <c r="K255" s="66" t="str">
        <f t="shared" si="8"/>
        <v/>
      </c>
      <c r="L255" s="679">
        <v>9</v>
      </c>
      <c r="N255" s="177"/>
      <c r="O255" s="470"/>
      <c r="P255" s="177"/>
      <c r="Q255" s="177"/>
    </row>
    <row r="256" spans="1:17" ht="12" customHeight="1">
      <c r="A256" s="43" t="str">
        <f>IF(ISBLANK(H256),"",($E$3&amp;"."&amp;+(COUNTA(H$4:H256))))</f>
        <v/>
      </c>
      <c r="B256" s="33"/>
      <c r="C256" s="39"/>
      <c r="D256" s="110"/>
      <c r="E256" s="38"/>
      <c r="F256" s="38"/>
      <c r="G256" s="107"/>
      <c r="H256" s="105"/>
      <c r="I256" s="105"/>
      <c r="J256" s="83"/>
      <c r="K256" s="66" t="str">
        <f t="shared" si="8"/>
        <v/>
      </c>
      <c r="L256" s="679">
        <v>10</v>
      </c>
      <c r="O256" s="7"/>
    </row>
    <row r="257" spans="1:15" ht="12" customHeight="1">
      <c r="A257" s="43" t="str">
        <f>IF(ISBLANK(H257),"",($E$3&amp;"."&amp;+(COUNTA(H$4:H257))))</f>
        <v/>
      </c>
      <c r="B257" s="33"/>
      <c r="C257" s="28" t="s">
        <v>267</v>
      </c>
      <c r="D257" s="38"/>
      <c r="E257" s="38"/>
      <c r="F257" s="38"/>
      <c r="G257" s="107"/>
      <c r="H257" s="105"/>
      <c r="I257" s="105"/>
      <c r="J257" s="83"/>
      <c r="K257" s="66" t="str">
        <f t="shared" si="8"/>
        <v/>
      </c>
      <c r="L257" s="679">
        <v>11</v>
      </c>
    </row>
    <row r="258" spans="1:15" ht="12" customHeight="1">
      <c r="A258" s="43" t="str">
        <f>IF(ISBLANK(H258),"",($E$3&amp;"."&amp;+(COUNTA(H$4:H258))))</f>
        <v/>
      </c>
      <c r="B258" s="120"/>
      <c r="C258" s="250"/>
      <c r="D258" s="115"/>
      <c r="E258" s="115"/>
      <c r="F258" s="115"/>
      <c r="G258" s="251"/>
      <c r="H258" s="4"/>
      <c r="I258" s="4"/>
      <c r="J258" s="83"/>
      <c r="K258" s="66" t="str">
        <f t="shared" si="8"/>
        <v/>
      </c>
      <c r="L258" s="679">
        <v>12</v>
      </c>
    </row>
    <row r="259" spans="1:15" ht="12" customHeight="1">
      <c r="A259" s="43" t="str">
        <f>IF(ISBLANK(H259),"",($E$3&amp;"."&amp;+(COUNTA(H$4:H259))))</f>
        <v/>
      </c>
      <c r="B259" s="120"/>
      <c r="C259" s="250" t="s">
        <v>940</v>
      </c>
      <c r="D259" s="115"/>
      <c r="E259" s="115"/>
      <c r="F259" s="115"/>
      <c r="G259" s="251"/>
      <c r="H259" s="4"/>
      <c r="I259" s="4"/>
      <c r="J259" s="83"/>
      <c r="K259" s="66" t="str">
        <f t="shared" si="8"/>
        <v/>
      </c>
      <c r="L259" s="679">
        <v>13</v>
      </c>
    </row>
    <row r="260" spans="1:15" ht="12" customHeight="1">
      <c r="A260" s="43" t="str">
        <f>IF(ISBLANK(H260),"",($E$3&amp;"."&amp;+(COUNTA(H$4:H260))))</f>
        <v/>
      </c>
      <c r="B260" s="120"/>
      <c r="C260" s="250" t="s">
        <v>941</v>
      </c>
      <c r="D260" s="115"/>
      <c r="E260" s="115"/>
      <c r="F260" s="115"/>
      <c r="G260" s="251"/>
      <c r="H260" s="4"/>
      <c r="I260" s="4"/>
      <c r="J260" s="83"/>
      <c r="K260" s="66" t="str">
        <f t="shared" si="8"/>
        <v/>
      </c>
      <c r="L260" s="679">
        <v>14</v>
      </c>
    </row>
    <row r="261" spans="1:15" ht="12" customHeight="1">
      <c r="A261" s="43" t="str">
        <f>IF(ISBLANK(H261),"",($E$3&amp;"."&amp;+(COUNTA(H$4:H261))))</f>
        <v/>
      </c>
      <c r="B261" s="120"/>
      <c r="C261" s="250" t="s">
        <v>942</v>
      </c>
      <c r="D261" s="115"/>
      <c r="E261" s="115"/>
      <c r="F261" s="115"/>
      <c r="G261" s="251"/>
      <c r="H261" s="4"/>
      <c r="I261" s="4"/>
      <c r="J261" s="83"/>
      <c r="K261" s="66" t="str">
        <f t="shared" si="8"/>
        <v/>
      </c>
      <c r="L261" s="679">
        <v>15</v>
      </c>
    </row>
    <row r="262" spans="1:15" ht="12" customHeight="1">
      <c r="A262" s="43" t="str">
        <f>IF(ISBLANK(H262),"",($E$3&amp;"."&amp;+(COUNTA(H$4:H262))))</f>
        <v/>
      </c>
      <c r="B262" s="120"/>
      <c r="C262" s="250"/>
      <c r="D262" s="115"/>
      <c r="E262" s="115"/>
      <c r="F262" s="115"/>
      <c r="G262" s="251"/>
      <c r="H262" s="4"/>
      <c r="I262" s="4"/>
      <c r="J262" s="83"/>
      <c r="K262" s="66" t="str">
        <f t="shared" si="8"/>
        <v/>
      </c>
      <c r="L262" s="679">
        <v>16</v>
      </c>
    </row>
    <row r="263" spans="1:15" ht="12" customHeight="1">
      <c r="A263" s="43" t="str">
        <f>IF(ISBLANK(H263),"",($E$3&amp;"."&amp;+(COUNTA(H$4:H263))))</f>
        <v/>
      </c>
      <c r="B263" s="120"/>
      <c r="C263" s="250" t="s">
        <v>943</v>
      </c>
      <c r="D263" s="115"/>
      <c r="E263" s="115"/>
      <c r="F263" s="115"/>
      <c r="G263" s="251"/>
      <c r="H263" s="4"/>
      <c r="I263" s="4"/>
      <c r="J263" s="83"/>
      <c r="K263" s="66" t="str">
        <f t="shared" si="8"/>
        <v/>
      </c>
      <c r="L263" s="679">
        <v>17</v>
      </c>
    </row>
    <row r="264" spans="1:15" ht="12" customHeight="1">
      <c r="A264" s="43" t="str">
        <f>IF(ISBLANK(H264),"",($E$3&amp;"."&amp;+(COUNTA(H$4:H264))))</f>
        <v/>
      </c>
      <c r="B264" s="120"/>
      <c r="C264" s="250" t="s">
        <v>944</v>
      </c>
      <c r="D264" s="115"/>
      <c r="E264" s="115"/>
      <c r="F264" s="115"/>
      <c r="G264" s="251"/>
      <c r="H264" s="4"/>
      <c r="I264" s="4"/>
      <c r="J264" s="83"/>
      <c r="K264" s="66" t="str">
        <f t="shared" si="8"/>
        <v/>
      </c>
      <c r="L264" s="679">
        <v>18</v>
      </c>
    </row>
    <row r="265" spans="1:15" ht="12" customHeight="1">
      <c r="A265" s="43" t="str">
        <f>IF(ISBLANK(H265),"",($E$3&amp;"."&amp;+(COUNTA(H$4:H265))))</f>
        <v/>
      </c>
      <c r="B265" s="120"/>
      <c r="C265" s="250" t="s">
        <v>945</v>
      </c>
      <c r="D265" s="115"/>
      <c r="E265" s="115"/>
      <c r="F265" s="115"/>
      <c r="G265" s="251"/>
      <c r="H265" s="4"/>
      <c r="I265" s="4"/>
      <c r="J265" s="83"/>
      <c r="K265" s="66" t="str">
        <f t="shared" si="8"/>
        <v/>
      </c>
      <c r="L265" s="679">
        <v>19</v>
      </c>
    </row>
    <row r="266" spans="1:15" ht="12" customHeight="1">
      <c r="A266" s="43" t="str">
        <f>IF(ISBLANK(H266),"",($E$3&amp;"."&amp;+(COUNTA(H$4:H266))))</f>
        <v/>
      </c>
      <c r="B266" s="120"/>
      <c r="C266" s="250"/>
      <c r="D266" s="115"/>
      <c r="E266" s="115"/>
      <c r="F266" s="115"/>
      <c r="G266" s="251"/>
      <c r="H266" s="4"/>
      <c r="I266" s="4"/>
      <c r="J266" s="83"/>
      <c r="K266" s="66" t="str">
        <f t="shared" si="8"/>
        <v/>
      </c>
      <c r="L266" s="679">
        <v>20</v>
      </c>
    </row>
    <row r="267" spans="1:15" ht="12" customHeight="1">
      <c r="A267" s="43" t="str">
        <f>IF(ISBLANK(H267),"",($E$3&amp;"."&amp;+(COUNTA(H$4:H267))))</f>
        <v/>
      </c>
      <c r="B267" s="120"/>
      <c r="C267" s="250" t="s">
        <v>533</v>
      </c>
      <c r="D267" s="115"/>
      <c r="E267" s="115"/>
      <c r="F267" s="115"/>
      <c r="G267" s="251"/>
      <c r="H267" s="4"/>
      <c r="I267" s="4"/>
      <c r="J267" s="83"/>
      <c r="K267" s="66" t="str">
        <f t="shared" si="8"/>
        <v/>
      </c>
      <c r="L267" s="679">
        <v>21</v>
      </c>
    </row>
    <row r="268" spans="1:15" ht="12" customHeight="1">
      <c r="A268" s="43" t="str">
        <f>IF(ISBLANK(H268),"",($E$3&amp;"."&amp;+(COUNTA(H$4:H268))))</f>
        <v/>
      </c>
      <c r="B268" s="120"/>
      <c r="C268" s="250" t="s">
        <v>534</v>
      </c>
      <c r="D268" s="115"/>
      <c r="E268" s="115"/>
      <c r="F268" s="115"/>
      <c r="G268" s="251"/>
      <c r="H268" s="4"/>
      <c r="I268" s="4"/>
      <c r="J268" s="83"/>
      <c r="K268" s="66" t="str">
        <f t="shared" si="8"/>
        <v/>
      </c>
      <c r="L268" s="679">
        <v>22</v>
      </c>
    </row>
    <row r="269" spans="1:15" ht="12" customHeight="1">
      <c r="A269" s="43" t="str">
        <f>IF(ISBLANK(H269),"",($E$3&amp;"."&amp;+(COUNTA(H$4:H269))))</f>
        <v/>
      </c>
      <c r="B269" s="120"/>
      <c r="C269" s="250" t="s">
        <v>535</v>
      </c>
      <c r="D269" s="115"/>
      <c r="E269" s="115"/>
      <c r="F269" s="115"/>
      <c r="G269" s="251"/>
      <c r="H269" s="4"/>
      <c r="I269" s="4"/>
      <c r="J269" s="83"/>
      <c r="K269" s="66" t="str">
        <f t="shared" si="8"/>
        <v/>
      </c>
      <c r="L269" s="679">
        <v>23</v>
      </c>
    </row>
    <row r="270" spans="1:15" ht="12" customHeight="1">
      <c r="A270" s="43" t="str">
        <f>IF(ISBLANK(H270),"",($E$3&amp;"."&amp;+(COUNTA(H$4:H270))))</f>
        <v/>
      </c>
      <c r="B270" s="120"/>
      <c r="C270" s="250"/>
      <c r="D270" s="115"/>
      <c r="E270" s="115"/>
      <c r="F270" s="115"/>
      <c r="G270" s="251"/>
      <c r="H270" s="4"/>
      <c r="I270" s="4"/>
      <c r="J270" s="83"/>
      <c r="K270" s="66" t="str">
        <f t="shared" si="8"/>
        <v/>
      </c>
      <c r="L270" s="679">
        <v>24</v>
      </c>
    </row>
    <row r="271" spans="1:15" ht="12" customHeight="1">
      <c r="A271" s="43" t="str">
        <f>IF(ISBLANK(H271),"",($E$3&amp;"."&amp;+(COUNTA(H$4:H271))))</f>
        <v/>
      </c>
      <c r="B271" s="120"/>
      <c r="C271" s="29" t="s">
        <v>12</v>
      </c>
      <c r="D271" s="115" t="s">
        <v>946</v>
      </c>
      <c r="E271" s="115"/>
      <c r="F271" s="115"/>
      <c r="G271" s="251"/>
      <c r="H271" s="4"/>
      <c r="I271" s="4"/>
      <c r="J271" s="83"/>
      <c r="K271" s="66"/>
      <c r="L271" s="679">
        <v>25</v>
      </c>
      <c r="O271" s="7"/>
    </row>
    <row r="272" spans="1:15" ht="12" customHeight="1">
      <c r="A272" s="43" t="str">
        <f>IF(ISBLANK(H272),"",($E$3&amp;"."&amp;+(COUNTA(H$4:H272))))</f>
        <v/>
      </c>
      <c r="B272" s="120"/>
      <c r="C272" s="250"/>
      <c r="D272" s="115"/>
      <c r="E272" s="115"/>
      <c r="F272" s="115"/>
      <c r="G272" s="251"/>
      <c r="H272" s="4"/>
      <c r="I272" s="4"/>
      <c r="J272" s="83"/>
      <c r="K272" s="66"/>
      <c r="L272" s="679">
        <v>26</v>
      </c>
      <c r="O272" s="7"/>
    </row>
    <row r="273" spans="1:17" ht="12" customHeight="1">
      <c r="A273" s="43" t="str">
        <f>IF(ISBLANK(H273),"",($E$3&amp;"."&amp;+(COUNTA(H$4:H273))))</f>
        <v>6.38</v>
      </c>
      <c r="B273" s="120"/>
      <c r="C273" s="250"/>
      <c r="D273" s="26" t="s">
        <v>11</v>
      </c>
      <c r="E273" s="115" t="s">
        <v>947</v>
      </c>
      <c r="F273" s="115"/>
      <c r="G273" s="251"/>
      <c r="H273" s="4" t="s">
        <v>62</v>
      </c>
      <c r="I273" s="4">
        <v>2.5</v>
      </c>
      <c r="J273" s="83"/>
      <c r="K273" s="66"/>
      <c r="L273" s="679">
        <v>27</v>
      </c>
      <c r="O273" s="7"/>
    </row>
    <row r="274" spans="1:17" ht="12" customHeight="1">
      <c r="A274" s="43" t="str">
        <f>IF(ISBLANK(H274),"",($E$3&amp;"."&amp;+(COUNTA(H$4:H274))))</f>
        <v/>
      </c>
      <c r="B274" s="120"/>
      <c r="C274" s="250"/>
      <c r="D274" s="115"/>
      <c r="E274" s="115"/>
      <c r="F274" s="115"/>
      <c r="G274" s="251"/>
      <c r="H274" s="4"/>
      <c r="I274" s="4"/>
      <c r="J274" s="83"/>
      <c r="K274" s="66"/>
      <c r="L274" s="679">
        <v>28</v>
      </c>
      <c r="O274" s="7"/>
    </row>
    <row r="275" spans="1:17" s="73" customFormat="1" ht="12" customHeight="1">
      <c r="A275" s="43" t="str">
        <f>IF(ISBLANK(H275),"",($E$3&amp;"."&amp;+(COUNTA(H$4:H275))))</f>
        <v/>
      </c>
      <c r="B275" s="33"/>
      <c r="C275" s="28" t="s">
        <v>268</v>
      </c>
      <c r="D275" s="11"/>
      <c r="E275" s="11"/>
      <c r="F275" s="11"/>
      <c r="G275" s="106"/>
      <c r="H275" s="14"/>
      <c r="I275" s="105"/>
      <c r="J275" s="83"/>
      <c r="K275" s="66"/>
      <c r="L275" s="679">
        <v>29</v>
      </c>
      <c r="N275" s="1"/>
      <c r="O275" s="7"/>
      <c r="P275" s="1"/>
      <c r="Q275" s="1"/>
    </row>
    <row r="276" spans="1:17" s="73" customFormat="1" ht="12" customHeight="1">
      <c r="A276" s="43" t="str">
        <f>IF(ISBLANK(H276),"",($E$3&amp;"."&amp;+(COUNTA(H$4:H276))))</f>
        <v/>
      </c>
      <c r="B276" s="33"/>
      <c r="C276" s="17"/>
      <c r="D276" s="11"/>
      <c r="E276" s="11"/>
      <c r="F276" s="11"/>
      <c r="G276" s="106"/>
      <c r="H276" s="14"/>
      <c r="I276" s="105"/>
      <c r="J276" s="83"/>
      <c r="K276" s="66"/>
      <c r="L276" s="679">
        <v>30</v>
      </c>
      <c r="N276" s="1"/>
      <c r="O276" s="7"/>
      <c r="P276" s="1"/>
      <c r="Q276" s="1"/>
    </row>
    <row r="277" spans="1:17" ht="12" customHeight="1">
      <c r="A277" s="43" t="str">
        <f>IF(ISBLANK(H277),"",($E$3&amp;"."&amp;+(COUNTA(H$4:H277))))</f>
        <v/>
      </c>
      <c r="B277" s="33" t="s">
        <v>57</v>
      </c>
      <c r="C277" s="29" t="s">
        <v>15</v>
      </c>
      <c r="D277" s="16" t="s">
        <v>269</v>
      </c>
      <c r="E277" s="16"/>
      <c r="F277" s="11"/>
      <c r="G277" s="106"/>
      <c r="H277" s="14"/>
      <c r="I277" s="105"/>
      <c r="J277" s="83"/>
      <c r="K277" s="66"/>
      <c r="L277" s="679">
        <v>31</v>
      </c>
      <c r="O277" s="7"/>
    </row>
    <row r="278" spans="1:17" ht="12" customHeight="1">
      <c r="A278" s="43" t="str">
        <f>IF(ISBLANK(H278),"",($E$3&amp;"."&amp;+(COUNTA(H$4:H278))))</f>
        <v/>
      </c>
      <c r="B278" s="33"/>
      <c r="D278" s="16"/>
      <c r="E278" s="16"/>
      <c r="F278" s="11"/>
      <c r="G278" s="104"/>
      <c r="H278" s="14"/>
      <c r="I278" s="105"/>
      <c r="J278" s="83"/>
      <c r="K278" s="66"/>
      <c r="L278" s="679">
        <v>32</v>
      </c>
      <c r="O278" s="7"/>
    </row>
    <row r="279" spans="1:17" ht="12" customHeight="1">
      <c r="A279" s="43" t="str">
        <f>IF(ISBLANK(H279),"",($E$3&amp;"."&amp;+(COUNTA(H$4:H279))))</f>
        <v>6.39</v>
      </c>
      <c r="B279" s="33"/>
      <c r="D279" s="26" t="s">
        <v>11</v>
      </c>
      <c r="E279" s="30" t="s">
        <v>948</v>
      </c>
      <c r="F279" s="11"/>
      <c r="G279" s="15"/>
      <c r="H279" s="14" t="s">
        <v>62</v>
      </c>
      <c r="I279" s="4">
        <f>I273</f>
        <v>2.5</v>
      </c>
      <c r="J279" s="83"/>
      <c r="K279" s="66"/>
      <c r="L279" s="679">
        <v>33</v>
      </c>
      <c r="O279" s="7"/>
    </row>
    <row r="280" spans="1:17" ht="12" customHeight="1">
      <c r="A280" s="43" t="str">
        <f>IF(ISBLANK(H280),"",($E$3&amp;"."&amp;+(COUNTA(H$4:H280))))</f>
        <v/>
      </c>
      <c r="B280" s="33"/>
      <c r="C280" s="30"/>
      <c r="D280" s="11"/>
      <c r="E280" s="104"/>
      <c r="F280" s="11"/>
      <c r="G280" s="15"/>
      <c r="H280" s="14"/>
      <c r="I280" s="4"/>
      <c r="J280" s="83"/>
      <c r="K280" s="66"/>
      <c r="L280" s="679">
        <v>34</v>
      </c>
      <c r="O280" s="7"/>
    </row>
    <row r="281" spans="1:17" ht="12" customHeight="1">
      <c r="A281" s="43" t="str">
        <f>IF(ISBLANK(H281),"",($E$3&amp;"."&amp;+(COUNTA(H$4:H281))))</f>
        <v/>
      </c>
      <c r="B281" s="33"/>
      <c r="C281" s="792" t="s">
        <v>165</v>
      </c>
      <c r="D281" s="777"/>
      <c r="E281" s="777"/>
      <c r="F281" s="777"/>
      <c r="G281" s="778"/>
      <c r="H281" s="14"/>
      <c r="I281" s="105"/>
      <c r="J281" s="83"/>
      <c r="K281" s="66"/>
      <c r="L281" s="679">
        <v>35</v>
      </c>
      <c r="O281" s="7"/>
    </row>
    <row r="282" spans="1:17" ht="12" customHeight="1">
      <c r="A282" s="43" t="str">
        <f>IF(ISBLANK(H282),"",($E$3&amp;"."&amp;+(COUNTA(H$4:H282))))</f>
        <v/>
      </c>
      <c r="B282" s="33"/>
      <c r="C282" s="17"/>
      <c r="D282" s="15"/>
      <c r="E282" s="132"/>
      <c r="F282" s="11"/>
      <c r="G282" s="106"/>
      <c r="H282" s="14"/>
      <c r="I282" s="105"/>
      <c r="J282" s="83"/>
      <c r="K282" s="66"/>
      <c r="L282" s="679">
        <v>36</v>
      </c>
      <c r="O282" s="7"/>
    </row>
    <row r="283" spans="1:17" ht="12" customHeight="1">
      <c r="A283" s="43" t="str">
        <f>IF(ISBLANK(H283),"",($E$3&amp;"."&amp;+(COUNTA(H$4:H283))))</f>
        <v/>
      </c>
      <c r="B283" s="33"/>
      <c r="C283" s="28" t="s">
        <v>165</v>
      </c>
      <c r="D283" s="11"/>
      <c r="E283" s="11"/>
      <c r="F283" s="11"/>
      <c r="G283" s="106"/>
      <c r="H283" s="14"/>
      <c r="I283" s="105"/>
      <c r="J283" s="83"/>
      <c r="K283" s="66"/>
      <c r="L283" s="679">
        <v>37</v>
      </c>
      <c r="O283" s="7"/>
    </row>
    <row r="284" spans="1:17" ht="12" customHeight="1">
      <c r="A284" s="43" t="str">
        <f>IF(ISBLANK(H284),"",($E$3&amp;"."&amp;+(COUNTA(H$4:H284))))</f>
        <v/>
      </c>
      <c r="B284" s="33"/>
      <c r="C284" s="135" t="s">
        <v>272</v>
      </c>
      <c r="D284" s="104"/>
      <c r="E284" s="127"/>
      <c r="F284" s="127"/>
      <c r="G284" s="106"/>
      <c r="H284" s="14"/>
      <c r="I284" s="105"/>
      <c r="J284" s="131"/>
      <c r="K284" s="66"/>
      <c r="L284" s="679">
        <v>38</v>
      </c>
      <c r="O284" s="7"/>
    </row>
    <row r="285" spans="1:17" ht="12" customHeight="1">
      <c r="A285" s="43" t="str">
        <f>IF(ISBLANK(H285),"",($E$3&amp;"."&amp;+(COUNTA(H$4:H285))))</f>
        <v/>
      </c>
      <c r="B285" s="33"/>
      <c r="C285" s="16" t="s">
        <v>273</v>
      </c>
      <c r="D285" s="104"/>
      <c r="E285" s="11"/>
      <c r="F285" s="11"/>
      <c r="G285" s="106"/>
      <c r="H285" s="14"/>
      <c r="I285" s="105"/>
      <c r="J285" s="131"/>
      <c r="K285" s="66"/>
      <c r="L285" s="679">
        <v>39</v>
      </c>
      <c r="O285" s="7"/>
    </row>
    <row r="286" spans="1:17" ht="12" customHeight="1">
      <c r="A286" s="43" t="str">
        <f>IF(ISBLANK(H286),"",($E$3&amp;"."&amp;+(COUNTA(H$4:H286))))</f>
        <v/>
      </c>
      <c r="B286" s="33"/>
      <c r="C286" s="16" t="s">
        <v>274</v>
      </c>
      <c r="D286" s="104"/>
      <c r="E286" s="11"/>
      <c r="F286" s="11"/>
      <c r="G286" s="106"/>
      <c r="H286" s="14"/>
      <c r="I286" s="105"/>
      <c r="J286" s="131"/>
      <c r="K286" s="66"/>
      <c r="L286" s="679">
        <v>40</v>
      </c>
      <c r="O286" s="7"/>
    </row>
    <row r="287" spans="1:17" ht="12" customHeight="1">
      <c r="A287" s="43" t="str">
        <f>IF(ISBLANK(H287),"",($E$3&amp;"."&amp;+(COUNTA(H$4:H287))))</f>
        <v/>
      </c>
      <c r="B287" s="33"/>
      <c r="C287" s="16"/>
      <c r="D287" s="104"/>
      <c r="E287" s="11"/>
      <c r="F287" s="11"/>
      <c r="G287" s="106"/>
      <c r="H287" s="14"/>
      <c r="I287" s="105"/>
      <c r="J287" s="131"/>
      <c r="K287" s="66"/>
      <c r="L287" s="679">
        <v>41</v>
      </c>
      <c r="O287" s="7"/>
    </row>
    <row r="288" spans="1:17" ht="12" customHeight="1">
      <c r="A288" s="43" t="str">
        <f>IF(ISBLANK(H288),"",($E$3&amp;"."&amp;+(COUNTA(H$4:H288))))</f>
        <v/>
      </c>
      <c r="B288" s="33"/>
      <c r="C288" s="29" t="s">
        <v>12</v>
      </c>
      <c r="D288" s="338" t="s">
        <v>949</v>
      </c>
      <c r="F288" s="11"/>
      <c r="G288" s="106"/>
      <c r="H288" s="14"/>
      <c r="I288" s="105"/>
      <c r="J288" s="131"/>
      <c r="K288" s="66"/>
      <c r="L288" s="679">
        <v>42</v>
      </c>
      <c r="O288" s="7"/>
    </row>
    <row r="289" spans="1:15" ht="12" customHeight="1">
      <c r="A289" s="43" t="str">
        <f>IF(ISBLANK(H289),"",($E$3&amp;"."&amp;+(COUNTA(H$4:H289))))</f>
        <v/>
      </c>
      <c r="B289" s="33"/>
      <c r="C289" s="16"/>
      <c r="D289" s="104"/>
      <c r="E289" s="11"/>
      <c r="F289" s="11"/>
      <c r="G289" s="106"/>
      <c r="H289" s="14"/>
      <c r="I289" s="105"/>
      <c r="J289" s="131"/>
      <c r="K289" s="66"/>
      <c r="L289" s="679">
        <v>43</v>
      </c>
      <c r="O289" s="7"/>
    </row>
    <row r="290" spans="1:15" ht="12" customHeight="1">
      <c r="A290" s="43" t="str">
        <f>IF(ISBLANK(H290),"",($E$3&amp;"."&amp;+(COUNTA(H$4:H290))))</f>
        <v>6.40</v>
      </c>
      <c r="B290" s="33"/>
      <c r="C290" s="16"/>
      <c r="D290" s="26" t="s">
        <v>11</v>
      </c>
      <c r="E290" s="30" t="s">
        <v>950</v>
      </c>
      <c r="F290" s="11"/>
      <c r="G290" s="106"/>
      <c r="H290" s="14" t="s">
        <v>73</v>
      </c>
      <c r="I290" s="105">
        <v>1</v>
      </c>
      <c r="J290" s="131"/>
      <c r="K290" s="66"/>
      <c r="L290" s="679">
        <v>44</v>
      </c>
      <c r="O290" s="7"/>
    </row>
    <row r="291" spans="1:15" ht="12" customHeight="1">
      <c r="A291" s="43" t="str">
        <f>IF(ISBLANK(H291),"",($E$3&amp;"."&amp;+(COUNTA(H$4:H291))))</f>
        <v/>
      </c>
      <c r="B291" s="33"/>
      <c r="C291" s="16"/>
      <c r="D291" s="104"/>
      <c r="E291" s="11"/>
      <c r="F291" s="11"/>
      <c r="G291" s="106"/>
      <c r="H291" s="14"/>
      <c r="I291" s="105"/>
      <c r="J291" s="131"/>
      <c r="K291" s="66"/>
      <c r="L291" s="679">
        <v>45</v>
      </c>
      <c r="O291" s="7"/>
    </row>
    <row r="292" spans="1:15" ht="12" customHeight="1">
      <c r="A292" s="43" t="str">
        <f>IF(ISBLANK(H292),"",($E$3&amp;"."&amp;+(COUNTA(H$4:H292))))</f>
        <v/>
      </c>
      <c r="B292" s="33"/>
      <c r="C292" s="792" t="s">
        <v>565</v>
      </c>
      <c r="D292" s="777"/>
      <c r="E292" s="777"/>
      <c r="F292" s="777"/>
      <c r="G292" s="778"/>
      <c r="H292" s="14"/>
      <c r="I292" s="105"/>
      <c r="J292" s="83"/>
      <c r="K292" s="66"/>
      <c r="L292" s="679">
        <v>46</v>
      </c>
      <c r="O292" s="7"/>
    </row>
    <row r="293" spans="1:15" ht="12" customHeight="1">
      <c r="A293" s="43" t="str">
        <f>IF(ISBLANK(H293),"",($E$3&amp;"."&amp;+(COUNTA(H$4:H293))))</f>
        <v/>
      </c>
      <c r="B293" s="33"/>
      <c r="C293" s="17"/>
      <c r="D293" s="15"/>
      <c r="E293" s="132"/>
      <c r="F293" s="11"/>
      <c r="G293" s="106"/>
      <c r="H293" s="14"/>
      <c r="I293" s="105"/>
      <c r="J293" s="83"/>
      <c r="K293" s="66" t="str">
        <f t="shared" ref="K293:K294" si="9">IF(I291&lt;&gt;0,I291*J291,"")</f>
        <v/>
      </c>
      <c r="L293" s="679">
        <v>47</v>
      </c>
      <c r="O293" s="7"/>
    </row>
    <row r="294" spans="1:15" ht="12" customHeight="1">
      <c r="A294" s="43" t="str">
        <f>IF(ISBLANK(H294),"",($E$3&amp;"."&amp;+(COUNTA(H$4:H294))))</f>
        <v/>
      </c>
      <c r="B294" s="33"/>
      <c r="C294" s="16" t="s">
        <v>1047</v>
      </c>
      <c r="D294" s="104"/>
      <c r="E294" s="11"/>
      <c r="F294" s="11"/>
      <c r="G294" s="106"/>
      <c r="H294" s="14"/>
      <c r="I294" s="105"/>
      <c r="J294" s="131"/>
      <c r="K294" s="66" t="str">
        <f t="shared" si="9"/>
        <v/>
      </c>
      <c r="L294" s="679">
        <v>48</v>
      </c>
      <c r="O294" s="7"/>
    </row>
    <row r="295" spans="1:15" ht="12" customHeight="1">
      <c r="A295" s="43" t="str">
        <f>IF(ISBLANK(H295),"",($E$3&amp;"."&amp;+(COUNTA(H$4:H295))))</f>
        <v/>
      </c>
      <c r="B295" s="33"/>
      <c r="C295" s="16" t="s">
        <v>1048</v>
      </c>
      <c r="D295" s="104"/>
      <c r="E295" s="11"/>
      <c r="F295" s="11"/>
      <c r="G295" s="106"/>
      <c r="H295" s="14"/>
      <c r="I295" s="105"/>
      <c r="J295" s="131"/>
      <c r="K295" s="66" t="str">
        <f t="shared" ref="K295" si="10">IF(I293&lt;&gt;0,I293*J293,"")</f>
        <v/>
      </c>
      <c r="L295" s="679">
        <v>49</v>
      </c>
      <c r="O295" s="7"/>
    </row>
    <row r="296" spans="1:15" ht="12" customHeight="1">
      <c r="A296" s="43" t="str">
        <f>IF(ISBLANK(H296),"",($E$3&amp;"."&amp;+(COUNTA(H$4:H296))))</f>
        <v/>
      </c>
      <c r="B296" s="33"/>
      <c r="C296" s="16"/>
      <c r="D296" s="104"/>
      <c r="E296" s="11"/>
      <c r="F296" s="11"/>
      <c r="G296" s="106"/>
      <c r="H296" s="14"/>
      <c r="I296" s="105"/>
      <c r="J296" s="131"/>
      <c r="K296" s="66" t="str">
        <f>IF(I293&lt;&gt;0,I293*J293,"")</f>
        <v/>
      </c>
      <c r="L296" s="679">
        <v>50</v>
      </c>
      <c r="O296" s="7"/>
    </row>
    <row r="297" spans="1:15" ht="12" customHeight="1">
      <c r="A297" s="43" t="str">
        <f>IF(ISBLANK(H297),"",($E$3&amp;"."&amp;+(COUNTA(H$4:H297))))</f>
        <v>6.41</v>
      </c>
      <c r="B297" s="33"/>
      <c r="C297" s="15" t="s">
        <v>12</v>
      </c>
      <c r="D297" s="30" t="s">
        <v>951</v>
      </c>
      <c r="F297" s="11"/>
      <c r="G297" s="106"/>
      <c r="H297" s="14" t="s">
        <v>73</v>
      </c>
      <c r="I297" s="105">
        <v>1</v>
      </c>
      <c r="J297" s="131"/>
      <c r="K297" s="66"/>
      <c r="L297" s="679">
        <v>51</v>
      </c>
      <c r="O297" s="7"/>
    </row>
    <row r="298" spans="1:15" ht="12" customHeight="1">
      <c r="A298" s="43" t="str">
        <f>IF(ISBLANK(H298),"",($E$3&amp;"."&amp;+(COUNTA(H$4:H298))))</f>
        <v/>
      </c>
      <c r="B298" s="33"/>
      <c r="C298" s="16"/>
      <c r="D298" s="30"/>
      <c r="E298" s="11"/>
      <c r="F298" s="11"/>
      <c r="G298" s="106"/>
      <c r="H298" s="594"/>
      <c r="I298" s="133"/>
      <c r="J298" s="131"/>
      <c r="K298" s="66"/>
      <c r="L298" s="679">
        <v>52</v>
      </c>
      <c r="O298" s="7"/>
    </row>
    <row r="299" spans="1:15" ht="12" customHeight="1">
      <c r="A299" s="43" t="str">
        <f>IF(ISBLANK(H299),"",($E$3&amp;"."&amp;+(COUNTA(H$4:H299))))</f>
        <v/>
      </c>
      <c r="B299" s="33"/>
      <c r="C299" s="16"/>
      <c r="D299" s="30"/>
      <c r="E299" s="11"/>
      <c r="F299" s="11"/>
      <c r="G299" s="106"/>
      <c r="H299" s="594"/>
      <c r="I299" s="133"/>
      <c r="J299" s="131"/>
      <c r="K299" s="66"/>
      <c r="L299" s="679">
        <v>53</v>
      </c>
      <c r="O299" s="7"/>
    </row>
    <row r="300" spans="1:15" ht="12" customHeight="1">
      <c r="A300" s="43" t="str">
        <f>IF(ISBLANK(H300),"",($E$3&amp;"."&amp;+(COUNTA(H$4:H300))))</f>
        <v/>
      </c>
      <c r="B300" s="33"/>
      <c r="C300" s="16"/>
      <c r="D300" s="30"/>
      <c r="E300" s="11"/>
      <c r="F300" s="11"/>
      <c r="G300" s="106"/>
      <c r="H300" s="594"/>
      <c r="I300" s="133"/>
      <c r="J300" s="131"/>
      <c r="K300" s="66"/>
      <c r="L300" s="679">
        <v>54</v>
      </c>
      <c r="O300" s="7"/>
    </row>
    <row r="301" spans="1:15" ht="12" customHeight="1">
      <c r="A301" s="43" t="str">
        <f>IF(ISBLANK(H301),"",($E$3&amp;"."&amp;+(COUNTA(H$4:H301))))</f>
        <v/>
      </c>
      <c r="B301" s="33"/>
      <c r="C301" s="16"/>
      <c r="D301" s="30"/>
      <c r="E301" s="11"/>
      <c r="F301" s="11"/>
      <c r="G301" s="106"/>
      <c r="H301" s="594"/>
      <c r="I301" s="133"/>
      <c r="J301" s="131"/>
      <c r="K301" s="50"/>
      <c r="L301" s="679">
        <v>55</v>
      </c>
      <c r="O301" s="7"/>
    </row>
    <row r="302" spans="1:15" ht="12" customHeight="1">
      <c r="A302" s="43" t="str">
        <f>IF(ISBLANK(H302),"",($E$3&amp;"."&amp;+(COUNTA(H$4:H302))))</f>
        <v/>
      </c>
      <c r="B302" s="33"/>
      <c r="C302" s="16"/>
      <c r="D302" s="30"/>
      <c r="E302" s="11"/>
      <c r="F302" s="11"/>
      <c r="G302" s="106"/>
      <c r="H302" s="594"/>
      <c r="I302" s="133"/>
      <c r="J302" s="131"/>
      <c r="K302" s="66"/>
      <c r="L302" s="679">
        <v>56</v>
      </c>
      <c r="O302" s="7"/>
    </row>
    <row r="303" spans="1:15" ht="12" customHeight="1">
      <c r="A303" s="43"/>
      <c r="B303" s="33"/>
      <c r="C303" s="16"/>
      <c r="D303" s="30"/>
      <c r="E303" s="11"/>
      <c r="F303" s="11"/>
      <c r="G303" s="106"/>
      <c r="H303" s="594"/>
      <c r="I303" s="133"/>
      <c r="J303" s="131"/>
      <c r="K303" s="66"/>
      <c r="L303" s="679">
        <v>57</v>
      </c>
      <c r="O303" s="7"/>
    </row>
    <row r="304" spans="1:15" ht="12" customHeight="1">
      <c r="A304" s="43"/>
      <c r="B304" s="33"/>
      <c r="C304" s="16"/>
      <c r="D304" s="30"/>
      <c r="E304" s="11"/>
      <c r="F304" s="11"/>
      <c r="G304" s="106"/>
      <c r="H304" s="594"/>
      <c r="I304" s="133"/>
      <c r="J304" s="131"/>
      <c r="K304" s="66"/>
      <c r="L304" s="679">
        <v>58</v>
      </c>
      <c r="O304" s="7"/>
    </row>
    <row r="305" spans="1:15" ht="12" customHeight="1">
      <c r="A305" s="43"/>
      <c r="B305" s="33"/>
      <c r="C305" s="16"/>
      <c r="D305" s="30"/>
      <c r="E305" s="11"/>
      <c r="F305" s="11"/>
      <c r="G305" s="106"/>
      <c r="H305" s="594"/>
      <c r="I305" s="133"/>
      <c r="J305" s="131"/>
      <c r="K305" s="66"/>
      <c r="L305" s="679">
        <v>59</v>
      </c>
      <c r="O305" s="7"/>
    </row>
    <row r="306" spans="1:15" ht="12" customHeight="1">
      <c r="A306" s="43"/>
      <c r="B306" s="33"/>
      <c r="C306" s="16"/>
      <c r="D306" s="30"/>
      <c r="E306" s="11"/>
      <c r="F306" s="11"/>
      <c r="G306" s="106"/>
      <c r="H306" s="594"/>
      <c r="I306" s="133"/>
      <c r="J306" s="131"/>
      <c r="K306" s="66"/>
      <c r="L306" s="679">
        <v>60</v>
      </c>
      <c r="O306" s="7"/>
    </row>
    <row r="307" spans="1:15" ht="12" customHeight="1">
      <c r="A307" s="43"/>
      <c r="B307" s="33"/>
      <c r="C307" s="16"/>
      <c r="D307" s="30"/>
      <c r="E307" s="11"/>
      <c r="F307" s="11"/>
      <c r="G307" s="106"/>
      <c r="H307" s="594"/>
      <c r="I307" s="133"/>
      <c r="J307" s="131"/>
      <c r="K307" s="66"/>
      <c r="L307" s="679">
        <v>61</v>
      </c>
      <c r="O307" s="7"/>
    </row>
    <row r="308" spans="1:15" ht="12" customHeight="1">
      <c r="A308" s="43" t="str">
        <f>IF(ISBLANK(H308),"",($E$3&amp;"."&amp;+(COUNTA(H$4:H308))))</f>
        <v/>
      </c>
      <c r="B308" s="33"/>
      <c r="C308" s="91"/>
      <c r="D308" s="38"/>
      <c r="E308" s="101"/>
      <c r="F308" s="101"/>
      <c r="G308" s="102"/>
      <c r="H308" s="98"/>
      <c r="I308" s="111"/>
      <c r="J308" s="61"/>
      <c r="K308" s="66"/>
      <c r="L308" s="679">
        <v>62</v>
      </c>
      <c r="O308" s="7"/>
    </row>
    <row r="309" spans="1:15" ht="12" customHeight="1">
      <c r="A309" s="43" t="str">
        <f>IF(ISBLANK(H309),"",($E$3&amp;"."&amp;+(COUNTA(H$4:H309))))</f>
        <v/>
      </c>
      <c r="B309" s="33"/>
      <c r="C309" s="91"/>
      <c r="D309" s="38"/>
      <c r="E309" s="101"/>
      <c r="F309" s="101"/>
      <c r="G309" s="102"/>
      <c r="H309" s="98"/>
      <c r="I309" s="111"/>
      <c r="J309" s="61"/>
      <c r="K309" s="66"/>
      <c r="L309" s="679">
        <v>63</v>
      </c>
      <c r="O309" s="7"/>
    </row>
    <row r="310" spans="1:15" ht="12" customHeight="1">
      <c r="A310" s="43" t="str">
        <f>IF(ISBLANK(H310),"",($E$3&amp;"."&amp;+(COUNTA(H$4:H310))))</f>
        <v/>
      </c>
      <c r="B310" s="94"/>
      <c r="C310" s="38"/>
      <c r="D310" s="112"/>
      <c r="E310" s="38"/>
      <c r="F310" s="91"/>
      <c r="G310" s="107"/>
      <c r="H310" s="89"/>
      <c r="I310" s="108"/>
      <c r="J310" s="61"/>
      <c r="K310" s="65"/>
      <c r="L310" s="679">
        <v>64</v>
      </c>
      <c r="O310" s="7"/>
    </row>
    <row r="311" spans="1:15" s="51" customFormat="1" ht="12" customHeight="1">
      <c r="A311" s="43" t="str">
        <f>IF(ISBLANK(H311),"",($E$3&amp;"."&amp;+(COUNTA(H$4:H311))))</f>
        <v/>
      </c>
      <c r="B311" s="4"/>
      <c r="C311" s="25" t="str">
        <f>C3</f>
        <v xml:space="preserve">Schedule </v>
      </c>
      <c r="D311" s="22"/>
      <c r="E311" s="583">
        <f>E3</f>
        <v>6</v>
      </c>
      <c r="F311" s="10"/>
      <c r="G311" s="23"/>
      <c r="H311" s="50"/>
      <c r="I311" s="50"/>
      <c r="J311" s="61"/>
      <c r="K311" s="65"/>
      <c r="L311" s="679">
        <v>65</v>
      </c>
    </row>
    <row r="312" spans="1:15" s="51" customFormat="1" ht="12" customHeight="1">
      <c r="A312" s="43" t="str">
        <f>IF(ISBLANK(H312),"",($E$3&amp;"."&amp;+(COUNTA(H$4:H312))))</f>
        <v/>
      </c>
      <c r="B312" s="4"/>
      <c r="C312" s="25" t="str">
        <f>C4</f>
        <v>BUFFER TANK</v>
      </c>
      <c r="D312" s="22"/>
      <c r="E312" s="22"/>
      <c r="F312" s="22"/>
      <c r="G312" s="23"/>
      <c r="H312" s="50"/>
      <c r="I312" s="50"/>
      <c r="J312" s="61"/>
      <c r="K312" s="65" t="str">
        <f t="shared" si="4"/>
        <v/>
      </c>
      <c r="L312" s="679">
        <v>66</v>
      </c>
    </row>
    <row r="313" spans="1:15" s="51" customFormat="1" ht="12" customHeight="1">
      <c r="A313" s="43" t="str">
        <f>IF(ISBLANK(H313),"",($E$6&amp;"."&amp;+(COUNTA(H$4:H313))))</f>
        <v/>
      </c>
      <c r="B313" s="4"/>
      <c r="C313" s="8"/>
      <c r="D313" s="48"/>
      <c r="E313" s="48"/>
      <c r="F313" s="48"/>
      <c r="G313" s="49"/>
      <c r="H313" s="50"/>
      <c r="I313" s="50"/>
      <c r="J313" s="61"/>
      <c r="K313" s="673" t="str">
        <f t="shared" si="4"/>
        <v/>
      </c>
      <c r="L313" s="679">
        <v>67</v>
      </c>
    </row>
    <row r="314" spans="1:15" s="51" customFormat="1" ht="12" customHeight="1">
      <c r="A314" s="68"/>
      <c r="B314" s="69"/>
      <c r="C314" s="78" t="s">
        <v>166</v>
      </c>
      <c r="D314" s="70"/>
      <c r="E314" s="70"/>
      <c r="F314" s="70"/>
      <c r="G314" s="70"/>
      <c r="H314" s="69"/>
      <c r="I314" s="79"/>
      <c r="J314" s="80" t="s">
        <v>167</v>
      </c>
      <c r="K314" s="391"/>
      <c r="L314" s="679">
        <v>68</v>
      </c>
    </row>
    <row r="315" spans="1:15" s="51" customFormat="1" ht="12" customHeight="1">
      <c r="A315" s="7"/>
      <c r="B315" s="2"/>
      <c r="C315" s="1"/>
      <c r="D315" s="1"/>
      <c r="E315" s="1"/>
      <c r="F315" s="1"/>
      <c r="G315" s="1"/>
      <c r="J315" s="64"/>
      <c r="K315" s="64"/>
      <c r="L315" s="679">
        <v>69</v>
      </c>
    </row>
    <row r="316" spans="1:15" s="51" customFormat="1" ht="12" customHeight="1">
      <c r="A316" s="7"/>
      <c r="B316" s="2"/>
      <c r="C316" s="1"/>
      <c r="D316" s="1"/>
      <c r="E316" s="1"/>
      <c r="F316" s="1"/>
      <c r="G316" s="1"/>
      <c r="J316" s="64"/>
      <c r="K316" s="64"/>
      <c r="L316" s="679">
        <v>70</v>
      </c>
    </row>
    <row r="317" spans="1:15" s="51" customFormat="1" ht="12" customHeight="1">
      <c r="A317" s="7"/>
      <c r="B317" s="2"/>
      <c r="C317" s="1"/>
      <c r="D317" s="1"/>
      <c r="E317" s="1"/>
      <c r="F317" s="1"/>
      <c r="G317" s="1"/>
      <c r="J317" s="64"/>
      <c r="K317" s="64"/>
      <c r="L317" s="679">
        <v>71</v>
      </c>
    </row>
    <row r="318" spans="1:15" ht="12" customHeight="1">
      <c r="L318" s="679">
        <v>72</v>
      </c>
    </row>
    <row r="319" spans="1:15" ht="12" customHeight="1">
      <c r="L319" s="679">
        <v>73</v>
      </c>
    </row>
    <row r="320" spans="1:15" ht="12" customHeight="1">
      <c r="L320" s="679">
        <v>74</v>
      </c>
    </row>
    <row r="321" spans="12:12" ht="12" customHeight="1">
      <c r="L321" s="679">
        <v>75</v>
      </c>
    </row>
    <row r="322" spans="12:12" ht="12" customHeight="1">
      <c r="L322" s="679">
        <v>76</v>
      </c>
    </row>
    <row r="323" spans="12:12" ht="12" customHeight="1">
      <c r="L323" s="679">
        <v>77</v>
      </c>
    </row>
    <row r="324" spans="12:12" ht="12" customHeight="1">
      <c r="L324" s="679">
        <v>78</v>
      </c>
    </row>
    <row r="325" spans="12:12" ht="12" customHeight="1">
      <c r="L325" s="679">
        <v>79</v>
      </c>
    </row>
    <row r="326" spans="12:12" ht="12" customHeight="1">
      <c r="L326" s="679">
        <v>80</v>
      </c>
    </row>
    <row r="327" spans="12:12" ht="12" customHeight="1"/>
    <row r="328" spans="12:12" ht="12" customHeight="1"/>
    <row r="329" spans="12:12" ht="12" customHeight="1"/>
    <row r="330" spans="12:12" ht="12" customHeight="1"/>
    <row r="331" spans="12:12" ht="12" customHeight="1"/>
    <row r="332" spans="12:12" ht="12" customHeight="1"/>
    <row r="333" spans="12:12" ht="12" customHeight="1"/>
    <row r="334" spans="12:12" ht="12" customHeight="1"/>
    <row r="335" spans="12:12" ht="12" customHeight="1"/>
    <row r="336" spans="12:12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</sheetData>
  <mergeCells count="25">
    <mergeCell ref="C292:G292"/>
    <mergeCell ref="C66:G66"/>
    <mergeCell ref="C85:G85"/>
    <mergeCell ref="C92:G92"/>
    <mergeCell ref="C106:G106"/>
    <mergeCell ref="C112:G112"/>
    <mergeCell ref="C125:G125"/>
    <mergeCell ref="C135:G135"/>
    <mergeCell ref="C149:G149"/>
    <mergeCell ref="C161:G161"/>
    <mergeCell ref="C204:G204"/>
    <mergeCell ref="C281:G281"/>
    <mergeCell ref="J1:J2"/>
    <mergeCell ref="K1:K2"/>
    <mergeCell ref="B1:B2"/>
    <mergeCell ref="C60:G60"/>
    <mergeCell ref="A1:A2"/>
    <mergeCell ref="C1:G2"/>
    <mergeCell ref="H1:H2"/>
    <mergeCell ref="I1:I2"/>
    <mergeCell ref="C5:G5"/>
    <mergeCell ref="C9:G9"/>
    <mergeCell ref="C24:G24"/>
    <mergeCell ref="C40:G40"/>
    <mergeCell ref="C53:G53"/>
  </mergeCells>
  <phoneticPr fontId="8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&amp;L&amp;9Part C2: Pricing Data
Section C2.2: Bill of Quantities
&amp;R&amp;G</oddHeader>
    <oddFooter>&amp;C&amp;9&amp;G
C2.2-&amp;P</oddFooter>
  </headerFooter>
  <rowBreaks count="3" manualBreakCount="3">
    <brk id="80" max="10" man="1"/>
    <brk id="158" max="10" man="1"/>
    <brk id="236" max="10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057D-3E00-4265-8587-BA549203D76E}">
  <dimension ref="A1:V1077"/>
  <sheetViews>
    <sheetView view="pageBreakPreview" topLeftCell="A422" zoomScale="105" zoomScaleNormal="100" zoomScaleSheetLayoutView="105" zoomScalePageLayoutView="77" workbookViewId="0">
      <selection activeCell="G174" sqref="G174"/>
    </sheetView>
  </sheetViews>
  <sheetFormatPr defaultColWidth="9.109375" defaultRowHeight="12.9" customHeight="1"/>
  <cols>
    <col min="1" max="1" width="6.88671875" style="7" customWidth="1"/>
    <col min="2" max="2" width="8.21875" style="2" customWidth="1"/>
    <col min="3" max="3" width="4.33203125" style="1" customWidth="1"/>
    <col min="4" max="4" width="4.109375" style="1" customWidth="1"/>
    <col min="5" max="6" width="3.6640625" style="1" customWidth="1"/>
    <col min="7" max="7" width="37.5546875" style="1" customWidth="1"/>
    <col min="8" max="8" width="8.5546875" style="51" customWidth="1"/>
    <col min="9" max="9" width="8.33203125" style="51" customWidth="1"/>
    <col min="10" max="10" width="13.5546875" style="64" customWidth="1"/>
    <col min="11" max="11" width="14.88671875" style="64" customWidth="1"/>
    <col min="12" max="13" width="9.109375" style="1"/>
    <col min="14" max="14" width="13.6640625" style="1" customWidth="1"/>
    <col min="15" max="15" width="16" style="7" customWidth="1"/>
    <col min="16" max="16" width="13.88671875" style="1" customWidth="1"/>
    <col min="17" max="17" width="13.33203125" style="1" customWidth="1"/>
    <col min="18" max="19" width="13.44140625" style="1" customWidth="1"/>
    <col min="20" max="16384" width="9.109375" style="1"/>
  </cols>
  <sheetData>
    <row r="1" spans="1:22" s="2" customFormat="1" ht="12" customHeight="1">
      <c r="A1" s="725" t="s">
        <v>0</v>
      </c>
      <c r="B1" s="725" t="s">
        <v>7</v>
      </c>
      <c r="C1" s="719" t="s">
        <v>2</v>
      </c>
      <c r="D1" s="720"/>
      <c r="E1" s="720"/>
      <c r="F1" s="720"/>
      <c r="G1" s="720"/>
      <c r="H1" s="725" t="s">
        <v>3</v>
      </c>
      <c r="I1" s="725" t="s">
        <v>4</v>
      </c>
      <c r="J1" s="801" t="s">
        <v>5</v>
      </c>
      <c r="K1" s="801" t="s">
        <v>6</v>
      </c>
      <c r="O1" s="7"/>
      <c r="P1" s="492"/>
      <c r="Q1" s="491"/>
      <c r="R1" s="489"/>
      <c r="S1" s="490"/>
      <c r="U1" s="2" t="s">
        <v>625</v>
      </c>
      <c r="V1" s="2" t="s">
        <v>625</v>
      </c>
    </row>
    <row r="2" spans="1:22" s="2" customFormat="1" ht="12" customHeight="1">
      <c r="A2" s="726"/>
      <c r="B2" s="726"/>
      <c r="C2" s="722"/>
      <c r="D2" s="723"/>
      <c r="E2" s="723"/>
      <c r="F2" s="723"/>
      <c r="G2" s="723"/>
      <c r="H2" s="726"/>
      <c r="I2" s="726"/>
      <c r="J2" s="802"/>
      <c r="K2" s="802"/>
      <c r="O2" s="394" t="s">
        <v>621</v>
      </c>
      <c r="P2" s="400">
        <v>140.99700000000001</v>
      </c>
      <c r="Q2" s="404">
        <v>0.3</v>
      </c>
      <c r="R2" s="408">
        <f>$P$2*IF($Q$2&gt;2,2,$Q$2)*1</f>
        <v>42.299100000000003</v>
      </c>
      <c r="S2" s="408">
        <f>$P$2*IF($Q$2&gt;2,$Q$2-2,0)*1</f>
        <v>0</v>
      </c>
      <c r="U2" s="605">
        <f>SUM(R2:S2)</f>
        <v>42.299100000000003</v>
      </c>
      <c r="V2" s="605">
        <f>P2*Q2*1</f>
        <v>42.299100000000003</v>
      </c>
    </row>
    <row r="3" spans="1:22" s="2" customFormat="1" ht="12" customHeight="1">
      <c r="A3" s="125"/>
      <c r="B3" s="335" t="s">
        <v>8</v>
      </c>
      <c r="C3" s="28" t="s">
        <v>823</v>
      </c>
      <c r="D3" s="10"/>
      <c r="E3" s="124">
        <v>7</v>
      </c>
      <c r="F3" s="1"/>
      <c r="G3" s="6"/>
      <c r="H3" s="4"/>
      <c r="I3" s="4"/>
      <c r="J3" s="83"/>
      <c r="K3" s="66" t="str">
        <f>IF(I3&lt;&gt;0,I3*J3,"")</f>
        <v/>
      </c>
      <c r="L3" s="679">
        <v>1</v>
      </c>
      <c r="O3" s="396" t="s">
        <v>622</v>
      </c>
      <c r="P3" s="50">
        <v>17.72</v>
      </c>
      <c r="Q3" s="405">
        <f>AVERAGE(1.969,1.984,2.757,)</f>
        <v>1.6775000000000002</v>
      </c>
      <c r="R3" s="203">
        <f>$P$3*IF($Q$3&gt;2,2,$Q$3)*1</f>
        <v>29.725300000000001</v>
      </c>
      <c r="S3" s="203">
        <f>$P$3*IF($Q$3&gt;2,$Q$3-2,0)*1</f>
        <v>0</v>
      </c>
      <c r="U3" s="605">
        <f>SUM(R3:S3)</f>
        <v>29.725300000000001</v>
      </c>
      <c r="V3" s="605">
        <f>P3*Q3*1</f>
        <v>29.725300000000001</v>
      </c>
    </row>
    <row r="4" spans="1:22" ht="12" customHeight="1">
      <c r="A4" s="3"/>
      <c r="B4" s="336" t="s">
        <v>49</v>
      </c>
      <c r="C4" s="531" t="s">
        <v>221</v>
      </c>
      <c r="D4" s="644"/>
      <c r="E4" s="644"/>
      <c r="F4" s="644"/>
      <c r="G4" s="645"/>
      <c r="H4" s="50"/>
      <c r="I4" s="50"/>
      <c r="J4" s="83"/>
      <c r="K4" s="66" t="str">
        <f t="shared" ref="K4:K7" si="0">IF(I4&lt;&gt;0,I4*J4,"")</f>
        <v/>
      </c>
      <c r="L4" s="679">
        <v>2</v>
      </c>
      <c r="O4" s="396" t="s">
        <v>623</v>
      </c>
      <c r="P4" s="50">
        <v>20</v>
      </c>
      <c r="Q4" s="405">
        <f>1490.5-1485.64</f>
        <v>4.8599999999999</v>
      </c>
      <c r="R4" s="203">
        <f>$P$4*IF($Q$4&gt;2,2,$Q$4)*1</f>
        <v>40</v>
      </c>
      <c r="S4" s="203">
        <f>$P$4*IF($Q$4&gt;2,$Q$4-2,0)*1</f>
        <v>57.199999999997999</v>
      </c>
      <c r="U4" s="605">
        <f>SUM(R4:S4)</f>
        <v>97.199999999997999</v>
      </c>
      <c r="V4" s="605">
        <f>P4*Q4*1</f>
        <v>97.199999999997999</v>
      </c>
    </row>
    <row r="5" spans="1:22" ht="12" customHeight="1">
      <c r="A5" s="43"/>
      <c r="B5" s="545"/>
      <c r="H5" s="50"/>
      <c r="I5" s="50"/>
      <c r="J5" s="83"/>
      <c r="K5" s="66" t="str">
        <f t="shared" si="0"/>
        <v/>
      </c>
      <c r="L5" s="679">
        <v>3</v>
      </c>
      <c r="O5" s="398" t="s">
        <v>624</v>
      </c>
      <c r="P5" s="401">
        <v>25</v>
      </c>
      <c r="Q5" s="406">
        <f>1487.5-1485.59</f>
        <v>1.9100000000000819</v>
      </c>
      <c r="R5" s="409">
        <f>$P$5*IF($Q$5&gt;2,2,$Q$5)*1</f>
        <v>47.750000000002046</v>
      </c>
      <c r="S5" s="409">
        <f>$P$5*IF($Q$5&gt;2,$Q$5-2,0)*1</f>
        <v>0</v>
      </c>
      <c r="U5" s="605">
        <f>SUM(R5:S5)</f>
        <v>47.750000000002046</v>
      </c>
      <c r="V5" s="605">
        <f>P5*Q5*1</f>
        <v>47.750000000002046</v>
      </c>
    </row>
    <row r="6" spans="1:22" ht="12" customHeight="1">
      <c r="A6" s="43" t="str">
        <f>IF(ISBLANK(H6),"",($E$3&amp;"."&amp;+(COUNTA(H$3:H6))))</f>
        <v/>
      </c>
      <c r="C6" s="786" t="s">
        <v>222</v>
      </c>
      <c r="D6" s="787"/>
      <c r="E6" s="787"/>
      <c r="F6" s="787"/>
      <c r="G6" s="787"/>
      <c r="H6" s="4"/>
      <c r="I6" s="4"/>
      <c r="J6" s="83"/>
      <c r="K6" s="66" t="str">
        <f t="shared" si="0"/>
        <v/>
      </c>
      <c r="L6" s="679">
        <v>4</v>
      </c>
      <c r="O6" s="403" t="s">
        <v>615</v>
      </c>
      <c r="P6" s="402">
        <f>SUM(P2:P5)</f>
        <v>203.71700000000001</v>
      </c>
      <c r="Q6" s="7"/>
      <c r="R6" s="410">
        <f t="shared" ref="R6:S6" si="1">SUM(R2:R5)</f>
        <v>159.77440000000206</v>
      </c>
      <c r="S6" s="410">
        <f t="shared" si="1"/>
        <v>57.199999999997999</v>
      </c>
    </row>
    <row r="7" spans="1:22" ht="12" customHeight="1">
      <c r="A7" s="43" t="str">
        <f>IF(ISBLANK(H7),"",($E$3&amp;"."&amp;+(COUNTA(H$3:H7))))</f>
        <v/>
      </c>
      <c r="B7" s="34"/>
      <c r="C7" s="25"/>
      <c r="D7" s="16"/>
      <c r="E7" s="16"/>
      <c r="F7" s="16"/>
      <c r="G7" s="6"/>
      <c r="H7" s="4"/>
      <c r="I7" s="4"/>
      <c r="J7" s="83"/>
      <c r="K7" s="66" t="str">
        <f t="shared" si="0"/>
        <v/>
      </c>
      <c r="L7" s="679">
        <v>5</v>
      </c>
      <c r="P7" s="7"/>
      <c r="Q7" s="7"/>
      <c r="R7" s="7"/>
    </row>
    <row r="8" spans="1:22" ht="12" customHeight="1">
      <c r="A8" s="43" t="str">
        <f>IF(ISBLANK(H8),"",($E$3&amp;"."&amp;+(COUNTA(H$3:H8))))</f>
        <v/>
      </c>
      <c r="B8" s="122"/>
      <c r="C8" s="25" t="s">
        <v>223</v>
      </c>
      <c r="D8" s="11"/>
      <c r="E8" s="11"/>
      <c r="F8" s="11"/>
      <c r="G8" s="6"/>
      <c r="H8" s="4"/>
      <c r="I8" s="4"/>
      <c r="J8" s="83"/>
      <c r="K8" s="66"/>
      <c r="L8" s="679">
        <v>6</v>
      </c>
    </row>
    <row r="9" spans="1:22" ht="12" customHeight="1">
      <c r="A9" s="43" t="str">
        <f>IF(ISBLANK(H9),"",($E$3&amp;"."&amp;+(COUNTA(H$3:H9))))</f>
        <v/>
      </c>
      <c r="B9" s="122"/>
      <c r="C9" s="25"/>
      <c r="D9" s="11"/>
      <c r="E9" s="11"/>
      <c r="F9" s="11"/>
      <c r="G9" s="6"/>
      <c r="H9" s="4"/>
      <c r="I9" s="4"/>
      <c r="J9" s="83"/>
      <c r="K9" s="66"/>
      <c r="L9" s="679">
        <v>7</v>
      </c>
    </row>
    <row r="10" spans="1:22" ht="12" customHeight="1">
      <c r="A10" s="43" t="str">
        <f>IF(ISBLANK(H10),"",($E$3&amp;"."&amp;+(COUNTA(H$3:H10))))</f>
        <v/>
      </c>
      <c r="B10" s="33" t="s">
        <v>75</v>
      </c>
      <c r="C10" s="15" t="s">
        <v>12</v>
      </c>
      <c r="D10" s="16" t="s">
        <v>224</v>
      </c>
      <c r="E10" s="26"/>
      <c r="F10" s="26"/>
      <c r="G10" s="6"/>
      <c r="H10" s="14"/>
      <c r="I10" s="4"/>
      <c r="J10" s="83"/>
      <c r="K10" s="66"/>
      <c r="L10" s="679">
        <v>8</v>
      </c>
    </row>
    <row r="11" spans="1:22" ht="12" customHeight="1">
      <c r="A11" s="43" t="str">
        <f>IF(ISBLANK(H11),"",($E$3&amp;"."&amp;+(COUNTA(H$3:H11))))</f>
        <v/>
      </c>
      <c r="B11" s="33"/>
      <c r="C11" s="36"/>
      <c r="D11" s="19" t="s">
        <v>225</v>
      </c>
      <c r="E11" s="11"/>
      <c r="F11" s="11"/>
      <c r="G11" s="6"/>
      <c r="H11" s="14"/>
      <c r="I11" s="4"/>
      <c r="J11" s="83"/>
      <c r="K11" s="66"/>
      <c r="L11" s="679">
        <v>9</v>
      </c>
    </row>
    <row r="12" spans="1:22" s="59" customFormat="1" ht="12" customHeight="1">
      <c r="A12" s="43" t="str">
        <f>IF(ISBLANK(H12),"",($E$3&amp;"."&amp;+(COUNTA(H$3:H12))))</f>
        <v/>
      </c>
      <c r="B12" s="33"/>
      <c r="C12" s="36"/>
      <c r="D12" s="13"/>
      <c r="E12" s="11"/>
      <c r="F12" s="11"/>
      <c r="G12" s="6"/>
      <c r="H12" s="14"/>
      <c r="I12" s="4"/>
      <c r="J12" s="83"/>
      <c r="K12" s="66"/>
      <c r="L12" s="679">
        <v>10</v>
      </c>
      <c r="O12" s="126"/>
    </row>
    <row r="13" spans="1:22" s="2" customFormat="1" ht="12" customHeight="1">
      <c r="A13" s="43" t="str">
        <f>IF(ISBLANK(H13),"",($E$3&amp;"."&amp;+(COUNTA(H$3:H13))))</f>
        <v>7.1</v>
      </c>
      <c r="B13" s="33"/>
      <c r="C13" s="36"/>
      <c r="D13" s="13" t="s">
        <v>11</v>
      </c>
      <c r="E13" s="38" t="s">
        <v>226</v>
      </c>
      <c r="F13" s="11"/>
      <c r="G13" s="6"/>
      <c r="H13" s="14" t="s">
        <v>62</v>
      </c>
      <c r="I13" s="4">
        <f>ROUNDUP($P$6,0)</f>
        <v>204</v>
      </c>
      <c r="J13" s="83"/>
      <c r="K13" s="66"/>
      <c r="L13" s="679">
        <v>11</v>
      </c>
      <c r="O13" s="7"/>
    </row>
    <row r="14" spans="1:22" s="2" customFormat="1" ht="12" customHeight="1">
      <c r="A14" s="43" t="str">
        <f>IF(ISBLANK(H14),"",($E$3&amp;"."&amp;+(COUNTA(H$3:H14))))</f>
        <v/>
      </c>
      <c r="B14" s="33"/>
      <c r="C14" s="36"/>
      <c r="D14" s="15"/>
      <c r="E14" s="11"/>
      <c r="F14" s="11"/>
      <c r="G14" s="6"/>
      <c r="H14" s="14"/>
      <c r="I14" s="4"/>
      <c r="J14" s="83"/>
      <c r="K14" s="66"/>
      <c r="L14" s="679">
        <v>12</v>
      </c>
      <c r="O14" s="7"/>
    </row>
    <row r="15" spans="1:22" s="2" customFormat="1" ht="12" customHeight="1">
      <c r="A15" s="43" t="str">
        <f>IF(ISBLANK(H15),"",($E$3&amp;"."&amp;+(COUNTA(H$3:H15))))</f>
        <v/>
      </c>
      <c r="B15" s="34"/>
      <c r="C15" s="28" t="s">
        <v>50</v>
      </c>
      <c r="D15" s="11"/>
      <c r="E15" s="11"/>
      <c r="F15" s="11"/>
      <c r="G15" s="6"/>
      <c r="H15" s="14"/>
      <c r="I15" s="4"/>
      <c r="J15" s="83"/>
      <c r="K15" s="66"/>
      <c r="L15" s="679">
        <v>13</v>
      </c>
      <c r="O15" s="7"/>
    </row>
    <row r="16" spans="1:22" ht="12" customHeight="1">
      <c r="A16" s="43" t="str">
        <f>IF(ISBLANK(H16),"",($E$3&amp;"."&amp;+(COUNTA(H$3:H16))))</f>
        <v/>
      </c>
      <c r="B16" s="34"/>
      <c r="C16" s="36"/>
      <c r="D16" s="11"/>
      <c r="E16" s="11"/>
      <c r="F16" s="11"/>
      <c r="G16" s="6"/>
      <c r="H16" s="14"/>
      <c r="I16" s="4"/>
      <c r="J16" s="83"/>
      <c r="K16" s="66"/>
      <c r="L16" s="679">
        <v>14</v>
      </c>
    </row>
    <row r="17" spans="1:12" ht="12" customHeight="1">
      <c r="A17" s="43" t="str">
        <f>IF(ISBLANK(H17),"",($E$3&amp;"."&amp;+(COUNTA(H$3:H17))))</f>
        <v/>
      </c>
      <c r="B17" s="33"/>
      <c r="C17" s="16" t="s">
        <v>51</v>
      </c>
      <c r="E17" s="26"/>
      <c r="F17" s="26"/>
      <c r="G17" s="6"/>
      <c r="H17" s="14"/>
      <c r="I17" s="166"/>
      <c r="J17" s="83"/>
      <c r="K17" s="66"/>
      <c r="L17" s="679">
        <v>15</v>
      </c>
    </row>
    <row r="18" spans="1:12" ht="12" customHeight="1">
      <c r="A18" s="43" t="str">
        <f>IF(ISBLANK(H18),"",($E$3&amp;"."&amp;+(COUNTA(H$3:H18))))</f>
        <v/>
      </c>
      <c r="B18" s="33"/>
      <c r="C18" s="19" t="s">
        <v>227</v>
      </c>
      <c r="E18" s="11"/>
      <c r="F18" s="11"/>
      <c r="G18" s="6"/>
      <c r="H18" s="14"/>
      <c r="I18" s="4"/>
      <c r="J18" s="83"/>
      <c r="K18" s="66"/>
      <c r="L18" s="679">
        <v>16</v>
      </c>
    </row>
    <row r="19" spans="1:12" ht="12" customHeight="1">
      <c r="A19" s="43" t="str">
        <f>IF(ISBLANK(H19),"",($E$3&amp;"."&amp;+(COUNTA(H$3:H19))))</f>
        <v/>
      </c>
      <c r="B19" s="33"/>
      <c r="C19" s="16" t="s">
        <v>228</v>
      </c>
      <c r="E19" s="11"/>
      <c r="F19" s="11"/>
      <c r="G19" s="6"/>
      <c r="H19" s="14"/>
      <c r="I19" s="4"/>
      <c r="J19" s="83"/>
      <c r="K19" s="66"/>
      <c r="L19" s="679">
        <v>17</v>
      </c>
    </row>
    <row r="20" spans="1:12" ht="12" customHeight="1">
      <c r="A20" s="43" t="str">
        <f>IF(ISBLANK(H20),"",($E$3&amp;"."&amp;+(COUNTA(H$3:H20))))</f>
        <v/>
      </c>
      <c r="B20" s="33"/>
      <c r="C20" s="16" t="s">
        <v>229</v>
      </c>
      <c r="E20" s="11"/>
      <c r="F20" s="11"/>
      <c r="G20" s="6"/>
      <c r="H20" s="14"/>
      <c r="I20" s="4"/>
      <c r="J20" s="83"/>
      <c r="K20" s="66"/>
      <c r="L20" s="679">
        <v>18</v>
      </c>
    </row>
    <row r="21" spans="1:12" ht="12" customHeight="1">
      <c r="A21" s="43" t="str">
        <f>IF(ISBLANK(H21),"",($E$3&amp;"."&amp;+(COUNTA(H$3:H21))))</f>
        <v/>
      </c>
      <c r="B21" s="33"/>
      <c r="C21" s="36"/>
      <c r="D21" s="16"/>
      <c r="E21" s="11"/>
      <c r="F21" s="11"/>
      <c r="G21" s="6"/>
      <c r="H21" s="14"/>
      <c r="I21" s="4"/>
      <c r="J21" s="83"/>
      <c r="K21" s="66"/>
      <c r="L21" s="679">
        <v>19</v>
      </c>
    </row>
    <row r="22" spans="1:12" ht="12" customHeight="1">
      <c r="A22" s="43" t="str">
        <f>IF(ISBLANK(H22),"",($E$3&amp;"."&amp;+(COUNTA(H$3:H22))))</f>
        <v/>
      </c>
      <c r="B22" s="33" t="s">
        <v>14</v>
      </c>
      <c r="C22" s="15" t="s">
        <v>12</v>
      </c>
      <c r="D22" s="39" t="s">
        <v>52</v>
      </c>
      <c r="E22" s="38"/>
      <c r="H22" s="14"/>
      <c r="I22" s="4"/>
      <c r="J22" s="83"/>
      <c r="K22" s="66"/>
      <c r="L22" s="679">
        <v>20</v>
      </c>
    </row>
    <row r="23" spans="1:12" ht="12" customHeight="1">
      <c r="A23" s="43" t="str">
        <f>IF(ISBLANK(H23),"",($E$3&amp;"."&amp;+(COUNTA(H$3:H23))))</f>
        <v/>
      </c>
      <c r="B23" s="33"/>
      <c r="C23" s="16"/>
      <c r="D23" s="13"/>
      <c r="E23" s="11"/>
      <c r="H23" s="14"/>
      <c r="I23" s="4"/>
      <c r="J23" s="83"/>
      <c r="K23" s="66"/>
      <c r="L23" s="679">
        <v>21</v>
      </c>
    </row>
    <row r="24" spans="1:12" ht="12" customHeight="1">
      <c r="A24" s="43" t="str">
        <f>IF(ISBLANK(H24),"",($E$3&amp;"."&amp;+(COUNTA(H$3:H24))))</f>
        <v>7.2</v>
      </c>
      <c r="B24" s="33"/>
      <c r="C24" s="16"/>
      <c r="D24" s="13" t="s">
        <v>11</v>
      </c>
      <c r="E24" s="11" t="s">
        <v>53</v>
      </c>
      <c r="H24" s="14" t="s">
        <v>13</v>
      </c>
      <c r="I24" s="202">
        <f>ROUNDUP($R$6,0)</f>
        <v>160</v>
      </c>
      <c r="J24" s="83"/>
      <c r="K24" s="66"/>
      <c r="L24" s="679">
        <v>22</v>
      </c>
    </row>
    <row r="25" spans="1:12" ht="12" customHeight="1">
      <c r="A25" s="43" t="str">
        <f>IF(ISBLANK(H25),"",($E$3&amp;"."&amp;+(COUNTA(H$3:H25))))</f>
        <v/>
      </c>
      <c r="B25" s="33"/>
      <c r="C25" s="16"/>
      <c r="D25" s="13"/>
      <c r="E25" s="11"/>
      <c r="H25" s="14"/>
      <c r="I25" s="4"/>
      <c r="J25" s="83"/>
      <c r="K25" s="66"/>
      <c r="L25" s="679">
        <v>23</v>
      </c>
    </row>
    <row r="26" spans="1:12" ht="12" customHeight="1">
      <c r="A26" s="43" t="str">
        <f>IF(ISBLANK(H26),"",($E$3&amp;"."&amp;+(COUNTA(H$3:H26))))</f>
        <v>7.3</v>
      </c>
      <c r="B26" s="33"/>
      <c r="C26" s="16"/>
      <c r="D26" s="13" t="s">
        <v>17</v>
      </c>
      <c r="E26" s="11" t="s">
        <v>230</v>
      </c>
      <c r="H26" s="14" t="s">
        <v>13</v>
      </c>
      <c r="I26" s="202">
        <f>ROUNDUP($S$6,0)</f>
        <v>58</v>
      </c>
      <c r="J26" s="83"/>
      <c r="K26" s="66"/>
      <c r="L26" s="679">
        <v>24</v>
      </c>
    </row>
    <row r="27" spans="1:12" ht="12" customHeight="1">
      <c r="A27" s="43" t="str">
        <f>IF(ISBLANK(H27),"",($E$3&amp;"."&amp;+(COUNTA(H$3:H27))))</f>
        <v/>
      </c>
      <c r="B27" s="33"/>
      <c r="C27" s="16"/>
      <c r="D27" s="13"/>
      <c r="E27" s="11"/>
      <c r="H27" s="14"/>
      <c r="I27" s="4"/>
      <c r="J27" s="83"/>
      <c r="K27" s="66"/>
      <c r="L27" s="679">
        <v>25</v>
      </c>
    </row>
    <row r="28" spans="1:12" ht="12" customHeight="1">
      <c r="A28" s="43" t="str">
        <f>IF(ISBLANK(H28),"",($E$3&amp;"."&amp;+(COUNTA(H$3:H28))))</f>
        <v/>
      </c>
      <c r="B28" s="33" t="s">
        <v>14</v>
      </c>
      <c r="C28" s="15" t="s">
        <v>15</v>
      </c>
      <c r="D28" s="16" t="s">
        <v>231</v>
      </c>
      <c r="E28" s="11"/>
      <c r="H28" s="14"/>
      <c r="I28" s="4"/>
      <c r="J28" s="83"/>
      <c r="K28" s="66" t="str">
        <f t="shared" ref="K28:K104" si="2">IF(I28&lt;&gt;0,I28*J28,"")</f>
        <v/>
      </c>
      <c r="L28" s="679">
        <v>26</v>
      </c>
    </row>
    <row r="29" spans="1:12" ht="12" customHeight="1">
      <c r="A29" s="43" t="str">
        <f>IF(ISBLANK(H29),"",($E$3&amp;"."&amp;+(COUNTA(H$3:H29))))</f>
        <v/>
      </c>
      <c r="B29" s="33"/>
      <c r="C29" s="31"/>
      <c r="D29" s="13"/>
      <c r="E29" s="11"/>
      <c r="H29" s="14"/>
      <c r="I29" s="4"/>
      <c r="J29" s="83"/>
      <c r="K29" s="66" t="str">
        <f t="shared" si="2"/>
        <v/>
      </c>
      <c r="L29" s="679">
        <v>27</v>
      </c>
    </row>
    <row r="30" spans="1:12" ht="12" customHeight="1">
      <c r="A30" s="43" t="str">
        <f>IF(ISBLANK(H30),"",($E$3&amp;"."&amp;+(COUNTA(H$3:H30))))</f>
        <v>7.4</v>
      </c>
      <c r="B30" s="33"/>
      <c r="C30" s="31"/>
      <c r="D30" s="13" t="s">
        <v>11</v>
      </c>
      <c r="E30" s="11" t="s">
        <v>53</v>
      </c>
      <c r="H30" s="14" t="s">
        <v>13</v>
      </c>
      <c r="I30" s="4">
        <v>1</v>
      </c>
      <c r="J30" s="83"/>
      <c r="K30" s="66" t="s">
        <v>170</v>
      </c>
      <c r="L30" s="679">
        <v>28</v>
      </c>
    </row>
    <row r="31" spans="1:12" ht="12" customHeight="1">
      <c r="A31" s="43" t="str">
        <f>IF(ISBLANK(H31),"",($E$3&amp;"."&amp;+(COUNTA(H$3:H31))))</f>
        <v/>
      </c>
      <c r="B31" s="33"/>
      <c r="C31" s="31"/>
      <c r="D31" s="13"/>
      <c r="E31" s="11"/>
      <c r="H31" s="14"/>
      <c r="I31" s="4"/>
      <c r="J31" s="83"/>
      <c r="K31" s="66" t="str">
        <f t="shared" si="2"/>
        <v/>
      </c>
      <c r="L31" s="679">
        <v>29</v>
      </c>
    </row>
    <row r="32" spans="1:12" ht="12" customHeight="1">
      <c r="A32" s="43" t="str">
        <f>IF(ISBLANK(H32),"",($E$3&amp;"."&amp;+(COUNTA(H$3:H32))))</f>
        <v>7.5</v>
      </c>
      <c r="B32" s="33"/>
      <c r="C32" s="31"/>
      <c r="D32" s="13" t="s">
        <v>17</v>
      </c>
      <c r="E32" s="11" t="s">
        <v>230</v>
      </c>
      <c r="H32" s="14" t="s">
        <v>13</v>
      </c>
      <c r="I32" s="167">
        <v>1</v>
      </c>
      <c r="J32" s="83"/>
      <c r="K32" s="66" t="s">
        <v>170</v>
      </c>
      <c r="L32" s="679">
        <v>30</v>
      </c>
    </row>
    <row r="33" spans="1:17" ht="12" customHeight="1">
      <c r="A33" s="43" t="str">
        <f>IF(ISBLANK(H33),"",($E$3&amp;"."&amp;+(COUNTA(H$3:H33))))</f>
        <v/>
      </c>
      <c r="B33" s="33"/>
      <c r="C33" s="31"/>
      <c r="D33" s="680"/>
      <c r="E33" s="11"/>
      <c r="H33" s="14"/>
      <c r="I33" s="4"/>
      <c r="J33" s="83"/>
      <c r="K33" s="66" t="str">
        <f t="shared" si="2"/>
        <v/>
      </c>
      <c r="L33" s="679">
        <v>31</v>
      </c>
    </row>
    <row r="34" spans="1:17" ht="12" customHeight="1">
      <c r="A34" s="43" t="str">
        <f>IF(ISBLANK(H34),"",($E$3&amp;"."&amp;+(COUNTA(H$3:H34))))</f>
        <v/>
      </c>
      <c r="B34" s="33" t="s">
        <v>14</v>
      </c>
      <c r="C34" s="15" t="s">
        <v>16</v>
      </c>
      <c r="D34" s="684" t="s">
        <v>232</v>
      </c>
      <c r="E34" s="11"/>
      <c r="H34" s="14"/>
      <c r="I34" s="4"/>
      <c r="J34" s="83"/>
      <c r="K34" s="66" t="str">
        <f t="shared" si="2"/>
        <v/>
      </c>
      <c r="L34" s="679">
        <v>32</v>
      </c>
    </row>
    <row r="35" spans="1:17" ht="12" customHeight="1">
      <c r="A35" s="43" t="str">
        <f>IF(ISBLANK(H35),"",($E$3&amp;"."&amp;+(COUNTA(H$3:H35))))</f>
        <v/>
      </c>
      <c r="B35" s="33"/>
      <c r="C35" s="31"/>
      <c r="D35" s="680"/>
      <c r="E35" s="11"/>
      <c r="H35" s="14"/>
      <c r="I35" s="4"/>
      <c r="J35" s="83"/>
      <c r="K35" s="66" t="str">
        <f t="shared" si="2"/>
        <v/>
      </c>
      <c r="L35" s="679">
        <v>33</v>
      </c>
    </row>
    <row r="36" spans="1:17" ht="12" customHeight="1">
      <c r="A36" s="43" t="str">
        <f>IF(ISBLANK(H36),"",($E$3&amp;"."&amp;+(COUNTA(H$3:H36))))</f>
        <v>7.6</v>
      </c>
      <c r="B36" s="33"/>
      <c r="C36" s="31"/>
      <c r="D36" s="680" t="s">
        <v>11</v>
      </c>
      <c r="E36" s="11" t="s">
        <v>53</v>
      </c>
      <c r="H36" s="14" t="s">
        <v>13</v>
      </c>
      <c r="I36" s="4">
        <v>1</v>
      </c>
      <c r="J36" s="83"/>
      <c r="K36" s="66" t="s">
        <v>170</v>
      </c>
      <c r="L36" s="679">
        <v>34</v>
      </c>
    </row>
    <row r="37" spans="1:17" ht="12" customHeight="1">
      <c r="A37" s="43" t="str">
        <f>IF(ISBLANK(H37),"",($E$3&amp;"."&amp;+(COUNTA(H$3:H37))))</f>
        <v/>
      </c>
      <c r="B37" s="33"/>
      <c r="C37" s="31"/>
      <c r="D37" s="680"/>
      <c r="E37" s="11"/>
      <c r="H37" s="14"/>
      <c r="I37" s="4"/>
      <c r="J37" s="83"/>
      <c r="K37" s="66"/>
      <c r="L37" s="679">
        <v>35</v>
      </c>
    </row>
    <row r="38" spans="1:17" ht="12" customHeight="1">
      <c r="A38" s="43" t="str">
        <f>IF(ISBLANK(H38),"",($E$3&amp;"."&amp;+(COUNTA(H$3:H38))))</f>
        <v>7.7</v>
      </c>
      <c r="B38" s="33"/>
      <c r="C38" s="31"/>
      <c r="D38" s="680" t="s">
        <v>17</v>
      </c>
      <c r="E38" s="11" t="s">
        <v>230</v>
      </c>
      <c r="H38" s="14" t="s">
        <v>13</v>
      </c>
      <c r="I38" s="4">
        <v>1</v>
      </c>
      <c r="J38" s="83"/>
      <c r="K38" s="66" t="s">
        <v>170</v>
      </c>
      <c r="L38" s="679">
        <v>36</v>
      </c>
    </row>
    <row r="39" spans="1:17" ht="12" customHeight="1">
      <c r="A39" s="43" t="str">
        <f>IF(ISBLANK(H39),"",($E$3&amp;"."&amp;+(COUNTA(H$3:H39))))</f>
        <v/>
      </c>
      <c r="B39" s="33"/>
      <c r="C39" s="31"/>
      <c r="D39" s="680"/>
      <c r="E39" s="11"/>
      <c r="H39" s="14"/>
      <c r="I39" s="4"/>
      <c r="J39" s="83"/>
      <c r="K39" s="66"/>
      <c r="L39" s="679">
        <v>37</v>
      </c>
    </row>
    <row r="40" spans="1:17" ht="12" customHeight="1">
      <c r="A40" s="43" t="str">
        <f>IF(ISBLANK(H40),"",($E$3&amp;"."&amp;+(COUNTA(H$3:H40))))</f>
        <v>7.8</v>
      </c>
      <c r="B40" s="33"/>
      <c r="C40" s="31"/>
      <c r="D40" s="680" t="s">
        <v>81</v>
      </c>
      <c r="E40" s="11" t="s">
        <v>233</v>
      </c>
      <c r="F40" s="6"/>
      <c r="H40" s="14" t="s">
        <v>13</v>
      </c>
      <c r="I40" s="4">
        <v>1</v>
      </c>
      <c r="J40" s="83"/>
      <c r="K40" s="66" t="s">
        <v>170</v>
      </c>
      <c r="L40" s="679">
        <v>38</v>
      </c>
    </row>
    <row r="41" spans="1:17" ht="12" customHeight="1">
      <c r="A41" s="43" t="str">
        <f>IF(ISBLANK(H41),"",($E$3&amp;"."&amp;+(COUNTA(H$3:H41))))</f>
        <v/>
      </c>
      <c r="B41" s="33"/>
      <c r="C41" s="36"/>
      <c r="D41" s="692"/>
      <c r="E41" s="13"/>
      <c r="F41" s="11"/>
      <c r="G41" s="6"/>
      <c r="H41" s="14"/>
      <c r="I41" s="4"/>
      <c r="J41" s="83"/>
      <c r="K41" s="66" t="str">
        <f t="shared" si="2"/>
        <v/>
      </c>
      <c r="L41" s="679">
        <v>39</v>
      </c>
    </row>
    <row r="42" spans="1:17" ht="12" customHeight="1">
      <c r="A42" s="43" t="str">
        <f>IF(ISBLANK(H42),"",($E$3&amp;"."&amp;+(COUNTA(H$3:H42))))</f>
        <v/>
      </c>
      <c r="B42" s="33" t="s">
        <v>14</v>
      </c>
      <c r="C42" s="15" t="s">
        <v>23</v>
      </c>
      <c r="D42" s="684" t="s">
        <v>234</v>
      </c>
      <c r="E42" s="11"/>
      <c r="F42" s="11"/>
      <c r="G42" s="6"/>
      <c r="H42" s="14"/>
      <c r="I42" s="4"/>
      <c r="J42" s="83"/>
      <c r="K42" s="66" t="str">
        <f t="shared" si="2"/>
        <v/>
      </c>
      <c r="L42" s="679">
        <v>40</v>
      </c>
    </row>
    <row r="43" spans="1:17" ht="12" customHeight="1">
      <c r="A43" s="43" t="str">
        <f>IF(ISBLANK(H43),"",($E$3&amp;"."&amp;+(COUNTA(H$3:H43))))</f>
        <v/>
      </c>
      <c r="B43" s="33"/>
      <c r="C43" s="36"/>
      <c r="D43" s="680"/>
      <c r="E43" s="11"/>
      <c r="F43" s="11"/>
      <c r="G43" s="6"/>
      <c r="H43" s="14"/>
      <c r="I43" s="4"/>
      <c r="J43" s="83"/>
      <c r="K43" s="66"/>
      <c r="L43" s="679">
        <v>41</v>
      </c>
    </row>
    <row r="44" spans="1:17" ht="12" customHeight="1">
      <c r="A44" s="43" t="str">
        <f>IF(ISBLANK(H44),"",($E$3&amp;"."&amp;+(COUNTA(H$3:H44))))</f>
        <v>7.9</v>
      </c>
      <c r="B44" s="33"/>
      <c r="C44" s="36"/>
      <c r="D44" s="680" t="s">
        <v>11</v>
      </c>
      <c r="E44" s="11" t="s">
        <v>235</v>
      </c>
      <c r="F44" s="11"/>
      <c r="G44" s="6"/>
      <c r="H44" s="14" t="s">
        <v>13</v>
      </c>
      <c r="I44" s="167">
        <f>ROUNDUP($Q$50,0)</f>
        <v>63</v>
      </c>
      <c r="J44" s="83"/>
      <c r="K44" s="66"/>
      <c r="L44" s="679">
        <v>42</v>
      </c>
    </row>
    <row r="45" spans="1:17" ht="12" customHeight="1">
      <c r="A45" s="43" t="str">
        <f>IF(ISBLANK(H45),"",($E$3&amp;"."&amp;+(COUNTA(H$3:H45))))</f>
        <v/>
      </c>
      <c r="B45" s="33"/>
      <c r="C45" s="36"/>
      <c r="D45" s="680"/>
      <c r="E45" s="11"/>
      <c r="F45" s="11"/>
      <c r="G45" s="6"/>
      <c r="H45" s="14"/>
      <c r="I45" s="4"/>
      <c r="J45" s="83"/>
      <c r="K45" s="66"/>
      <c r="L45" s="679">
        <v>43</v>
      </c>
      <c r="N45" s="22" t="s">
        <v>235</v>
      </c>
    </row>
    <row r="46" spans="1:17" ht="12" customHeight="1">
      <c r="A46" s="43" t="str">
        <f>IF(ISBLANK(H46),"",($E$3&amp;"."&amp;+(COUNTA(H$3:H46))))</f>
        <v>7.10</v>
      </c>
      <c r="B46" s="33"/>
      <c r="C46" s="36"/>
      <c r="D46" s="680" t="s">
        <v>17</v>
      </c>
      <c r="E46" s="11" t="s">
        <v>508</v>
      </c>
      <c r="F46" s="11"/>
      <c r="G46" s="6"/>
      <c r="H46" s="14" t="s">
        <v>13</v>
      </c>
      <c r="I46" s="4">
        <f>ROUNDUP(10%*$R$6,0)</f>
        <v>16</v>
      </c>
      <c r="J46" s="83"/>
      <c r="K46" s="66"/>
      <c r="L46" s="679">
        <v>44</v>
      </c>
      <c r="O46" s="413" t="s">
        <v>627</v>
      </c>
      <c r="P46" s="414" t="s">
        <v>628</v>
      </c>
      <c r="Q46" s="415" t="s">
        <v>583</v>
      </c>
    </row>
    <row r="47" spans="1:17" ht="12" customHeight="1">
      <c r="A47" s="43" t="str">
        <f>IF(ISBLANK(H47),"",($E$3&amp;"."&amp;+(COUNTA(H$3:H47))))</f>
        <v/>
      </c>
      <c r="B47" s="33"/>
      <c r="C47" s="36"/>
      <c r="D47" s="693"/>
      <c r="E47" s="11"/>
      <c r="F47" s="11"/>
      <c r="G47" s="6"/>
      <c r="H47" s="14"/>
      <c r="I47" s="4"/>
      <c r="J47" s="83"/>
      <c r="K47" s="66"/>
      <c r="L47" s="679">
        <v>45</v>
      </c>
      <c r="N47" s="341" t="s">
        <v>626</v>
      </c>
      <c r="O47" s="367">
        <v>30</v>
      </c>
      <c r="P47" s="412">
        <f>1*$Q$2</f>
        <v>0.3</v>
      </c>
      <c r="Q47" s="381">
        <f>O47*P47</f>
        <v>9</v>
      </c>
    </row>
    <row r="48" spans="1:17" ht="12" customHeight="1">
      <c r="A48" s="43" t="str">
        <f>IF(ISBLANK(H48),"",($E$3&amp;"."&amp;+(COUNTA(H$3:H48))))</f>
        <v/>
      </c>
      <c r="B48" s="33" t="s">
        <v>14</v>
      </c>
      <c r="C48" s="15" t="s">
        <v>956</v>
      </c>
      <c r="D48" s="11" t="s">
        <v>236</v>
      </c>
      <c r="E48" s="26"/>
      <c r="F48" s="26"/>
      <c r="G48" s="6"/>
      <c r="H48" s="14"/>
      <c r="I48" s="4"/>
      <c r="J48" s="83"/>
      <c r="K48" s="66"/>
      <c r="L48" s="679">
        <v>46</v>
      </c>
      <c r="N48" s="341" t="s">
        <v>623</v>
      </c>
      <c r="O48" s="367">
        <f>P4</f>
        <v>20</v>
      </c>
      <c r="P48" s="412">
        <f>1*1.2</f>
        <v>1.2</v>
      </c>
      <c r="Q48" s="381">
        <f>O48*P48</f>
        <v>24</v>
      </c>
    </row>
    <row r="49" spans="1:17" ht="12" customHeight="1">
      <c r="A49" s="43" t="str">
        <f>IF(ISBLANK(H49),"",($E$3&amp;"."&amp;+(COUNTA(H$3:H49))))</f>
        <v/>
      </c>
      <c r="B49" s="33"/>
      <c r="C49" s="36"/>
      <c r="D49" s="30" t="s">
        <v>237</v>
      </c>
      <c r="E49" s="15"/>
      <c r="F49" s="27"/>
      <c r="G49" s="6"/>
      <c r="H49" s="14"/>
      <c r="I49" s="4"/>
      <c r="J49" s="83"/>
      <c r="K49" s="66"/>
      <c r="L49" s="679">
        <v>47</v>
      </c>
      <c r="N49" s="341" t="s">
        <v>624</v>
      </c>
      <c r="O49" s="367">
        <f>P5</f>
        <v>25</v>
      </c>
      <c r="P49" s="412">
        <f>1*1.2</f>
        <v>1.2</v>
      </c>
      <c r="Q49" s="381">
        <f>O49*P49</f>
        <v>30</v>
      </c>
    </row>
    <row r="50" spans="1:17" ht="12" customHeight="1">
      <c r="A50" s="43" t="str">
        <f>IF(ISBLANK(H50),"",($E$3&amp;"."&amp;+(COUNTA(H$3:H50))))</f>
        <v/>
      </c>
      <c r="B50" s="33"/>
      <c r="C50" s="36"/>
      <c r="D50" s="11" t="s">
        <v>238</v>
      </c>
      <c r="E50" s="15"/>
      <c r="F50" s="27"/>
      <c r="G50" s="6"/>
      <c r="H50" s="14"/>
      <c r="I50" s="4"/>
      <c r="J50" s="83"/>
      <c r="K50" s="66"/>
      <c r="L50" s="679">
        <v>48</v>
      </c>
      <c r="P50" s="402" t="s">
        <v>615</v>
      </c>
      <c r="Q50" s="402">
        <f>SUM(Q47:Q49)</f>
        <v>63</v>
      </c>
    </row>
    <row r="51" spans="1:17" ht="12" customHeight="1">
      <c r="A51" s="43" t="str">
        <f>IF(ISBLANK(H51),"",($E$3&amp;"."&amp;+(COUNTA(H$3:H51))))</f>
        <v>7.11</v>
      </c>
      <c r="B51" s="33"/>
      <c r="C51" s="36"/>
      <c r="D51" s="11" t="s">
        <v>239</v>
      </c>
      <c r="E51" s="15"/>
      <c r="F51" s="27"/>
      <c r="G51" s="6"/>
      <c r="H51" s="14" t="s">
        <v>13</v>
      </c>
      <c r="I51" s="4">
        <f>ROUNDUP(10%*$R$6,0)</f>
        <v>16</v>
      </c>
      <c r="J51" s="83"/>
      <c r="K51" s="66"/>
      <c r="L51" s="679">
        <v>49</v>
      </c>
    </row>
    <row r="52" spans="1:17" ht="12" customHeight="1">
      <c r="A52" s="43" t="str">
        <f>IF(ISBLANK(H52),"",($E$3&amp;"."&amp;+(COUNTA(H$3:H52))))</f>
        <v/>
      </c>
      <c r="B52" s="33"/>
      <c r="C52" s="36"/>
      <c r="D52" s="31"/>
      <c r="E52" s="15"/>
      <c r="F52" s="27"/>
      <c r="G52" s="6"/>
      <c r="H52" s="14"/>
      <c r="I52" s="4"/>
      <c r="J52" s="83"/>
      <c r="K52" s="66"/>
      <c r="L52" s="679">
        <v>50</v>
      </c>
    </row>
    <row r="53" spans="1:17" ht="12" customHeight="1">
      <c r="A53" s="43" t="str">
        <f>IF(ISBLANK(H53),"",($E$3&amp;"."&amp;+(COUNTA(H$3:H53))))</f>
        <v/>
      </c>
      <c r="B53" s="33" t="s">
        <v>708</v>
      </c>
      <c r="C53" s="12"/>
      <c r="D53" s="16" t="s">
        <v>709</v>
      </c>
      <c r="E53" s="11"/>
      <c r="F53" s="11"/>
      <c r="G53" s="6"/>
      <c r="H53" s="14"/>
      <c r="I53" s="4"/>
      <c r="J53" s="83"/>
      <c r="K53" s="66"/>
      <c r="L53" s="679">
        <v>51</v>
      </c>
    </row>
    <row r="54" spans="1:17" ht="12" customHeight="1">
      <c r="A54" s="43" t="str">
        <f>IF(ISBLANK(H54),"",($E$3&amp;"."&amp;+(COUNTA(H$3:H54))))</f>
        <v/>
      </c>
      <c r="B54" s="33" t="s">
        <v>14</v>
      </c>
      <c r="C54" s="15" t="s">
        <v>957</v>
      </c>
      <c r="D54" s="11" t="s">
        <v>710</v>
      </c>
      <c r="E54" s="26"/>
      <c r="F54" s="26"/>
      <c r="G54" s="6"/>
      <c r="H54" s="14"/>
      <c r="I54" s="4"/>
      <c r="J54" s="83"/>
      <c r="K54" s="66"/>
      <c r="L54" s="679">
        <v>52</v>
      </c>
    </row>
    <row r="55" spans="1:17" ht="12" customHeight="1">
      <c r="A55" s="43" t="str">
        <f>IF(ISBLANK(H55),"",($E$3&amp;"."&amp;+(COUNTA(H$3:H55))))</f>
        <v/>
      </c>
      <c r="B55" s="33"/>
      <c r="C55" s="36"/>
      <c r="D55" s="30" t="s">
        <v>711</v>
      </c>
      <c r="E55" s="15"/>
      <c r="F55" s="27"/>
      <c r="G55" s="6"/>
      <c r="H55" s="14"/>
      <c r="I55" s="4"/>
      <c r="J55" s="83"/>
      <c r="K55" s="66"/>
      <c r="L55" s="679">
        <v>53</v>
      </c>
    </row>
    <row r="56" spans="1:17" ht="12" customHeight="1">
      <c r="A56" s="43" t="str">
        <f>IF(ISBLANK(H56),"",($E$3&amp;"."&amp;+(COUNTA(H$3:H56))))</f>
        <v>7.12</v>
      </c>
      <c r="B56" s="33"/>
      <c r="C56" s="36"/>
      <c r="D56" s="11" t="s">
        <v>712</v>
      </c>
      <c r="E56" s="15"/>
      <c r="F56" s="27"/>
      <c r="G56" s="6"/>
      <c r="H56" s="14" t="s">
        <v>13</v>
      </c>
      <c r="I56" s="4">
        <v>500</v>
      </c>
      <c r="J56" s="83"/>
      <c r="K56" s="66"/>
      <c r="L56" s="679">
        <v>54</v>
      </c>
      <c r="N56" s="22" t="s">
        <v>235</v>
      </c>
    </row>
    <row r="57" spans="1:17" ht="12" customHeight="1">
      <c r="A57" s="43" t="str">
        <f>IF(ISBLANK(H57),"",($E$3&amp;"."&amp;+(COUNTA(H$3:H57))))</f>
        <v/>
      </c>
      <c r="B57" s="33"/>
      <c r="C57" s="36"/>
      <c r="D57" s="11"/>
      <c r="E57" s="15"/>
      <c r="F57" s="27"/>
      <c r="G57" s="6"/>
      <c r="H57" s="14"/>
      <c r="I57" s="4"/>
      <c r="J57" s="83"/>
      <c r="K57" s="66"/>
      <c r="L57" s="679">
        <v>55</v>
      </c>
    </row>
    <row r="58" spans="1:17" ht="12" customHeight="1">
      <c r="A58" s="43" t="str">
        <f>IF(ISBLANK(H58),"",($E$3&amp;"."&amp;+(COUNTA(H$3:H58))))</f>
        <v/>
      </c>
      <c r="B58" s="52" t="s">
        <v>8</v>
      </c>
      <c r="C58" s="792" t="s">
        <v>479</v>
      </c>
      <c r="D58" s="810"/>
      <c r="E58" s="810"/>
      <c r="F58" s="810"/>
      <c r="G58" s="811"/>
      <c r="H58" s="14"/>
      <c r="I58" s="4"/>
      <c r="J58" s="205"/>
      <c r="K58" s="66" t="str">
        <f t="shared" ref="K58:K99" si="3">IF(I58&lt;&gt;0,I58*J58,"")</f>
        <v/>
      </c>
      <c r="L58" s="679">
        <v>56</v>
      </c>
    </row>
    <row r="59" spans="1:17" ht="12" customHeight="1">
      <c r="A59" s="43" t="str">
        <f>IF(ISBLANK(H59),"",($E$3&amp;"."&amp;+(COUNTA(H$3:H59))))</f>
        <v/>
      </c>
      <c r="B59" s="53" t="s">
        <v>49</v>
      </c>
      <c r="C59" s="36"/>
      <c r="D59" s="11"/>
      <c r="E59" s="11"/>
      <c r="F59" s="11"/>
      <c r="G59" s="6"/>
      <c r="H59" s="14"/>
      <c r="I59" s="4"/>
      <c r="J59" s="205"/>
      <c r="K59" s="66" t="str">
        <f t="shared" si="3"/>
        <v/>
      </c>
      <c r="L59" s="679">
        <v>57</v>
      </c>
      <c r="N59" s="22" t="s">
        <v>713</v>
      </c>
    </row>
    <row r="60" spans="1:17" ht="12" customHeight="1">
      <c r="A60" s="43" t="str">
        <f>IF(ISBLANK(H60),"",($E$3&amp;"."&amp;+(COUNTA(H$3:H60))))</f>
        <v/>
      </c>
      <c r="B60" s="33"/>
      <c r="C60" s="326" t="s">
        <v>487</v>
      </c>
      <c r="D60" s="11"/>
      <c r="E60" s="11"/>
      <c r="F60" s="11"/>
      <c r="G60" s="6"/>
      <c r="H60" s="14"/>
      <c r="I60" s="4"/>
      <c r="J60" s="205"/>
      <c r="K60" s="66" t="str">
        <f t="shared" si="3"/>
        <v/>
      </c>
      <c r="L60" s="679">
        <v>58</v>
      </c>
      <c r="O60" s="413" t="s">
        <v>627</v>
      </c>
      <c r="P60" s="414" t="s">
        <v>714</v>
      </c>
      <c r="Q60" s="415" t="s">
        <v>583</v>
      </c>
    </row>
    <row r="61" spans="1:17" ht="12" customHeight="1">
      <c r="A61" s="43" t="str">
        <f>IF(ISBLANK(H61),"",($E$3&amp;"."&amp;+(COUNTA(H$3:H61))))</f>
        <v/>
      </c>
      <c r="B61" s="33"/>
      <c r="C61" s="36"/>
      <c r="D61" s="11"/>
      <c r="E61" s="11"/>
      <c r="F61" s="11"/>
      <c r="G61" s="6"/>
      <c r="H61" s="14"/>
      <c r="I61" s="4"/>
      <c r="J61" s="205"/>
      <c r="K61" s="66" t="str">
        <f t="shared" si="3"/>
        <v/>
      </c>
      <c r="L61" s="679">
        <v>59</v>
      </c>
      <c r="N61" s="341" t="s">
        <v>626</v>
      </c>
      <c r="O61" s="367">
        <f>141-12</f>
        <v>129</v>
      </c>
      <c r="P61" s="412">
        <f>(1.6*1.6)+(1.6*1.6*0.5)</f>
        <v>3.8400000000000007</v>
      </c>
      <c r="Q61" s="381">
        <f>O61*P61</f>
        <v>495.36000000000007</v>
      </c>
    </row>
    <row r="62" spans="1:17" s="73" customFormat="1" ht="12" customHeight="1">
      <c r="A62" s="43" t="str">
        <f>IF(ISBLANK(H62),"",($E$3&amp;"."&amp;+(COUNTA(H$3:H62))))</f>
        <v/>
      </c>
      <c r="B62" s="33" t="s">
        <v>32</v>
      </c>
      <c r="C62" s="15" t="s">
        <v>12</v>
      </c>
      <c r="D62" s="11" t="s">
        <v>480</v>
      </c>
      <c r="E62" s="11"/>
      <c r="F62" s="11"/>
      <c r="G62" s="6"/>
      <c r="H62" s="14"/>
      <c r="I62" s="4"/>
      <c r="J62" s="205"/>
      <c r="K62" s="66" t="str">
        <f t="shared" si="3"/>
        <v/>
      </c>
      <c r="L62" s="679">
        <v>60</v>
      </c>
      <c r="N62" s="1"/>
      <c r="O62" s="7"/>
      <c r="P62" s="402" t="s">
        <v>615</v>
      </c>
      <c r="Q62" s="402">
        <f>SUM(Q61:Q61)</f>
        <v>495.36000000000007</v>
      </c>
    </row>
    <row r="63" spans="1:17" s="73" customFormat="1" ht="12" customHeight="1">
      <c r="A63" s="43" t="str">
        <f>IF(ISBLANK(H63),"",($E$3&amp;"."&amp;+(COUNTA(H$3:H63))))</f>
        <v/>
      </c>
      <c r="B63" s="33"/>
      <c r="C63" s="36"/>
      <c r="D63" s="11"/>
      <c r="E63" s="11"/>
      <c r="F63" s="11"/>
      <c r="G63" s="6"/>
      <c r="H63" s="14"/>
      <c r="I63" s="4"/>
      <c r="J63" s="205"/>
      <c r="K63" s="66"/>
      <c r="L63" s="679">
        <v>61</v>
      </c>
      <c r="N63" s="646"/>
      <c r="O63" s="7"/>
      <c r="P63" s="1"/>
      <c r="Q63" s="1"/>
    </row>
    <row r="64" spans="1:17" ht="12" customHeight="1">
      <c r="A64" s="43" t="str">
        <f>IF(ISBLANK(H64),"",($E$3&amp;"."&amp;+(COUNTA(H$3:H64))))</f>
        <v>7.13</v>
      </c>
      <c r="B64" s="33"/>
      <c r="C64" s="36"/>
      <c r="D64" s="13" t="s">
        <v>11</v>
      </c>
      <c r="E64" s="11" t="s">
        <v>481</v>
      </c>
      <c r="F64" s="11"/>
      <c r="G64" s="6"/>
      <c r="H64" s="14" t="s">
        <v>62</v>
      </c>
      <c r="I64" s="4">
        <f>P6</f>
        <v>203.71700000000001</v>
      </c>
      <c r="J64" s="205"/>
      <c r="K64" s="66"/>
      <c r="L64" s="679">
        <v>62</v>
      </c>
      <c r="N64" s="646"/>
    </row>
    <row r="65" spans="1:17" ht="12" customHeight="1">
      <c r="A65" s="43" t="str">
        <f>IF(ISBLANK(H65),"",($E$3&amp;"."&amp;+(COUNTA(H$3:H65))))</f>
        <v/>
      </c>
      <c r="B65" s="33"/>
      <c r="C65" s="36"/>
      <c r="D65" s="11"/>
      <c r="E65" s="11"/>
      <c r="F65" s="11"/>
      <c r="G65" s="6"/>
      <c r="H65" s="14"/>
      <c r="I65" s="4"/>
      <c r="J65" s="205"/>
      <c r="K65" s="66"/>
      <c r="L65" s="679">
        <v>63</v>
      </c>
      <c r="N65" s="646"/>
    </row>
    <row r="66" spans="1:17" ht="12" customHeight="1">
      <c r="A66" s="43" t="str">
        <f>IF(ISBLANK(H66),"",($E$3&amp;"."&amp;+(COUNTA(H$3:H66))))</f>
        <v/>
      </c>
      <c r="B66" s="33"/>
      <c r="C66" s="327" t="s">
        <v>35</v>
      </c>
      <c r="D66" s="247"/>
      <c r="E66" s="247" t="s">
        <v>486</v>
      </c>
      <c r="F66" s="11"/>
      <c r="G66" s="6"/>
      <c r="H66" s="14"/>
      <c r="I66" s="4"/>
      <c r="J66" s="205"/>
      <c r="K66" s="66"/>
      <c r="L66" s="679">
        <v>64</v>
      </c>
      <c r="N66" s="646"/>
    </row>
    <row r="67" spans="1:17" ht="12" customHeight="1">
      <c r="A67" s="43" t="str">
        <f>IF(ISBLANK(H67),"",($E$3&amp;"."&amp;+(COUNTA(H$3:H67))))</f>
        <v/>
      </c>
      <c r="B67" s="33"/>
      <c r="C67" s="327"/>
      <c r="D67" s="247"/>
      <c r="E67" s="247" t="s">
        <v>483</v>
      </c>
      <c r="F67" s="11"/>
      <c r="G67" s="6"/>
      <c r="H67" s="14"/>
      <c r="I67" s="4"/>
      <c r="J67" s="205"/>
      <c r="K67" s="66"/>
      <c r="L67" s="679">
        <v>65</v>
      </c>
      <c r="N67" s="646"/>
    </row>
    <row r="68" spans="1:17" ht="12" customHeight="1">
      <c r="A68" s="43" t="str">
        <f>IF(ISBLANK(H68),"",($E$3&amp;"."&amp;+(COUNTA(H$3:H68))))</f>
        <v/>
      </c>
      <c r="B68" s="33"/>
      <c r="C68" s="327"/>
      <c r="D68" s="247"/>
      <c r="E68" s="247" t="s">
        <v>484</v>
      </c>
      <c r="F68" s="11"/>
      <c r="G68" s="6"/>
      <c r="H68" s="14"/>
      <c r="I68" s="4"/>
      <c r="J68" s="205"/>
      <c r="K68" s="66"/>
      <c r="L68" s="679">
        <v>66</v>
      </c>
      <c r="N68" s="646"/>
    </row>
    <row r="69" spans="1:17" ht="12" customHeight="1">
      <c r="A69" s="43" t="str">
        <f>IF(ISBLANK(H69),"",($E$3&amp;"."&amp;+(COUNTA(H$3:H69))))</f>
        <v/>
      </c>
      <c r="B69" s="33"/>
      <c r="C69" s="327"/>
      <c r="D69" s="247"/>
      <c r="E69" s="247" t="s">
        <v>485</v>
      </c>
      <c r="F69" s="11"/>
      <c r="G69" s="6"/>
      <c r="H69" s="14"/>
      <c r="I69" s="4"/>
      <c r="J69" s="205"/>
      <c r="K69" s="66"/>
      <c r="L69" s="679">
        <v>67</v>
      </c>
      <c r="N69" s="646"/>
    </row>
    <row r="70" spans="1:17" ht="12" customHeight="1">
      <c r="A70" s="43" t="str">
        <f>IF(ISBLANK(H70),"",($E$3&amp;"."&amp;+(COUNTA(H$3:H70))))</f>
        <v/>
      </c>
      <c r="B70" s="33"/>
      <c r="C70" s="327"/>
      <c r="D70" s="247"/>
      <c r="E70" s="247"/>
      <c r="F70" s="11"/>
      <c r="G70" s="6"/>
      <c r="H70" s="14"/>
      <c r="I70" s="4"/>
      <c r="J70" s="205"/>
      <c r="K70" s="66"/>
      <c r="L70" s="679">
        <v>68</v>
      </c>
      <c r="N70" s="646"/>
    </row>
    <row r="71" spans="1:17" s="468" customFormat="1" ht="12" customHeight="1">
      <c r="A71" s="43" t="str">
        <f>IF(ISBLANK(H71),"",($E$3&amp;"."&amp;+(COUNTA(H$3:H71))))</f>
        <v/>
      </c>
      <c r="B71" s="33"/>
      <c r="C71" s="25" t="s">
        <v>240</v>
      </c>
      <c r="D71" s="11"/>
      <c r="E71" s="11"/>
      <c r="F71" s="11"/>
      <c r="G71" s="6"/>
      <c r="H71" s="14"/>
      <c r="I71" s="4"/>
      <c r="J71" s="83"/>
      <c r="K71" s="66"/>
      <c r="L71" s="679">
        <v>69</v>
      </c>
      <c r="N71" s="646"/>
      <c r="O71" s="7"/>
      <c r="P71" s="1"/>
      <c r="Q71" s="1"/>
    </row>
    <row r="72" spans="1:17" s="468" customFormat="1" ht="12" customHeight="1">
      <c r="A72" s="43" t="str">
        <f>IF(ISBLANK(H72),"",($E$3&amp;"."&amp;+(COUNTA(H$3:H72))))</f>
        <v/>
      </c>
      <c r="B72" s="33"/>
      <c r="C72" s="36"/>
      <c r="D72" s="11"/>
      <c r="E72" s="11"/>
      <c r="F72" s="11"/>
      <c r="G72" s="6"/>
      <c r="H72" s="14"/>
      <c r="I72" s="4"/>
      <c r="J72" s="83"/>
      <c r="K72" s="66"/>
      <c r="L72" s="679">
        <v>70</v>
      </c>
      <c r="N72" s="646"/>
      <c r="O72" s="7"/>
      <c r="P72" s="1"/>
      <c r="Q72" s="1"/>
    </row>
    <row r="73" spans="1:17" ht="12" customHeight="1">
      <c r="A73" s="43" t="str">
        <f>IF(ISBLANK(H73),"",($E$3&amp;"."&amp;+(COUNTA(H$3:H73))))</f>
        <v/>
      </c>
      <c r="B73" s="33" t="s">
        <v>21</v>
      </c>
      <c r="C73" s="15" t="s">
        <v>12</v>
      </c>
      <c r="D73" s="16" t="s">
        <v>241</v>
      </c>
      <c r="E73" s="11"/>
      <c r="F73" s="11"/>
      <c r="G73" s="6"/>
      <c r="H73" s="14"/>
      <c r="I73" s="4"/>
      <c r="J73" s="83"/>
      <c r="K73" s="66"/>
      <c r="L73" s="679">
        <v>71</v>
      </c>
      <c r="N73" s="646"/>
    </row>
    <row r="74" spans="1:17" ht="12" customHeight="1">
      <c r="A74" s="43" t="str">
        <f>IF(ISBLANK(H74),"",($E$3&amp;"."&amp;+(COUNTA(H$3:H74))))</f>
        <v/>
      </c>
      <c r="B74" s="33"/>
      <c r="C74" s="36"/>
      <c r="D74" s="13"/>
      <c r="E74" s="11"/>
      <c r="F74" s="11"/>
      <c r="G74" s="6"/>
      <c r="H74" s="14"/>
      <c r="I74" s="4"/>
      <c r="J74" s="83"/>
      <c r="K74" s="66"/>
      <c r="L74" s="679">
        <v>72</v>
      </c>
      <c r="N74" s="646"/>
    </row>
    <row r="75" spans="1:17" ht="12" customHeight="1">
      <c r="A75" s="43" t="str">
        <f>IF(ISBLANK(H75),"",($E$3&amp;"."&amp;+(COUNTA(H$3:H75))))</f>
        <v/>
      </c>
      <c r="B75" s="33"/>
      <c r="C75" s="36"/>
      <c r="D75" s="13" t="s">
        <v>11</v>
      </c>
      <c r="E75" s="11" t="s">
        <v>242</v>
      </c>
      <c r="F75" s="26"/>
      <c r="G75" s="6"/>
      <c r="H75" s="14"/>
      <c r="I75" s="4"/>
      <c r="J75" s="83"/>
      <c r="K75" s="66"/>
      <c r="L75" s="679">
        <v>73</v>
      </c>
      <c r="N75" s="646"/>
    </row>
    <row r="76" spans="1:17" ht="12" customHeight="1">
      <c r="A76" s="43" t="str">
        <f>IF(ISBLANK(H76),"",($E$3&amp;"."&amp;+(COUNTA(H$3:H76))))</f>
        <v/>
      </c>
      <c r="B76" s="33"/>
      <c r="C76" s="36"/>
      <c r="D76" s="13"/>
      <c r="E76" s="11" t="s">
        <v>243</v>
      </c>
      <c r="F76" s="11"/>
      <c r="G76" s="6"/>
      <c r="H76" s="14"/>
      <c r="I76" s="4"/>
      <c r="J76" s="83"/>
      <c r="K76" s="66"/>
      <c r="L76" s="679">
        <v>74</v>
      </c>
    </row>
    <row r="77" spans="1:17" ht="12" customHeight="1">
      <c r="A77" s="43" t="str">
        <f>IF(ISBLANK(H77),"",($E$3&amp;"."&amp;+(COUNTA(H$3:H77))))</f>
        <v>7.14</v>
      </c>
      <c r="B77" s="33"/>
      <c r="C77" s="36"/>
      <c r="D77" s="13"/>
      <c r="E77" s="11" t="s">
        <v>46</v>
      </c>
      <c r="F77" s="11"/>
      <c r="G77" s="6"/>
      <c r="H77" s="14" t="s">
        <v>13</v>
      </c>
      <c r="I77" s="4">
        <v>8</v>
      </c>
      <c r="J77" s="83"/>
      <c r="K77" s="66"/>
      <c r="L77" s="679">
        <v>75</v>
      </c>
    </row>
    <row r="78" spans="1:17" ht="12" customHeight="1">
      <c r="A78" s="43" t="str">
        <f>IF(ISBLANK(H78),"",($E$3&amp;"."&amp;+(COUNTA(H$3:H78))))</f>
        <v/>
      </c>
      <c r="B78" s="33"/>
      <c r="C78" s="36"/>
      <c r="D78" s="13"/>
      <c r="E78" s="11"/>
      <c r="F78" s="11"/>
      <c r="G78" s="6"/>
      <c r="H78" s="14"/>
      <c r="I78" s="4"/>
      <c r="J78" s="83"/>
      <c r="K78" s="66"/>
      <c r="L78" s="679">
        <v>76</v>
      </c>
      <c r="N78" s="22" t="s">
        <v>877</v>
      </c>
    </row>
    <row r="79" spans="1:17" ht="12" customHeight="1">
      <c r="A79" s="549"/>
      <c r="B79" s="69"/>
      <c r="C79" s="70"/>
      <c r="D79" s="70"/>
      <c r="E79" s="70"/>
      <c r="F79" s="70"/>
      <c r="G79" s="70"/>
      <c r="H79" s="69"/>
      <c r="I79" s="69"/>
      <c r="J79" s="71" t="s">
        <v>25</v>
      </c>
      <c r="K79" s="72"/>
      <c r="L79" s="679">
        <v>77</v>
      </c>
      <c r="O79" s="413" t="s">
        <v>627</v>
      </c>
      <c r="P79" s="414" t="s">
        <v>878</v>
      </c>
      <c r="Q79" s="415" t="s">
        <v>583</v>
      </c>
    </row>
    <row r="80" spans="1:17" ht="12" customHeight="1">
      <c r="A80" s="711"/>
      <c r="B80" s="74"/>
      <c r="C80" s="75"/>
      <c r="D80" s="75"/>
      <c r="E80" s="75"/>
      <c r="F80" s="75"/>
      <c r="G80" s="75"/>
      <c r="H80" s="74"/>
      <c r="I80" s="76"/>
      <c r="J80" s="643" t="s">
        <v>26</v>
      </c>
      <c r="K80" s="77"/>
      <c r="L80" s="679">
        <v>78</v>
      </c>
      <c r="O80" s="413"/>
      <c r="P80" s="414"/>
      <c r="Q80" s="415"/>
    </row>
    <row r="81" spans="1:17" ht="12" customHeight="1">
      <c r="A81" s="43" t="str">
        <f>IF(ISBLANK(H81),"",($E$3&amp;"."&amp;+(COUNTA(H$3:H81))))</f>
        <v/>
      </c>
      <c r="B81" s="52" t="s">
        <v>8</v>
      </c>
      <c r="C81" s="792" t="s">
        <v>521</v>
      </c>
      <c r="D81" s="810"/>
      <c r="E81" s="810"/>
      <c r="F81" s="810"/>
      <c r="G81" s="811"/>
      <c r="H81" s="14"/>
      <c r="I81" s="4"/>
      <c r="J81" s="205"/>
      <c r="K81" s="66"/>
      <c r="L81" s="679">
        <v>79</v>
      </c>
      <c r="O81" s="413"/>
      <c r="P81" s="414"/>
      <c r="Q81" s="415"/>
    </row>
    <row r="82" spans="1:17" ht="12" customHeight="1">
      <c r="A82" s="43" t="str">
        <f>IF(ISBLANK(H82),"",($E$3&amp;"."&amp;+(COUNTA(H$3:H82))))</f>
        <v/>
      </c>
      <c r="B82" s="53" t="s">
        <v>263</v>
      </c>
      <c r="C82" s="36"/>
      <c r="D82" s="11"/>
      <c r="E82" s="11"/>
      <c r="F82" s="11"/>
      <c r="G82" s="6"/>
      <c r="H82" s="14"/>
      <c r="I82" s="4"/>
      <c r="J82" s="83"/>
      <c r="K82" s="66"/>
      <c r="L82" s="679">
        <v>80</v>
      </c>
      <c r="N82" s="341" t="s">
        <v>626</v>
      </c>
      <c r="O82" s="367">
        <v>6</v>
      </c>
      <c r="P82" s="412">
        <f>(1.6*1.6*0.5)</f>
        <v>1.2800000000000002</v>
      </c>
      <c r="Q82" s="381">
        <f>O82*P82</f>
        <v>7.6800000000000015</v>
      </c>
    </row>
    <row r="83" spans="1:17" ht="12" customHeight="1">
      <c r="A83" s="43" t="str">
        <f>IF(ISBLANK(H83),"",($E$3&amp;"."&amp;+(COUNTA(H$3:H83))))</f>
        <v/>
      </c>
      <c r="B83" s="33"/>
      <c r="C83" s="28" t="s">
        <v>522</v>
      </c>
      <c r="D83" s="11"/>
      <c r="E83" s="11"/>
      <c r="F83" s="11"/>
      <c r="G83" s="6"/>
      <c r="H83" s="14"/>
      <c r="I83" s="4"/>
      <c r="J83" s="83"/>
      <c r="K83" s="66"/>
      <c r="N83" s="22"/>
      <c r="O83" s="51"/>
      <c r="P83" s="412"/>
      <c r="Q83" s="381"/>
    </row>
    <row r="84" spans="1:17" ht="12" customHeight="1">
      <c r="A84" s="43" t="str">
        <f>IF(ISBLANK(H84),"",($E$3&amp;"."&amp;+(COUNTA(H$3:H84))))</f>
        <v/>
      </c>
      <c r="B84" s="33"/>
      <c r="C84" s="36"/>
      <c r="D84" s="11"/>
      <c r="E84" s="11"/>
      <c r="F84" s="11"/>
      <c r="G84" s="6"/>
      <c r="H84" s="14"/>
      <c r="I84" s="4"/>
      <c r="J84" s="83"/>
      <c r="K84" s="66"/>
      <c r="N84" s="22"/>
      <c r="O84" s="51"/>
      <c r="P84" s="412"/>
      <c r="Q84" s="381"/>
    </row>
    <row r="85" spans="1:17" ht="12" customHeight="1">
      <c r="A85" s="43" t="str">
        <f>IF(ISBLANK(H85),"",($E$3&amp;"."&amp;+(COUNTA(H$3:H85))))</f>
        <v/>
      </c>
      <c r="B85" s="33" t="s">
        <v>104</v>
      </c>
      <c r="C85" s="15" t="s">
        <v>12</v>
      </c>
      <c r="D85" s="16" t="s">
        <v>523</v>
      </c>
      <c r="E85" s="26"/>
      <c r="F85" s="26"/>
      <c r="G85" s="6"/>
      <c r="H85" s="14"/>
      <c r="I85" s="4"/>
      <c r="J85" s="83"/>
      <c r="K85" s="66"/>
      <c r="L85" s="679">
        <v>1</v>
      </c>
      <c r="P85" s="402" t="s">
        <v>615</v>
      </c>
      <c r="Q85" s="402">
        <f>SUM(Q82:Q82)</f>
        <v>7.6800000000000015</v>
      </c>
    </row>
    <row r="86" spans="1:17" ht="12" customHeight="1">
      <c r="A86" s="43" t="str">
        <f>IF(ISBLANK(H86),"",($E$3&amp;"."&amp;+(COUNTA(H$3:H86))))</f>
        <v/>
      </c>
      <c r="B86" s="33"/>
      <c r="C86" s="654"/>
      <c r="D86" s="19"/>
      <c r="E86" s="26"/>
      <c r="F86" s="26"/>
      <c r="G86" s="6"/>
      <c r="H86" s="14"/>
      <c r="I86" s="4"/>
      <c r="J86" s="83"/>
      <c r="K86" s="66"/>
      <c r="L86" s="679">
        <v>2</v>
      </c>
    </row>
    <row r="87" spans="1:17" ht="12" customHeight="1">
      <c r="A87" s="43" t="str">
        <f>IF(ISBLANK(H87),"",($E$3&amp;"."&amp;+(COUNTA(H$3:H87))))</f>
        <v>7.15</v>
      </c>
      <c r="B87" s="33"/>
      <c r="C87" s="5"/>
      <c r="D87" s="653" t="s">
        <v>524</v>
      </c>
      <c r="E87" s="30" t="s">
        <v>526</v>
      </c>
      <c r="F87" s="11"/>
      <c r="G87" s="6"/>
      <c r="H87" s="14" t="s">
        <v>73</v>
      </c>
      <c r="I87" s="4">
        <v>2</v>
      </c>
      <c r="J87" s="83"/>
      <c r="K87" s="66"/>
      <c r="L87" s="679">
        <v>3</v>
      </c>
      <c r="N87" s="2"/>
      <c r="P87" s="2"/>
      <c r="Q87" s="2"/>
    </row>
    <row r="88" spans="1:17" ht="12" customHeight="1">
      <c r="A88" s="43"/>
      <c r="B88" s="33"/>
      <c r="C88" s="5"/>
      <c r="D88" s="653"/>
      <c r="E88" s="30"/>
      <c r="F88" s="11"/>
      <c r="G88" s="6"/>
      <c r="H88" s="14"/>
      <c r="I88" s="4"/>
      <c r="J88" s="83"/>
      <c r="K88" s="66"/>
      <c r="L88" s="679">
        <v>4</v>
      </c>
      <c r="N88" s="2"/>
      <c r="P88" s="2"/>
      <c r="Q88" s="2"/>
    </row>
    <row r="89" spans="1:17" ht="12" customHeight="1">
      <c r="A89" s="43" t="str">
        <f>IF(ISBLANK(H89),"",($E$3&amp;"."&amp;+(COUNTA(H$3:H89))))</f>
        <v>7.16</v>
      </c>
      <c r="B89" s="33"/>
      <c r="C89" s="5"/>
      <c r="D89" s="13" t="s">
        <v>17</v>
      </c>
      <c r="E89" s="30" t="s">
        <v>525</v>
      </c>
      <c r="F89" s="11"/>
      <c r="G89" s="6"/>
      <c r="H89" s="14" t="s">
        <v>73</v>
      </c>
      <c r="I89" s="4">
        <v>1</v>
      </c>
      <c r="J89" s="83"/>
      <c r="K89" s="66"/>
      <c r="L89" s="679">
        <v>5</v>
      </c>
      <c r="N89" s="2"/>
      <c r="P89" s="2"/>
      <c r="Q89" s="2"/>
    </row>
    <row r="90" spans="1:17" ht="12" customHeight="1">
      <c r="A90" s="43" t="str">
        <f>IF(ISBLANK(H90),"",($E$3&amp;"."&amp;+(COUNTA(H$3:H90))))</f>
        <v/>
      </c>
      <c r="B90" s="33"/>
      <c r="C90" s="12"/>
      <c r="D90" s="30"/>
      <c r="E90" s="11"/>
      <c r="F90" s="11"/>
      <c r="G90" s="6"/>
      <c r="H90" s="14"/>
      <c r="I90" s="4"/>
      <c r="J90" s="83"/>
      <c r="K90" s="66" t="str">
        <f t="shared" si="3"/>
        <v/>
      </c>
      <c r="L90" s="679">
        <v>6</v>
      </c>
      <c r="N90" s="646"/>
    </row>
    <row r="91" spans="1:17" s="2" customFormat="1" ht="12" customHeight="1">
      <c r="A91" s="43" t="str">
        <f>IF(ISBLANK(H91),"",($E$3&amp;"."&amp;+(COUNTA(H$3:H91))))</f>
        <v/>
      </c>
      <c r="B91" s="33"/>
      <c r="C91" s="15" t="s">
        <v>15</v>
      </c>
      <c r="D91" s="16" t="s">
        <v>527</v>
      </c>
      <c r="E91" s="11"/>
      <c r="F91" s="11"/>
      <c r="G91" s="6"/>
      <c r="H91" s="14"/>
      <c r="I91" s="4"/>
      <c r="J91" s="83"/>
      <c r="K91" s="66" t="str">
        <f t="shared" si="3"/>
        <v/>
      </c>
      <c r="L91" s="679">
        <v>7</v>
      </c>
      <c r="N91" s="1"/>
      <c r="O91" s="7"/>
      <c r="P91" s="1"/>
      <c r="Q91" s="1"/>
    </row>
    <row r="92" spans="1:17" ht="12" customHeight="1">
      <c r="A92" s="43" t="str">
        <f>IF(ISBLANK(H92),"",($E$3&amp;"."&amp;+(COUNTA(H$3:H92))))</f>
        <v/>
      </c>
      <c r="B92" s="33"/>
      <c r="C92" s="337"/>
      <c r="D92" s="30"/>
      <c r="E92" s="11"/>
      <c r="F92" s="11"/>
      <c r="G92" s="6"/>
      <c r="H92" s="14"/>
      <c r="I92" s="4"/>
      <c r="J92" s="83"/>
      <c r="K92" s="66" t="str">
        <f t="shared" si="3"/>
        <v/>
      </c>
      <c r="L92" s="679">
        <v>8</v>
      </c>
    </row>
    <row r="93" spans="1:17" ht="12" customHeight="1">
      <c r="A93" s="43" t="str">
        <f>IF(ISBLANK(H93),"",($E$3&amp;"."&amp;+(COUNTA(H$3:H93))))</f>
        <v>7.17</v>
      </c>
      <c r="B93" s="33"/>
      <c r="C93" s="5"/>
      <c r="D93" s="653" t="s">
        <v>524</v>
      </c>
      <c r="E93" s="30" t="s">
        <v>528</v>
      </c>
      <c r="F93" s="11"/>
      <c r="G93" s="6"/>
      <c r="H93" s="14" t="s">
        <v>58</v>
      </c>
      <c r="I93" s="4"/>
      <c r="J93" s="83"/>
      <c r="K93" s="66" t="s">
        <v>170</v>
      </c>
      <c r="L93" s="679">
        <v>9</v>
      </c>
    </row>
    <row r="94" spans="1:17" ht="12" customHeight="1">
      <c r="A94" s="43"/>
      <c r="B94" s="33"/>
      <c r="C94" s="5"/>
      <c r="D94" s="653"/>
      <c r="E94" s="30"/>
      <c r="F94" s="11"/>
      <c r="G94" s="6"/>
      <c r="H94" s="14"/>
      <c r="I94" s="4"/>
      <c r="J94" s="83"/>
      <c r="K94" s="66"/>
      <c r="L94" s="679">
        <v>10</v>
      </c>
    </row>
    <row r="95" spans="1:17" ht="12" customHeight="1">
      <c r="A95" s="43" t="str">
        <f>IF(ISBLANK(H95),"",($E$3&amp;"."&amp;+(COUNTA(H$3:H95))))</f>
        <v>7.18</v>
      </c>
      <c r="B95" s="33"/>
      <c r="C95" s="2"/>
      <c r="D95" s="13" t="s">
        <v>17</v>
      </c>
      <c r="E95" s="30" t="s">
        <v>529</v>
      </c>
      <c r="F95" s="11"/>
      <c r="G95" s="6"/>
      <c r="H95" s="14" t="s">
        <v>62</v>
      </c>
      <c r="I95" s="4"/>
      <c r="J95" s="83"/>
      <c r="K95" s="66" t="s">
        <v>170</v>
      </c>
      <c r="L95" s="679">
        <v>11</v>
      </c>
    </row>
    <row r="96" spans="1:17" ht="12" customHeight="1">
      <c r="A96" s="43" t="str">
        <f>IF(ISBLANK(H96),"",($E$3&amp;"."&amp;+(COUNTA(H$3:H96))))</f>
        <v/>
      </c>
      <c r="B96" s="33"/>
      <c r="C96" s="337"/>
      <c r="D96" s="30"/>
      <c r="E96" s="11"/>
      <c r="F96" s="11"/>
      <c r="G96" s="6"/>
      <c r="H96" s="14"/>
      <c r="I96" s="4"/>
      <c r="J96" s="83"/>
      <c r="K96" s="66" t="str">
        <f t="shared" si="3"/>
        <v/>
      </c>
      <c r="L96" s="679">
        <v>12</v>
      </c>
    </row>
    <row r="97" spans="1:17" ht="12" customHeight="1">
      <c r="A97" s="43" t="str">
        <f>IF(ISBLANK(H97),"",($E$3&amp;"."&amp;+(COUNTA(H$3:H97))))</f>
        <v/>
      </c>
      <c r="B97" s="33"/>
      <c r="C97" s="29" t="s">
        <v>16</v>
      </c>
      <c r="D97" s="16" t="s">
        <v>532</v>
      </c>
      <c r="E97" s="30"/>
      <c r="F97" s="11"/>
      <c r="G97" s="6"/>
      <c r="H97" s="14"/>
      <c r="I97" s="4"/>
      <c r="J97" s="83"/>
      <c r="K97" s="66" t="str">
        <f t="shared" si="3"/>
        <v/>
      </c>
      <c r="L97" s="679">
        <v>13</v>
      </c>
      <c r="N97" s="2"/>
      <c r="P97" s="2"/>
      <c r="Q97" s="2"/>
    </row>
    <row r="98" spans="1:17" ht="12" customHeight="1">
      <c r="A98" s="43" t="str">
        <f>IF(ISBLANK(H98),"",($E$3&amp;"."&amp;+(COUNTA(H$3:H98))))</f>
        <v/>
      </c>
      <c r="B98" s="33"/>
      <c r="C98" s="654"/>
      <c r="D98" s="16"/>
      <c r="E98" s="30"/>
      <c r="F98" s="11"/>
      <c r="G98" s="6"/>
      <c r="H98" s="14"/>
      <c r="I98" s="4"/>
      <c r="J98" s="83"/>
      <c r="K98" s="66" t="str">
        <f t="shared" si="3"/>
        <v/>
      </c>
      <c r="L98" s="679">
        <v>14</v>
      </c>
      <c r="N98" s="2"/>
      <c r="P98" s="2"/>
      <c r="Q98" s="2"/>
    </row>
    <row r="99" spans="1:17" ht="12" customHeight="1">
      <c r="A99" s="43" t="str">
        <f>IF(ISBLANK(H99),"",($E$3&amp;"."&amp;+(COUNTA(H$3:H99))))</f>
        <v/>
      </c>
      <c r="B99" s="33"/>
      <c r="C99" s="654"/>
      <c r="D99" s="653" t="s">
        <v>524</v>
      </c>
      <c r="E99" s="30" t="s">
        <v>530</v>
      </c>
      <c r="F99" s="11"/>
      <c r="G99" s="6"/>
      <c r="H99" s="14"/>
      <c r="I99" s="4"/>
      <c r="J99" s="83"/>
      <c r="K99" s="66" t="str">
        <f t="shared" si="3"/>
        <v/>
      </c>
      <c r="L99" s="679">
        <v>15</v>
      </c>
      <c r="N99" s="2"/>
      <c r="P99" s="2"/>
      <c r="Q99" s="2"/>
    </row>
    <row r="100" spans="1:17" s="2" customFormat="1" ht="12" customHeight="1">
      <c r="A100" s="43" t="str">
        <f>IF(ISBLANK(H100),"",($E$3&amp;"."&amp;+(COUNTA(H$3:H100))))</f>
        <v>7.19</v>
      </c>
      <c r="B100" s="33"/>
      <c r="C100" s="654"/>
      <c r="D100" s="13"/>
      <c r="E100" s="30" t="s">
        <v>531</v>
      </c>
      <c r="F100" s="11"/>
      <c r="G100" s="6"/>
      <c r="H100" s="14" t="s">
        <v>73</v>
      </c>
      <c r="I100" s="4">
        <v>1</v>
      </c>
      <c r="J100" s="83"/>
      <c r="K100" s="66" t="s">
        <v>170</v>
      </c>
      <c r="L100" s="679">
        <v>16</v>
      </c>
      <c r="O100" s="7"/>
    </row>
    <row r="101" spans="1:17" s="2" customFormat="1" ht="12" customHeight="1">
      <c r="A101" s="43" t="str">
        <f>IF(ISBLANK(H101),"",($E$3&amp;"."&amp;+(COUNTA(H$3:H101))))</f>
        <v/>
      </c>
      <c r="B101" s="33"/>
      <c r="C101" s="36"/>
      <c r="D101" s="30"/>
      <c r="E101" s="11"/>
      <c r="F101" s="11"/>
      <c r="G101" s="6"/>
      <c r="H101" s="14"/>
      <c r="I101" s="4"/>
      <c r="J101" s="83"/>
      <c r="K101" s="66" t="str">
        <f t="shared" si="2"/>
        <v/>
      </c>
      <c r="L101" s="679">
        <v>17</v>
      </c>
      <c r="O101" s="7"/>
    </row>
    <row r="102" spans="1:17" s="2" customFormat="1" ht="12" customHeight="1">
      <c r="A102" s="43" t="str">
        <f>IF(ISBLANK(H102),"",($E$3&amp;"."&amp;+(COUNTA(H$3:H102))))</f>
        <v/>
      </c>
      <c r="B102" s="52" t="s">
        <v>8</v>
      </c>
      <c r="C102" s="792" t="s">
        <v>244</v>
      </c>
      <c r="D102" s="810"/>
      <c r="E102" s="810"/>
      <c r="F102" s="810"/>
      <c r="G102" s="811"/>
      <c r="H102" s="14"/>
      <c r="I102" s="4"/>
      <c r="J102" s="205"/>
      <c r="K102" s="211"/>
      <c r="L102" s="679">
        <v>18</v>
      </c>
      <c r="O102" s="7"/>
    </row>
    <row r="103" spans="1:17" s="2" customFormat="1" ht="12" customHeight="1">
      <c r="A103" s="43" t="str">
        <f>IF(ISBLANK(H103),"",($E$3&amp;"."&amp;+(COUNTA(H$3:H103))))</f>
        <v/>
      </c>
      <c r="B103" s="53" t="s">
        <v>49</v>
      </c>
      <c r="C103" s="36"/>
      <c r="D103" s="11"/>
      <c r="E103" s="11"/>
      <c r="F103" s="11"/>
      <c r="G103" s="6"/>
      <c r="H103" s="14"/>
      <c r="I103" s="4"/>
      <c r="J103" s="83"/>
      <c r="K103" s="66" t="str">
        <f t="shared" ref="K103" si="4">IF(I103&lt;&gt;0,I103*J103,"")</f>
        <v/>
      </c>
      <c r="L103" s="679">
        <v>19</v>
      </c>
      <c r="O103" s="7"/>
    </row>
    <row r="104" spans="1:17" s="2" customFormat="1" ht="12" customHeight="1">
      <c r="A104" s="43" t="str">
        <f>IF(ISBLANK(H104),"",($E$3&amp;"."&amp;+(COUNTA(H$3:H104))))</f>
        <v/>
      </c>
      <c r="B104" s="33"/>
      <c r="C104" s="21" t="s">
        <v>245</v>
      </c>
      <c r="D104" s="26"/>
      <c r="E104" s="26"/>
      <c r="F104" s="26"/>
      <c r="G104" s="6"/>
      <c r="H104" s="14"/>
      <c r="I104" s="4"/>
      <c r="J104" s="83"/>
      <c r="K104" s="66" t="str">
        <f t="shared" si="2"/>
        <v/>
      </c>
      <c r="L104" s="679">
        <v>20</v>
      </c>
      <c r="O104" s="7"/>
    </row>
    <row r="105" spans="1:17" s="2" customFormat="1" ht="12" customHeight="1">
      <c r="A105" s="43" t="str">
        <f>IF(ISBLANK(H105),"",($E$3&amp;"."&amp;+(COUNTA(H$3:H105))))</f>
        <v/>
      </c>
      <c r="B105" s="33"/>
      <c r="C105" s="37" t="s">
        <v>246</v>
      </c>
      <c r="D105" s="26"/>
      <c r="E105" s="26"/>
      <c r="F105" s="26"/>
      <c r="G105" s="6"/>
      <c r="H105" s="14"/>
      <c r="I105" s="4"/>
      <c r="J105" s="83"/>
      <c r="K105" s="66" t="str">
        <f t="shared" ref="K105:K116" si="5">IF(I105&lt;&gt;0,I105*J105,"")</f>
        <v/>
      </c>
      <c r="L105" s="679">
        <v>21</v>
      </c>
      <c r="O105" s="7"/>
    </row>
    <row r="106" spans="1:17" s="2" customFormat="1" ht="12" customHeight="1">
      <c r="A106" s="43" t="str">
        <f>IF(ISBLANK(H106),"",($E$3&amp;"."&amp;+(COUNTA(H$3:H106))))</f>
        <v/>
      </c>
      <c r="B106" s="33"/>
      <c r="C106" s="36"/>
      <c r="D106" s="11"/>
      <c r="E106" s="11"/>
      <c r="F106" s="11"/>
      <c r="G106" s="6"/>
      <c r="H106" s="14"/>
      <c r="I106" s="4"/>
      <c r="J106" s="83"/>
      <c r="K106" s="66" t="str">
        <f t="shared" si="5"/>
        <v/>
      </c>
      <c r="L106" s="679">
        <v>22</v>
      </c>
      <c r="N106" s="1"/>
      <c r="O106" s="7"/>
      <c r="P106" s="1"/>
      <c r="Q106" s="1"/>
    </row>
    <row r="107" spans="1:17" s="2" customFormat="1" ht="12" customHeight="1">
      <c r="A107" s="43" t="str">
        <f>IF(ISBLANK(H107),"",($E$3&amp;"."&amp;+(COUNTA(H$3:H107))))</f>
        <v/>
      </c>
      <c r="B107" s="33" t="s">
        <v>172</v>
      </c>
      <c r="C107" s="15" t="s">
        <v>12</v>
      </c>
      <c r="D107" s="16" t="s">
        <v>247</v>
      </c>
      <c r="E107" s="11"/>
      <c r="F107" s="11"/>
      <c r="G107" s="6"/>
      <c r="H107" s="14"/>
      <c r="I107" s="4"/>
      <c r="J107" s="83"/>
      <c r="K107" s="66" t="str">
        <f t="shared" si="5"/>
        <v/>
      </c>
      <c r="L107" s="679">
        <v>23</v>
      </c>
      <c r="N107" s="1"/>
      <c r="O107" s="7"/>
      <c r="P107" s="1"/>
      <c r="Q107" s="1"/>
    </row>
    <row r="108" spans="1:17" ht="12" customHeight="1">
      <c r="A108" s="43" t="str">
        <f>IF(ISBLANK(H108),"",($E$3&amp;"."&amp;+(COUNTA(H$3:H108))))</f>
        <v/>
      </c>
      <c r="B108" s="33"/>
      <c r="C108" s="29"/>
      <c r="D108" s="11"/>
      <c r="E108" s="11"/>
      <c r="F108" s="11"/>
      <c r="G108" s="6"/>
      <c r="H108" s="14"/>
      <c r="I108" s="4"/>
      <c r="J108" s="83"/>
      <c r="K108" s="66" t="str">
        <f t="shared" si="5"/>
        <v/>
      </c>
      <c r="L108" s="679">
        <v>24</v>
      </c>
    </row>
    <row r="109" spans="1:17" ht="12" customHeight="1">
      <c r="A109" s="43" t="str">
        <f>IF(ISBLANK(H109),"",($E$3&amp;"."&amp;+(COUNTA(H$3:H109))))</f>
        <v>7.20</v>
      </c>
      <c r="B109" s="33"/>
      <c r="C109" s="29"/>
      <c r="D109" s="653" t="s">
        <v>524</v>
      </c>
      <c r="E109" s="11" t="s">
        <v>248</v>
      </c>
      <c r="F109" s="11"/>
      <c r="G109" s="6"/>
      <c r="H109" s="14" t="s">
        <v>73</v>
      </c>
      <c r="I109" s="4">
        <v>1</v>
      </c>
      <c r="J109" s="83"/>
      <c r="K109" s="66" t="s">
        <v>170</v>
      </c>
      <c r="L109" s="679">
        <v>25</v>
      </c>
    </row>
    <row r="110" spans="1:17" ht="12" customHeight="1">
      <c r="A110" s="43" t="str">
        <f>IF(ISBLANK(H110),"",($E$3&amp;"."&amp;+(COUNTA(H$3:H110))))</f>
        <v/>
      </c>
      <c r="B110" s="33"/>
      <c r="C110" s="29"/>
      <c r="D110" s="653"/>
      <c r="E110" s="11"/>
      <c r="F110" s="11"/>
      <c r="G110" s="6"/>
      <c r="H110" s="14"/>
      <c r="I110" s="4"/>
      <c r="J110" s="83"/>
      <c r="K110" s="66" t="str">
        <f t="shared" si="5"/>
        <v/>
      </c>
      <c r="L110" s="679">
        <v>26</v>
      </c>
    </row>
    <row r="111" spans="1:17" ht="12" customHeight="1">
      <c r="A111" s="43" t="str">
        <f>IF(ISBLANK(H111),"",($E$3&amp;"."&amp;+(COUNTA(H$3:H111))))</f>
        <v>7.21</v>
      </c>
      <c r="B111" s="33"/>
      <c r="C111" s="29"/>
      <c r="D111" s="13" t="s">
        <v>17</v>
      </c>
      <c r="E111" s="11" t="s">
        <v>249</v>
      </c>
      <c r="F111" s="11"/>
      <c r="G111" s="6"/>
      <c r="H111" s="14" t="s">
        <v>73</v>
      </c>
      <c r="I111" s="4">
        <v>1</v>
      </c>
      <c r="J111" s="83"/>
      <c r="K111" s="66" t="s">
        <v>170</v>
      </c>
      <c r="L111" s="679">
        <v>27</v>
      </c>
      <c r="N111" s="646"/>
    </row>
    <row r="112" spans="1:17" ht="12" customHeight="1">
      <c r="A112" s="43" t="str">
        <f>IF(ISBLANK(H112),"",($E$3&amp;"."&amp;+(COUNTA(H$3:H112))))</f>
        <v/>
      </c>
      <c r="B112" s="33"/>
      <c r="C112" s="29"/>
      <c r="D112" s="15"/>
      <c r="E112" s="11"/>
      <c r="F112" s="11"/>
      <c r="G112" s="6"/>
      <c r="H112" s="14"/>
      <c r="I112" s="4"/>
      <c r="J112" s="83"/>
      <c r="K112" s="66" t="str">
        <f t="shared" si="5"/>
        <v/>
      </c>
      <c r="L112" s="679">
        <v>28</v>
      </c>
    </row>
    <row r="113" spans="1:17" ht="12" customHeight="1">
      <c r="A113" s="43" t="str">
        <f>IF(ISBLANK(H113),"",($E$3&amp;"."&amp;+(COUNTA(H$3:H113))))</f>
        <v/>
      </c>
      <c r="B113" s="33" t="s">
        <v>172</v>
      </c>
      <c r="C113" s="15" t="s">
        <v>15</v>
      </c>
      <c r="D113" s="16" t="s">
        <v>250</v>
      </c>
      <c r="E113" s="11"/>
      <c r="F113" s="11"/>
      <c r="G113" s="6"/>
      <c r="H113" s="14"/>
      <c r="I113" s="4"/>
      <c r="J113" s="83"/>
      <c r="K113" s="66" t="str">
        <f t="shared" si="5"/>
        <v/>
      </c>
      <c r="L113" s="679">
        <v>29</v>
      </c>
    </row>
    <row r="114" spans="1:17" ht="12" customHeight="1">
      <c r="A114" s="43" t="str">
        <f>IF(ISBLANK(H114),"",($E$3&amp;"."&amp;+(COUNTA(H$3:H114))))</f>
        <v/>
      </c>
      <c r="B114" s="33"/>
      <c r="C114" s="29"/>
      <c r="D114" s="11"/>
      <c r="E114" s="11"/>
      <c r="F114" s="11"/>
      <c r="G114" s="6"/>
      <c r="H114" s="14"/>
      <c r="I114" s="4"/>
      <c r="J114" s="83"/>
      <c r="K114" s="66" t="str">
        <f t="shared" si="5"/>
        <v/>
      </c>
      <c r="L114" s="679">
        <v>30</v>
      </c>
    </row>
    <row r="115" spans="1:17" ht="12" customHeight="1">
      <c r="A115" s="43" t="str">
        <f>IF(ISBLANK(H115),"",($E$3&amp;"."&amp;+(COUNTA(H$3:H115))))</f>
        <v>7.22</v>
      </c>
      <c r="B115" s="33"/>
      <c r="C115" s="29"/>
      <c r="D115" s="653" t="s">
        <v>524</v>
      </c>
      <c r="E115" s="11" t="s">
        <v>248</v>
      </c>
      <c r="F115" s="11"/>
      <c r="G115" s="6"/>
      <c r="H115" s="14" t="s">
        <v>62</v>
      </c>
      <c r="I115" s="4">
        <v>1</v>
      </c>
      <c r="J115" s="83"/>
      <c r="K115" s="66" t="s">
        <v>170</v>
      </c>
      <c r="L115" s="679">
        <v>31</v>
      </c>
    </row>
    <row r="116" spans="1:17" ht="12" customHeight="1">
      <c r="A116" s="43" t="str">
        <f>IF(ISBLANK(H116),"",($E$3&amp;"."&amp;+(COUNTA(H$3:H116))))</f>
        <v/>
      </c>
      <c r="B116" s="33"/>
      <c r="C116" s="29"/>
      <c r="D116" s="653"/>
      <c r="E116" s="11"/>
      <c r="F116" s="11"/>
      <c r="G116" s="6"/>
      <c r="H116" s="14"/>
      <c r="I116" s="4"/>
      <c r="J116" s="83"/>
      <c r="K116" s="66" t="str">
        <f t="shared" si="5"/>
        <v/>
      </c>
      <c r="L116" s="679">
        <v>32</v>
      </c>
    </row>
    <row r="117" spans="1:17" ht="12" customHeight="1">
      <c r="A117" s="43" t="str">
        <f>IF(ISBLANK(H117),"",($E$3&amp;"."&amp;+(COUNTA(H$3:H117))))</f>
        <v>7.23</v>
      </c>
      <c r="B117" s="33"/>
      <c r="C117" s="29"/>
      <c r="D117" s="13" t="s">
        <v>17</v>
      </c>
      <c r="E117" s="11" t="s">
        <v>251</v>
      </c>
      <c r="F117" s="11"/>
      <c r="G117" s="6"/>
      <c r="H117" s="14" t="s">
        <v>62</v>
      </c>
      <c r="I117" s="4">
        <v>1</v>
      </c>
      <c r="J117" s="83"/>
      <c r="K117" s="66" t="s">
        <v>170</v>
      </c>
      <c r="L117" s="679">
        <v>33</v>
      </c>
    </row>
    <row r="118" spans="1:17" ht="12" customHeight="1">
      <c r="A118" s="43" t="str">
        <f>IF(ISBLANK(H118),"",($E$3&amp;"."&amp;+(COUNTA(H$3:H118))))</f>
        <v/>
      </c>
      <c r="B118" s="33"/>
      <c r="C118" s="36"/>
      <c r="D118" s="31"/>
      <c r="E118" s="15"/>
      <c r="F118" s="27"/>
      <c r="G118" s="6"/>
      <c r="H118" s="14"/>
      <c r="I118" s="4"/>
      <c r="J118" s="83"/>
      <c r="K118" s="66" t="str">
        <f t="shared" ref="K118" si="6">IF(I118&lt;&gt;0,I118*J118,"")</f>
        <v/>
      </c>
      <c r="L118" s="679">
        <v>34</v>
      </c>
    </row>
    <row r="119" spans="1:17" ht="12" customHeight="1">
      <c r="A119" s="43" t="str">
        <f>IF(ISBLANK(H119),"",($E$3&amp;"."&amp;+(COUNTA(H$3:H119))))</f>
        <v/>
      </c>
      <c r="B119" s="52" t="s">
        <v>8</v>
      </c>
      <c r="C119" s="812" t="s">
        <v>253</v>
      </c>
      <c r="D119" s="813"/>
      <c r="E119" s="813"/>
      <c r="F119" s="813"/>
      <c r="G119" s="814"/>
      <c r="H119" s="105"/>
      <c r="I119" s="105"/>
      <c r="J119" s="83"/>
      <c r="K119" s="66" t="str">
        <f t="shared" ref="K119:K131" si="7">IF(I119&lt;&gt;0,I119*J119,"")</f>
        <v/>
      </c>
      <c r="L119" s="679">
        <v>35</v>
      </c>
    </row>
    <row r="120" spans="1:17" ht="12" customHeight="1">
      <c r="A120" s="43" t="str">
        <f>IF(ISBLANK(H120),"",($E$3&amp;"."&amp;+(COUNTA(H$3:H120))))</f>
        <v/>
      </c>
      <c r="B120" s="53" t="s">
        <v>252</v>
      </c>
      <c r="C120" s="25"/>
      <c r="D120" s="16"/>
      <c r="E120" s="16"/>
      <c r="F120" s="16"/>
      <c r="G120" s="106"/>
      <c r="H120" s="105"/>
      <c r="I120" s="105"/>
      <c r="J120" s="83"/>
      <c r="K120" s="66" t="str">
        <f t="shared" si="7"/>
        <v/>
      </c>
      <c r="L120" s="679">
        <v>36</v>
      </c>
    </row>
    <row r="121" spans="1:17" ht="12" customHeight="1">
      <c r="A121" s="43" t="str">
        <f>IF(ISBLANK(H121),"",($E$3&amp;"."&amp;+(COUNTA(H$3:H121))))</f>
        <v/>
      </c>
      <c r="B121" s="33"/>
      <c r="C121" s="28" t="s">
        <v>254</v>
      </c>
      <c r="D121" s="11"/>
      <c r="E121" s="11"/>
      <c r="F121" s="11"/>
      <c r="G121" s="106"/>
      <c r="H121" s="105"/>
      <c r="I121" s="105"/>
      <c r="J121" s="83"/>
      <c r="K121" s="66" t="str">
        <f t="shared" si="7"/>
        <v/>
      </c>
      <c r="L121" s="679">
        <v>37</v>
      </c>
    </row>
    <row r="122" spans="1:17" ht="12" customHeight="1">
      <c r="A122" s="43" t="str">
        <f>IF(ISBLANK(H122),"",($E$3&amp;"."&amp;+(COUNTA(H$3:H122))))</f>
        <v/>
      </c>
      <c r="B122" s="33"/>
      <c r="C122" s="17"/>
      <c r="D122" s="11"/>
      <c r="E122" s="11"/>
      <c r="F122" s="11"/>
      <c r="G122" s="106"/>
      <c r="H122" s="105"/>
      <c r="I122" s="105"/>
      <c r="J122" s="83"/>
      <c r="K122" s="66" t="str">
        <f t="shared" si="7"/>
        <v/>
      </c>
      <c r="L122" s="679">
        <v>38</v>
      </c>
    </row>
    <row r="123" spans="1:17" ht="12" customHeight="1">
      <c r="A123" s="43" t="str">
        <f>IF(ISBLANK(H123),"",($E$3&amp;"."&amp;+(COUNTA(H$3:H123))))</f>
        <v/>
      </c>
      <c r="B123" s="33" t="s">
        <v>57</v>
      </c>
      <c r="C123" s="29" t="s">
        <v>12</v>
      </c>
      <c r="D123" s="16" t="s">
        <v>255</v>
      </c>
      <c r="E123" s="127"/>
      <c r="F123" s="127"/>
      <c r="G123" s="106"/>
      <c r="H123" s="105"/>
      <c r="I123" s="105"/>
      <c r="J123" s="83"/>
      <c r="K123" s="66" t="str">
        <f t="shared" si="7"/>
        <v/>
      </c>
      <c r="L123" s="679">
        <v>39</v>
      </c>
    </row>
    <row r="124" spans="1:17" ht="12" customHeight="1">
      <c r="A124" s="43" t="str">
        <f>IF(ISBLANK(H124),"",($E$3&amp;"."&amp;+(COUNTA(H$3:H124))))</f>
        <v/>
      </c>
      <c r="B124" s="33"/>
      <c r="C124" s="5"/>
      <c r="D124" s="11"/>
      <c r="E124" s="11"/>
      <c r="F124" s="11"/>
      <c r="G124" s="106"/>
      <c r="H124" s="105"/>
      <c r="I124" s="105"/>
      <c r="J124" s="83"/>
      <c r="K124" s="66" t="str">
        <f t="shared" si="7"/>
        <v/>
      </c>
      <c r="L124" s="679">
        <v>40</v>
      </c>
    </row>
    <row r="125" spans="1:17" ht="12" customHeight="1">
      <c r="A125" s="43" t="str">
        <f>IF(ISBLANK(H125),"",($E$3&amp;"."&amp;+(COUNTA(H$3:H125))))</f>
        <v>7.24</v>
      </c>
      <c r="B125" s="33"/>
      <c r="C125" s="5"/>
      <c r="D125" s="13" t="s">
        <v>11</v>
      </c>
      <c r="E125" s="11" t="s">
        <v>256</v>
      </c>
      <c r="F125" s="11"/>
      <c r="G125" s="106"/>
      <c r="H125" s="128" t="s">
        <v>13</v>
      </c>
      <c r="I125" s="51">
        <f>ROUNDUP($R$148,0)</f>
        <v>21</v>
      </c>
      <c r="J125" s="83"/>
      <c r="K125" s="66" t="s">
        <v>170</v>
      </c>
      <c r="L125" s="679">
        <v>41</v>
      </c>
    </row>
    <row r="126" spans="1:17" ht="12" customHeight="1">
      <c r="A126" s="43" t="str">
        <f>IF(ISBLANK(H126),"",($E$3&amp;"."&amp;+(COUNTA(H$3:H126))))</f>
        <v/>
      </c>
      <c r="B126" s="33"/>
      <c r="C126" s="5"/>
      <c r="D126" s="13"/>
      <c r="E126" s="11"/>
      <c r="F126" s="11"/>
      <c r="G126" s="106"/>
      <c r="H126" s="14"/>
      <c r="I126" s="105"/>
      <c r="J126" s="83"/>
      <c r="K126" s="66" t="str">
        <f t="shared" si="7"/>
        <v/>
      </c>
      <c r="L126" s="679">
        <v>42</v>
      </c>
      <c r="N126" s="73"/>
      <c r="O126" s="392"/>
      <c r="P126" s="73"/>
      <c r="Q126" s="73"/>
    </row>
    <row r="127" spans="1:17" ht="12" customHeight="1">
      <c r="A127" s="43" t="str">
        <f>IF(ISBLANK(H127),"",($E$3&amp;"."&amp;+(COUNTA(H$3:H127))))</f>
        <v>7.25</v>
      </c>
      <c r="B127" s="33"/>
      <c r="C127" s="5"/>
      <c r="D127" s="13" t="s">
        <v>17</v>
      </c>
      <c r="E127" s="11" t="s">
        <v>257</v>
      </c>
      <c r="F127" s="11"/>
      <c r="G127" s="106"/>
      <c r="H127" s="128" t="s">
        <v>13</v>
      </c>
      <c r="I127" s="51">
        <f>ROUNDUP($R$149,0)</f>
        <v>62</v>
      </c>
      <c r="J127" s="83"/>
      <c r="K127" s="66" t="s">
        <v>170</v>
      </c>
      <c r="L127" s="679">
        <v>43</v>
      </c>
      <c r="N127" s="73"/>
      <c r="O127" s="392"/>
      <c r="P127" s="73"/>
      <c r="Q127" s="73"/>
    </row>
    <row r="128" spans="1:17" s="73" customFormat="1" ht="12" customHeight="1">
      <c r="A128" s="43" t="str">
        <f>IF(ISBLANK(H128),"",($E$3&amp;"."&amp;+(COUNTA(H$3:H128))))</f>
        <v/>
      </c>
      <c r="B128" s="33"/>
      <c r="C128" s="12"/>
      <c r="D128" s="11"/>
      <c r="E128" s="11"/>
      <c r="F128" s="11"/>
      <c r="G128" s="106"/>
      <c r="H128" s="128"/>
      <c r="I128" s="105"/>
      <c r="J128" s="83"/>
      <c r="K128" s="66" t="str">
        <f t="shared" si="7"/>
        <v/>
      </c>
      <c r="L128" s="679">
        <v>44</v>
      </c>
      <c r="N128" s="646"/>
      <c r="O128" s="7"/>
      <c r="P128" s="1"/>
      <c r="Q128" s="1"/>
    </row>
    <row r="129" spans="1:12" ht="12" customHeight="1">
      <c r="A129" s="43" t="str">
        <f>IF(ISBLANK(H129),"",($E$3&amp;"."&amp;+(COUNTA(H$3:H129))))</f>
        <v/>
      </c>
      <c r="B129" s="33"/>
      <c r="C129" s="28" t="s">
        <v>258</v>
      </c>
      <c r="D129" s="11"/>
      <c r="E129" s="11"/>
      <c r="F129" s="11"/>
      <c r="G129" s="106"/>
      <c r="H129" s="14"/>
      <c r="I129" s="105"/>
      <c r="J129" s="83"/>
      <c r="K129" s="66" t="str">
        <f t="shared" si="7"/>
        <v/>
      </c>
      <c r="L129" s="679">
        <v>45</v>
      </c>
    </row>
    <row r="130" spans="1:12" ht="12" customHeight="1">
      <c r="A130" s="43" t="str">
        <f>IF(ISBLANK(H130),"",($E$3&amp;"."&amp;+(COUNTA(H$3:H130))))</f>
        <v/>
      </c>
      <c r="B130" s="33"/>
      <c r="C130" s="17"/>
      <c r="D130" s="11"/>
      <c r="E130" s="11"/>
      <c r="F130" s="11"/>
      <c r="G130" s="106"/>
      <c r="H130" s="14"/>
      <c r="I130" s="105"/>
      <c r="J130" s="83"/>
      <c r="K130" s="66" t="str">
        <f t="shared" si="7"/>
        <v/>
      </c>
      <c r="L130" s="679">
        <v>46</v>
      </c>
    </row>
    <row r="131" spans="1:12" ht="12" customHeight="1">
      <c r="A131" s="43" t="str">
        <f>IF(ISBLANK(H131),"",($E$3&amp;"."&amp;+(COUNTA(H$3:H131))))</f>
        <v/>
      </c>
      <c r="B131" s="33" t="s">
        <v>64</v>
      </c>
      <c r="C131" s="29" t="s">
        <v>12</v>
      </c>
      <c r="D131" s="16" t="s">
        <v>259</v>
      </c>
      <c r="E131" s="127"/>
      <c r="F131" s="127"/>
      <c r="G131" s="106"/>
      <c r="H131" s="14"/>
      <c r="I131" s="105"/>
      <c r="J131" s="83"/>
      <c r="K131" s="66" t="str">
        <f t="shared" si="7"/>
        <v/>
      </c>
      <c r="L131" s="679">
        <v>47</v>
      </c>
    </row>
    <row r="132" spans="1:12" ht="12" customHeight="1">
      <c r="A132" s="43" t="str">
        <f>IF(ISBLANK(H132),"",($E$3&amp;"."&amp;+(COUNTA(H$3:H132))))</f>
        <v/>
      </c>
      <c r="B132" s="33"/>
      <c r="C132" s="17"/>
      <c r="D132" s="19" t="s">
        <v>260</v>
      </c>
      <c r="E132" s="11"/>
      <c r="F132" s="11"/>
      <c r="G132" s="106"/>
      <c r="H132" s="14"/>
      <c r="I132" s="105"/>
      <c r="J132" s="83"/>
      <c r="K132" s="66" t="str">
        <f t="shared" ref="K132:K150" si="8">IF(I132&lt;&gt;0,I132*J132,"")</f>
        <v/>
      </c>
      <c r="L132" s="679">
        <v>48</v>
      </c>
    </row>
    <row r="133" spans="1:12" ht="12" customHeight="1">
      <c r="A133" s="43" t="str">
        <f>IF(ISBLANK(H133),"",($E$3&amp;"."&amp;+(COUNTA(H$3:H133))))</f>
        <v/>
      </c>
      <c r="B133" s="33"/>
      <c r="C133" s="17"/>
      <c r="D133" s="19" t="s">
        <v>261</v>
      </c>
      <c r="E133" s="11"/>
      <c r="F133" s="11"/>
      <c r="G133" s="106"/>
      <c r="H133" s="14"/>
      <c r="I133" s="105"/>
      <c r="J133" s="83"/>
      <c r="K133" s="66"/>
      <c r="L133" s="679">
        <v>49</v>
      </c>
    </row>
    <row r="134" spans="1:12" ht="12" customHeight="1">
      <c r="A134" s="43" t="str">
        <f>IF(ISBLANK(H134),"",($E$3&amp;"."&amp;+(COUNTA(H$3:H134))))</f>
        <v/>
      </c>
      <c r="B134" s="33"/>
      <c r="C134" s="17"/>
      <c r="D134" s="13"/>
      <c r="E134" s="11"/>
      <c r="F134" s="11"/>
      <c r="G134" s="106"/>
      <c r="H134" s="14"/>
      <c r="I134" s="105"/>
      <c r="J134" s="83"/>
      <c r="K134" s="66"/>
      <c r="L134" s="679">
        <v>50</v>
      </c>
    </row>
    <row r="135" spans="1:12" ht="12" customHeight="1">
      <c r="A135" s="43" t="str">
        <f>IF(ISBLANK(H135),"",($E$3&amp;"."&amp;+(COUNTA(H$3:H135))))</f>
        <v>7.26</v>
      </c>
      <c r="B135" s="33"/>
      <c r="C135" s="17"/>
      <c r="D135" s="13" t="s">
        <v>11</v>
      </c>
      <c r="E135" s="11" t="s">
        <v>256</v>
      </c>
      <c r="F135" s="11"/>
      <c r="G135" s="106"/>
      <c r="H135" s="128" t="s">
        <v>13</v>
      </c>
      <c r="I135" s="51">
        <f>ROUNDUP($R$148,0)</f>
        <v>21</v>
      </c>
      <c r="J135" s="83"/>
      <c r="K135" s="66"/>
      <c r="L135" s="679">
        <v>51</v>
      </c>
    </row>
    <row r="136" spans="1:12" ht="12" customHeight="1">
      <c r="A136" s="43" t="str">
        <f>IF(ISBLANK(H136),"",($E$3&amp;"."&amp;+(COUNTA(H$3:H136))))</f>
        <v/>
      </c>
      <c r="B136" s="33"/>
      <c r="C136" s="17"/>
      <c r="D136" s="13"/>
      <c r="E136" s="11"/>
      <c r="F136" s="11"/>
      <c r="G136" s="106"/>
      <c r="H136" s="14"/>
      <c r="I136" s="105"/>
      <c r="J136" s="83"/>
      <c r="K136" s="66"/>
      <c r="L136" s="679">
        <v>52</v>
      </c>
    </row>
    <row r="137" spans="1:12" ht="12" customHeight="1">
      <c r="A137" s="43" t="str">
        <f>IF(ISBLANK(H137),"",($E$3&amp;"."&amp;+(COUNTA(H$3:H137))))</f>
        <v>7.27</v>
      </c>
      <c r="B137" s="33"/>
      <c r="C137" s="17"/>
      <c r="D137" s="13" t="s">
        <v>17</v>
      </c>
      <c r="E137" s="11" t="s">
        <v>262</v>
      </c>
      <c r="F137" s="11"/>
      <c r="G137" s="106"/>
      <c r="H137" s="128" t="s">
        <v>13</v>
      </c>
      <c r="I137" s="51">
        <f>ROUNDUP($R$149,0)</f>
        <v>62</v>
      </c>
      <c r="J137" s="83"/>
      <c r="K137" s="66"/>
      <c r="L137" s="679">
        <v>53</v>
      </c>
    </row>
    <row r="138" spans="1:12" ht="12" customHeight="1">
      <c r="A138" s="43" t="str">
        <f>IF(ISBLANK(H138),"",($E$3&amp;"."&amp;+(COUNTA(H$3:H138))))</f>
        <v/>
      </c>
      <c r="B138" s="33"/>
      <c r="C138" s="17"/>
      <c r="D138" s="13"/>
      <c r="E138" s="11"/>
      <c r="F138" s="11"/>
      <c r="G138" s="106"/>
      <c r="H138" s="14"/>
      <c r="I138" s="105"/>
      <c r="J138" s="83"/>
      <c r="K138" s="66"/>
      <c r="L138" s="679">
        <v>54</v>
      </c>
    </row>
    <row r="139" spans="1:12" ht="12" customHeight="1">
      <c r="A139" s="43"/>
      <c r="B139" s="121" t="s">
        <v>8</v>
      </c>
      <c r="C139" s="812" t="s">
        <v>221</v>
      </c>
      <c r="D139" s="813"/>
      <c r="E139" s="813"/>
      <c r="F139" s="813"/>
      <c r="G139" s="814"/>
      <c r="H139" s="105"/>
      <c r="I139" s="105"/>
      <c r="J139" s="83"/>
      <c r="K139" s="66"/>
      <c r="L139" s="679">
        <v>55</v>
      </c>
    </row>
    <row r="140" spans="1:12" ht="12" customHeight="1">
      <c r="A140" s="43"/>
      <c r="B140" s="123" t="s">
        <v>263</v>
      </c>
      <c r="C140" s="25"/>
      <c r="D140" s="16"/>
      <c r="E140" s="16"/>
      <c r="F140" s="16"/>
      <c r="G140" s="106"/>
      <c r="H140" s="105"/>
      <c r="I140" s="105"/>
      <c r="J140" s="83"/>
      <c r="K140" s="66"/>
      <c r="L140" s="679">
        <v>56</v>
      </c>
    </row>
    <row r="141" spans="1:12" ht="12" customHeight="1">
      <c r="A141" s="43"/>
      <c r="B141" s="33"/>
      <c r="C141" s="28" t="s">
        <v>264</v>
      </c>
      <c r="D141" s="11"/>
      <c r="E141" s="11"/>
      <c r="F141" s="11"/>
      <c r="G141" s="106"/>
      <c r="H141" s="105"/>
      <c r="I141" s="105"/>
      <c r="J141" s="83"/>
      <c r="K141" s="66"/>
      <c r="L141" s="679">
        <v>57</v>
      </c>
    </row>
    <row r="142" spans="1:12" ht="12" customHeight="1">
      <c r="A142" s="43"/>
      <c r="B142" s="33"/>
      <c r="C142" s="17"/>
      <c r="D142" s="11"/>
      <c r="E142" s="11"/>
      <c r="F142" s="11"/>
      <c r="G142" s="106"/>
      <c r="H142" s="105"/>
      <c r="I142" s="105"/>
      <c r="J142" s="83"/>
      <c r="K142" s="66"/>
      <c r="L142" s="679">
        <v>58</v>
      </c>
    </row>
    <row r="143" spans="1:12" ht="12" customHeight="1">
      <c r="A143" s="43"/>
      <c r="B143" s="33" t="s">
        <v>57</v>
      </c>
      <c r="C143" s="136" t="s">
        <v>265</v>
      </c>
      <c r="D143" s="110"/>
      <c r="E143" s="101"/>
      <c r="F143" s="101"/>
      <c r="G143" s="107"/>
      <c r="H143" s="105"/>
      <c r="I143" s="105"/>
      <c r="J143" s="83"/>
      <c r="K143" s="66"/>
      <c r="L143" s="679">
        <v>59</v>
      </c>
    </row>
    <row r="144" spans="1:12" ht="12" customHeight="1">
      <c r="A144" s="43"/>
      <c r="B144" s="33"/>
      <c r="C144" s="39" t="s">
        <v>266</v>
      </c>
      <c r="D144" s="110"/>
      <c r="E144" s="38"/>
      <c r="F144" s="38"/>
      <c r="G144" s="107"/>
      <c r="H144" s="105"/>
      <c r="I144" s="105"/>
      <c r="J144" s="83"/>
      <c r="K144" s="66"/>
      <c r="L144" s="679">
        <v>60</v>
      </c>
    </row>
    <row r="145" spans="1:18" ht="12" customHeight="1">
      <c r="A145" s="43"/>
      <c r="B145" s="33"/>
      <c r="C145" s="39"/>
      <c r="D145" s="110"/>
      <c r="E145" s="38"/>
      <c r="F145" s="38"/>
      <c r="G145" s="107"/>
      <c r="H145" s="105"/>
      <c r="I145" s="105"/>
      <c r="J145" s="83"/>
      <c r="K145" s="66"/>
      <c r="L145" s="679">
        <v>61</v>
      </c>
      <c r="O145" s="51" t="s">
        <v>602</v>
      </c>
      <c r="P145" s="51" t="s">
        <v>178</v>
      </c>
      <c r="Q145" s="51" t="s">
        <v>631</v>
      </c>
    </row>
    <row r="146" spans="1:18" ht="12" customHeight="1">
      <c r="A146" s="43" t="str">
        <f>IF(ISBLANK(H146),"",($E$3&amp;"."&amp;+(COUNTA(H$3:H146))))</f>
        <v/>
      </c>
      <c r="B146" s="33"/>
      <c r="C146" s="812" t="s">
        <v>267</v>
      </c>
      <c r="D146" s="813"/>
      <c r="E146" s="813"/>
      <c r="F146" s="813"/>
      <c r="G146" s="814"/>
      <c r="H146" s="105"/>
      <c r="I146" s="105"/>
      <c r="J146" s="83"/>
      <c r="K146" s="66" t="str">
        <f t="shared" si="8"/>
        <v/>
      </c>
      <c r="L146" s="679">
        <v>62</v>
      </c>
      <c r="N146" s="384" t="s">
        <v>629</v>
      </c>
      <c r="O146" s="395">
        <v>0.1</v>
      </c>
      <c r="P146" s="395">
        <f>$P$6</f>
        <v>203.71700000000001</v>
      </c>
      <c r="Q146" s="411">
        <v>1</v>
      </c>
    </row>
    <row r="147" spans="1:18" ht="12" customHeight="1">
      <c r="A147" s="43" t="str">
        <f>IF(ISBLANK(H147),"",($E$3&amp;"."&amp;+(COUNTA(H$3:H147))))</f>
        <v/>
      </c>
      <c r="B147" s="120"/>
      <c r="C147" s="250"/>
      <c r="D147" s="115"/>
      <c r="E147" s="115"/>
      <c r="F147" s="115"/>
      <c r="G147" s="251"/>
      <c r="H147" s="4"/>
      <c r="I147" s="4"/>
      <c r="J147" s="83"/>
      <c r="K147" s="66" t="str">
        <f t="shared" si="8"/>
        <v/>
      </c>
      <c r="L147" s="679">
        <v>63</v>
      </c>
      <c r="N147" s="386" t="s">
        <v>630</v>
      </c>
      <c r="O147" s="399">
        <v>0.3</v>
      </c>
      <c r="P147" s="399">
        <f>$P$6</f>
        <v>203.71700000000001</v>
      </c>
      <c r="Q147" s="407">
        <v>1</v>
      </c>
      <c r="R147" s="63" t="s">
        <v>583</v>
      </c>
    </row>
    <row r="148" spans="1:18" ht="12" customHeight="1">
      <c r="A148" s="43" t="str">
        <f>IF(ISBLANK(H148),"",($E$3&amp;"."&amp;+(COUNTA(H$3:H148))))</f>
        <v/>
      </c>
      <c r="B148" s="120"/>
      <c r="C148" s="19" t="s">
        <v>881</v>
      </c>
      <c r="D148" s="280"/>
      <c r="E148" s="281"/>
      <c r="F148" s="281"/>
      <c r="G148" s="281"/>
      <c r="H148" s="4"/>
      <c r="I148" s="4"/>
      <c r="J148" s="83"/>
      <c r="K148" s="66" t="str">
        <f t="shared" si="8"/>
        <v/>
      </c>
      <c r="L148" s="679">
        <v>64</v>
      </c>
      <c r="Q148" s="416" t="s">
        <v>615</v>
      </c>
      <c r="R148" s="400">
        <f>O146*P146*Q146</f>
        <v>20.371700000000004</v>
      </c>
    </row>
    <row r="149" spans="1:18" ht="12" customHeight="1">
      <c r="A149" s="43" t="str">
        <f>IF(ISBLANK(H149),"",($E$3&amp;"."&amp;+(COUNTA(H$3:H149))))</f>
        <v/>
      </c>
      <c r="B149" s="120"/>
      <c r="C149" s="16" t="s">
        <v>882</v>
      </c>
      <c r="D149" s="280"/>
      <c r="E149" s="281"/>
      <c r="F149" s="281"/>
      <c r="G149" s="281"/>
      <c r="H149" s="4"/>
      <c r="I149" s="4"/>
      <c r="J149" s="83"/>
      <c r="K149" s="66" t="str">
        <f t="shared" si="8"/>
        <v/>
      </c>
      <c r="L149" s="679">
        <v>65</v>
      </c>
      <c r="R149" s="401">
        <f>O147*P147*Q147</f>
        <v>61.115099999999998</v>
      </c>
    </row>
    <row r="150" spans="1:18" ht="12" customHeight="1">
      <c r="A150" s="43" t="str">
        <f>IF(ISBLANK(H150),"",($E$3&amp;"."&amp;+(COUNTA(H$3:H150))))</f>
        <v/>
      </c>
      <c r="B150" s="120"/>
      <c r="C150" s="250"/>
      <c r="D150" s="115"/>
      <c r="E150" s="115"/>
      <c r="F150" s="115"/>
      <c r="G150" s="251"/>
      <c r="H150" s="4"/>
      <c r="I150" s="4"/>
      <c r="J150" s="83"/>
      <c r="K150" s="66" t="str">
        <f t="shared" si="8"/>
        <v/>
      </c>
      <c r="L150" s="679">
        <v>66</v>
      </c>
      <c r="R150" s="402">
        <f>SUM(R148:R149)</f>
        <v>81.486800000000002</v>
      </c>
    </row>
    <row r="151" spans="1:18" ht="12" customHeight="1">
      <c r="A151" s="43" t="str">
        <f>IF(ISBLANK(H151),"",($E$3&amp;"."&amp;+(COUNTA(H$3:H151))))</f>
        <v/>
      </c>
      <c r="B151" s="120"/>
      <c r="C151" s="250" t="s">
        <v>533</v>
      </c>
      <c r="D151" s="115"/>
      <c r="E151" s="115"/>
      <c r="F151" s="115"/>
      <c r="G151" s="251"/>
      <c r="H151" s="4"/>
      <c r="I151" s="4"/>
      <c r="J151" s="83"/>
      <c r="K151" s="66" t="str">
        <f t="shared" ref="K151:K154" si="9">IF(I151&lt;&gt;0,I151*J151,"")</f>
        <v/>
      </c>
      <c r="L151" s="679">
        <v>67</v>
      </c>
      <c r="R151" s="51"/>
    </row>
    <row r="152" spans="1:18" ht="12" customHeight="1">
      <c r="A152" s="43" t="str">
        <f>IF(ISBLANK(H152),"",($E$3&amp;"."&amp;+(COUNTA(H$3:H152))))</f>
        <v/>
      </c>
      <c r="B152" s="120"/>
      <c r="C152" s="250" t="s">
        <v>534</v>
      </c>
      <c r="D152" s="115"/>
      <c r="E152" s="115"/>
      <c r="F152" s="115"/>
      <c r="G152" s="251"/>
      <c r="H152" s="4"/>
      <c r="I152" s="4"/>
      <c r="J152" s="83"/>
      <c r="K152" s="66" t="str">
        <f t="shared" si="9"/>
        <v/>
      </c>
      <c r="L152" s="679">
        <v>68</v>
      </c>
      <c r="R152" s="51"/>
    </row>
    <row r="153" spans="1:18" ht="12" customHeight="1">
      <c r="A153" s="43" t="str">
        <f>IF(ISBLANK(H153),"",($E$3&amp;"."&amp;+(COUNTA(H$3:H153))))</f>
        <v/>
      </c>
      <c r="B153" s="120"/>
      <c r="C153" s="250" t="s">
        <v>535</v>
      </c>
      <c r="D153" s="115"/>
      <c r="E153" s="115"/>
      <c r="F153" s="115"/>
      <c r="G153" s="251"/>
      <c r="H153" s="4"/>
      <c r="I153" s="4"/>
      <c r="J153" s="83"/>
      <c r="K153" s="66" t="str">
        <f t="shared" si="9"/>
        <v/>
      </c>
      <c r="L153" s="679">
        <v>69</v>
      </c>
      <c r="R153" s="51"/>
    </row>
    <row r="154" spans="1:18" ht="12" customHeight="1">
      <c r="A154" s="43" t="str">
        <f>IF(ISBLANK(H154),"",($E$3&amp;"."&amp;+(COUNTA(H$3:H154))))</f>
        <v/>
      </c>
      <c r="B154" s="120"/>
      <c r="C154" s="250"/>
      <c r="D154" s="115"/>
      <c r="E154" s="115"/>
      <c r="F154" s="115"/>
      <c r="G154" s="251"/>
      <c r="H154" s="4"/>
      <c r="I154" s="4"/>
      <c r="J154" s="83"/>
      <c r="K154" s="66" t="str">
        <f t="shared" si="9"/>
        <v/>
      </c>
      <c r="L154" s="679">
        <v>70</v>
      </c>
      <c r="R154" s="51"/>
    </row>
    <row r="155" spans="1:18" ht="12" customHeight="1">
      <c r="A155" s="43" t="str">
        <f>IF(ISBLANK(H155),"",($E$3&amp;"."&amp;+(COUNTA(H$3:H155))))</f>
        <v/>
      </c>
      <c r="B155" s="120"/>
      <c r="C155" s="29" t="s">
        <v>12</v>
      </c>
      <c r="D155" s="115" t="s">
        <v>880</v>
      </c>
      <c r="E155" s="115"/>
      <c r="F155" s="115"/>
      <c r="G155" s="251"/>
      <c r="H155" s="4"/>
      <c r="I155" s="4"/>
      <c r="J155" s="83"/>
      <c r="K155" s="66"/>
      <c r="L155" s="679">
        <v>71</v>
      </c>
      <c r="R155" s="51"/>
    </row>
    <row r="156" spans="1:18" ht="12" customHeight="1">
      <c r="A156" s="43" t="str">
        <f>IF(ISBLANK(H156),"",($E$3&amp;"."&amp;+(COUNTA(H$3:H156))))</f>
        <v/>
      </c>
      <c r="B156" s="120"/>
      <c r="C156" s="250"/>
      <c r="D156" s="115"/>
      <c r="E156" s="115"/>
      <c r="F156" s="115"/>
      <c r="G156" s="251"/>
      <c r="H156" s="4"/>
      <c r="I156" s="4"/>
      <c r="J156" s="83"/>
      <c r="K156" s="66"/>
      <c r="L156" s="679">
        <v>72</v>
      </c>
      <c r="R156" s="51"/>
    </row>
    <row r="157" spans="1:18" ht="12" customHeight="1">
      <c r="A157" s="43" t="str">
        <f>IF(ISBLANK(H157),"",($E$3&amp;"."&amp;+(COUNTA(H$3:H157))))</f>
        <v>7.28</v>
      </c>
      <c r="B157" s="120"/>
      <c r="C157" s="250"/>
      <c r="D157" s="26" t="s">
        <v>11</v>
      </c>
      <c r="E157" s="26" t="s">
        <v>536</v>
      </c>
      <c r="F157" s="115"/>
      <c r="G157" s="251"/>
      <c r="H157" s="4" t="s">
        <v>62</v>
      </c>
      <c r="I157" s="4">
        <f>ROUNDUP($P$3,0)</f>
        <v>18</v>
      </c>
      <c r="J157" s="83"/>
      <c r="K157" s="66"/>
      <c r="L157" s="679">
        <v>73</v>
      </c>
      <c r="R157" s="51"/>
    </row>
    <row r="158" spans="1:18" ht="12" customHeight="1">
      <c r="A158" s="549"/>
      <c r="B158" s="69"/>
      <c r="C158" s="70"/>
      <c r="D158" s="70"/>
      <c r="E158" s="70"/>
      <c r="F158" s="70"/>
      <c r="G158" s="70"/>
      <c r="H158" s="69"/>
      <c r="I158" s="69"/>
      <c r="J158" s="71" t="s">
        <v>25</v>
      </c>
      <c r="K158" s="72"/>
      <c r="L158" s="679">
        <v>74</v>
      </c>
      <c r="R158" s="51"/>
    </row>
    <row r="159" spans="1:18" ht="12" customHeight="1">
      <c r="A159" s="711"/>
      <c r="B159" s="74"/>
      <c r="C159" s="75"/>
      <c r="D159" s="75"/>
      <c r="E159" s="75"/>
      <c r="F159" s="75"/>
      <c r="G159" s="75"/>
      <c r="H159" s="74"/>
      <c r="I159" s="76"/>
      <c r="J159" s="643" t="s">
        <v>26</v>
      </c>
      <c r="K159" s="77"/>
      <c r="L159" s="679">
        <v>75</v>
      </c>
      <c r="R159" s="51"/>
    </row>
    <row r="160" spans="1:18" ht="12" customHeight="1">
      <c r="A160" s="43"/>
      <c r="B160" s="120"/>
      <c r="C160" s="250"/>
      <c r="D160" s="115"/>
      <c r="E160" s="115"/>
      <c r="F160" s="115"/>
      <c r="G160" s="251"/>
      <c r="H160" s="4"/>
      <c r="I160" s="4"/>
      <c r="J160" s="83"/>
      <c r="K160" s="66"/>
      <c r="L160" s="679">
        <v>76</v>
      </c>
      <c r="R160" s="51"/>
    </row>
    <row r="161" spans="1:18" ht="12" customHeight="1">
      <c r="A161" s="43" t="str">
        <f>IF(ISBLANK(H161),"",($E$3&amp;"."&amp;+(COUNTA(H$3:H161))))</f>
        <v>7.29</v>
      </c>
      <c r="B161" s="120"/>
      <c r="C161" s="250"/>
      <c r="D161" s="26" t="s">
        <v>17</v>
      </c>
      <c r="E161" s="26" t="s">
        <v>698</v>
      </c>
      <c r="F161" s="26"/>
      <c r="G161" s="119"/>
      <c r="H161" s="4" t="s">
        <v>62</v>
      </c>
      <c r="I161" s="4">
        <v>12</v>
      </c>
      <c r="J161" s="83"/>
      <c r="K161" s="66"/>
      <c r="L161" s="679">
        <v>77</v>
      </c>
      <c r="R161" s="51"/>
    </row>
    <row r="162" spans="1:18" ht="12" customHeight="1">
      <c r="A162" s="43" t="str">
        <f>IF(ISBLANK(H162),"",($E$3&amp;"."&amp;+(COUNTA(H$3:H162))))</f>
        <v/>
      </c>
      <c r="B162" s="120"/>
      <c r="C162" s="250"/>
      <c r="D162" s="26"/>
      <c r="E162" s="26"/>
      <c r="F162" s="26"/>
      <c r="G162" s="119"/>
      <c r="H162" s="4"/>
      <c r="I162" s="4"/>
      <c r="J162" s="83"/>
      <c r="K162" s="66"/>
      <c r="L162" s="679">
        <v>78</v>
      </c>
      <c r="R162" s="51"/>
    </row>
    <row r="163" spans="1:18" ht="12" customHeight="1">
      <c r="A163" s="43" t="str">
        <f>IF(ISBLANK(H163),"",($E$3&amp;"."&amp;+(COUNTA(H$3:H163))))</f>
        <v>7.30</v>
      </c>
      <c r="B163" s="120"/>
      <c r="C163" s="250"/>
      <c r="D163" s="26" t="s">
        <v>81</v>
      </c>
      <c r="E163" s="26" t="s">
        <v>879</v>
      </c>
      <c r="F163" s="26"/>
      <c r="G163" s="119"/>
      <c r="H163" s="4" t="s">
        <v>62</v>
      </c>
      <c r="I163" s="4">
        <v>129</v>
      </c>
      <c r="J163" s="83"/>
      <c r="K163" s="66"/>
      <c r="L163" s="679">
        <v>79</v>
      </c>
      <c r="R163" s="51"/>
    </row>
    <row r="164" spans="1:18" ht="12" customHeight="1">
      <c r="A164" s="43" t="str">
        <f>IF(ISBLANK(H164),"",($E$3&amp;"."&amp;+(COUNTA(H$3:H164))))</f>
        <v/>
      </c>
      <c r="B164" s="120"/>
      <c r="C164" s="250"/>
      <c r="D164" s="26"/>
      <c r="E164" s="26"/>
      <c r="F164" s="26"/>
      <c r="G164" s="119"/>
      <c r="H164" s="4"/>
      <c r="I164" s="4"/>
      <c r="J164" s="83"/>
      <c r="K164" s="66"/>
      <c r="L164" s="679">
        <v>80</v>
      </c>
      <c r="R164" s="51"/>
    </row>
    <row r="165" spans="1:18" ht="12" customHeight="1">
      <c r="A165" s="43" t="str">
        <f>IF(ISBLANK(H165),"",($E$3&amp;"."&amp;+(COUNTA(H$3:H165))))</f>
        <v>7.31</v>
      </c>
      <c r="B165" s="120"/>
      <c r="C165" s="250"/>
      <c r="D165" s="26" t="s">
        <v>92</v>
      </c>
      <c r="E165" s="26" t="s">
        <v>537</v>
      </c>
      <c r="F165" s="26"/>
      <c r="G165" s="119"/>
      <c r="H165" s="4" t="s">
        <v>62</v>
      </c>
      <c r="I165" s="4">
        <f>ROUNDUP($P$4,0)</f>
        <v>20</v>
      </c>
      <c r="J165" s="83"/>
      <c r="K165" s="66"/>
      <c r="R165" s="51"/>
    </row>
    <row r="166" spans="1:18" ht="12" customHeight="1">
      <c r="A166" s="43" t="str">
        <f>IF(ISBLANK(H166),"",($E$3&amp;"."&amp;+(COUNTA(H$3:H166))))</f>
        <v/>
      </c>
      <c r="B166" s="120"/>
      <c r="C166" s="250"/>
      <c r="D166" s="115"/>
      <c r="E166" s="115"/>
      <c r="F166" s="115"/>
      <c r="G166" s="251"/>
      <c r="H166" s="4"/>
      <c r="I166" s="4"/>
      <c r="J166" s="83"/>
      <c r="K166" s="66"/>
      <c r="R166" s="51"/>
    </row>
    <row r="167" spans="1:18" ht="12" customHeight="1">
      <c r="A167" s="43" t="str">
        <f>IF(ISBLANK(H167),"",($E$3&amp;"."&amp;+(COUNTA(H$3:H167))))</f>
        <v/>
      </c>
      <c r="B167" s="120"/>
      <c r="C167" s="19" t="s">
        <v>883</v>
      </c>
      <c r="D167" s="280"/>
      <c r="E167" s="281"/>
      <c r="F167" s="281"/>
      <c r="G167" s="281"/>
      <c r="H167" s="4"/>
      <c r="I167" s="4"/>
      <c r="J167" s="83"/>
      <c r="K167" s="66"/>
      <c r="L167" s="679">
        <v>1</v>
      </c>
    </row>
    <row r="168" spans="1:18" ht="12" customHeight="1">
      <c r="A168" s="43" t="str">
        <f>IF(ISBLANK(H168),"",($E$3&amp;"."&amp;+(COUNTA(H$3:H168))))</f>
        <v/>
      </c>
      <c r="B168" s="120"/>
      <c r="C168" s="16" t="s">
        <v>884</v>
      </c>
      <c r="D168" s="280"/>
      <c r="E168" s="281"/>
      <c r="F168" s="281"/>
      <c r="G168" s="281"/>
      <c r="H168" s="4"/>
      <c r="I168" s="4"/>
      <c r="J168" s="83"/>
      <c r="K168" s="66" t="str">
        <f t="shared" ref="K168:K183" si="10">IF(I168&lt;&gt;0,I168*J168,"")</f>
        <v/>
      </c>
      <c r="L168" s="679">
        <v>2</v>
      </c>
    </row>
    <row r="169" spans="1:18" ht="12" customHeight="1">
      <c r="A169" s="43" t="str">
        <f>IF(ISBLANK(H169),"",($E$3&amp;"."&amp;+(COUNTA(H$3:H169))))</f>
        <v/>
      </c>
      <c r="B169" s="120"/>
      <c r="C169" s="16" t="s">
        <v>885</v>
      </c>
      <c r="D169" s="115"/>
      <c r="E169" s="115"/>
      <c r="F169" s="115"/>
      <c r="G169" s="251"/>
      <c r="H169" s="4"/>
      <c r="I169" s="4"/>
      <c r="J169" s="83"/>
      <c r="K169" s="66" t="str">
        <f t="shared" si="10"/>
        <v/>
      </c>
      <c r="L169" s="679">
        <v>3</v>
      </c>
    </row>
    <row r="170" spans="1:18" ht="12" customHeight="1">
      <c r="A170" s="43" t="str">
        <f>IF(ISBLANK(H170),"",($E$3&amp;"."&amp;+(COUNTA(H$3:H170))))</f>
        <v/>
      </c>
      <c r="B170" s="120"/>
      <c r="C170" s="16" t="s">
        <v>886</v>
      </c>
      <c r="D170" s="115"/>
      <c r="E170" s="115"/>
      <c r="F170" s="115"/>
      <c r="G170" s="251"/>
      <c r="H170" s="4"/>
      <c r="I170" s="4"/>
      <c r="J170" s="83"/>
      <c r="K170" s="66" t="str">
        <f t="shared" si="10"/>
        <v/>
      </c>
      <c r="L170" s="679">
        <v>4</v>
      </c>
    </row>
    <row r="171" spans="1:18" ht="12" customHeight="1">
      <c r="A171" s="43" t="str">
        <f>IF(ISBLANK(H171),"",($E$3&amp;"."&amp;+(COUNTA(H$3:H171))))</f>
        <v/>
      </c>
      <c r="B171" s="120"/>
      <c r="C171" s="16" t="s">
        <v>887</v>
      </c>
      <c r="D171" s="115"/>
      <c r="E171" s="115"/>
      <c r="F171" s="115"/>
      <c r="G171" s="251"/>
      <c r="H171" s="4"/>
      <c r="I171" s="4"/>
      <c r="J171" s="83"/>
      <c r="K171" s="66" t="str">
        <f t="shared" si="10"/>
        <v/>
      </c>
      <c r="L171" s="679">
        <v>5</v>
      </c>
    </row>
    <row r="172" spans="1:18" ht="12" customHeight="1">
      <c r="A172" s="43" t="str">
        <f>IF(ISBLANK(H172),"",($E$3&amp;"."&amp;+(COUNTA(H$3:H172))))</f>
        <v/>
      </c>
      <c r="B172" s="120"/>
      <c r="C172" s="250"/>
      <c r="D172" s="115"/>
      <c r="E172" s="115"/>
      <c r="F172" s="115"/>
      <c r="G172" s="251"/>
      <c r="H172" s="4"/>
      <c r="I172" s="4"/>
      <c r="J172" s="83"/>
      <c r="K172" s="66" t="str">
        <f t="shared" si="10"/>
        <v/>
      </c>
      <c r="L172" s="679">
        <v>6</v>
      </c>
    </row>
    <row r="173" spans="1:18" ht="12" customHeight="1">
      <c r="A173" s="43" t="str">
        <f>IF(ISBLANK(H173),"",($E$3&amp;"."&amp;+(COUNTA(H$3:H173))))</f>
        <v/>
      </c>
      <c r="B173" s="120"/>
      <c r="C173" s="29" t="s">
        <v>12</v>
      </c>
      <c r="D173" s="115" t="s">
        <v>880</v>
      </c>
      <c r="E173" s="115"/>
      <c r="F173" s="115"/>
      <c r="G173" s="251"/>
      <c r="H173" s="4"/>
      <c r="I173" s="4"/>
      <c r="J173" s="83"/>
      <c r="K173" s="66" t="str">
        <f t="shared" si="10"/>
        <v/>
      </c>
      <c r="L173" s="679">
        <v>7</v>
      </c>
    </row>
    <row r="174" spans="1:18" ht="12" customHeight="1">
      <c r="A174" s="43" t="str">
        <f>IF(ISBLANK(H174),"",($E$3&amp;"."&amp;+(COUNTA(H$3:H174))))</f>
        <v/>
      </c>
      <c r="B174" s="120"/>
      <c r="C174" s="250"/>
      <c r="D174" s="115"/>
      <c r="E174" s="115"/>
      <c r="F174" s="115"/>
      <c r="G174" s="251"/>
      <c r="H174" s="4"/>
      <c r="I174" s="4"/>
      <c r="J174" s="83"/>
      <c r="K174" s="66"/>
      <c r="L174" s="679">
        <v>8</v>
      </c>
    </row>
    <row r="175" spans="1:18" ht="12" customHeight="1">
      <c r="A175" s="43" t="str">
        <f>IF(ISBLANK(H175),"",($E$3&amp;"."&amp;+(COUNTA(H$3:H175))))</f>
        <v>7.32</v>
      </c>
      <c r="B175" s="120"/>
      <c r="C175" s="250"/>
      <c r="D175" s="26" t="s">
        <v>11</v>
      </c>
      <c r="E175" s="26" t="s">
        <v>536</v>
      </c>
      <c r="F175" s="26"/>
      <c r="G175" s="119"/>
      <c r="H175" s="4" t="s">
        <v>62</v>
      </c>
      <c r="I175" s="4">
        <f>ROUNDUP($P$3,0)</f>
        <v>18</v>
      </c>
      <c r="J175" s="83"/>
      <c r="K175" s="66"/>
      <c r="L175" s="679">
        <v>9</v>
      </c>
    </row>
    <row r="176" spans="1:18" ht="12" customHeight="1">
      <c r="A176" s="43" t="str">
        <f>IF(ISBLANK(H176),"",($E$3&amp;"."&amp;+(COUNTA(H$3:H176))))</f>
        <v/>
      </c>
      <c r="B176" s="120"/>
      <c r="C176" s="250"/>
      <c r="D176" s="26"/>
      <c r="E176" s="26"/>
      <c r="F176" s="26"/>
      <c r="G176" s="119"/>
      <c r="H176" s="4"/>
      <c r="I176" s="4"/>
      <c r="J176" s="83"/>
      <c r="K176" s="66"/>
      <c r="L176" s="679">
        <v>10</v>
      </c>
    </row>
    <row r="177" spans="1:17" ht="12" customHeight="1">
      <c r="A177" s="43" t="str">
        <f>IF(ISBLANK(H177),"",($E$3&amp;"."&amp;+(COUNTA(H$3:H177))))</f>
        <v>7.33</v>
      </c>
      <c r="B177" s="120"/>
      <c r="C177" s="250"/>
      <c r="D177" s="26" t="s">
        <v>17</v>
      </c>
      <c r="E177" s="26" t="s">
        <v>698</v>
      </c>
      <c r="F177" s="26"/>
      <c r="G177" s="119"/>
      <c r="H177" s="4" t="s">
        <v>62</v>
      </c>
      <c r="I177" s="4">
        <v>12</v>
      </c>
      <c r="J177" s="83"/>
      <c r="K177" s="66"/>
      <c r="L177" s="679">
        <v>11</v>
      </c>
    </row>
    <row r="178" spans="1:17" ht="12" customHeight="1">
      <c r="A178" s="43" t="str">
        <f>IF(ISBLANK(H178),"",($E$3&amp;"."&amp;+(COUNTA(H$3:H178))))</f>
        <v/>
      </c>
      <c r="B178" s="120"/>
      <c r="C178" s="250"/>
      <c r="D178" s="26"/>
      <c r="E178" s="26"/>
      <c r="F178" s="26"/>
      <c r="G178" s="119"/>
      <c r="H178" s="4"/>
      <c r="I178" s="4"/>
      <c r="J178" s="83"/>
      <c r="K178" s="66"/>
      <c r="L178" s="679">
        <v>12</v>
      </c>
    </row>
    <row r="179" spans="1:17" ht="12" customHeight="1">
      <c r="A179" s="43" t="str">
        <f>IF(ISBLANK(H179),"",($E$3&amp;"."&amp;+(COUNTA(H$3:H179))))</f>
        <v>7.34</v>
      </c>
      <c r="B179" s="120"/>
      <c r="C179" s="250"/>
      <c r="D179" s="26" t="s">
        <v>81</v>
      </c>
      <c r="E179" s="26" t="s">
        <v>879</v>
      </c>
      <c r="F179" s="26"/>
      <c r="G179" s="119"/>
      <c r="H179" s="4" t="s">
        <v>62</v>
      </c>
      <c r="I179" s="4">
        <v>129</v>
      </c>
      <c r="J179" s="83"/>
      <c r="K179" s="66"/>
      <c r="L179" s="679">
        <v>13</v>
      </c>
    </row>
    <row r="180" spans="1:17" ht="12" customHeight="1">
      <c r="A180" s="43" t="str">
        <f>IF(ISBLANK(H180),"",($E$3&amp;"."&amp;+(COUNTA(H$3:H180))))</f>
        <v/>
      </c>
      <c r="B180" s="120"/>
      <c r="C180" s="250"/>
      <c r="D180" s="26"/>
      <c r="E180" s="26"/>
      <c r="F180" s="26"/>
      <c r="G180" s="119"/>
      <c r="H180" s="4"/>
      <c r="I180" s="4"/>
      <c r="J180" s="83"/>
      <c r="K180" s="66"/>
      <c r="L180" s="679">
        <v>14</v>
      </c>
    </row>
    <row r="181" spans="1:17" ht="12" customHeight="1">
      <c r="A181" s="43" t="str">
        <f>IF(ISBLANK(H181),"",($E$3&amp;"."&amp;+(COUNTA(H$3:H181))))</f>
        <v>7.35</v>
      </c>
      <c r="B181" s="120"/>
      <c r="C181" s="250"/>
      <c r="D181" s="26" t="s">
        <v>92</v>
      </c>
      <c r="E181" s="26" t="s">
        <v>537</v>
      </c>
      <c r="F181" s="26"/>
      <c r="G181" s="119"/>
      <c r="H181" s="4" t="s">
        <v>62</v>
      </c>
      <c r="I181" s="4">
        <f>ROUNDUP($P$4,0)</f>
        <v>20</v>
      </c>
      <c r="J181" s="83"/>
      <c r="K181" s="66"/>
      <c r="L181" s="679">
        <v>15</v>
      </c>
      <c r="M181" s="1" t="s">
        <v>699</v>
      </c>
    </row>
    <row r="182" spans="1:17" ht="12" customHeight="1">
      <c r="A182" s="43" t="str">
        <f>IF(ISBLANK(H182),"",($E$3&amp;"."&amp;+(COUNTA(H$3:H182))))</f>
        <v/>
      </c>
      <c r="B182" s="120"/>
      <c r="C182" s="250"/>
      <c r="D182" s="115"/>
      <c r="E182" s="115"/>
      <c r="F182" s="115"/>
      <c r="G182" s="251"/>
      <c r="H182" s="4"/>
      <c r="I182" s="4"/>
      <c r="J182" s="83"/>
      <c r="K182" s="66"/>
      <c r="L182" s="679">
        <v>16</v>
      </c>
      <c r="M182" s="1" t="s">
        <v>5</v>
      </c>
    </row>
    <row r="183" spans="1:17" ht="12" customHeight="1">
      <c r="A183" s="43" t="str">
        <f>IF(ISBLANK(H183),"",($E$3&amp;"."&amp;+(COUNTA(H$3:H183))))</f>
        <v/>
      </c>
      <c r="B183" s="120"/>
      <c r="C183" s="116"/>
      <c r="D183" s="26"/>
      <c r="E183" s="26"/>
      <c r="F183" s="26"/>
      <c r="G183" s="119"/>
      <c r="H183" s="4"/>
      <c r="I183" s="4"/>
      <c r="J183" s="83"/>
      <c r="K183" s="66" t="str">
        <f t="shared" si="10"/>
        <v/>
      </c>
      <c r="L183" s="679">
        <v>17</v>
      </c>
      <c r="M183" s="1">
        <v>7702</v>
      </c>
      <c r="N183" s="177"/>
      <c r="O183" s="470"/>
      <c r="P183" s="177"/>
      <c r="Q183" s="177"/>
    </row>
    <row r="184" spans="1:17" ht="12" customHeight="1">
      <c r="A184" s="43" t="str">
        <f>IF(ISBLANK(H184),"",($E$3&amp;"."&amp;+(COUNTA(H$3:H184))))</f>
        <v/>
      </c>
      <c r="B184" s="120"/>
      <c r="C184" s="19" t="s">
        <v>889</v>
      </c>
      <c r="D184" s="280"/>
      <c r="E184" s="281"/>
      <c r="F184" s="281"/>
      <c r="G184" s="281"/>
      <c r="H184" s="4"/>
      <c r="I184" s="4"/>
      <c r="J184" s="83"/>
      <c r="K184" s="66" t="str">
        <f t="shared" ref="K184:K187" si="11">IF(I184&lt;&gt;0,I184*J184,"")</f>
        <v/>
      </c>
      <c r="L184" s="679">
        <v>18</v>
      </c>
    </row>
    <row r="185" spans="1:17" s="177" customFormat="1" ht="12" customHeight="1">
      <c r="A185" s="43" t="str">
        <f>IF(ISBLANK(H185),"",($E$3&amp;"."&amp;+(COUNTA(H$3:H185))))</f>
        <v/>
      </c>
      <c r="B185" s="120"/>
      <c r="C185" s="21" t="s">
        <v>890</v>
      </c>
      <c r="D185" s="280"/>
      <c r="E185" s="281"/>
      <c r="F185" s="281"/>
      <c r="G185" s="281"/>
      <c r="H185" s="4"/>
      <c r="I185" s="4"/>
      <c r="J185" s="83"/>
      <c r="K185" s="66" t="str">
        <f t="shared" si="11"/>
        <v/>
      </c>
      <c r="L185" s="679">
        <v>19</v>
      </c>
      <c r="M185" s="1">
        <v>8079</v>
      </c>
      <c r="N185" s="1"/>
      <c r="O185" s="7"/>
      <c r="P185" s="1"/>
      <c r="Q185" s="1"/>
    </row>
    <row r="186" spans="1:17" ht="12" customHeight="1">
      <c r="A186" s="43" t="str">
        <f>IF(ISBLANK(H186),"",($E$3&amp;"."&amp;+(COUNTA(H$3:H186))))</f>
        <v/>
      </c>
      <c r="B186" s="120"/>
      <c r="C186" s="21" t="s">
        <v>888</v>
      </c>
      <c r="D186" s="115"/>
      <c r="E186" s="115"/>
      <c r="F186" s="115"/>
      <c r="G186" s="251"/>
      <c r="H186" s="4"/>
      <c r="I186" s="4"/>
      <c r="J186" s="83"/>
      <c r="K186" s="66" t="str">
        <f t="shared" si="11"/>
        <v/>
      </c>
      <c r="L186" s="679">
        <v>20</v>
      </c>
    </row>
    <row r="187" spans="1:17" ht="12" customHeight="1">
      <c r="A187" s="43" t="str">
        <f>IF(ISBLANK(H187),"",($E$3&amp;"."&amp;+(COUNTA(H$3:H187))))</f>
        <v/>
      </c>
      <c r="B187" s="120"/>
      <c r="C187" s="250"/>
      <c r="D187" s="115"/>
      <c r="E187" s="115"/>
      <c r="F187" s="115"/>
      <c r="G187" s="251"/>
      <c r="H187" s="4"/>
      <c r="I187" s="4"/>
      <c r="J187" s="83"/>
      <c r="K187" s="66" t="str">
        <f t="shared" si="11"/>
        <v/>
      </c>
      <c r="L187" s="679">
        <v>21</v>
      </c>
      <c r="M187" s="1">
        <v>12355</v>
      </c>
    </row>
    <row r="188" spans="1:17" ht="11.4" customHeight="1">
      <c r="A188" s="43" t="str">
        <f>IF(ISBLANK(H188),"",($E$3&amp;"."&amp;+(COUNTA(H$3:H188))))</f>
        <v/>
      </c>
      <c r="B188" s="120"/>
      <c r="C188" s="29" t="s">
        <v>15</v>
      </c>
      <c r="D188" s="283" t="s">
        <v>891</v>
      </c>
      <c r="E188" s="115"/>
      <c r="F188" s="115"/>
      <c r="G188" s="251"/>
      <c r="H188" s="4"/>
      <c r="I188" s="4"/>
      <c r="J188" s="83"/>
      <c r="K188" s="66"/>
      <c r="L188" s="679">
        <v>22</v>
      </c>
    </row>
    <row r="189" spans="1:17" ht="12" customHeight="1">
      <c r="A189" s="43" t="str">
        <f>IF(ISBLANK(H189),"",($E$3&amp;"."&amp;+(COUNTA(H$3:H189))))</f>
        <v/>
      </c>
      <c r="B189" s="120"/>
      <c r="C189" s="250"/>
      <c r="D189" s="115"/>
      <c r="E189" s="115"/>
      <c r="F189" s="115"/>
      <c r="G189" s="251"/>
      <c r="H189" s="4"/>
      <c r="I189" s="4"/>
      <c r="J189" s="83"/>
      <c r="K189" s="66"/>
      <c r="L189" s="679">
        <v>23</v>
      </c>
      <c r="M189" s="1">
        <v>15061</v>
      </c>
    </row>
    <row r="190" spans="1:17" ht="12" customHeight="1">
      <c r="A190" s="43" t="str">
        <f>IF(ISBLANK(H190),"",($E$3&amp;"."&amp;+(COUNTA(H$3:H190))))</f>
        <v>7.36</v>
      </c>
      <c r="B190" s="120"/>
      <c r="C190" s="250"/>
      <c r="D190" s="26" t="s">
        <v>11</v>
      </c>
      <c r="E190" s="26" t="s">
        <v>536</v>
      </c>
      <c r="F190" s="26"/>
      <c r="G190" s="119"/>
      <c r="H190" s="4" t="s">
        <v>73</v>
      </c>
      <c r="I190" s="4">
        <v>3</v>
      </c>
      <c r="J190" s="83"/>
      <c r="K190" s="66"/>
      <c r="L190" s="679">
        <v>24</v>
      </c>
    </row>
    <row r="191" spans="1:17" ht="12" customHeight="1">
      <c r="A191" s="43" t="str">
        <f>IF(ISBLANK(H191),"",($E$3&amp;"."&amp;+(COUNTA(H$3:H191))))</f>
        <v/>
      </c>
      <c r="B191" s="120"/>
      <c r="C191" s="250"/>
      <c r="D191" s="26"/>
      <c r="E191" s="26"/>
      <c r="F191" s="26"/>
      <c r="G191" s="119"/>
      <c r="H191" s="4"/>
      <c r="I191" s="4"/>
      <c r="J191" s="83"/>
      <c r="K191" s="66"/>
      <c r="L191" s="679">
        <v>25</v>
      </c>
    </row>
    <row r="192" spans="1:17" ht="12" customHeight="1">
      <c r="A192" s="43" t="str">
        <f>IF(ISBLANK(H192),"",($E$3&amp;"."&amp;+(COUNTA(H$3:H192))))</f>
        <v>7.37</v>
      </c>
      <c r="B192" s="120"/>
      <c r="C192" s="250"/>
      <c r="D192" s="26" t="s">
        <v>17</v>
      </c>
      <c r="E192" s="26" t="s">
        <v>698</v>
      </c>
      <c r="F192" s="26"/>
      <c r="G192" s="119"/>
      <c r="H192" s="4" t="s">
        <v>73</v>
      </c>
      <c r="I192" s="4">
        <v>2</v>
      </c>
      <c r="J192" s="83"/>
      <c r="K192" s="66"/>
      <c r="L192" s="679">
        <v>26</v>
      </c>
    </row>
    <row r="193" spans="1:17" ht="12" customHeight="1">
      <c r="A193" s="43" t="str">
        <f>IF(ISBLANK(H193),"",($E$3&amp;"."&amp;+(COUNTA(H$3:H193))))</f>
        <v/>
      </c>
      <c r="B193" s="120"/>
      <c r="C193" s="250"/>
      <c r="D193" s="26"/>
      <c r="E193" s="26"/>
      <c r="F193" s="26"/>
      <c r="G193" s="119"/>
      <c r="H193" s="4"/>
      <c r="I193" s="4"/>
      <c r="J193" s="83"/>
      <c r="K193" s="66"/>
      <c r="L193" s="679">
        <v>27</v>
      </c>
    </row>
    <row r="194" spans="1:17" ht="12" customHeight="1">
      <c r="A194" s="43" t="str">
        <f>IF(ISBLANK(H194),"",($E$3&amp;"."&amp;+(COUNTA(H$3:H194))))</f>
        <v>7.38</v>
      </c>
      <c r="B194" s="120"/>
      <c r="C194" s="250"/>
      <c r="D194" s="26" t="s">
        <v>81</v>
      </c>
      <c r="E194" s="26" t="s">
        <v>879</v>
      </c>
      <c r="F194" s="26"/>
      <c r="G194" s="119"/>
      <c r="H194" s="4" t="s">
        <v>73</v>
      </c>
      <c r="I194" s="4">
        <v>2</v>
      </c>
      <c r="J194" s="83"/>
      <c r="K194" s="66"/>
      <c r="L194" s="679">
        <v>28</v>
      </c>
    </row>
    <row r="195" spans="1:17" ht="12" customHeight="1">
      <c r="A195" s="43" t="str">
        <f>IF(ISBLANK(H195),"",($E$3&amp;"."&amp;+(COUNTA(H$3:H195))))</f>
        <v/>
      </c>
      <c r="B195" s="120"/>
      <c r="C195" s="250"/>
      <c r="D195" s="26"/>
      <c r="E195" s="26"/>
      <c r="F195" s="26"/>
      <c r="G195" s="119"/>
      <c r="H195" s="4"/>
      <c r="I195" s="4"/>
      <c r="J195" s="83"/>
      <c r="K195" s="66"/>
      <c r="L195" s="679">
        <v>29</v>
      </c>
    </row>
    <row r="196" spans="1:17" ht="12" customHeight="1">
      <c r="A196" s="43" t="str">
        <f>IF(ISBLANK(H196),"",($E$3&amp;"."&amp;+(COUNTA(H$3:H196))))</f>
        <v>7.39</v>
      </c>
      <c r="B196" s="120"/>
      <c r="C196" s="250"/>
      <c r="D196" s="26" t="s">
        <v>92</v>
      </c>
      <c r="E196" s="26" t="s">
        <v>537</v>
      </c>
      <c r="F196" s="26"/>
      <c r="G196" s="119"/>
      <c r="H196" s="4" t="s">
        <v>73</v>
      </c>
      <c r="I196" s="4">
        <v>2</v>
      </c>
      <c r="J196" s="83"/>
      <c r="K196" s="66"/>
      <c r="L196" s="679">
        <v>30</v>
      </c>
    </row>
    <row r="197" spans="1:17" ht="12" customHeight="1">
      <c r="A197" s="43" t="str">
        <f>IF(ISBLANK(H197),"",($E$3&amp;"."&amp;+(COUNTA(H$3:H197))))</f>
        <v/>
      </c>
      <c r="B197" s="33"/>
      <c r="C197" s="12"/>
      <c r="D197" s="15"/>
      <c r="E197" s="132"/>
      <c r="F197" s="11"/>
      <c r="G197" s="106"/>
      <c r="H197" s="14"/>
      <c r="I197" s="105"/>
      <c r="J197" s="83"/>
      <c r="K197" s="66"/>
      <c r="L197" s="679">
        <v>31</v>
      </c>
    </row>
    <row r="198" spans="1:17" ht="12" customHeight="1">
      <c r="A198" s="43" t="str">
        <f>IF(ISBLANK(H198),"",($E$3&amp;"."&amp;+(COUNTA(H$3:H198))))</f>
        <v/>
      </c>
      <c r="B198" s="33"/>
      <c r="C198" s="815" t="s">
        <v>892</v>
      </c>
      <c r="D198" s="757"/>
      <c r="E198" s="757"/>
      <c r="F198" s="757"/>
      <c r="G198" s="758"/>
      <c r="H198" s="105"/>
      <c r="I198" s="105"/>
      <c r="J198" s="83"/>
      <c r="K198" s="66"/>
      <c r="L198" s="679">
        <v>32</v>
      </c>
      <c r="N198" s="73"/>
      <c r="O198" s="392"/>
      <c r="P198" s="73"/>
      <c r="Q198" s="73"/>
    </row>
    <row r="199" spans="1:17" ht="12" customHeight="1">
      <c r="A199" s="43" t="str">
        <f>IF(ISBLANK(H199),"",($E$3&amp;"."&amp;+(COUNTA(H$3:H199))))</f>
        <v/>
      </c>
      <c r="B199" s="120"/>
      <c r="C199" s="538" t="s">
        <v>893</v>
      </c>
      <c r="D199" s="539"/>
      <c r="E199" s="539"/>
      <c r="F199" s="539"/>
      <c r="G199" s="540"/>
      <c r="H199" s="4"/>
      <c r="I199" s="4"/>
      <c r="J199" s="83"/>
      <c r="K199" s="66"/>
      <c r="L199" s="679">
        <v>33</v>
      </c>
      <c r="N199" s="73"/>
      <c r="O199" s="392"/>
      <c r="P199" s="73"/>
      <c r="Q199" s="73"/>
    </row>
    <row r="200" spans="1:17" s="73" customFormat="1" ht="12" customHeight="1">
      <c r="A200" s="43" t="str">
        <f>IF(ISBLANK(H200),"",($E$3&amp;"."&amp;+(COUNTA(H$3:H200))))</f>
        <v/>
      </c>
      <c r="B200" s="120"/>
      <c r="C200" s="541" t="s">
        <v>894</v>
      </c>
      <c r="D200" s="542"/>
      <c r="E200" s="542"/>
      <c r="F200" s="542"/>
      <c r="G200" s="543"/>
      <c r="H200" s="4"/>
      <c r="I200" s="4"/>
      <c r="J200" s="83"/>
      <c r="K200" s="66" t="str">
        <f t="shared" ref="K200:K342" si="12">IF(I200&lt;&gt;0,I200*J200,"")</f>
        <v/>
      </c>
      <c r="L200" s="679">
        <v>34</v>
      </c>
      <c r="N200" s="1"/>
      <c r="O200" s="7"/>
      <c r="P200" s="1"/>
      <c r="Q200" s="1"/>
    </row>
    <row r="201" spans="1:17" s="73" customFormat="1" ht="12" customHeight="1">
      <c r="A201" s="43" t="str">
        <f>IF(ISBLANK(H201),"",($E$3&amp;"."&amp;+(COUNTA(H$3:H201))))</f>
        <v/>
      </c>
      <c r="B201" s="120"/>
      <c r="C201" s="13"/>
      <c r="D201" s="13"/>
      <c r="E201" s="11"/>
      <c r="F201" s="281"/>
      <c r="G201" s="281"/>
      <c r="H201" s="4"/>
      <c r="I201" s="4"/>
      <c r="J201" s="83"/>
      <c r="K201" s="66" t="str">
        <f t="shared" si="12"/>
        <v/>
      </c>
      <c r="L201" s="679">
        <v>35</v>
      </c>
      <c r="N201" s="1"/>
      <c r="O201" s="7"/>
      <c r="P201" s="1"/>
      <c r="Q201" s="1"/>
    </row>
    <row r="202" spans="1:17" ht="12" customHeight="1">
      <c r="A202" s="43" t="str">
        <f>IF(ISBLANK(H202),"",($E$3&amp;"."&amp;+(COUNTA(H$3:H202))))</f>
        <v/>
      </c>
      <c r="B202" s="120"/>
      <c r="C202" s="309" t="s">
        <v>895</v>
      </c>
      <c r="D202" s="13"/>
      <c r="E202" s="11"/>
      <c r="F202" s="281"/>
      <c r="G202" s="281"/>
      <c r="H202" s="4"/>
      <c r="I202" s="4"/>
      <c r="J202" s="83"/>
      <c r="K202" s="66" t="str">
        <f t="shared" si="12"/>
        <v/>
      </c>
      <c r="L202" s="679">
        <v>36</v>
      </c>
    </row>
    <row r="203" spans="1:17" ht="12" customHeight="1">
      <c r="A203" s="43" t="str">
        <f>IF(ISBLANK(H203),"",($E$3&amp;"."&amp;+(COUNTA(H$3:H203))))</f>
        <v/>
      </c>
      <c r="B203" s="120"/>
      <c r="C203" s="13"/>
      <c r="D203" s="13"/>
      <c r="E203" s="11"/>
      <c r="F203" s="281"/>
      <c r="G203" s="281"/>
      <c r="H203" s="4"/>
      <c r="I203" s="4"/>
      <c r="J203" s="83"/>
      <c r="K203" s="66" t="str">
        <f t="shared" si="12"/>
        <v/>
      </c>
      <c r="L203" s="679">
        <v>37</v>
      </c>
    </row>
    <row r="204" spans="1:17" ht="12" customHeight="1">
      <c r="A204" s="43" t="str">
        <f>IF(ISBLANK(H204),"",($E$3&amp;"."&amp;+(COUNTA(H$3:H204))))</f>
        <v/>
      </c>
      <c r="B204" s="120"/>
      <c r="C204" s="135" t="s">
        <v>896</v>
      </c>
      <c r="D204" s="13"/>
      <c r="E204" s="11"/>
      <c r="F204" s="281"/>
      <c r="G204" s="281"/>
      <c r="H204" s="4"/>
      <c r="I204" s="4"/>
      <c r="J204" s="83"/>
      <c r="K204" s="66" t="str">
        <f t="shared" si="12"/>
        <v/>
      </c>
      <c r="L204" s="679">
        <v>38</v>
      </c>
    </row>
    <row r="205" spans="1:17" ht="12" customHeight="1">
      <c r="A205" s="43" t="str">
        <f>IF(ISBLANK(H205),"",($E$3&amp;"."&amp;+(COUNTA(H$3:H205))))</f>
        <v/>
      </c>
      <c r="B205" s="120"/>
      <c r="C205" s="16" t="s">
        <v>897</v>
      </c>
      <c r="D205" s="13"/>
      <c r="E205" s="11"/>
      <c r="F205" s="281"/>
      <c r="G205" s="281"/>
      <c r="H205" s="4"/>
      <c r="I205" s="4"/>
      <c r="J205" s="83"/>
      <c r="K205" s="66" t="str">
        <f t="shared" si="12"/>
        <v/>
      </c>
      <c r="L205" s="679">
        <v>39</v>
      </c>
    </row>
    <row r="206" spans="1:17" ht="12" customHeight="1">
      <c r="A206" s="43" t="str">
        <f>IF(ISBLANK(H206),"",($E$3&amp;"."&amp;+(COUNTA(H$3:H206))))</f>
        <v/>
      </c>
      <c r="B206" s="120"/>
      <c r="C206" s="16" t="s">
        <v>898</v>
      </c>
      <c r="D206" s="13"/>
      <c r="E206" s="11"/>
      <c r="F206" s="281"/>
      <c r="G206" s="281"/>
      <c r="H206" s="4"/>
      <c r="I206" s="4"/>
      <c r="J206" s="83"/>
      <c r="K206" s="66" t="str">
        <f t="shared" si="12"/>
        <v/>
      </c>
      <c r="L206" s="679">
        <v>40</v>
      </c>
    </row>
    <row r="207" spans="1:17" ht="12" customHeight="1">
      <c r="A207" s="43" t="str">
        <f>IF(ISBLANK(H207),"",($E$3&amp;"."&amp;+(COUNTA(H$3:H207))))</f>
        <v/>
      </c>
      <c r="B207" s="120"/>
      <c r="C207" s="13"/>
      <c r="D207" s="13"/>
      <c r="E207" s="11"/>
      <c r="F207" s="281"/>
      <c r="G207" s="281"/>
      <c r="H207" s="4"/>
      <c r="I207" s="4"/>
      <c r="J207" s="83"/>
      <c r="K207" s="66" t="str">
        <f t="shared" si="12"/>
        <v/>
      </c>
      <c r="L207" s="679">
        <v>41</v>
      </c>
    </row>
    <row r="208" spans="1:17" ht="12" customHeight="1">
      <c r="A208" s="43" t="str">
        <f>IF(ISBLANK(H208),"",($E$3&amp;"."&amp;+(COUNTA(H$3:H208))))</f>
        <v/>
      </c>
      <c r="B208" s="120"/>
      <c r="C208" s="282" t="s">
        <v>12</v>
      </c>
      <c r="D208" s="283" t="s">
        <v>899</v>
      </c>
      <c r="E208" s="11"/>
      <c r="F208" s="281"/>
      <c r="G208" s="281"/>
      <c r="H208" s="4"/>
      <c r="I208" s="4"/>
      <c r="J208" s="83"/>
      <c r="K208" s="66" t="str">
        <f t="shared" si="12"/>
        <v/>
      </c>
      <c r="L208" s="679">
        <v>42</v>
      </c>
    </row>
    <row r="209" spans="1:17" ht="12" customHeight="1">
      <c r="A209" s="43"/>
      <c r="B209" s="120"/>
      <c r="C209" s="13"/>
      <c r="D209" s="13"/>
      <c r="E209" s="11"/>
      <c r="F209" s="281"/>
      <c r="G209" s="281"/>
      <c r="H209" s="4"/>
      <c r="I209" s="4"/>
      <c r="J209" s="83"/>
      <c r="K209" s="66" t="str">
        <f t="shared" ref="K209" si="13">IF(I209&lt;&gt;0,I209*J209,"")</f>
        <v/>
      </c>
      <c r="L209" s="679">
        <v>43</v>
      </c>
    </row>
    <row r="210" spans="1:17" ht="12" customHeight="1">
      <c r="A210" s="43" t="str">
        <f>IF(ISBLANK(#REF!),"",($E$3&amp;"."&amp;+(COUNTA(H$3:H210))))</f>
        <v>7.40</v>
      </c>
      <c r="B210" s="120"/>
      <c r="C210" s="13"/>
      <c r="D210" s="13" t="s">
        <v>11</v>
      </c>
      <c r="E210" s="30" t="s">
        <v>902</v>
      </c>
      <c r="F210" s="281"/>
      <c r="G210" s="281"/>
      <c r="H210" s="4" t="s">
        <v>73</v>
      </c>
      <c r="I210" s="4">
        <v>1</v>
      </c>
      <c r="J210" s="83"/>
      <c r="K210" s="66" t="s">
        <v>170</v>
      </c>
      <c r="L210" s="679">
        <v>44</v>
      </c>
    </row>
    <row r="211" spans="1:17" ht="12" customHeight="1">
      <c r="A211" s="43"/>
      <c r="B211" s="120"/>
      <c r="C211" s="13"/>
      <c r="D211" s="13"/>
      <c r="E211" s="30"/>
      <c r="F211" s="281"/>
      <c r="G211" s="281"/>
      <c r="H211" s="4"/>
      <c r="I211" s="4"/>
      <c r="J211" s="83"/>
      <c r="K211" s="66"/>
      <c r="L211" s="679">
        <v>45</v>
      </c>
    </row>
    <row r="212" spans="1:17" ht="12" customHeight="1">
      <c r="A212" s="43" t="str">
        <f>IF(ISBLANK(H212),"",($E$3&amp;"."&amp;+(COUNTA(H$3:H212))))</f>
        <v>7.41</v>
      </c>
      <c r="B212" s="120"/>
      <c r="C212" s="13"/>
      <c r="D212" s="13" t="s">
        <v>17</v>
      </c>
      <c r="E212" s="30" t="s">
        <v>903</v>
      </c>
      <c r="F212" s="281"/>
      <c r="G212" s="281"/>
      <c r="H212" s="4" t="s">
        <v>73</v>
      </c>
      <c r="I212" s="4">
        <v>2</v>
      </c>
      <c r="J212" s="83"/>
      <c r="K212" s="66"/>
      <c r="L212" s="679">
        <v>46</v>
      </c>
    </row>
    <row r="213" spans="1:17" ht="12" customHeight="1">
      <c r="A213" s="43"/>
      <c r="B213" s="120"/>
      <c r="C213" s="13"/>
      <c r="D213" s="13"/>
      <c r="E213" s="30"/>
      <c r="F213" s="281"/>
      <c r="G213" s="281"/>
      <c r="H213" s="4"/>
      <c r="I213" s="4"/>
      <c r="J213" s="83"/>
      <c r="K213" s="66"/>
      <c r="L213" s="679">
        <v>47</v>
      </c>
    </row>
    <row r="214" spans="1:17" ht="12" customHeight="1">
      <c r="A214" s="43" t="str">
        <f>IF(ISBLANK(#REF!),"",($E$3&amp;"."&amp;+(COUNTA(H$3:H214))))</f>
        <v>7.42</v>
      </c>
      <c r="B214" s="120"/>
      <c r="C214" s="13"/>
      <c r="D214" s="13" t="s">
        <v>81</v>
      </c>
      <c r="E214" s="30" t="s">
        <v>904</v>
      </c>
      <c r="F214" s="281"/>
      <c r="G214" s="281"/>
      <c r="H214" s="4" t="s">
        <v>73</v>
      </c>
      <c r="I214" s="4">
        <v>1</v>
      </c>
      <c r="J214" s="83"/>
      <c r="K214" s="66" t="s">
        <v>170</v>
      </c>
      <c r="L214" s="679">
        <v>48</v>
      </c>
    </row>
    <row r="215" spans="1:17" ht="12" customHeight="1">
      <c r="A215" s="43"/>
      <c r="B215" s="120"/>
      <c r="C215" s="13"/>
      <c r="D215" s="13"/>
      <c r="E215" s="30"/>
      <c r="F215" s="281"/>
      <c r="G215" s="281"/>
      <c r="H215" s="4"/>
      <c r="I215" s="4"/>
      <c r="J215" s="83"/>
      <c r="K215" s="66"/>
      <c r="L215" s="679">
        <v>49</v>
      </c>
      <c r="N215" s="73"/>
      <c r="O215" s="392"/>
      <c r="P215" s="73"/>
      <c r="Q215" s="73"/>
    </row>
    <row r="216" spans="1:17" ht="12" customHeight="1">
      <c r="A216" s="43" t="str">
        <f>IF(ISBLANK(#REF!),"",($E$3&amp;"."&amp;+(COUNTA(H$3:H216))))</f>
        <v>7.43</v>
      </c>
      <c r="B216" s="120"/>
      <c r="C216" s="13"/>
      <c r="D216" s="13" t="s">
        <v>92</v>
      </c>
      <c r="E216" s="30" t="s">
        <v>905</v>
      </c>
      <c r="F216" s="281"/>
      <c r="G216" s="281"/>
      <c r="H216" s="4" t="s">
        <v>73</v>
      </c>
      <c r="I216" s="4">
        <v>1</v>
      </c>
      <c r="J216" s="83"/>
      <c r="K216" s="66" t="s">
        <v>170</v>
      </c>
      <c r="L216" s="679">
        <v>50</v>
      </c>
      <c r="N216" s="73"/>
      <c r="O216" s="392"/>
      <c r="P216" s="73"/>
      <c r="Q216" s="73"/>
    </row>
    <row r="217" spans="1:17" s="73" customFormat="1" ht="12" customHeight="1">
      <c r="A217" s="43" t="str">
        <f>IF(ISBLANK(H217),"",($E$3&amp;"."&amp;+(COUNTA(H$3:H217))))</f>
        <v/>
      </c>
      <c r="B217" s="120"/>
      <c r="C217" s="19"/>
      <c r="D217" s="11"/>
      <c r="E217" s="11"/>
      <c r="F217" s="281"/>
      <c r="G217" s="281"/>
      <c r="H217" s="4"/>
      <c r="I217" s="4"/>
      <c r="J217" s="83"/>
      <c r="K217" s="66"/>
      <c r="L217" s="679">
        <v>51</v>
      </c>
      <c r="N217" s="1"/>
      <c r="O217" s="7"/>
      <c r="P217" s="1"/>
      <c r="Q217" s="1"/>
    </row>
    <row r="218" spans="1:17" ht="12" customHeight="1">
      <c r="A218" s="43"/>
      <c r="B218" s="120"/>
      <c r="C218" s="309" t="s">
        <v>900</v>
      </c>
      <c r="D218" s="13"/>
      <c r="E218" s="314"/>
      <c r="F218" s="281"/>
      <c r="G218" s="281"/>
      <c r="H218" s="4"/>
      <c r="I218" s="4"/>
      <c r="J218" s="83"/>
      <c r="K218" s="66"/>
      <c r="L218" s="679">
        <v>52</v>
      </c>
    </row>
    <row r="219" spans="1:17" ht="12" customHeight="1">
      <c r="A219" s="43"/>
      <c r="B219" s="120"/>
      <c r="C219" s="13"/>
      <c r="D219" s="13"/>
      <c r="E219" s="11"/>
      <c r="F219" s="281"/>
      <c r="G219" s="281"/>
      <c r="H219" s="4"/>
      <c r="I219" s="4"/>
      <c r="J219" s="83"/>
      <c r="K219" s="66"/>
      <c r="L219" s="679">
        <v>53</v>
      </c>
    </row>
    <row r="220" spans="1:17" ht="12" customHeight="1">
      <c r="A220" s="43"/>
      <c r="B220" s="120"/>
      <c r="C220" s="135" t="s">
        <v>896</v>
      </c>
      <c r="D220" s="13"/>
      <c r="E220" s="11"/>
      <c r="F220" s="281"/>
      <c r="G220" s="281"/>
      <c r="H220" s="4"/>
      <c r="I220" s="4"/>
      <c r="J220" s="83"/>
      <c r="K220" s="66"/>
      <c r="L220" s="679">
        <v>54</v>
      </c>
    </row>
    <row r="221" spans="1:17" ht="12" customHeight="1">
      <c r="A221" s="43"/>
      <c r="B221" s="120"/>
      <c r="C221" s="16" t="s">
        <v>897</v>
      </c>
      <c r="D221" s="13"/>
      <c r="E221" s="11"/>
      <c r="F221" s="281"/>
      <c r="G221" s="281"/>
      <c r="H221" s="4"/>
      <c r="I221" s="4"/>
      <c r="J221" s="83"/>
      <c r="K221" s="66"/>
      <c r="L221" s="679">
        <v>55</v>
      </c>
    </row>
    <row r="222" spans="1:17" ht="12" customHeight="1">
      <c r="A222" s="43"/>
      <c r="B222" s="120"/>
      <c r="C222" s="16" t="s">
        <v>898</v>
      </c>
      <c r="D222" s="13"/>
      <c r="E222" s="11"/>
      <c r="F222" s="281"/>
      <c r="G222" s="281"/>
      <c r="H222" s="4"/>
      <c r="I222" s="4"/>
      <c r="J222" s="83"/>
      <c r="K222" s="66"/>
      <c r="L222" s="679">
        <v>56</v>
      </c>
    </row>
    <row r="223" spans="1:17" ht="12" customHeight="1">
      <c r="A223" s="43"/>
      <c r="B223" s="120"/>
      <c r="C223" s="13"/>
      <c r="D223" s="13"/>
      <c r="E223" s="11"/>
      <c r="F223" s="281"/>
      <c r="G223" s="281"/>
      <c r="H223" s="4"/>
      <c r="I223" s="4"/>
      <c r="J223" s="83"/>
      <c r="K223" s="66"/>
      <c r="L223" s="679">
        <v>57</v>
      </c>
    </row>
    <row r="224" spans="1:17" ht="12" customHeight="1">
      <c r="A224" s="43"/>
      <c r="B224" s="120"/>
      <c r="C224" s="282" t="s">
        <v>15</v>
      </c>
      <c r="D224" s="19" t="s">
        <v>901</v>
      </c>
      <c r="E224" s="11"/>
      <c r="F224" s="281"/>
      <c r="G224" s="281"/>
      <c r="H224" s="4"/>
      <c r="I224" s="4"/>
      <c r="J224" s="83"/>
      <c r="K224" s="66"/>
      <c r="L224" s="679">
        <v>58</v>
      </c>
    </row>
    <row r="225" spans="1:13" ht="12" customHeight="1">
      <c r="A225" s="43"/>
      <c r="B225" s="120"/>
      <c r="C225" s="287"/>
      <c r="D225" s="13"/>
      <c r="E225" s="11"/>
      <c r="F225" s="281"/>
      <c r="G225" s="281"/>
      <c r="H225" s="4"/>
      <c r="I225" s="4"/>
      <c r="J225" s="83"/>
      <c r="K225" s="66"/>
      <c r="L225" s="679">
        <v>59</v>
      </c>
    </row>
    <row r="226" spans="1:13" ht="12" customHeight="1">
      <c r="A226" s="43" t="str">
        <f>IF(ISBLANK(#REF!),"",($E$3&amp;"."&amp;+(COUNTA(H$3:H226))))</f>
        <v>7.44</v>
      </c>
      <c r="B226" s="120"/>
      <c r="C226" s="287"/>
      <c r="D226" s="13" t="s">
        <v>11</v>
      </c>
      <c r="E226" s="30" t="s">
        <v>906</v>
      </c>
      <c r="F226" s="281"/>
      <c r="G226" s="281"/>
      <c r="H226" s="4" t="s">
        <v>73</v>
      </c>
      <c r="I226" s="4">
        <v>2</v>
      </c>
      <c r="J226" s="83"/>
      <c r="K226" s="66"/>
      <c r="L226" s="679">
        <v>60</v>
      </c>
    </row>
    <row r="227" spans="1:13" ht="12" customHeight="1">
      <c r="A227" s="43"/>
      <c r="B227" s="120"/>
      <c r="C227" s="287"/>
      <c r="D227" s="13"/>
      <c r="E227" s="30"/>
      <c r="F227" s="281"/>
      <c r="G227" s="281"/>
      <c r="H227" s="4"/>
      <c r="I227" s="4"/>
      <c r="J227" s="83"/>
      <c r="K227" s="66"/>
      <c r="L227" s="679">
        <v>61</v>
      </c>
    </row>
    <row r="228" spans="1:13" ht="12" customHeight="1">
      <c r="A228" s="43" t="str">
        <f>IF(ISBLANK(#REF!),"",($E$3&amp;"."&amp;+(COUNTA(H$3:H228))))</f>
        <v>7.45</v>
      </c>
      <c r="B228" s="120"/>
      <c r="C228" s="287"/>
      <c r="D228" s="13" t="s">
        <v>17</v>
      </c>
      <c r="E228" s="30" t="s">
        <v>907</v>
      </c>
      <c r="F228" s="281"/>
      <c r="G228" s="281"/>
      <c r="H228" s="4" t="s">
        <v>73</v>
      </c>
      <c r="I228" s="4">
        <v>2</v>
      </c>
      <c r="J228" s="83"/>
      <c r="K228" s="66" t="s">
        <v>170</v>
      </c>
      <c r="L228" s="679">
        <v>62</v>
      </c>
    </row>
    <row r="229" spans="1:13" ht="12" customHeight="1">
      <c r="A229" s="43"/>
      <c r="B229" s="120"/>
      <c r="C229" s="287"/>
      <c r="D229" s="13"/>
      <c r="E229" s="30"/>
      <c r="F229" s="281"/>
      <c r="G229" s="281"/>
      <c r="H229" s="4"/>
      <c r="I229" s="4"/>
      <c r="J229" s="83"/>
      <c r="K229" s="66"/>
      <c r="L229" s="679">
        <v>63</v>
      </c>
    </row>
    <row r="230" spans="1:13" ht="12" customHeight="1">
      <c r="A230" s="43" t="str">
        <f>IF(ISBLANK(#REF!),"",($E$3&amp;"."&amp;+(COUNTA(H$3:H230))))</f>
        <v>7.46</v>
      </c>
      <c r="B230" s="120"/>
      <c r="C230" s="287"/>
      <c r="D230" s="13" t="s">
        <v>81</v>
      </c>
      <c r="E230" s="30" t="s">
        <v>908</v>
      </c>
      <c r="F230" s="281"/>
      <c r="G230" s="281"/>
      <c r="H230" s="4" t="s">
        <v>73</v>
      </c>
      <c r="I230" s="4">
        <v>2</v>
      </c>
      <c r="J230" s="83"/>
      <c r="K230" s="66" t="s">
        <v>170</v>
      </c>
      <c r="L230" s="679">
        <v>64</v>
      </c>
    </row>
    <row r="231" spans="1:13" ht="12" customHeight="1">
      <c r="A231" s="43"/>
      <c r="B231" s="120"/>
      <c r="C231" s="287"/>
      <c r="D231" s="13"/>
      <c r="E231" s="30"/>
      <c r="F231" s="281"/>
      <c r="G231" s="281"/>
      <c r="H231" s="4"/>
      <c r="I231" s="4"/>
      <c r="J231" s="83"/>
      <c r="K231" s="66"/>
      <c r="L231" s="679">
        <v>65</v>
      </c>
    </row>
    <row r="232" spans="1:13" ht="12" customHeight="1">
      <c r="A232" s="43" t="str">
        <f>IF(ISBLANK(#REF!),"",($E$3&amp;"."&amp;+(COUNTA(H$3:H232))))</f>
        <v>7.47</v>
      </c>
      <c r="B232" s="120"/>
      <c r="C232" s="287"/>
      <c r="D232" s="13" t="s">
        <v>92</v>
      </c>
      <c r="E232" s="30" t="s">
        <v>909</v>
      </c>
      <c r="F232" s="281"/>
      <c r="G232" s="281"/>
      <c r="H232" s="4" t="s">
        <v>73</v>
      </c>
      <c r="I232" s="4">
        <v>2</v>
      </c>
      <c r="J232" s="83"/>
      <c r="K232" s="66" t="s">
        <v>170</v>
      </c>
      <c r="L232" s="679">
        <v>66</v>
      </c>
    </row>
    <row r="233" spans="1:13" ht="12" customHeight="1">
      <c r="A233" s="43"/>
      <c r="B233" s="120"/>
      <c r="C233" s="287"/>
      <c r="D233" s="13"/>
      <c r="E233" s="30"/>
      <c r="F233" s="281"/>
      <c r="G233" s="281"/>
      <c r="H233" s="4"/>
      <c r="I233" s="4"/>
      <c r="J233" s="83"/>
      <c r="K233" s="66"/>
      <c r="L233" s="679">
        <v>67</v>
      </c>
    </row>
    <row r="234" spans="1:13" ht="12" customHeight="1">
      <c r="A234" s="43"/>
      <c r="B234" s="120"/>
      <c r="C234" s="287"/>
      <c r="D234" s="13"/>
      <c r="E234" s="30"/>
      <c r="F234" s="281"/>
      <c r="G234" s="281"/>
      <c r="H234" s="4"/>
      <c r="I234" s="4"/>
      <c r="J234" s="83"/>
      <c r="K234" s="66"/>
      <c r="L234" s="679">
        <v>68</v>
      </c>
    </row>
    <row r="235" spans="1:13" ht="12" customHeight="1">
      <c r="A235" s="43"/>
      <c r="B235" s="120"/>
      <c r="C235" s="287"/>
      <c r="D235" s="13"/>
      <c r="E235" s="30"/>
      <c r="F235" s="281"/>
      <c r="G235" s="281"/>
      <c r="H235" s="4"/>
      <c r="I235" s="4"/>
      <c r="J235" s="83"/>
      <c r="K235" s="66"/>
      <c r="L235" s="679">
        <v>69</v>
      </c>
    </row>
    <row r="236" spans="1:13" ht="12" customHeight="1">
      <c r="A236" s="43"/>
      <c r="B236" s="120"/>
      <c r="C236" s="287"/>
      <c r="D236" s="13"/>
      <c r="E236" s="30"/>
      <c r="F236" s="281"/>
      <c r="G236" s="281"/>
      <c r="H236" s="4"/>
      <c r="I236" s="4"/>
      <c r="J236" s="83"/>
      <c r="K236" s="66"/>
      <c r="L236" s="679">
        <v>70</v>
      </c>
    </row>
    <row r="237" spans="1:13" ht="12" customHeight="1">
      <c r="A237" s="549"/>
      <c r="B237" s="69"/>
      <c r="C237" s="70"/>
      <c r="D237" s="70"/>
      <c r="E237" s="70"/>
      <c r="F237" s="70"/>
      <c r="G237" s="70"/>
      <c r="H237" s="69"/>
      <c r="I237" s="69"/>
      <c r="J237" s="71" t="s">
        <v>25</v>
      </c>
      <c r="K237" s="72"/>
      <c r="L237" s="679">
        <v>71</v>
      </c>
    </row>
    <row r="238" spans="1:13" ht="12" customHeight="1">
      <c r="A238" s="549"/>
      <c r="B238" s="69"/>
      <c r="C238" s="70"/>
      <c r="D238" s="70"/>
      <c r="E238" s="70"/>
      <c r="F238" s="70"/>
      <c r="G238" s="70"/>
      <c r="H238" s="69"/>
      <c r="I238" s="581"/>
      <c r="J238" s="643" t="s">
        <v>26</v>
      </c>
      <c r="K238" s="582"/>
      <c r="L238" s="679">
        <v>72</v>
      </c>
    </row>
    <row r="239" spans="1:13" ht="12" customHeight="1">
      <c r="A239" s="43" t="str">
        <f>IF(ISBLANK(H239),"",($E$3&amp;"."&amp;+(COUNTA(H$3:H239))))</f>
        <v/>
      </c>
      <c r="B239" s="33"/>
      <c r="C239" s="792" t="s">
        <v>268</v>
      </c>
      <c r="D239" s="810"/>
      <c r="E239" s="810"/>
      <c r="F239" s="810"/>
      <c r="G239" s="811"/>
      <c r="H239" s="14"/>
      <c r="I239" s="105"/>
      <c r="J239" s="83"/>
      <c r="K239" s="66" t="str">
        <f t="shared" si="12"/>
        <v/>
      </c>
      <c r="L239" s="679">
        <v>73</v>
      </c>
    </row>
    <row r="240" spans="1:13" ht="12" customHeight="1">
      <c r="A240" s="43" t="str">
        <f>IF(ISBLANK(H240),"",($E$3&amp;"."&amp;+(COUNTA(H$3:H240))))</f>
        <v/>
      </c>
      <c r="B240" s="33"/>
      <c r="C240" s="17"/>
      <c r="D240" s="11"/>
      <c r="E240" s="11"/>
      <c r="F240" s="11"/>
      <c r="G240" s="106"/>
      <c r="H240" s="14"/>
      <c r="I240" s="105"/>
      <c r="J240" s="83"/>
      <c r="K240" s="66" t="str">
        <f t="shared" si="12"/>
        <v/>
      </c>
      <c r="L240" s="679">
        <v>74</v>
      </c>
      <c r="M240" s="1" t="s">
        <v>699</v>
      </c>
    </row>
    <row r="241" spans="1:17" ht="12" customHeight="1">
      <c r="A241" s="43" t="str">
        <f>IF(ISBLANK(H241),"",($E$3&amp;"."&amp;+(COUNTA(H$3:H241))))</f>
        <v/>
      </c>
      <c r="B241" s="33" t="s">
        <v>57</v>
      </c>
      <c r="C241" s="282" t="s">
        <v>12</v>
      </c>
      <c r="D241" s="16" t="s">
        <v>269</v>
      </c>
      <c r="F241" s="16"/>
      <c r="G241" s="106"/>
      <c r="H241" s="14"/>
      <c r="I241" s="105"/>
      <c r="J241" s="83"/>
      <c r="K241" s="66" t="str">
        <f t="shared" si="12"/>
        <v/>
      </c>
      <c r="L241" s="679">
        <v>75</v>
      </c>
      <c r="M241" s="1" t="s">
        <v>5</v>
      </c>
    </row>
    <row r="242" spans="1:17" ht="12" customHeight="1">
      <c r="A242" s="43" t="str">
        <f>IF(ISBLANK(H242),"",($E$3&amp;"."&amp;+(COUNTA(H$3:H242))))</f>
        <v/>
      </c>
      <c r="B242" s="33"/>
      <c r="E242" s="16"/>
      <c r="F242" s="16"/>
      <c r="G242" s="647"/>
      <c r="H242" s="14"/>
      <c r="I242" s="105"/>
      <c r="J242" s="83"/>
      <c r="K242" s="66"/>
      <c r="L242" s="679">
        <v>76</v>
      </c>
    </row>
    <row r="243" spans="1:17" ht="12" customHeight="1">
      <c r="A243" s="43" t="str">
        <f>IF(ISBLANK(H243),"",($E$3&amp;"."&amp;+(COUNTA(H$3:H243))))</f>
        <v>7.48</v>
      </c>
      <c r="B243" s="33"/>
      <c r="D243" s="13" t="s">
        <v>11</v>
      </c>
      <c r="E243" s="30" t="s">
        <v>270</v>
      </c>
      <c r="F243" s="11"/>
      <c r="G243" s="15"/>
      <c r="H243" s="14" t="s">
        <v>62</v>
      </c>
      <c r="I243" s="4">
        <f>ROUNDUP($P$3,0)</f>
        <v>18</v>
      </c>
      <c r="J243" s="83"/>
      <c r="K243" s="66"/>
      <c r="L243" s="679">
        <v>77</v>
      </c>
      <c r="M243" s="1">
        <v>7702</v>
      </c>
      <c r="N243" s="177"/>
      <c r="O243" s="470"/>
      <c r="P243" s="177"/>
      <c r="Q243" s="177"/>
    </row>
    <row r="244" spans="1:17" ht="12" customHeight="1">
      <c r="A244" s="43"/>
      <c r="B244" s="33"/>
      <c r="D244" s="13"/>
      <c r="E244" s="30"/>
      <c r="F244" s="11"/>
      <c r="G244" s="15"/>
      <c r="H244" s="14"/>
      <c r="I244" s="4"/>
      <c r="J244" s="83"/>
      <c r="K244" s="66"/>
      <c r="L244" s="679">
        <v>78</v>
      </c>
      <c r="N244" s="177"/>
      <c r="O244" s="470"/>
      <c r="P244" s="177"/>
      <c r="Q244" s="177"/>
    </row>
    <row r="245" spans="1:17" ht="12" customHeight="1">
      <c r="A245" s="43" t="str">
        <f>IF(ISBLANK(H245),"",($E$3&amp;"."&amp;+(COUNTA(H$3:H245))))</f>
        <v>7.49</v>
      </c>
      <c r="B245" s="33"/>
      <c r="D245" s="13" t="s">
        <v>17</v>
      </c>
      <c r="E245" s="30" t="s">
        <v>700</v>
      </c>
      <c r="F245" s="11"/>
      <c r="G245" s="15"/>
      <c r="H245" s="14" t="s">
        <v>62</v>
      </c>
      <c r="I245" s="4">
        <v>12</v>
      </c>
      <c r="J245" s="83"/>
      <c r="K245" s="66"/>
      <c r="L245" s="679">
        <v>79</v>
      </c>
    </row>
    <row r="246" spans="1:17" ht="12" customHeight="1">
      <c r="A246" s="43"/>
      <c r="B246" s="33"/>
      <c r="D246" s="13"/>
      <c r="E246" s="30"/>
      <c r="F246" s="11"/>
      <c r="G246" s="15"/>
      <c r="H246" s="14"/>
      <c r="I246" s="4"/>
      <c r="J246" s="83"/>
      <c r="K246" s="66"/>
      <c r="L246" s="679">
        <v>80</v>
      </c>
    </row>
    <row r="247" spans="1:17" s="177" customFormat="1" ht="12" customHeight="1">
      <c r="A247" s="43" t="str">
        <f>IF(ISBLANK(H247),"",($E$3&amp;"."&amp;+(COUNTA(H$3:H247))))</f>
        <v>7.50</v>
      </c>
      <c r="B247" s="33"/>
      <c r="C247" s="1"/>
      <c r="D247" s="13" t="s">
        <v>81</v>
      </c>
      <c r="E247" s="132" t="s">
        <v>538</v>
      </c>
      <c r="F247" s="11"/>
      <c r="G247" s="15"/>
      <c r="H247" s="14" t="s">
        <v>62</v>
      </c>
      <c r="I247" s="4">
        <v>129</v>
      </c>
      <c r="J247" s="83"/>
      <c r="K247" s="66"/>
      <c r="M247" s="1">
        <v>8079</v>
      </c>
      <c r="N247" s="1"/>
      <c r="O247" s="7"/>
      <c r="P247" s="1"/>
      <c r="Q247" s="1"/>
    </row>
    <row r="248" spans="1:17" ht="12" customHeight="1">
      <c r="A248" s="43"/>
      <c r="B248" s="33"/>
      <c r="D248" s="13"/>
      <c r="E248" s="132"/>
      <c r="F248" s="11"/>
      <c r="G248" s="15"/>
      <c r="H248" s="14"/>
      <c r="I248" s="4"/>
      <c r="J248" s="83"/>
      <c r="K248" s="66"/>
    </row>
    <row r="249" spans="1:17" ht="12" customHeight="1">
      <c r="A249" s="43" t="str">
        <f>IF(ISBLANK(H249),"",($E$3&amp;"."&amp;+(COUNTA(H$3:H249))))</f>
        <v>7.51</v>
      </c>
      <c r="B249" s="33"/>
      <c r="D249" s="13" t="s">
        <v>92</v>
      </c>
      <c r="E249" s="132" t="s">
        <v>539</v>
      </c>
      <c r="F249" s="11"/>
      <c r="G249" s="15"/>
      <c r="H249" s="14" t="s">
        <v>62</v>
      </c>
      <c r="I249" s="4">
        <f>ROUNDUP($P$4,0)</f>
        <v>20</v>
      </c>
      <c r="J249" s="83"/>
      <c r="K249" s="66"/>
      <c r="L249" s="679">
        <v>1</v>
      </c>
      <c r="M249" s="1">
        <v>12355</v>
      </c>
    </row>
    <row r="250" spans="1:17" ht="12" customHeight="1">
      <c r="A250" s="43" t="str">
        <f>IF(ISBLANK(H250),"",($E$3&amp;"."&amp;+(COUNTA(H$3:H250))))</f>
        <v/>
      </c>
      <c r="B250" s="33"/>
      <c r="E250" s="11"/>
      <c r="F250" s="15"/>
      <c r="G250" s="106"/>
      <c r="H250" s="14"/>
      <c r="I250" s="105"/>
      <c r="J250" s="83"/>
      <c r="K250" s="66"/>
      <c r="L250" s="679">
        <v>2</v>
      </c>
    </row>
    <row r="251" spans="1:17" ht="12" customHeight="1">
      <c r="A251" s="43" t="str">
        <f>IF(ISBLANK(H251),"",($E$3&amp;"."&amp;+(COUNTA(H$3:H251))))</f>
        <v/>
      </c>
      <c r="B251" s="33"/>
      <c r="C251" s="282" t="s">
        <v>15</v>
      </c>
      <c r="D251" s="16" t="s">
        <v>271</v>
      </c>
      <c r="F251" s="137"/>
      <c r="G251" s="138"/>
      <c r="H251" s="14"/>
      <c r="I251" s="105"/>
      <c r="J251" s="83"/>
      <c r="K251" s="66"/>
      <c r="L251" s="679">
        <v>3</v>
      </c>
      <c r="M251" s="1">
        <v>15061</v>
      </c>
    </row>
    <row r="252" spans="1:17" ht="12" customHeight="1">
      <c r="A252" s="43" t="str">
        <f>IF(ISBLANK(H252),"",($E$3&amp;"."&amp;+(COUNTA(H$3:H252))))</f>
        <v/>
      </c>
      <c r="B252" s="33"/>
      <c r="E252" s="16"/>
      <c r="F252" s="137"/>
      <c r="G252" s="138"/>
      <c r="H252" s="14"/>
      <c r="I252" s="105"/>
      <c r="J252" s="83"/>
      <c r="K252" s="66"/>
      <c r="L252" s="679">
        <v>4</v>
      </c>
      <c r="N252" s="73"/>
      <c r="O252" s="392"/>
      <c r="P252" s="73"/>
      <c r="Q252" s="73"/>
    </row>
    <row r="253" spans="1:17" ht="12" customHeight="1">
      <c r="A253" s="43" t="str">
        <f>IF(ISBLANK(H253),"",($E$3&amp;"."&amp;+(COUNTA(H$3:H253))))</f>
        <v>7.52</v>
      </c>
      <c r="B253" s="33"/>
      <c r="D253" s="13" t="s">
        <v>11</v>
      </c>
      <c r="E253" s="30" t="s">
        <v>270</v>
      </c>
      <c r="F253" s="11"/>
      <c r="G253" s="15"/>
      <c r="H253" s="14" t="s">
        <v>62</v>
      </c>
      <c r="I253" s="4">
        <f>ROUNDUP($P$3,0)</f>
        <v>18</v>
      </c>
      <c r="J253" s="83"/>
      <c r="K253" s="66"/>
      <c r="L253" s="679">
        <v>5</v>
      </c>
    </row>
    <row r="254" spans="1:17" ht="12" customHeight="1">
      <c r="A254" s="43"/>
      <c r="B254" s="33"/>
      <c r="D254" s="13"/>
      <c r="E254" s="30"/>
      <c r="F254" s="11"/>
      <c r="G254" s="15"/>
      <c r="H254" s="14"/>
      <c r="I254" s="4"/>
      <c r="J254" s="83"/>
      <c r="K254" s="66"/>
      <c r="L254" s="679">
        <v>6</v>
      </c>
    </row>
    <row r="255" spans="1:17" ht="12" customHeight="1">
      <c r="A255" s="43" t="str">
        <f>IF(ISBLANK(H255),"",($E$3&amp;"."&amp;+(COUNTA(H$3:H255))))</f>
        <v>7.53</v>
      </c>
      <c r="B255" s="33"/>
      <c r="D255" s="13" t="s">
        <v>17</v>
      </c>
      <c r="E255" s="30" t="s">
        <v>700</v>
      </c>
      <c r="F255" s="11"/>
      <c r="G255" s="15"/>
      <c r="H255" s="14" t="s">
        <v>62</v>
      </c>
      <c r="I255" s="4">
        <v>12</v>
      </c>
      <c r="J255" s="83"/>
      <c r="K255" s="66"/>
      <c r="L255" s="679">
        <v>7</v>
      </c>
    </row>
    <row r="256" spans="1:17" ht="12" customHeight="1">
      <c r="A256" s="43"/>
      <c r="B256" s="33"/>
      <c r="D256" s="13"/>
      <c r="E256" s="30"/>
      <c r="F256" s="11"/>
      <c r="G256" s="15"/>
      <c r="H256" s="14"/>
      <c r="I256" s="4"/>
      <c r="J256" s="83"/>
      <c r="K256" s="66"/>
      <c r="L256" s="679">
        <v>8</v>
      </c>
    </row>
    <row r="257" spans="1:12" ht="12" customHeight="1">
      <c r="A257" s="43" t="str">
        <f>IF(ISBLANK(H257),"",($E$3&amp;"."&amp;+(COUNTA(H$3:H257))))</f>
        <v>7.54</v>
      </c>
      <c r="B257" s="33"/>
      <c r="D257" s="13" t="s">
        <v>81</v>
      </c>
      <c r="E257" s="132" t="s">
        <v>538</v>
      </c>
      <c r="F257" s="11"/>
      <c r="G257" s="15"/>
      <c r="H257" s="14" t="s">
        <v>62</v>
      </c>
      <c r="I257" s="4">
        <v>129</v>
      </c>
      <c r="J257" s="83"/>
      <c r="K257" s="66"/>
      <c r="L257" s="679">
        <v>9</v>
      </c>
    </row>
    <row r="258" spans="1:12" ht="12" customHeight="1">
      <c r="A258" s="43"/>
      <c r="B258" s="33"/>
      <c r="D258" s="13"/>
      <c r="E258" s="132"/>
      <c r="F258" s="11"/>
      <c r="G258" s="15"/>
      <c r="H258" s="14"/>
      <c r="I258" s="4"/>
      <c r="J258" s="83"/>
      <c r="K258" s="66"/>
      <c r="L258" s="679">
        <v>10</v>
      </c>
    </row>
    <row r="259" spans="1:12" ht="12" customHeight="1">
      <c r="A259" s="43" t="str">
        <f>IF(ISBLANK(H259),"",($E$3&amp;"."&amp;+(COUNTA(H$3:H259))))</f>
        <v>7.55</v>
      </c>
      <c r="B259" s="33"/>
      <c r="D259" s="13" t="s">
        <v>92</v>
      </c>
      <c r="E259" s="132" t="s">
        <v>539</v>
      </c>
      <c r="F259" s="11"/>
      <c r="G259" s="15"/>
      <c r="H259" s="14" t="s">
        <v>62</v>
      </c>
      <c r="I259" s="4">
        <f>ROUNDUP($P$4,0)</f>
        <v>20</v>
      </c>
      <c r="J259" s="83"/>
      <c r="K259" s="66"/>
      <c r="L259" s="679">
        <v>11</v>
      </c>
    </row>
    <row r="260" spans="1:12" ht="12" customHeight="1">
      <c r="A260" s="43" t="str">
        <f>IF(ISBLANK(H260),"",($E$3&amp;"."&amp;+(COUNTA(H$3:H260))))</f>
        <v/>
      </c>
      <c r="B260" s="33"/>
      <c r="C260" s="17"/>
      <c r="D260" s="15"/>
      <c r="E260" s="132"/>
      <c r="F260" s="11"/>
      <c r="G260" s="106"/>
      <c r="H260" s="14"/>
      <c r="I260" s="105"/>
      <c r="J260" s="83"/>
      <c r="K260" s="66"/>
      <c r="L260" s="679">
        <v>12</v>
      </c>
    </row>
    <row r="261" spans="1:12" ht="12" customHeight="1">
      <c r="A261" s="43" t="str">
        <f>IF(ISBLANK(H261),"",($E$3&amp;"."&amp;+(COUNTA(H$3:H261))))</f>
        <v/>
      </c>
      <c r="B261" s="33"/>
      <c r="C261" s="792" t="s">
        <v>165</v>
      </c>
      <c r="D261" s="810"/>
      <c r="E261" s="810"/>
      <c r="F261" s="810"/>
      <c r="G261" s="811"/>
      <c r="H261" s="14"/>
      <c r="I261" s="105"/>
      <c r="J261" s="83"/>
      <c r="K261" s="66"/>
      <c r="L261" s="679">
        <v>13</v>
      </c>
    </row>
    <row r="262" spans="1:12" ht="12" customHeight="1">
      <c r="A262" s="43" t="str">
        <f>IF(ISBLANK(H262),"",($E$3&amp;"."&amp;+(COUNTA(H$3:H262))))</f>
        <v/>
      </c>
      <c r="B262" s="33"/>
      <c r="C262" s="28" t="s">
        <v>165</v>
      </c>
      <c r="D262" s="11"/>
      <c r="E262" s="11"/>
      <c r="F262" s="11"/>
      <c r="G262" s="106"/>
      <c r="H262" s="14"/>
      <c r="I262" s="105"/>
      <c r="J262" s="83"/>
      <c r="K262" s="66" t="str">
        <f t="shared" si="12"/>
        <v/>
      </c>
      <c r="L262" s="679">
        <v>14</v>
      </c>
    </row>
    <row r="263" spans="1:12" ht="12" customHeight="1">
      <c r="A263" s="43" t="str">
        <f>IF(ISBLANK(H263),"",($E$3&amp;"."&amp;+(COUNTA(H$3:H263))))</f>
        <v/>
      </c>
      <c r="B263" s="33"/>
      <c r="C263" s="135" t="s">
        <v>272</v>
      </c>
      <c r="D263" s="647"/>
      <c r="E263" s="127"/>
      <c r="F263" s="127"/>
      <c r="G263" s="106"/>
      <c r="H263" s="14"/>
      <c r="I263" s="105"/>
      <c r="J263" s="131"/>
      <c r="K263" s="66" t="str">
        <f t="shared" si="12"/>
        <v/>
      </c>
      <c r="L263" s="679">
        <v>15</v>
      </c>
    </row>
    <row r="264" spans="1:12" ht="12" customHeight="1">
      <c r="A264" s="43" t="str">
        <f>IF(ISBLANK(H264),"",($E$3&amp;"."&amp;+(COUNTA(H$3:H264))))</f>
        <v/>
      </c>
      <c r="B264" s="33"/>
      <c r="C264" s="16" t="s">
        <v>273</v>
      </c>
      <c r="D264" s="647"/>
      <c r="E264" s="11"/>
      <c r="F264" s="11"/>
      <c r="G264" s="106"/>
      <c r="H264" s="14"/>
      <c r="I264" s="105"/>
      <c r="J264" s="131"/>
      <c r="K264" s="66" t="str">
        <f t="shared" si="12"/>
        <v/>
      </c>
      <c r="L264" s="679">
        <v>16</v>
      </c>
    </row>
    <row r="265" spans="1:12" ht="12" customHeight="1">
      <c r="A265" s="43" t="str">
        <f>IF(ISBLANK(H265),"",($E$3&amp;"."&amp;+(COUNTA(H$3:H265))))</f>
        <v/>
      </c>
      <c r="B265" s="33"/>
      <c r="C265" s="16" t="s">
        <v>274</v>
      </c>
      <c r="D265" s="647"/>
      <c r="E265" s="11"/>
      <c r="F265" s="11"/>
      <c r="G265" s="106"/>
      <c r="H265" s="14"/>
      <c r="I265" s="105"/>
      <c r="J265" s="131"/>
      <c r="K265" s="66" t="str">
        <f t="shared" si="12"/>
        <v/>
      </c>
      <c r="L265" s="679">
        <v>17</v>
      </c>
    </row>
    <row r="266" spans="1:12" ht="12" customHeight="1">
      <c r="A266" s="43" t="str">
        <f>IF(ISBLANK(H266),"",($E$3&amp;"."&amp;+(COUNTA(H$3:H266))))</f>
        <v/>
      </c>
      <c r="B266" s="33"/>
      <c r="C266" s="16"/>
      <c r="D266" s="647"/>
      <c r="E266" s="11"/>
      <c r="F266" s="11"/>
      <c r="G266" s="106"/>
      <c r="H266" s="14"/>
      <c r="I266" s="105"/>
      <c r="J266" s="131"/>
      <c r="K266" s="66" t="str">
        <f t="shared" si="12"/>
        <v/>
      </c>
      <c r="L266" s="679">
        <v>18</v>
      </c>
    </row>
    <row r="267" spans="1:12" ht="12" customHeight="1">
      <c r="A267" s="43" t="str">
        <f>IF(ISBLANK(H267),"",($E$3&amp;"."&amp;+(COUNTA(H$3:H267))))</f>
        <v/>
      </c>
      <c r="B267" s="33"/>
      <c r="C267" s="282" t="s">
        <v>12</v>
      </c>
      <c r="D267" s="648" t="s">
        <v>544</v>
      </c>
      <c r="F267" s="11"/>
      <c r="G267" s="106"/>
      <c r="H267" s="14"/>
      <c r="I267" s="105"/>
      <c r="J267" s="131"/>
      <c r="K267" s="66" t="str">
        <f t="shared" si="12"/>
        <v/>
      </c>
      <c r="L267" s="679">
        <v>19</v>
      </c>
    </row>
    <row r="268" spans="1:12" ht="12" customHeight="1">
      <c r="A268" s="43" t="str">
        <f>IF(ISBLANK(H268),"",($E$3&amp;"."&amp;+(COUNTA(H$3:H268))))</f>
        <v/>
      </c>
      <c r="B268" s="33"/>
      <c r="E268" s="11"/>
      <c r="F268" s="11"/>
      <c r="G268" s="106"/>
      <c r="H268" s="14"/>
      <c r="I268" s="105"/>
      <c r="J268" s="131"/>
      <c r="K268" s="66"/>
      <c r="L268" s="679">
        <v>20</v>
      </c>
    </row>
    <row r="269" spans="1:12" ht="12" customHeight="1">
      <c r="A269" s="43" t="str">
        <f>IF(ISBLANK(H269),"",($E$3&amp;"."&amp;+(COUNTA(H$3:H269))))</f>
        <v>7.56</v>
      </c>
      <c r="B269" s="33"/>
      <c r="D269" s="13" t="s">
        <v>11</v>
      </c>
      <c r="E269" s="11" t="s">
        <v>540</v>
      </c>
      <c r="F269" s="11"/>
      <c r="G269" s="106"/>
      <c r="H269" s="14" t="s">
        <v>73</v>
      </c>
      <c r="I269" s="105">
        <v>1</v>
      </c>
      <c r="J269" s="131"/>
      <c r="K269" s="66"/>
      <c r="L269" s="679">
        <v>21</v>
      </c>
    </row>
    <row r="270" spans="1:12" ht="12" customHeight="1">
      <c r="A270" s="43"/>
      <c r="B270" s="33"/>
      <c r="D270" s="13"/>
      <c r="E270" s="11"/>
      <c r="F270" s="11"/>
      <c r="G270" s="106"/>
      <c r="H270" s="14"/>
      <c r="I270" s="105"/>
      <c r="J270" s="131"/>
      <c r="K270" s="66"/>
      <c r="L270" s="679">
        <v>22</v>
      </c>
    </row>
    <row r="271" spans="1:12" ht="12" customHeight="1">
      <c r="A271" s="43" t="str">
        <f>IF(ISBLANK(H271),"",($E$3&amp;"."&amp;+(COUNTA(H$3:H271))))</f>
        <v>7.57</v>
      </c>
      <c r="B271" s="33"/>
      <c r="D271" s="13" t="s">
        <v>17</v>
      </c>
      <c r="E271" s="11" t="s">
        <v>541</v>
      </c>
      <c r="F271" s="11"/>
      <c r="G271" s="106"/>
      <c r="H271" s="14" t="s">
        <v>73</v>
      </c>
      <c r="I271" s="105">
        <v>1</v>
      </c>
      <c r="J271" s="131"/>
      <c r="K271" s="66"/>
      <c r="L271" s="679">
        <v>23</v>
      </c>
    </row>
    <row r="272" spans="1:12" ht="12" customHeight="1">
      <c r="A272" s="43"/>
      <c r="B272" s="33"/>
      <c r="D272" s="13"/>
      <c r="E272" s="11"/>
      <c r="F272" s="11"/>
      <c r="G272" s="106"/>
      <c r="H272" s="14"/>
      <c r="I272" s="105"/>
      <c r="J272" s="131"/>
      <c r="K272" s="66"/>
      <c r="L272" s="679">
        <v>24</v>
      </c>
    </row>
    <row r="273" spans="1:17" ht="12" customHeight="1">
      <c r="A273" s="43" t="str">
        <f>IF(ISBLANK(H273),"",($E$3&amp;"."&amp;+(COUNTA(H$3:H273))))</f>
        <v>7.58</v>
      </c>
      <c r="B273" s="33"/>
      <c r="D273" s="13" t="s">
        <v>81</v>
      </c>
      <c r="E273" s="11" t="s">
        <v>542</v>
      </c>
      <c r="F273" s="11"/>
      <c r="G273" s="106"/>
      <c r="H273" s="14" t="s">
        <v>73</v>
      </c>
      <c r="I273" s="105">
        <v>1</v>
      </c>
      <c r="J273" s="131"/>
      <c r="K273" s="66"/>
      <c r="L273" s="679">
        <v>25</v>
      </c>
    </row>
    <row r="274" spans="1:17" ht="12" customHeight="1">
      <c r="A274" s="43"/>
      <c r="B274" s="33"/>
      <c r="D274" s="13"/>
      <c r="E274" s="11"/>
      <c r="F274" s="11"/>
      <c r="G274" s="106"/>
      <c r="H274" s="14"/>
      <c r="I274" s="105"/>
      <c r="J274" s="131"/>
      <c r="K274" s="66"/>
      <c r="L274" s="679">
        <v>26</v>
      </c>
    </row>
    <row r="275" spans="1:17" ht="12" customHeight="1">
      <c r="A275" s="43" t="str">
        <f>IF(ISBLANK(H275),"",($E$3&amp;"."&amp;+(COUNTA(H$3:H275))))</f>
        <v>7.59</v>
      </c>
      <c r="B275" s="33"/>
      <c r="D275" s="13" t="s">
        <v>92</v>
      </c>
      <c r="E275" s="11" t="s">
        <v>543</v>
      </c>
      <c r="F275" s="11"/>
      <c r="G275" s="106"/>
      <c r="H275" s="14" t="s">
        <v>73</v>
      </c>
      <c r="I275" s="105">
        <v>1</v>
      </c>
      <c r="J275" s="131"/>
      <c r="K275" s="66"/>
      <c r="L275" s="679">
        <v>27</v>
      </c>
    </row>
    <row r="276" spans="1:17" ht="12" customHeight="1">
      <c r="A276" s="43" t="str">
        <f>IF(ISBLANK(H276),"",($E$3&amp;"."&amp;+(COUNTA(H$3:H276))))</f>
        <v/>
      </c>
      <c r="B276" s="33"/>
      <c r="C276" s="16"/>
      <c r="D276" s="647"/>
      <c r="E276" s="11"/>
      <c r="F276" s="11"/>
      <c r="G276" s="106"/>
      <c r="H276" s="14"/>
      <c r="I276" s="105"/>
      <c r="J276" s="131"/>
      <c r="K276" s="66"/>
      <c r="L276" s="679">
        <v>28</v>
      </c>
    </row>
    <row r="277" spans="1:17" ht="12" customHeight="1">
      <c r="A277" s="43" t="str">
        <f>IF(ISBLANK(H277),"",($E$3&amp;"."&amp;+(COUNTA(H$3:H277))))</f>
        <v/>
      </c>
      <c r="B277" s="33"/>
      <c r="C277" s="282" t="s">
        <v>15</v>
      </c>
      <c r="D277" s="16" t="s">
        <v>545</v>
      </c>
      <c r="F277" s="11"/>
      <c r="G277" s="106"/>
      <c r="H277" s="14"/>
      <c r="I277" s="105"/>
      <c r="J277" s="131"/>
      <c r="K277" s="66"/>
      <c r="L277" s="679">
        <v>29</v>
      </c>
    </row>
    <row r="278" spans="1:17" ht="12" customHeight="1">
      <c r="A278" s="43" t="str">
        <f>IF(ISBLANK(H278),"",($E$3&amp;"."&amp;+(COUNTA(H$3:H278))))</f>
        <v/>
      </c>
      <c r="B278" s="33"/>
      <c r="C278" s="16"/>
      <c r="D278" s="11" t="s">
        <v>703</v>
      </c>
      <c r="F278" s="11"/>
      <c r="G278" s="106"/>
      <c r="H278" s="14"/>
      <c r="I278" s="105"/>
      <c r="J278" s="131"/>
      <c r="K278" s="66"/>
      <c r="L278" s="679">
        <v>30</v>
      </c>
    </row>
    <row r="279" spans="1:17" ht="12" customHeight="1">
      <c r="A279" s="43"/>
      <c r="B279" s="33"/>
      <c r="C279" s="16"/>
      <c r="D279" s="647"/>
      <c r="E279" s="11"/>
      <c r="F279" s="11"/>
      <c r="G279" s="106"/>
      <c r="H279" s="14"/>
      <c r="I279" s="105"/>
      <c r="J279" s="131"/>
      <c r="K279" s="66"/>
      <c r="L279" s="679">
        <v>31</v>
      </c>
    </row>
    <row r="280" spans="1:17" ht="12" customHeight="1">
      <c r="A280" s="43" t="str">
        <f>IF(ISBLANK(H280),"",($E$3&amp;"."&amp;+(COUNTA(H$3:H280))))</f>
        <v>7.60</v>
      </c>
      <c r="B280" s="33"/>
      <c r="C280" s="16"/>
      <c r="D280" s="13" t="s">
        <v>11</v>
      </c>
      <c r="E280" s="11" t="s">
        <v>701</v>
      </c>
      <c r="F280" s="11"/>
      <c r="G280" s="106"/>
      <c r="H280" s="14" t="s">
        <v>73</v>
      </c>
      <c r="I280" s="105">
        <v>1</v>
      </c>
      <c r="J280" s="131"/>
      <c r="K280" s="66"/>
      <c r="L280" s="679">
        <v>32</v>
      </c>
    </row>
    <row r="281" spans="1:17" ht="12" customHeight="1">
      <c r="A281" s="43"/>
      <c r="B281" s="33"/>
      <c r="C281" s="16"/>
      <c r="D281" s="13"/>
      <c r="E281" s="11"/>
      <c r="F281" s="11"/>
      <c r="G281" s="106"/>
      <c r="H281" s="14"/>
      <c r="I281" s="105"/>
      <c r="J281" s="131"/>
      <c r="K281" s="66"/>
      <c r="L281" s="679">
        <v>33</v>
      </c>
      <c r="N281" s="468"/>
      <c r="O281" s="469"/>
      <c r="P281" s="468"/>
      <c r="Q281" s="468"/>
    </row>
    <row r="282" spans="1:17" ht="12" customHeight="1">
      <c r="A282" s="43" t="str">
        <f>IF(ISBLANK(H282),"",($E$3&amp;"."&amp;+(COUNTA(H$3:H282))))</f>
        <v>7.61</v>
      </c>
      <c r="B282" s="33"/>
      <c r="C282" s="16"/>
      <c r="D282" s="13" t="s">
        <v>17</v>
      </c>
      <c r="E282" s="11" t="s">
        <v>702</v>
      </c>
      <c r="F282" s="11"/>
      <c r="G282" s="106"/>
      <c r="H282" s="14" t="s">
        <v>73</v>
      </c>
      <c r="I282" s="105">
        <v>1</v>
      </c>
      <c r="J282" s="131"/>
      <c r="K282" s="66"/>
      <c r="L282" s="679">
        <v>34</v>
      </c>
      <c r="N282" s="468"/>
      <c r="O282" s="469"/>
      <c r="P282" s="468"/>
      <c r="Q282" s="468"/>
    </row>
    <row r="283" spans="1:17" s="468" customFormat="1" ht="12" customHeight="1">
      <c r="A283" s="43" t="str">
        <f>IF(ISBLANK(H283),"",($E$3&amp;"."&amp;+(COUNTA(H$3:H283))))</f>
        <v/>
      </c>
      <c r="B283" s="33"/>
      <c r="C283" s="16"/>
      <c r="D283" s="647"/>
      <c r="E283" s="11"/>
      <c r="F283" s="11"/>
      <c r="G283" s="106"/>
      <c r="H283" s="14"/>
      <c r="I283" s="105"/>
      <c r="J283" s="131"/>
      <c r="K283" s="66"/>
      <c r="L283" s="679">
        <v>35</v>
      </c>
      <c r="N283" s="1"/>
      <c r="O283" s="7"/>
      <c r="P283" s="1"/>
      <c r="Q283" s="1"/>
    </row>
    <row r="284" spans="1:17" s="468" customFormat="1" ht="12" customHeight="1">
      <c r="A284" s="43" t="str">
        <f>IF(ISBLANK(H284),"",($E$3&amp;"."&amp;+(COUNTA(H$3:H284))))</f>
        <v/>
      </c>
      <c r="B284" s="33"/>
      <c r="C284" s="282" t="s">
        <v>16</v>
      </c>
      <c r="D284" s="16" t="s">
        <v>546</v>
      </c>
      <c r="E284" s="1"/>
      <c r="F284" s="11"/>
      <c r="G284" s="106"/>
      <c r="H284" s="14"/>
      <c r="I284" s="105"/>
      <c r="J284" s="131"/>
      <c r="K284" s="66"/>
      <c r="L284" s="679">
        <v>36</v>
      </c>
      <c r="N284" s="1"/>
      <c r="O284" s="7"/>
      <c r="P284" s="1"/>
      <c r="Q284" s="1"/>
    </row>
    <row r="285" spans="1:17" ht="12" customHeight="1">
      <c r="A285" s="43" t="str">
        <f>IF(ISBLANK(H285),"",($E$3&amp;"."&amp;+(COUNTA(H$3:H285))))</f>
        <v/>
      </c>
      <c r="B285" s="33"/>
      <c r="C285" s="16"/>
      <c r="D285" s="647"/>
      <c r="E285" s="11"/>
      <c r="F285" s="11"/>
      <c r="G285" s="106"/>
      <c r="H285" s="14"/>
      <c r="I285" s="105"/>
      <c r="J285" s="131"/>
      <c r="K285" s="66"/>
      <c r="L285" s="679">
        <v>37</v>
      </c>
    </row>
    <row r="286" spans="1:17" ht="12" customHeight="1">
      <c r="A286" s="43" t="str">
        <f>IF(ISBLANK(H286),"",($E$3&amp;"."&amp;+(COUNTA(H$3:H286))))</f>
        <v>7.62</v>
      </c>
      <c r="B286" s="33"/>
      <c r="C286" s="16"/>
      <c r="D286" s="13" t="s">
        <v>11</v>
      </c>
      <c r="E286" s="647" t="s">
        <v>547</v>
      </c>
      <c r="F286" s="11"/>
      <c r="G286" s="11"/>
      <c r="H286" s="14" t="s">
        <v>73</v>
      </c>
      <c r="I286" s="105">
        <v>1</v>
      </c>
      <c r="J286" s="131"/>
      <c r="K286" s="66"/>
      <c r="L286" s="679">
        <v>38</v>
      </c>
    </row>
    <row r="287" spans="1:17" ht="12" customHeight="1">
      <c r="A287" s="43"/>
      <c r="B287" s="33"/>
      <c r="C287" s="16"/>
      <c r="D287" s="13"/>
      <c r="E287" s="647"/>
      <c r="F287" s="11"/>
      <c r="G287" s="11"/>
      <c r="H287" s="14"/>
      <c r="I287" s="105"/>
      <c r="J287" s="131"/>
      <c r="K287" s="66"/>
      <c r="L287" s="679">
        <v>39</v>
      </c>
    </row>
    <row r="288" spans="1:17" ht="12" customHeight="1">
      <c r="A288" s="43" t="str">
        <f>IF(ISBLANK(H288),"",($E$3&amp;"."&amp;+(COUNTA(H$3:H288))))</f>
        <v>7.63</v>
      </c>
      <c r="B288" s="33"/>
      <c r="C288" s="16"/>
      <c r="D288" s="13" t="s">
        <v>17</v>
      </c>
      <c r="E288" s="647" t="s">
        <v>548</v>
      </c>
      <c r="F288" s="11"/>
      <c r="G288" s="11"/>
      <c r="H288" s="14" t="s">
        <v>73</v>
      </c>
      <c r="I288" s="105">
        <v>1</v>
      </c>
      <c r="J288" s="131"/>
      <c r="K288" s="66"/>
      <c r="L288" s="679">
        <v>40</v>
      </c>
    </row>
    <row r="289" spans="1:17" ht="12" customHeight="1">
      <c r="A289" s="43"/>
      <c r="B289" s="33"/>
      <c r="C289" s="16"/>
      <c r="D289" s="13"/>
      <c r="E289" s="647"/>
      <c r="F289" s="11"/>
      <c r="G289" s="11"/>
      <c r="H289" s="14"/>
      <c r="I289" s="105"/>
      <c r="J289" s="131"/>
      <c r="K289" s="66"/>
      <c r="L289" s="679">
        <v>41</v>
      </c>
    </row>
    <row r="290" spans="1:17" ht="12" customHeight="1">
      <c r="A290" s="43" t="str">
        <f>IF(ISBLANK(H290),"",($E$3&amp;"."&amp;+(COUNTA(H$3:H290))))</f>
        <v>7.64</v>
      </c>
      <c r="B290" s="33"/>
      <c r="C290" s="16"/>
      <c r="D290" s="13" t="s">
        <v>81</v>
      </c>
      <c r="E290" s="647" t="s">
        <v>549</v>
      </c>
      <c r="F290" s="11"/>
      <c r="G290" s="11"/>
      <c r="H290" s="14" t="s">
        <v>73</v>
      </c>
      <c r="I290" s="105">
        <v>1</v>
      </c>
      <c r="J290" s="131"/>
      <c r="K290" s="66"/>
      <c r="L290" s="679">
        <v>42</v>
      </c>
    </row>
    <row r="291" spans="1:17" ht="12" customHeight="1">
      <c r="A291" s="43"/>
      <c r="B291" s="33"/>
      <c r="C291" s="16"/>
      <c r="D291" s="13"/>
      <c r="E291" s="647"/>
      <c r="F291" s="11"/>
      <c r="G291" s="11"/>
      <c r="H291" s="14"/>
      <c r="I291" s="105"/>
      <c r="J291" s="131"/>
      <c r="K291" s="66"/>
      <c r="L291" s="679">
        <v>43</v>
      </c>
    </row>
    <row r="292" spans="1:17" ht="12" customHeight="1">
      <c r="A292" s="43" t="str">
        <f>IF(ISBLANK(H292),"",($E$3&amp;"."&amp;+(COUNTA(H$3:H292))))</f>
        <v>7.65</v>
      </c>
      <c r="B292" s="33"/>
      <c r="C292" s="16"/>
      <c r="D292" s="13" t="s">
        <v>92</v>
      </c>
      <c r="E292" s="647" t="s">
        <v>550</v>
      </c>
      <c r="F292" s="11"/>
      <c r="G292" s="11"/>
      <c r="H292" s="14" t="s">
        <v>73</v>
      </c>
      <c r="I292" s="105">
        <v>1</v>
      </c>
      <c r="J292" s="131"/>
      <c r="K292" s="66"/>
      <c r="L292" s="679">
        <v>44</v>
      </c>
    </row>
    <row r="293" spans="1:17" ht="12" customHeight="1">
      <c r="A293" s="43"/>
      <c r="B293" s="33"/>
      <c r="C293" s="16"/>
      <c r="E293" s="647"/>
      <c r="F293" s="11"/>
      <c r="G293" s="11"/>
      <c r="H293" s="14"/>
      <c r="I293" s="105"/>
      <c r="J293" s="131"/>
      <c r="K293" s="66"/>
      <c r="L293" s="679">
        <v>45</v>
      </c>
    </row>
    <row r="294" spans="1:17" ht="12" customHeight="1">
      <c r="A294" s="43" t="str">
        <f>IF(ISBLANK(H294),"",($E$3&amp;"."&amp;+(COUNTA(H$3:H294))))</f>
        <v>7.66</v>
      </c>
      <c r="B294" s="33"/>
      <c r="C294" s="16"/>
      <c r="D294" s="13" t="s">
        <v>411</v>
      </c>
      <c r="E294" s="647" t="s">
        <v>551</v>
      </c>
      <c r="F294" s="11"/>
      <c r="G294" s="11"/>
      <c r="H294" s="14" t="s">
        <v>73</v>
      </c>
      <c r="I294" s="105">
        <v>1</v>
      </c>
      <c r="J294" s="131"/>
      <c r="K294" s="66"/>
      <c r="L294" s="679">
        <v>46</v>
      </c>
    </row>
    <row r="295" spans="1:17" ht="12" customHeight="1">
      <c r="A295" s="43"/>
      <c r="B295" s="33"/>
      <c r="C295" s="16"/>
      <c r="D295" s="13"/>
      <c r="E295" s="647"/>
      <c r="F295" s="11"/>
      <c r="G295" s="11"/>
      <c r="H295" s="14"/>
      <c r="I295" s="105"/>
      <c r="J295" s="131"/>
      <c r="K295" s="66"/>
      <c r="L295" s="679">
        <v>47</v>
      </c>
    </row>
    <row r="296" spans="1:17" ht="12" customHeight="1">
      <c r="A296" s="43" t="str">
        <f>IF(ISBLANK(H296),"",($E$3&amp;"."&amp;+(COUNTA(H$3:H296))))</f>
        <v>7.67</v>
      </c>
      <c r="B296" s="33"/>
      <c r="C296" s="16"/>
      <c r="D296" s="13" t="s">
        <v>413</v>
      </c>
      <c r="E296" s="647" t="s">
        <v>552</v>
      </c>
      <c r="F296" s="11"/>
      <c r="G296" s="11"/>
      <c r="H296" s="14" t="s">
        <v>73</v>
      </c>
      <c r="I296" s="105">
        <v>1</v>
      </c>
      <c r="J296" s="131"/>
      <c r="K296" s="66"/>
      <c r="L296" s="679">
        <v>48</v>
      </c>
    </row>
    <row r="297" spans="1:17" ht="12" customHeight="1">
      <c r="A297" s="43"/>
      <c r="B297" s="33"/>
      <c r="C297" s="16"/>
      <c r="D297" s="13"/>
      <c r="E297" s="647"/>
      <c r="F297" s="11"/>
      <c r="G297" s="11"/>
      <c r="H297" s="14"/>
      <c r="I297" s="105"/>
      <c r="J297" s="131"/>
      <c r="K297" s="66"/>
      <c r="L297" s="679">
        <v>49</v>
      </c>
    </row>
    <row r="298" spans="1:17" ht="12" customHeight="1">
      <c r="A298" s="43" t="str">
        <f>IF(ISBLANK(H298),"",($E$3&amp;"."&amp;+(COUNTA(H$3:H298))))</f>
        <v>7.68</v>
      </c>
      <c r="B298" s="33"/>
      <c r="C298" s="16"/>
      <c r="D298" s="13" t="s">
        <v>414</v>
      </c>
      <c r="E298" s="647" t="s">
        <v>553</v>
      </c>
      <c r="F298" s="11"/>
      <c r="G298" s="11"/>
      <c r="H298" s="14" t="s">
        <v>73</v>
      </c>
      <c r="I298" s="105">
        <v>1</v>
      </c>
      <c r="J298" s="131"/>
      <c r="K298" s="66"/>
      <c r="L298" s="679">
        <v>50</v>
      </c>
    </row>
    <row r="299" spans="1:17" s="73" customFormat="1" ht="12" customHeight="1">
      <c r="A299" s="43"/>
      <c r="B299" s="33"/>
      <c r="C299" s="16"/>
      <c r="D299" s="13"/>
      <c r="E299" s="647"/>
      <c r="F299" s="11"/>
      <c r="G299" s="11"/>
      <c r="H299" s="14"/>
      <c r="I299" s="105"/>
      <c r="J299" s="131"/>
      <c r="K299" s="66"/>
      <c r="L299" s="679">
        <v>51</v>
      </c>
      <c r="N299" s="150"/>
      <c r="O299" s="88"/>
      <c r="P299" s="150"/>
      <c r="Q299" s="150"/>
    </row>
    <row r="300" spans="1:17" s="73" customFormat="1" ht="12" customHeight="1">
      <c r="A300" s="43" t="str">
        <f>IF(ISBLANK(H300),"",($E$3&amp;"."&amp;+(COUNTA(H$3:H300))))</f>
        <v>7.69</v>
      </c>
      <c r="B300" s="33"/>
      <c r="C300" s="16"/>
      <c r="D300" s="13" t="s">
        <v>415</v>
      </c>
      <c r="E300" s="647" t="s">
        <v>554</v>
      </c>
      <c r="F300" s="11"/>
      <c r="G300" s="11"/>
      <c r="H300" s="14" t="s">
        <v>73</v>
      </c>
      <c r="I300" s="105">
        <v>1</v>
      </c>
      <c r="J300" s="131"/>
      <c r="K300" s="66"/>
      <c r="L300" s="679">
        <v>52</v>
      </c>
      <c r="N300" s="150"/>
      <c r="O300" s="88"/>
      <c r="P300" s="150"/>
      <c r="Q300" s="150"/>
    </row>
    <row r="301" spans="1:17" s="73" customFormat="1" ht="12" customHeight="1">
      <c r="A301" s="43"/>
      <c r="B301" s="33"/>
      <c r="C301" s="16"/>
      <c r="D301" s="647"/>
      <c r="E301" s="11"/>
      <c r="F301" s="11"/>
      <c r="G301" s="106"/>
      <c r="H301" s="14"/>
      <c r="I301" s="105"/>
      <c r="J301" s="131"/>
      <c r="K301" s="66"/>
      <c r="L301" s="679">
        <v>53</v>
      </c>
      <c r="N301" s="150"/>
      <c r="O301" s="88"/>
      <c r="P301" s="150"/>
      <c r="Q301" s="150"/>
    </row>
    <row r="302" spans="1:17" ht="12" customHeight="1">
      <c r="A302" s="43" t="str">
        <f>IF(ISBLANK(H302),"",($E$3&amp;"."&amp;+(COUNTA(H$3:H302))))</f>
        <v/>
      </c>
      <c r="B302" s="33"/>
      <c r="C302" s="282" t="s">
        <v>23</v>
      </c>
      <c r="D302" s="16" t="s">
        <v>555</v>
      </c>
      <c r="F302" s="11"/>
      <c r="G302" s="106"/>
      <c r="H302" s="14"/>
      <c r="I302" s="105"/>
      <c r="J302" s="131"/>
      <c r="K302" s="66"/>
      <c r="L302" s="679">
        <v>54</v>
      </c>
    </row>
    <row r="303" spans="1:17" ht="12" customHeight="1">
      <c r="A303" s="43"/>
      <c r="B303" s="33"/>
      <c r="C303" s="16"/>
      <c r="D303" s="647"/>
      <c r="E303" s="11"/>
      <c r="F303" s="11"/>
      <c r="G303" s="106"/>
      <c r="H303" s="14"/>
      <c r="I303" s="105"/>
      <c r="J303" s="131"/>
      <c r="K303" s="66"/>
      <c r="L303" s="679">
        <v>55</v>
      </c>
    </row>
    <row r="304" spans="1:17" ht="12" customHeight="1">
      <c r="A304" s="43" t="str">
        <f>IF(ISBLANK(H304),"",($E$3&amp;"."&amp;+(COUNTA(H$3:H304))))</f>
        <v>7.70</v>
      </c>
      <c r="B304" s="33"/>
      <c r="C304" s="16"/>
      <c r="D304" s="13" t="s">
        <v>11</v>
      </c>
      <c r="E304" s="647" t="s">
        <v>556</v>
      </c>
      <c r="F304" s="11"/>
      <c r="G304" s="106"/>
      <c r="H304" s="14" t="s">
        <v>73</v>
      </c>
      <c r="I304" s="105">
        <v>1</v>
      </c>
      <c r="J304" s="131"/>
      <c r="K304" s="66"/>
      <c r="L304" s="679">
        <v>56</v>
      </c>
    </row>
    <row r="305" spans="1:12" ht="12" customHeight="1">
      <c r="A305" s="43"/>
      <c r="B305" s="33"/>
      <c r="C305" s="16"/>
      <c r="D305" s="13"/>
      <c r="E305" s="647"/>
      <c r="F305" s="11"/>
      <c r="G305" s="106"/>
      <c r="H305" s="14"/>
      <c r="I305" s="105"/>
      <c r="J305" s="131"/>
      <c r="K305" s="66"/>
      <c r="L305" s="679">
        <v>57</v>
      </c>
    </row>
    <row r="306" spans="1:12" ht="12" customHeight="1">
      <c r="A306" s="43" t="str">
        <f>IF(ISBLANK(H306),"",($E$3&amp;"."&amp;+(COUNTA(H$3:H306))))</f>
        <v>7.71</v>
      </c>
      <c r="B306" s="33"/>
      <c r="C306" s="16"/>
      <c r="D306" s="13" t="s">
        <v>17</v>
      </c>
      <c r="E306" s="647" t="s">
        <v>557</v>
      </c>
      <c r="F306" s="11"/>
      <c r="G306" s="106"/>
      <c r="H306" s="14" t="s">
        <v>73</v>
      </c>
      <c r="I306" s="105">
        <v>1</v>
      </c>
      <c r="J306" s="131"/>
      <c r="K306" s="66"/>
      <c r="L306" s="679">
        <v>58</v>
      </c>
    </row>
    <row r="307" spans="1:12" ht="12" customHeight="1">
      <c r="A307" s="43"/>
      <c r="B307" s="33"/>
      <c r="C307" s="16"/>
      <c r="D307" s="13"/>
      <c r="E307" s="647"/>
      <c r="F307" s="11"/>
      <c r="G307" s="106"/>
      <c r="H307" s="14"/>
      <c r="I307" s="105"/>
      <c r="J307" s="131"/>
      <c r="K307" s="66"/>
      <c r="L307" s="679">
        <v>59</v>
      </c>
    </row>
    <row r="308" spans="1:12" ht="12" customHeight="1">
      <c r="A308" s="43" t="str">
        <f>IF(ISBLANK(H308),"",($E$3&amp;"."&amp;+(COUNTA(H$3:H308))))</f>
        <v>7.72</v>
      </c>
      <c r="B308" s="33"/>
      <c r="C308" s="16"/>
      <c r="D308" s="13" t="s">
        <v>81</v>
      </c>
      <c r="E308" s="647" t="s">
        <v>558</v>
      </c>
      <c r="F308" s="11"/>
      <c r="G308" s="106"/>
      <c r="H308" s="14" t="s">
        <v>73</v>
      </c>
      <c r="I308" s="105">
        <v>1</v>
      </c>
      <c r="J308" s="131"/>
      <c r="K308" s="66"/>
      <c r="L308" s="679">
        <v>60</v>
      </c>
    </row>
    <row r="309" spans="1:12" ht="12" customHeight="1">
      <c r="A309" s="43"/>
      <c r="B309" s="33"/>
      <c r="C309" s="16"/>
      <c r="D309" s="13"/>
      <c r="E309" s="647"/>
      <c r="F309" s="11"/>
      <c r="G309" s="106"/>
      <c r="H309" s="14"/>
      <c r="I309" s="105"/>
      <c r="J309" s="131"/>
      <c r="K309" s="66"/>
      <c r="L309" s="679">
        <v>61</v>
      </c>
    </row>
    <row r="310" spans="1:12" ht="12" customHeight="1">
      <c r="A310" s="43" t="str">
        <f>IF(ISBLANK(H310),"",($E$3&amp;"."&amp;+(COUNTA(H$3:H310))))</f>
        <v>7.73</v>
      </c>
      <c r="B310" s="33"/>
      <c r="C310" s="16"/>
      <c r="D310" s="13" t="s">
        <v>92</v>
      </c>
      <c r="E310" s="647" t="s">
        <v>559</v>
      </c>
      <c r="F310" s="11"/>
      <c r="G310" s="106"/>
      <c r="H310" s="14" t="s">
        <v>73</v>
      </c>
      <c r="I310" s="105">
        <v>1</v>
      </c>
      <c r="J310" s="131"/>
      <c r="K310" s="66"/>
      <c r="L310" s="679">
        <v>62</v>
      </c>
    </row>
    <row r="311" spans="1:12" ht="12" customHeight="1">
      <c r="A311" s="43"/>
      <c r="B311" s="33"/>
      <c r="C311" s="16"/>
      <c r="E311" s="647"/>
      <c r="F311" s="11"/>
      <c r="G311" s="106"/>
      <c r="H311" s="14"/>
      <c r="I311" s="105"/>
      <c r="J311" s="131"/>
      <c r="K311" s="66"/>
      <c r="L311" s="679">
        <v>63</v>
      </c>
    </row>
    <row r="312" spans="1:12" ht="12" customHeight="1">
      <c r="A312" s="43" t="str">
        <f>IF(ISBLANK(H312),"",($E$3&amp;"."&amp;+(COUNTA(H$3:H312))))</f>
        <v>7.74</v>
      </c>
      <c r="B312" s="33"/>
      <c r="C312" s="16"/>
      <c r="D312" s="13" t="s">
        <v>411</v>
      </c>
      <c r="E312" s="647" t="s">
        <v>560</v>
      </c>
      <c r="F312" s="11"/>
      <c r="G312" s="106"/>
      <c r="H312" s="14" t="s">
        <v>73</v>
      </c>
      <c r="I312" s="105">
        <v>1</v>
      </c>
      <c r="J312" s="131"/>
      <c r="K312" s="66"/>
      <c r="L312" s="679">
        <v>64</v>
      </c>
    </row>
    <row r="313" spans="1:12" ht="12" customHeight="1">
      <c r="A313" s="43"/>
      <c r="B313" s="33"/>
      <c r="C313" s="16"/>
      <c r="D313" s="13"/>
      <c r="E313" s="647"/>
      <c r="F313" s="11"/>
      <c r="G313" s="106"/>
      <c r="H313" s="14"/>
      <c r="I313" s="105"/>
      <c r="J313" s="131"/>
      <c r="K313" s="66"/>
      <c r="L313" s="679">
        <v>65</v>
      </c>
    </row>
    <row r="314" spans="1:12" ht="12" customHeight="1">
      <c r="A314" s="43" t="str">
        <f>IF(ISBLANK(H314),"",($E$3&amp;"."&amp;+(COUNTA(H$3:H314))))</f>
        <v>7.75</v>
      </c>
      <c r="B314" s="33"/>
      <c r="C314" s="16"/>
      <c r="D314" s="13" t="s">
        <v>413</v>
      </c>
      <c r="E314" s="647" t="s">
        <v>561</v>
      </c>
      <c r="F314" s="11"/>
      <c r="G314" s="106"/>
      <c r="H314" s="14" t="s">
        <v>73</v>
      </c>
      <c r="I314" s="105">
        <v>1</v>
      </c>
      <c r="J314" s="131"/>
      <c r="K314" s="66"/>
      <c r="L314" s="679">
        <v>66</v>
      </c>
    </row>
    <row r="315" spans="1:12" ht="12" customHeight="1">
      <c r="A315" s="43"/>
      <c r="B315" s="33"/>
      <c r="C315" s="16"/>
      <c r="E315" s="647"/>
      <c r="F315" s="11"/>
      <c r="G315" s="106"/>
      <c r="H315" s="14"/>
      <c r="I315" s="105"/>
      <c r="J315" s="131"/>
      <c r="K315" s="66"/>
      <c r="L315" s="679">
        <v>67</v>
      </c>
    </row>
    <row r="316" spans="1:12" ht="12" customHeight="1">
      <c r="A316" s="43" t="str">
        <f>IF(ISBLANK(H316),"",($E$3&amp;"."&amp;+(COUNTA(H$3:H316))))</f>
        <v>7.76</v>
      </c>
      <c r="B316" s="33"/>
      <c r="C316" s="16"/>
      <c r="D316" s="13" t="s">
        <v>414</v>
      </c>
      <c r="E316" s="647" t="s">
        <v>562</v>
      </c>
      <c r="F316" s="11"/>
      <c r="G316" s="106"/>
      <c r="H316" s="14" t="s">
        <v>73</v>
      </c>
      <c r="I316" s="105">
        <v>1</v>
      </c>
      <c r="J316" s="131"/>
      <c r="K316" s="66"/>
      <c r="L316" s="679">
        <v>68</v>
      </c>
    </row>
    <row r="317" spans="1:12" ht="12" customHeight="1">
      <c r="A317" s="549"/>
      <c r="B317" s="69"/>
      <c r="C317" s="70"/>
      <c r="D317" s="70"/>
      <c r="E317" s="70"/>
      <c r="F317" s="70"/>
      <c r="G317" s="70"/>
      <c r="H317" s="69"/>
      <c r="I317" s="69"/>
      <c r="J317" s="71" t="s">
        <v>25</v>
      </c>
      <c r="K317" s="72"/>
      <c r="L317" s="679">
        <v>69</v>
      </c>
    </row>
    <row r="318" spans="1:12" ht="12" customHeight="1">
      <c r="A318" s="549"/>
      <c r="B318" s="69"/>
      <c r="C318" s="70"/>
      <c r="D318" s="70"/>
      <c r="E318" s="70"/>
      <c r="F318" s="70"/>
      <c r="G318" s="70"/>
      <c r="H318" s="69"/>
      <c r="I318" s="581"/>
      <c r="J318" s="71" t="s">
        <v>26</v>
      </c>
      <c r="K318" s="582"/>
      <c r="L318" s="679">
        <v>70</v>
      </c>
    </row>
    <row r="319" spans="1:12" ht="12" customHeight="1">
      <c r="A319" s="43" t="str">
        <f>IF(ISBLANK(H319),"",($E$3&amp;"."&amp;+(COUNTA(H$3:H319))))</f>
        <v/>
      </c>
      <c r="B319" s="33"/>
      <c r="C319" s="16"/>
      <c r="D319" s="647"/>
      <c r="E319" s="11"/>
      <c r="F319" s="11"/>
      <c r="G319" s="106"/>
      <c r="H319" s="14"/>
      <c r="I319" s="105"/>
      <c r="J319" s="131"/>
      <c r="K319" s="66" t="str">
        <f t="shared" si="12"/>
        <v/>
      </c>
      <c r="L319" s="679">
        <v>71</v>
      </c>
    </row>
    <row r="320" spans="1:12" ht="12" customHeight="1">
      <c r="A320" s="43" t="str">
        <f>IF(ISBLANK(H320),"",($E$3&amp;"."&amp;+(COUNTA(H$3:H320))))</f>
        <v/>
      </c>
      <c r="B320" s="33"/>
      <c r="C320" s="282" t="s">
        <v>956</v>
      </c>
      <c r="D320" s="16" t="s">
        <v>563</v>
      </c>
      <c r="F320" s="11"/>
      <c r="G320" s="106"/>
      <c r="H320" s="14"/>
      <c r="I320" s="105"/>
      <c r="J320" s="131"/>
      <c r="K320" s="66" t="str">
        <f t="shared" si="12"/>
        <v/>
      </c>
      <c r="L320" s="679">
        <v>72</v>
      </c>
    </row>
    <row r="321" spans="1:12" ht="12" customHeight="1">
      <c r="A321" s="43" t="str">
        <f>IF(ISBLANK(H321),"",($E$3&amp;"."&amp;+(COUNTA(H$3:H321))))</f>
        <v/>
      </c>
      <c r="B321" s="33"/>
      <c r="C321" s="16"/>
      <c r="D321" s="647"/>
      <c r="E321" s="11"/>
      <c r="F321" s="11"/>
      <c r="G321" s="106"/>
      <c r="H321" s="14"/>
      <c r="I321" s="105"/>
      <c r="J321" s="131"/>
      <c r="K321" s="66"/>
      <c r="L321" s="679">
        <v>73</v>
      </c>
    </row>
    <row r="322" spans="1:12" ht="12" customHeight="1">
      <c r="A322" s="43" t="str">
        <f>IF(ISBLANK(H322),"",($E$3&amp;"."&amp;+(COUNTA(H$3:H322))))</f>
        <v>7.77</v>
      </c>
      <c r="B322" s="33"/>
      <c r="C322" s="16"/>
      <c r="D322" s="13" t="s">
        <v>11</v>
      </c>
      <c r="E322" s="647" t="s">
        <v>564</v>
      </c>
      <c r="F322" s="11"/>
      <c r="G322" s="106"/>
      <c r="H322" s="14" t="s">
        <v>73</v>
      </c>
      <c r="I322" s="105">
        <v>1</v>
      </c>
      <c r="J322" s="131"/>
      <c r="K322" s="66"/>
      <c r="L322" s="679">
        <v>74</v>
      </c>
    </row>
    <row r="323" spans="1:12" ht="12" customHeight="1">
      <c r="A323" s="43" t="str">
        <f>IF(ISBLANK(H323),"",($E$3&amp;"."&amp;+(COUNTA(H$3:H323))))</f>
        <v/>
      </c>
      <c r="B323" s="33"/>
      <c r="C323" s="16"/>
      <c r="D323" s="647"/>
      <c r="E323" s="11"/>
      <c r="F323" s="11"/>
      <c r="G323" s="106"/>
      <c r="H323" s="14"/>
      <c r="I323" s="105"/>
      <c r="J323" s="131"/>
      <c r="K323" s="66"/>
      <c r="L323" s="679">
        <v>75</v>
      </c>
    </row>
    <row r="324" spans="1:12" ht="12" customHeight="1">
      <c r="A324" s="43" t="str">
        <f>IF(ISBLANK(H324),"",($E$3&amp;"."&amp;+(COUNTA(H$3:H324))))</f>
        <v/>
      </c>
      <c r="B324" s="33"/>
      <c r="C324" s="792" t="s">
        <v>565</v>
      </c>
      <c r="D324" s="810"/>
      <c r="E324" s="810"/>
      <c r="F324" s="810"/>
      <c r="G324" s="811"/>
      <c r="H324" s="14"/>
      <c r="I324" s="105"/>
      <c r="J324" s="83"/>
      <c r="K324" s="66"/>
      <c r="L324" s="679">
        <v>76</v>
      </c>
    </row>
    <row r="325" spans="1:12" ht="12" customHeight="1">
      <c r="A325" s="43" t="str">
        <f>IF(ISBLANK(H325),"",($E$3&amp;"."&amp;+(COUNTA(H$3:H325))))</f>
        <v/>
      </c>
      <c r="B325" s="33"/>
      <c r="C325" s="17"/>
      <c r="D325" s="15"/>
      <c r="E325" s="132"/>
      <c r="F325" s="11"/>
      <c r="G325" s="106"/>
      <c r="H325" s="14"/>
      <c r="I325" s="105"/>
      <c r="J325" s="83"/>
      <c r="K325" s="66"/>
      <c r="L325" s="679">
        <v>77</v>
      </c>
    </row>
    <row r="326" spans="1:12" ht="12" customHeight="1">
      <c r="A326" s="43" t="str">
        <f>IF(ISBLANK(H326),"",($E$3&amp;"."&amp;+(COUNTA(H$3:H326))))</f>
        <v/>
      </c>
      <c r="B326" s="33"/>
      <c r="C326" s="28" t="s">
        <v>565</v>
      </c>
      <c r="D326" s="11"/>
      <c r="E326" s="11"/>
      <c r="F326" s="11"/>
      <c r="G326" s="106"/>
      <c r="H326" s="14"/>
      <c r="I326" s="105"/>
      <c r="J326" s="83"/>
      <c r="K326" s="66"/>
      <c r="L326" s="679">
        <v>78</v>
      </c>
    </row>
    <row r="327" spans="1:12" ht="12" customHeight="1">
      <c r="A327" s="43" t="str">
        <f>IF(ISBLANK(H327),"",($E$3&amp;"."&amp;+(COUNTA(H$3:H327))))</f>
        <v/>
      </c>
      <c r="B327" s="33"/>
      <c r="C327" s="16"/>
      <c r="D327" s="647"/>
      <c r="E327" s="11"/>
      <c r="F327" s="11"/>
      <c r="G327" s="106"/>
      <c r="H327" s="14"/>
      <c r="I327" s="105"/>
      <c r="J327" s="131"/>
      <c r="K327" s="66"/>
      <c r="L327" s="679">
        <v>79</v>
      </c>
    </row>
    <row r="328" spans="1:12" ht="12" customHeight="1">
      <c r="A328" s="43" t="str">
        <f>IF(ISBLANK(H328),"",($E$3&amp;"."&amp;+(COUNTA(H$3:H328))))</f>
        <v/>
      </c>
      <c r="B328" s="33"/>
      <c r="C328" s="282" t="s">
        <v>12</v>
      </c>
      <c r="D328" s="16" t="s">
        <v>566</v>
      </c>
      <c r="E328" s="150"/>
      <c r="F328" s="11"/>
      <c r="G328" s="106"/>
      <c r="H328" s="14"/>
      <c r="I328" s="105"/>
      <c r="J328" s="131"/>
      <c r="K328" s="66"/>
      <c r="L328" s="679">
        <v>80</v>
      </c>
    </row>
    <row r="329" spans="1:12" ht="12" customHeight="1">
      <c r="A329" s="43" t="str">
        <f>IF(ISBLANK(H329),"",($E$3&amp;"."&amp;+(COUNTA(H$3:H329))))</f>
        <v/>
      </c>
      <c r="B329" s="33"/>
      <c r="C329" s="16"/>
      <c r="D329" s="647"/>
      <c r="E329" s="11"/>
      <c r="F329" s="11"/>
      <c r="G329" s="106"/>
      <c r="H329" s="14"/>
      <c r="I329" s="105"/>
      <c r="J329" s="131"/>
      <c r="K329" s="66"/>
    </row>
    <row r="330" spans="1:12" ht="12" customHeight="1">
      <c r="A330" s="43" t="str">
        <f>IF(ISBLANK(H330),"",($E$3&amp;"."&amp;+(COUNTA(H$3:H330))))</f>
        <v/>
      </c>
      <c r="B330" s="33"/>
      <c r="C330" s="16"/>
      <c r="D330" s="13" t="s">
        <v>11</v>
      </c>
      <c r="E330" s="647" t="s">
        <v>567</v>
      </c>
      <c r="F330" s="11"/>
      <c r="G330" s="106"/>
      <c r="H330" s="14"/>
      <c r="I330" s="105"/>
      <c r="J330" s="131"/>
      <c r="K330" s="66"/>
    </row>
    <row r="331" spans="1:12" ht="12" customHeight="1">
      <c r="A331" s="43" t="str">
        <f>IF(ISBLANK(H331),"",($E$3&amp;"."&amp;+(COUNTA(H$3:H331))))</f>
        <v>7.78</v>
      </c>
      <c r="B331" s="33"/>
      <c r="C331" s="16"/>
      <c r="D331" s="150"/>
      <c r="E331" s="647" t="s">
        <v>568</v>
      </c>
      <c r="F331" s="11"/>
      <c r="G331" s="106"/>
      <c r="H331" s="14" t="s">
        <v>73</v>
      </c>
      <c r="I331" s="105">
        <v>1</v>
      </c>
      <c r="J331" s="131"/>
      <c r="K331" s="66"/>
      <c r="L331" s="679">
        <v>1</v>
      </c>
    </row>
    <row r="332" spans="1:12" ht="12" customHeight="1">
      <c r="A332" s="43" t="str">
        <f>IF(ISBLANK(H332),"",($E$3&amp;"."&amp;+(COUNTA(H$3:H332))))</f>
        <v/>
      </c>
      <c r="B332" s="33"/>
      <c r="C332" s="16"/>
      <c r="D332" s="647"/>
      <c r="E332" s="11"/>
      <c r="F332" s="11"/>
      <c r="G332" s="106"/>
      <c r="H332" s="14"/>
      <c r="I332" s="105"/>
      <c r="J332" s="131"/>
      <c r="K332" s="66"/>
      <c r="L332" s="679">
        <v>2</v>
      </c>
    </row>
    <row r="333" spans="1:12" ht="12" customHeight="1">
      <c r="A333" s="43" t="str">
        <f>IF(ISBLANK(H333),"",($E$3&amp;"."&amp;+(COUNTA(H$3:H333))))</f>
        <v/>
      </c>
      <c r="B333" s="33"/>
      <c r="C333" s="282" t="s">
        <v>15</v>
      </c>
      <c r="D333" s="16" t="s">
        <v>704</v>
      </c>
      <c r="E333" s="150"/>
      <c r="F333" s="11"/>
      <c r="G333" s="106"/>
      <c r="H333" s="14"/>
      <c r="I333" s="105"/>
      <c r="J333" s="131"/>
      <c r="K333" s="66"/>
      <c r="L333" s="679">
        <v>3</v>
      </c>
    </row>
    <row r="334" spans="1:12" ht="12" customHeight="1">
      <c r="A334" s="43" t="str">
        <f>IF(ISBLANK(H334),"",($E$3&amp;"."&amp;+(COUNTA(H$3:H334))))</f>
        <v/>
      </c>
      <c r="B334" s="33"/>
      <c r="C334" s="16"/>
      <c r="D334" s="647"/>
      <c r="E334" s="11"/>
      <c r="F334" s="11"/>
      <c r="G334" s="106"/>
      <c r="H334" s="14"/>
      <c r="I334" s="105"/>
      <c r="J334" s="131"/>
      <c r="K334" s="66"/>
      <c r="L334" s="679">
        <v>4</v>
      </c>
    </row>
    <row r="335" spans="1:12" ht="12" customHeight="1">
      <c r="A335" s="43" t="str">
        <f>IF(ISBLANK(H335),"",($E$3&amp;"."&amp;+(COUNTA(H$3:H335))))</f>
        <v>7.79</v>
      </c>
      <c r="B335" s="33"/>
      <c r="C335" s="16"/>
      <c r="D335" s="13" t="s">
        <v>11</v>
      </c>
      <c r="E335" s="647" t="s">
        <v>569</v>
      </c>
      <c r="F335" s="11"/>
      <c r="G335" s="106"/>
      <c r="H335" s="14" t="s">
        <v>73</v>
      </c>
      <c r="I335" s="105">
        <v>1</v>
      </c>
      <c r="J335" s="131"/>
      <c r="K335" s="66"/>
      <c r="L335" s="679">
        <v>5</v>
      </c>
    </row>
    <row r="336" spans="1:12" ht="12" customHeight="1">
      <c r="A336" s="43"/>
      <c r="B336" s="33"/>
      <c r="C336" s="16"/>
      <c r="D336" s="13"/>
      <c r="E336" s="647"/>
      <c r="F336" s="11"/>
      <c r="G336" s="106"/>
      <c r="H336" s="14"/>
      <c r="I336" s="105"/>
      <c r="J336" s="131"/>
      <c r="K336" s="66"/>
      <c r="L336" s="679">
        <v>6</v>
      </c>
    </row>
    <row r="337" spans="1:12" ht="12" customHeight="1">
      <c r="A337" s="43" t="str">
        <f>IF(ISBLANK(H337),"",($E$3&amp;"."&amp;+(COUNTA(H$3:H337))))</f>
        <v>7.80</v>
      </c>
      <c r="B337" s="33"/>
      <c r="C337" s="16"/>
      <c r="D337" s="13" t="s">
        <v>17</v>
      </c>
      <c r="E337" s="647" t="s">
        <v>910</v>
      </c>
      <c r="F337" s="11"/>
      <c r="G337" s="106"/>
      <c r="H337" s="14" t="s">
        <v>73</v>
      </c>
      <c r="I337" s="105">
        <v>1</v>
      </c>
      <c r="J337" s="131"/>
      <c r="K337" s="66"/>
      <c r="L337" s="679">
        <v>7</v>
      </c>
    </row>
    <row r="338" spans="1:12" ht="12" customHeight="1">
      <c r="A338" s="43"/>
      <c r="B338" s="33"/>
      <c r="C338" s="16"/>
      <c r="D338" s="13"/>
      <c r="E338" s="647"/>
      <c r="F338" s="11"/>
      <c r="G338" s="106"/>
      <c r="H338" s="14"/>
      <c r="I338" s="105"/>
      <c r="J338" s="131"/>
      <c r="K338" s="66"/>
      <c r="L338" s="679">
        <v>8</v>
      </c>
    </row>
    <row r="339" spans="1:12" ht="12" customHeight="1">
      <c r="A339" s="43" t="str">
        <f>IF(ISBLANK(H339),"",($E$3&amp;"."&amp;+(COUNTA(H$3:H339))))</f>
        <v>7.81</v>
      </c>
      <c r="B339" s="33"/>
      <c r="C339" s="16"/>
      <c r="D339" s="13" t="s">
        <v>81</v>
      </c>
      <c r="E339" s="647" t="s">
        <v>570</v>
      </c>
      <c r="F339" s="11"/>
      <c r="G339" s="106"/>
      <c r="H339" s="14" t="s">
        <v>73</v>
      </c>
      <c r="I339" s="105">
        <v>1</v>
      </c>
      <c r="J339" s="131"/>
      <c r="K339" s="66"/>
      <c r="L339" s="679">
        <v>9</v>
      </c>
    </row>
    <row r="340" spans="1:12" ht="12" customHeight="1">
      <c r="A340" s="43" t="str">
        <f>IF(ISBLANK(H340),"",($E$3&amp;"."&amp;+(COUNTA(H$3:H340))))</f>
        <v/>
      </c>
      <c r="B340" s="33"/>
      <c r="C340" s="16"/>
      <c r="D340" s="13"/>
      <c r="E340" s="11"/>
      <c r="F340" s="11"/>
      <c r="G340" s="106"/>
      <c r="H340" s="14"/>
      <c r="I340" s="105"/>
      <c r="J340" s="131"/>
      <c r="K340" s="66"/>
      <c r="L340" s="679">
        <v>10</v>
      </c>
    </row>
    <row r="341" spans="1:12" ht="12" customHeight="1">
      <c r="A341" s="43" t="str">
        <f>IF(ISBLANK(H341),"",($E$3&amp;"."&amp;+(COUNTA(H$3:H341))))</f>
        <v/>
      </c>
      <c r="B341" s="33"/>
      <c r="C341" s="282" t="s">
        <v>16</v>
      </c>
      <c r="D341" s="16" t="s">
        <v>571</v>
      </c>
      <c r="E341" s="150"/>
      <c r="F341" s="11"/>
      <c r="G341" s="106"/>
      <c r="H341" s="14"/>
      <c r="I341" s="105"/>
      <c r="J341" s="131"/>
      <c r="K341" s="66" t="str">
        <f t="shared" si="12"/>
        <v/>
      </c>
      <c r="L341" s="679">
        <v>11</v>
      </c>
    </row>
    <row r="342" spans="1:12" ht="12" customHeight="1">
      <c r="A342" s="43" t="str">
        <f>IF(ISBLANK(H342),"",($E$3&amp;"."&amp;+(COUNTA(H$3:H342))))</f>
        <v/>
      </c>
      <c r="B342" s="33"/>
      <c r="C342" s="16"/>
      <c r="D342" s="647"/>
      <c r="E342" s="11"/>
      <c r="F342" s="11"/>
      <c r="G342" s="106"/>
      <c r="H342" s="14"/>
      <c r="I342" s="105"/>
      <c r="J342" s="131"/>
      <c r="K342" s="66" t="str">
        <f t="shared" si="12"/>
        <v/>
      </c>
      <c r="L342" s="679">
        <v>12</v>
      </c>
    </row>
    <row r="343" spans="1:12" ht="12" customHeight="1">
      <c r="A343" s="43" t="str">
        <f>IF(ISBLANK(H343),"",($E$3&amp;"."&amp;+(COUNTA(H$3:H343))))</f>
        <v/>
      </c>
      <c r="B343" s="33"/>
      <c r="C343" s="16"/>
      <c r="D343" s="13" t="s">
        <v>11</v>
      </c>
      <c r="E343" s="647" t="s">
        <v>572</v>
      </c>
      <c r="F343" s="11"/>
      <c r="G343" s="106"/>
      <c r="H343" s="14"/>
      <c r="I343" s="105"/>
      <c r="J343" s="131"/>
      <c r="K343" s="66"/>
      <c r="L343" s="679">
        <v>13</v>
      </c>
    </row>
    <row r="344" spans="1:12" ht="12" customHeight="1">
      <c r="A344" s="43" t="str">
        <f>IF(ISBLANK(H344),"",($E$3&amp;"."&amp;+(COUNTA(H$3:H344))))</f>
        <v>7.82</v>
      </c>
      <c r="B344" s="33"/>
      <c r="C344" s="16"/>
      <c r="D344" s="150"/>
      <c r="E344" s="647" t="s">
        <v>573</v>
      </c>
      <c r="F344" s="11"/>
      <c r="G344" s="106"/>
      <c r="H344" s="14" t="s">
        <v>73</v>
      </c>
      <c r="I344" s="105">
        <v>1</v>
      </c>
      <c r="J344" s="131"/>
      <c r="K344" s="66"/>
      <c r="L344" s="679">
        <v>14</v>
      </c>
    </row>
    <row r="345" spans="1:12" ht="12" customHeight="1">
      <c r="A345" s="43" t="str">
        <f>IF(ISBLANK(H345),"",($E$3&amp;"."&amp;+(COUNTA(H$3:H345))))</f>
        <v/>
      </c>
      <c r="B345" s="33"/>
      <c r="C345" s="16"/>
      <c r="D345" s="647"/>
      <c r="E345" s="11"/>
      <c r="F345" s="11"/>
      <c r="G345" s="106"/>
      <c r="H345" s="14"/>
      <c r="I345" s="105"/>
      <c r="J345" s="131"/>
      <c r="K345" s="66"/>
      <c r="L345" s="679">
        <v>15</v>
      </c>
    </row>
    <row r="346" spans="1:12" ht="12" customHeight="1">
      <c r="A346" s="43" t="str">
        <f>IF(ISBLANK(H346),"",($E$3&amp;"."&amp;+(COUNTA(H$3:H346))))</f>
        <v/>
      </c>
      <c r="B346" s="417" t="s">
        <v>8</v>
      </c>
      <c r="C346" s="734" t="s">
        <v>277</v>
      </c>
      <c r="D346" s="736"/>
      <c r="E346" s="736"/>
      <c r="F346" s="736"/>
      <c r="G346" s="737"/>
      <c r="H346" s="149"/>
      <c r="I346" s="149"/>
      <c r="J346" s="83"/>
      <c r="K346" s="66"/>
      <c r="L346" s="679">
        <v>16</v>
      </c>
    </row>
    <row r="347" spans="1:12" ht="12" customHeight="1">
      <c r="A347" s="43" t="str">
        <f>IF(ISBLANK(H347),"",($E$3&amp;"."&amp;+(COUNTA(H$3:H347))))</f>
        <v/>
      </c>
      <c r="B347" s="418" t="s">
        <v>276</v>
      </c>
      <c r="C347" s="153"/>
      <c r="D347" s="130"/>
      <c r="E347" s="130"/>
      <c r="F347" s="130"/>
      <c r="G347" s="148"/>
      <c r="H347" s="149"/>
      <c r="I347" s="149"/>
      <c r="J347" s="83"/>
      <c r="K347" s="66"/>
      <c r="L347" s="679">
        <v>17</v>
      </c>
    </row>
    <row r="348" spans="1:12" ht="12" customHeight="1">
      <c r="A348" s="43" t="str">
        <f>IF(ISBLANK(H348),"",($E$3&amp;"."&amp;+(COUNTA(H$3:H348))))</f>
        <v/>
      </c>
      <c r="B348" s="154"/>
      <c r="C348" s="28" t="s">
        <v>509</v>
      </c>
      <c r="D348" s="28"/>
      <c r="E348" s="28"/>
      <c r="F348" s="28"/>
      <c r="G348" s="28"/>
      <c r="H348" s="149"/>
      <c r="I348" s="149"/>
      <c r="J348" s="83"/>
      <c r="K348" s="66"/>
      <c r="L348" s="679">
        <v>18</v>
      </c>
    </row>
    <row r="349" spans="1:12" ht="12" customHeight="1">
      <c r="A349" s="43" t="str">
        <f>IF(ISBLANK(H349),"",($E$3&amp;"."&amp;+(COUNTA(H$3:H349))))</f>
        <v/>
      </c>
      <c r="B349" s="155"/>
      <c r="C349" s="156"/>
      <c r="D349" s="132"/>
      <c r="E349" s="132"/>
      <c r="F349" s="132"/>
      <c r="G349" s="148"/>
      <c r="H349" s="149"/>
      <c r="I349" s="149"/>
      <c r="J349" s="83"/>
      <c r="K349" s="66"/>
      <c r="L349" s="679">
        <v>19</v>
      </c>
    </row>
    <row r="350" spans="1:12" ht="12" customHeight="1">
      <c r="A350" s="43" t="str">
        <f>IF(ISBLANK(H350),"",($E$3&amp;"."&amp;+(COUNTA(H$3:H350))))</f>
        <v/>
      </c>
      <c r="B350" s="157" t="s">
        <v>57</v>
      </c>
      <c r="C350" s="158" t="s">
        <v>278</v>
      </c>
      <c r="D350" s="159"/>
      <c r="E350" s="159"/>
      <c r="F350" s="159"/>
      <c r="G350" s="148"/>
      <c r="H350" s="149"/>
      <c r="I350" s="149"/>
      <c r="J350" s="83"/>
      <c r="K350" s="66"/>
      <c r="L350" s="679">
        <v>20</v>
      </c>
    </row>
    <row r="351" spans="1:12" ht="12" customHeight="1">
      <c r="A351" s="43" t="str">
        <f>IF(ISBLANK(H351),"",($E$3&amp;"."&amp;+(COUNTA(H$3:H351))))</f>
        <v/>
      </c>
      <c r="B351" s="18"/>
      <c r="C351" s="160" t="s">
        <v>510</v>
      </c>
      <c r="D351" s="132"/>
      <c r="E351" s="132"/>
      <c r="F351" s="132"/>
      <c r="G351" s="148"/>
      <c r="H351" s="149"/>
      <c r="I351" s="149"/>
      <c r="J351" s="83"/>
      <c r="K351" s="66"/>
      <c r="L351" s="679">
        <v>21</v>
      </c>
    </row>
    <row r="352" spans="1:12" ht="12" customHeight="1">
      <c r="A352" s="43" t="str">
        <f>IF(ISBLANK(H352),"",($E$3&amp;"."&amp;+(COUNTA(H$3:H352))))</f>
        <v/>
      </c>
      <c r="B352" s="18"/>
      <c r="C352" s="156"/>
      <c r="D352" s="132"/>
      <c r="E352" s="132"/>
      <c r="F352" s="132"/>
      <c r="G352" s="148"/>
      <c r="H352" s="149"/>
      <c r="I352" s="149"/>
      <c r="J352" s="83"/>
      <c r="K352" s="66"/>
      <c r="L352" s="679">
        <v>22</v>
      </c>
    </row>
    <row r="353" spans="1:17" ht="12" customHeight="1">
      <c r="A353" s="43" t="str">
        <f>IF(ISBLANK(H353),"",($E$3&amp;"."&amp;+(COUNTA(H$3:H353))))</f>
        <v/>
      </c>
      <c r="B353" s="18" t="s">
        <v>57</v>
      </c>
      <c r="C353" s="162" t="s">
        <v>12</v>
      </c>
      <c r="D353" s="130" t="s">
        <v>279</v>
      </c>
      <c r="F353" s="132"/>
      <c r="G353" s="148"/>
      <c r="H353" s="89"/>
      <c r="I353" s="149"/>
      <c r="J353" s="83"/>
      <c r="K353" s="66"/>
      <c r="L353" s="679">
        <v>23</v>
      </c>
    </row>
    <row r="354" spans="1:17" ht="12" customHeight="1">
      <c r="A354" s="43" t="str">
        <f>IF(ISBLANK(H354),"",($E$3&amp;"."&amp;+(COUNTA(H$3:H354))))</f>
        <v/>
      </c>
      <c r="B354" s="18"/>
      <c r="C354" s="156"/>
      <c r="D354" s="132"/>
      <c r="E354" s="132"/>
      <c r="F354" s="132"/>
      <c r="G354" s="148"/>
      <c r="H354" s="89"/>
      <c r="I354" s="149"/>
      <c r="J354" s="83"/>
      <c r="K354" s="66"/>
      <c r="L354" s="679">
        <v>24</v>
      </c>
    </row>
    <row r="355" spans="1:17" ht="12" customHeight="1">
      <c r="A355" s="43" t="str">
        <f>IF(ISBLANK(H355),"",($E$3&amp;"."&amp;+(COUNTA(H$3:H355))))</f>
        <v>7.83</v>
      </c>
      <c r="B355" s="18"/>
      <c r="C355" s="156"/>
      <c r="D355" s="13" t="s">
        <v>11</v>
      </c>
      <c r="E355" s="132" t="s">
        <v>539</v>
      </c>
      <c r="F355" s="132"/>
      <c r="G355" s="163"/>
      <c r="H355" s="89" t="s">
        <v>62</v>
      </c>
      <c r="I355" s="4">
        <f>ROUNDUP($P$5,0)</f>
        <v>25</v>
      </c>
      <c r="J355" s="83"/>
      <c r="K355" s="66"/>
      <c r="L355" s="679">
        <v>25</v>
      </c>
      <c r="N355" s="73"/>
      <c r="O355" s="392"/>
      <c r="P355" s="73"/>
      <c r="Q355" s="73"/>
    </row>
    <row r="356" spans="1:17" ht="12" customHeight="1">
      <c r="A356" s="43" t="str">
        <f>IF(ISBLANK(H356),"",($E$3&amp;"."&amp;+(COUNTA(H$3:H356))))</f>
        <v/>
      </c>
      <c r="B356" s="18"/>
      <c r="C356" s="156"/>
      <c r="D356" s="132"/>
      <c r="E356" s="132"/>
      <c r="F356" s="132"/>
      <c r="G356" s="148"/>
      <c r="H356" s="89"/>
      <c r="I356" s="149"/>
      <c r="J356" s="83"/>
      <c r="K356" s="66"/>
      <c r="L356" s="679">
        <v>26</v>
      </c>
      <c r="N356" s="73"/>
      <c r="O356" s="392"/>
      <c r="P356" s="73"/>
      <c r="Q356" s="73"/>
    </row>
    <row r="357" spans="1:17" s="150" customFormat="1" ht="12" customHeight="1">
      <c r="A357" s="43" t="str">
        <f>IF(ISBLANK(H357),"",($E$3&amp;"."&amp;+(COUNTA(H$3:H357))))</f>
        <v/>
      </c>
      <c r="B357" s="47"/>
      <c r="C357" s="734" t="s">
        <v>511</v>
      </c>
      <c r="D357" s="736"/>
      <c r="E357" s="736"/>
      <c r="F357" s="736"/>
      <c r="G357" s="737"/>
      <c r="H357" s="4"/>
      <c r="I357" s="4"/>
      <c r="J357" s="83"/>
      <c r="K357" s="66"/>
      <c r="L357" s="679">
        <v>27</v>
      </c>
      <c r="O357" s="88"/>
    </row>
    <row r="358" spans="1:17" s="150" customFormat="1" ht="12" customHeight="1">
      <c r="A358" s="43" t="str">
        <f>IF(ISBLANK(H358),"",($E$3&amp;"."&amp;+(COUNTA(H$3:H358))))</f>
        <v/>
      </c>
      <c r="B358" s="47"/>
      <c r="C358" s="738"/>
      <c r="D358" s="739"/>
      <c r="E358" s="739"/>
      <c r="F358" s="739"/>
      <c r="G358" s="6"/>
      <c r="H358" s="4"/>
      <c r="I358" s="4"/>
      <c r="J358" s="83"/>
      <c r="K358" s="66" t="str">
        <f t="shared" ref="K358:K364" si="14">IF(I358&lt;&gt;0,I358*J358,"")</f>
        <v/>
      </c>
      <c r="L358" s="679">
        <v>28</v>
      </c>
      <c r="O358" s="88"/>
    </row>
    <row r="359" spans="1:17" s="150" customFormat="1" ht="12" customHeight="1">
      <c r="A359" s="43" t="str">
        <f>IF(ISBLANK(H359),"",($E$3&amp;"."&amp;+(COUNTA(H$3:H359))))</f>
        <v/>
      </c>
      <c r="B359" s="47"/>
      <c r="C359" s="729" t="s">
        <v>280</v>
      </c>
      <c r="D359" s="730"/>
      <c r="E359" s="730"/>
      <c r="F359" s="730"/>
      <c r="G359" s="731"/>
      <c r="H359" s="4"/>
      <c r="I359" s="4"/>
      <c r="J359" s="83"/>
      <c r="K359" s="66" t="str">
        <f t="shared" si="14"/>
        <v/>
      </c>
      <c r="L359" s="679">
        <v>29</v>
      </c>
      <c r="O359" s="88"/>
    </row>
    <row r="360" spans="1:17" s="150" customFormat="1" ht="12" customHeight="1">
      <c r="A360" s="43" t="str">
        <f>IF(ISBLANK(H360),"",($E$3&amp;"."&amp;+(COUNTA(H$3:H360))))</f>
        <v/>
      </c>
      <c r="B360" s="47"/>
      <c r="C360" s="732"/>
      <c r="D360" s="733"/>
      <c r="E360" s="733"/>
      <c r="F360" s="733"/>
      <c r="G360" s="803"/>
      <c r="H360" s="4"/>
      <c r="I360" s="4"/>
      <c r="J360" s="83"/>
      <c r="K360" s="66" t="str">
        <f t="shared" si="14"/>
        <v/>
      </c>
      <c r="L360" s="679">
        <v>30</v>
      </c>
      <c r="O360" s="88"/>
    </row>
    <row r="361" spans="1:17" s="150" customFormat="1" ht="12" customHeight="1">
      <c r="A361" s="43" t="str">
        <f>IF(ISBLANK(H361),"",($E$3&amp;"."&amp;+(COUNTA(H$3:H361))))</f>
        <v/>
      </c>
      <c r="B361" s="47"/>
      <c r="C361" s="767" t="s">
        <v>281</v>
      </c>
      <c r="D361" s="768"/>
      <c r="E361" s="768"/>
      <c r="F361" s="768"/>
      <c r="G361" s="809"/>
      <c r="H361" s="4"/>
      <c r="I361" s="4"/>
      <c r="J361" s="83"/>
      <c r="K361" s="66" t="str">
        <f t="shared" si="14"/>
        <v/>
      </c>
      <c r="L361" s="679">
        <v>31</v>
      </c>
      <c r="O361" s="88"/>
    </row>
    <row r="362" spans="1:17" s="150" customFormat="1" ht="12" customHeight="1">
      <c r="A362" s="43" t="str">
        <f>IF(ISBLANK(H362),"",($E$3&amp;"."&amp;+(COUNTA(H$3:H362))))</f>
        <v/>
      </c>
      <c r="B362" s="47"/>
      <c r="C362" s="767" t="s">
        <v>512</v>
      </c>
      <c r="D362" s="768"/>
      <c r="E362" s="768"/>
      <c r="F362" s="768"/>
      <c r="G362" s="809"/>
      <c r="H362" s="4"/>
      <c r="I362" s="4"/>
      <c r="J362" s="83"/>
      <c r="K362" s="66" t="str">
        <f t="shared" si="14"/>
        <v/>
      </c>
      <c r="L362" s="679">
        <v>32</v>
      </c>
      <c r="O362" s="88"/>
    </row>
    <row r="363" spans="1:17" s="150" customFormat="1" ht="12" customHeight="1">
      <c r="A363" s="43" t="str">
        <f>IF(ISBLANK(H363),"",($E$3&amp;"."&amp;+(COUNTA(H$3:H363))))</f>
        <v/>
      </c>
      <c r="B363" s="47"/>
      <c r="C363" s="767" t="s">
        <v>513</v>
      </c>
      <c r="D363" s="768"/>
      <c r="E363" s="768"/>
      <c r="F363" s="768"/>
      <c r="G363" s="809"/>
      <c r="H363" s="4"/>
      <c r="I363" s="4"/>
      <c r="J363" s="83"/>
      <c r="K363" s="66" t="str">
        <f t="shared" si="14"/>
        <v/>
      </c>
      <c r="L363" s="679">
        <v>33</v>
      </c>
      <c r="O363" s="88"/>
    </row>
    <row r="364" spans="1:17" s="150" customFormat="1" ht="12" customHeight="1">
      <c r="A364" s="43" t="str">
        <f>IF(ISBLANK(H364),"",($E$3&amp;"."&amp;+(COUNTA(H$3:H364))))</f>
        <v/>
      </c>
      <c r="B364" s="47"/>
      <c r="C364" s="732"/>
      <c r="D364" s="733"/>
      <c r="E364" s="733"/>
      <c r="F364" s="733"/>
      <c r="G364" s="6"/>
      <c r="H364" s="4"/>
      <c r="I364" s="4"/>
      <c r="J364" s="83"/>
      <c r="K364" s="66" t="str">
        <f t="shared" si="14"/>
        <v/>
      </c>
      <c r="L364" s="679">
        <v>34</v>
      </c>
      <c r="O364" s="88"/>
    </row>
    <row r="365" spans="1:17" s="150" customFormat="1" ht="12" customHeight="1">
      <c r="A365" s="43" t="str">
        <f>IF(ISBLANK(H365),"",($E$3&amp;"."&amp;+(COUNTA(H$3:H365))))</f>
        <v/>
      </c>
      <c r="B365" s="47" t="s">
        <v>283</v>
      </c>
      <c r="C365" s="162" t="s">
        <v>12</v>
      </c>
      <c r="D365" s="115" t="s">
        <v>284</v>
      </c>
      <c r="E365" s="115"/>
      <c r="F365" s="1"/>
      <c r="G365" s="6"/>
      <c r="H365" s="4"/>
      <c r="I365" s="4"/>
      <c r="J365" s="83"/>
      <c r="K365" s="66"/>
      <c r="L365" s="679">
        <v>35</v>
      </c>
      <c r="O365" s="88"/>
    </row>
    <row r="366" spans="1:17" s="150" customFormat="1" ht="12" customHeight="1">
      <c r="A366" s="43" t="str">
        <f>IF(ISBLANK(H366),"",($E$3&amp;"."&amp;+(COUNTA(H$3:H366))))</f>
        <v/>
      </c>
      <c r="B366" s="47"/>
      <c r="C366" s="732"/>
      <c r="D366" s="733"/>
      <c r="E366" s="733"/>
      <c r="F366" s="733"/>
      <c r="G366" s="6"/>
      <c r="H366" s="4"/>
      <c r="I366" s="4"/>
      <c r="J366" s="83"/>
      <c r="K366" s="66"/>
      <c r="L366" s="679">
        <v>36</v>
      </c>
      <c r="O366" s="88"/>
    </row>
    <row r="367" spans="1:17" s="150" customFormat="1" ht="12" customHeight="1">
      <c r="A367" s="43" t="str">
        <f>IF(ISBLANK(H367),"",($E$3&amp;"."&amp;+(COUNTA(H$3:H367))))</f>
        <v>7.84</v>
      </c>
      <c r="B367" s="47"/>
      <c r="C367" s="116"/>
      <c r="D367" s="117" t="s">
        <v>11</v>
      </c>
      <c r="E367" s="733" t="s">
        <v>285</v>
      </c>
      <c r="F367" s="733"/>
      <c r="G367" s="803"/>
      <c r="H367" s="4" t="s">
        <v>13</v>
      </c>
      <c r="I367" s="4">
        <v>3</v>
      </c>
      <c r="J367" s="83"/>
      <c r="K367" s="66"/>
      <c r="L367" s="679">
        <v>37</v>
      </c>
      <c r="O367" s="88"/>
    </row>
    <row r="368" spans="1:17" s="150" customFormat="1" ht="12" customHeight="1">
      <c r="A368" s="43" t="str">
        <f>IF(ISBLANK(H368),"",($E$3&amp;"."&amp;+(COUNTA(H$3:H368))))</f>
        <v/>
      </c>
      <c r="B368" s="47"/>
      <c r="C368" s="732"/>
      <c r="D368" s="733"/>
      <c r="E368" s="733"/>
      <c r="F368" s="733"/>
      <c r="G368" s="6"/>
      <c r="H368" s="4"/>
      <c r="I368" s="4"/>
      <c r="J368" s="83"/>
      <c r="K368" s="66"/>
      <c r="L368" s="679">
        <v>38</v>
      </c>
      <c r="O368" s="88"/>
    </row>
    <row r="369" spans="1:17" s="150" customFormat="1" ht="12" customHeight="1">
      <c r="A369" s="43" t="str">
        <f>IF(ISBLANK(H369),"",($E$3&amp;"."&amp;+(COUNTA(H$3:H369))))</f>
        <v/>
      </c>
      <c r="B369" s="47"/>
      <c r="C369" s="767" t="s">
        <v>286</v>
      </c>
      <c r="D369" s="768"/>
      <c r="E369" s="768"/>
      <c r="F369" s="768"/>
      <c r="G369" s="809"/>
      <c r="H369" s="4"/>
      <c r="I369" s="4"/>
      <c r="J369" s="83"/>
      <c r="K369" s="66"/>
      <c r="L369" s="679">
        <v>39</v>
      </c>
      <c r="O369" s="88"/>
    </row>
    <row r="370" spans="1:17" s="150" customFormat="1" ht="12" customHeight="1">
      <c r="A370" s="43" t="str">
        <f>IF(ISBLANK(H370),"",($E$3&amp;"."&amp;+(COUNTA(H$3:H370))))</f>
        <v/>
      </c>
      <c r="B370" s="47"/>
      <c r="C370" s="767" t="s">
        <v>287</v>
      </c>
      <c r="D370" s="768"/>
      <c r="E370" s="768"/>
      <c r="F370" s="768"/>
      <c r="G370" s="809"/>
      <c r="H370" s="4"/>
      <c r="I370" s="4"/>
      <c r="J370" s="83"/>
      <c r="K370" s="66"/>
      <c r="L370" s="679">
        <v>40</v>
      </c>
      <c r="O370" s="88"/>
    </row>
    <row r="371" spans="1:17" s="150" customFormat="1" ht="12" customHeight="1">
      <c r="A371" s="43" t="str">
        <f>IF(ISBLANK(H371),"",($E$3&amp;"."&amp;+(COUNTA(H$3:H371))))</f>
        <v/>
      </c>
      <c r="B371" s="47"/>
      <c r="C371" s="767" t="s">
        <v>288</v>
      </c>
      <c r="D371" s="768"/>
      <c r="E371" s="768"/>
      <c r="F371" s="768"/>
      <c r="G371" s="809"/>
      <c r="H371" s="4"/>
      <c r="I371" s="4"/>
      <c r="J371" s="83"/>
      <c r="K371" s="66" t="str">
        <f t="shared" ref="K371:K376" si="15">IF(I371&lt;&gt;0,I371*J371,"")</f>
        <v/>
      </c>
      <c r="L371" s="679">
        <v>41</v>
      </c>
      <c r="O371" s="88"/>
    </row>
    <row r="372" spans="1:17" s="73" customFormat="1" ht="12" customHeight="1">
      <c r="A372" s="43" t="str">
        <f>IF(ISBLANK(H372),"",($E$3&amp;"."&amp;+(COUNTA(H$3:H372))))</f>
        <v/>
      </c>
      <c r="B372" s="47"/>
      <c r="C372" s="767" t="s">
        <v>289</v>
      </c>
      <c r="D372" s="768"/>
      <c r="E372" s="768"/>
      <c r="F372" s="768"/>
      <c r="G372" s="809"/>
      <c r="H372" s="4"/>
      <c r="I372" s="4"/>
      <c r="J372" s="83"/>
      <c r="K372" s="66" t="str">
        <f t="shared" si="15"/>
        <v/>
      </c>
      <c r="L372" s="679">
        <v>42</v>
      </c>
      <c r="N372" s="150"/>
      <c r="O372" s="88"/>
      <c r="P372" s="150"/>
      <c r="Q372" s="150"/>
    </row>
    <row r="373" spans="1:17" s="73" customFormat="1" ht="12" customHeight="1">
      <c r="A373" s="43" t="str">
        <f>IF(ISBLANK(H373),"",($E$3&amp;"."&amp;+(COUNTA(H$3:H373))))</f>
        <v/>
      </c>
      <c r="B373" s="47"/>
      <c r="C373" s="732" t="s">
        <v>290</v>
      </c>
      <c r="D373" s="733"/>
      <c r="E373" s="733"/>
      <c r="F373" s="733"/>
      <c r="G373" s="803"/>
      <c r="H373" s="4"/>
      <c r="I373" s="4"/>
      <c r="J373" s="83"/>
      <c r="K373" s="66" t="str">
        <f t="shared" si="15"/>
        <v/>
      </c>
      <c r="L373" s="679">
        <v>43</v>
      </c>
      <c r="N373" s="150"/>
      <c r="O373" s="88"/>
      <c r="P373" s="150"/>
      <c r="Q373" s="150"/>
    </row>
    <row r="374" spans="1:17" s="150" customFormat="1" ht="12" customHeight="1">
      <c r="A374" s="43" t="str">
        <f>IF(ISBLANK(H374),"",($E$3&amp;"."&amp;+(COUNTA(H$3:H374))))</f>
        <v/>
      </c>
      <c r="B374" s="47"/>
      <c r="C374" s="808"/>
      <c r="D374" s="761"/>
      <c r="E374" s="761"/>
      <c r="F374" s="761"/>
      <c r="G374" s="6"/>
      <c r="H374" s="4"/>
      <c r="I374" s="4"/>
      <c r="J374" s="83"/>
      <c r="K374" s="66" t="str">
        <f t="shared" si="15"/>
        <v/>
      </c>
      <c r="L374" s="679">
        <v>44</v>
      </c>
      <c r="O374" s="88"/>
    </row>
    <row r="375" spans="1:17" s="150" customFormat="1" ht="12" customHeight="1">
      <c r="A375" s="43" t="str">
        <f>IF(ISBLANK(H375),"",($E$3&amp;"."&amp;+(COUNTA(H$3:H375))))</f>
        <v/>
      </c>
      <c r="B375" s="47"/>
      <c r="C375" s="162" t="s">
        <v>12</v>
      </c>
      <c r="D375" s="164" t="s">
        <v>291</v>
      </c>
      <c r="E375" s="164"/>
      <c r="F375" s="1"/>
      <c r="G375" s="6"/>
      <c r="H375" s="4"/>
      <c r="I375" s="4"/>
      <c r="J375" s="83"/>
      <c r="K375" s="66" t="str">
        <f t="shared" si="15"/>
        <v/>
      </c>
      <c r="L375" s="679">
        <v>45</v>
      </c>
      <c r="O375" s="88"/>
    </row>
    <row r="376" spans="1:17" s="150" customFormat="1" ht="12" customHeight="1">
      <c r="A376" s="43" t="str">
        <f>IF(ISBLANK(H376),"",($E$3&amp;"."&amp;+(COUNTA(H$3:H376))))</f>
        <v/>
      </c>
      <c r="B376" s="47"/>
      <c r="C376" s="808"/>
      <c r="D376" s="761"/>
      <c r="E376" s="761"/>
      <c r="F376" s="761"/>
      <c r="G376" s="6"/>
      <c r="H376" s="4"/>
      <c r="I376" s="4"/>
      <c r="J376" s="83"/>
      <c r="K376" s="66" t="str">
        <f t="shared" si="15"/>
        <v/>
      </c>
      <c r="L376" s="679">
        <v>46</v>
      </c>
      <c r="O376" s="88"/>
    </row>
    <row r="377" spans="1:17" s="150" customFormat="1" ht="12" customHeight="1">
      <c r="A377" s="43" t="str">
        <f>IF(ISBLANK(H377),"",($E$3&amp;"."&amp;+(COUNTA(H$3:H377))))</f>
        <v>7.85</v>
      </c>
      <c r="B377" s="47"/>
      <c r="C377" s="5"/>
      <c r="D377" s="117" t="s">
        <v>11</v>
      </c>
      <c r="E377" s="733" t="s">
        <v>292</v>
      </c>
      <c r="F377" s="733"/>
      <c r="G377" s="803"/>
      <c r="H377" s="4" t="s">
        <v>73</v>
      </c>
      <c r="I377" s="4"/>
      <c r="J377" s="4"/>
      <c r="K377" s="4" t="s">
        <v>170</v>
      </c>
      <c r="L377" s="679">
        <v>47</v>
      </c>
      <c r="O377" s="88"/>
    </row>
    <row r="378" spans="1:17" s="150" customFormat="1" ht="12" customHeight="1">
      <c r="A378" s="43"/>
      <c r="B378" s="47"/>
      <c r="C378" s="5"/>
      <c r="D378" s="117"/>
      <c r="E378" s="26"/>
      <c r="F378" s="26"/>
      <c r="G378" s="119"/>
      <c r="H378" s="4"/>
      <c r="I378" s="4"/>
      <c r="J378" s="4"/>
      <c r="K378" s="4"/>
      <c r="L378" s="679">
        <v>48</v>
      </c>
      <c r="O378" s="88"/>
    </row>
    <row r="379" spans="1:17" s="150" customFormat="1" ht="12" customHeight="1">
      <c r="A379" s="43" t="str">
        <f>IF(ISBLANK(H379),"",($E$3&amp;"."&amp;+(COUNTA(H$3:H379))))</f>
        <v>7.86</v>
      </c>
      <c r="B379" s="47"/>
      <c r="C379" s="5"/>
      <c r="D379" s="117" t="s">
        <v>17</v>
      </c>
      <c r="E379" s="733" t="s">
        <v>293</v>
      </c>
      <c r="F379" s="733"/>
      <c r="G379" s="803"/>
      <c r="H379" s="4" t="s">
        <v>73</v>
      </c>
      <c r="I379" s="4">
        <v>1</v>
      </c>
      <c r="J379" s="4"/>
      <c r="K379" s="66"/>
      <c r="L379" s="679">
        <v>49</v>
      </c>
      <c r="O379" s="88"/>
    </row>
    <row r="380" spans="1:17" s="150" customFormat="1" ht="12" customHeight="1">
      <c r="A380" s="43"/>
      <c r="B380" s="47"/>
      <c r="C380" s="5"/>
      <c r="D380" s="117"/>
      <c r="E380" s="26"/>
      <c r="F380" s="26"/>
      <c r="G380" s="119"/>
      <c r="H380" s="4"/>
      <c r="I380" s="4"/>
      <c r="J380" s="4"/>
      <c r="K380" s="66"/>
      <c r="L380" s="679">
        <v>50</v>
      </c>
      <c r="O380" s="88"/>
    </row>
    <row r="381" spans="1:17" s="150" customFormat="1" ht="12" customHeight="1">
      <c r="A381" s="43" t="str">
        <f>IF(ISBLANK(H381),"",($E$3&amp;"."&amp;+(COUNTA(H$3:H381))))</f>
        <v>7.87</v>
      </c>
      <c r="B381" s="47"/>
      <c r="C381" s="5"/>
      <c r="D381" s="117" t="s">
        <v>11</v>
      </c>
      <c r="E381" s="733" t="s">
        <v>294</v>
      </c>
      <c r="F381" s="733"/>
      <c r="G381" s="803"/>
      <c r="H381" s="4" t="s">
        <v>73</v>
      </c>
      <c r="I381" s="4"/>
      <c r="J381" s="4"/>
      <c r="K381" s="4" t="s">
        <v>170</v>
      </c>
      <c r="L381" s="679">
        <v>51</v>
      </c>
      <c r="O381" s="88"/>
    </row>
    <row r="382" spans="1:17" s="150" customFormat="1" ht="12" customHeight="1">
      <c r="A382" s="43" t="str">
        <f>IF(ISBLANK(H382),"",($E$3&amp;"."&amp;+(COUNTA(H$3:H382))))</f>
        <v/>
      </c>
      <c r="B382" s="47"/>
      <c r="C382" s="5"/>
      <c r="D382" s="117"/>
      <c r="E382" s="26"/>
      <c r="F382" s="26"/>
      <c r="G382" s="119"/>
      <c r="H382" s="4"/>
      <c r="I382" s="4"/>
      <c r="J382" s="4"/>
      <c r="K382" s="4"/>
      <c r="L382" s="679">
        <v>52</v>
      </c>
      <c r="O382" s="88"/>
    </row>
    <row r="383" spans="1:17" s="150" customFormat="1" ht="12" customHeight="1">
      <c r="A383" s="43" t="str">
        <f>IF(ISBLANK(H383),"",($E$3&amp;"."&amp;+(COUNTA(H$3:H383))))</f>
        <v/>
      </c>
      <c r="B383" s="154"/>
      <c r="C383" s="734" t="s">
        <v>514</v>
      </c>
      <c r="D383" s="736"/>
      <c r="E383" s="736"/>
      <c r="F383" s="736"/>
      <c r="G383" s="737"/>
      <c r="H383" s="149"/>
      <c r="I383" s="149"/>
      <c r="J383" s="83"/>
      <c r="K383" s="66" t="str">
        <f t="shared" ref="K383:K386" si="16">IF(I383&lt;&gt;0,I383*J383,"")</f>
        <v/>
      </c>
      <c r="L383" s="679">
        <v>53</v>
      </c>
      <c r="O383" s="88"/>
    </row>
    <row r="384" spans="1:17" s="150" customFormat="1" ht="12" customHeight="1">
      <c r="A384" s="43" t="str">
        <f>IF(ISBLANK(H384),"",($E$3&amp;"."&amp;+(COUNTA(H$3:H384))))</f>
        <v/>
      </c>
      <c r="B384" s="155"/>
      <c r="C384" s="156"/>
      <c r="D384" s="132"/>
      <c r="E384" s="132"/>
      <c r="F384" s="132"/>
      <c r="G384" s="148"/>
      <c r="H384" s="149"/>
      <c r="I384" s="149"/>
      <c r="J384" s="83"/>
      <c r="K384" s="66" t="str">
        <f t="shared" si="16"/>
        <v/>
      </c>
      <c r="L384" s="679">
        <v>54</v>
      </c>
      <c r="N384" s="1"/>
      <c r="O384" s="7"/>
      <c r="P384" s="1"/>
      <c r="Q384" s="1"/>
    </row>
    <row r="385" spans="1:17" s="150" customFormat="1" ht="12" customHeight="1">
      <c r="A385" s="43" t="str">
        <f>IF(ISBLANK(H385),"",($E$3&amp;"."&amp;+(COUNTA(H$3:H385))))</f>
        <v/>
      </c>
      <c r="B385" s="157" t="s">
        <v>57</v>
      </c>
      <c r="C385" s="158" t="s">
        <v>515</v>
      </c>
      <c r="D385" s="159"/>
      <c r="E385" s="159"/>
      <c r="F385" s="159"/>
      <c r="G385" s="148"/>
      <c r="H385" s="149"/>
      <c r="I385" s="149"/>
      <c r="J385" s="83"/>
      <c r="K385" s="66" t="str">
        <f t="shared" si="16"/>
        <v/>
      </c>
      <c r="L385" s="679">
        <v>55</v>
      </c>
      <c r="N385" s="1"/>
      <c r="O385" s="7"/>
      <c r="P385" s="1"/>
      <c r="Q385" s="1"/>
    </row>
    <row r="386" spans="1:17" ht="12" customHeight="1">
      <c r="A386" s="43" t="str">
        <f>IF(ISBLANK(H386),"",($E$3&amp;"."&amp;+(COUNTA(H$3:H386))))</f>
        <v/>
      </c>
      <c r="B386" s="18"/>
      <c r="C386" s="160" t="s">
        <v>516</v>
      </c>
      <c r="D386" s="132"/>
      <c r="E386" s="132"/>
      <c r="F386" s="132"/>
      <c r="G386" s="148"/>
      <c r="H386" s="149"/>
      <c r="I386" s="149"/>
      <c r="J386" s="83"/>
      <c r="K386" s="66" t="str">
        <f t="shared" si="16"/>
        <v/>
      </c>
      <c r="L386" s="679">
        <v>56</v>
      </c>
    </row>
    <row r="387" spans="1:17" ht="12" customHeight="1">
      <c r="A387" s="43" t="str">
        <f>IF(ISBLANK(H387),"",($E$3&amp;"."&amp;+(COUNTA(H$3:H387))))</f>
        <v/>
      </c>
      <c r="B387" s="18"/>
      <c r="C387" s="160" t="s">
        <v>517</v>
      </c>
      <c r="D387" s="132"/>
      <c r="E387" s="132"/>
      <c r="F387" s="132"/>
      <c r="G387" s="148"/>
      <c r="H387" s="149"/>
      <c r="I387" s="149"/>
      <c r="J387" s="83"/>
      <c r="K387" s="66"/>
      <c r="L387" s="679">
        <v>57</v>
      </c>
    </row>
    <row r="388" spans="1:17" ht="12" customHeight="1">
      <c r="A388" s="43" t="str">
        <f>IF(ISBLANK(H388),"",($E$3&amp;"."&amp;+(COUNTA(H$3:H388))))</f>
        <v/>
      </c>
      <c r="B388" s="18"/>
      <c r="C388" s="160" t="s">
        <v>518</v>
      </c>
      <c r="D388" s="132"/>
      <c r="E388" s="132"/>
      <c r="F388" s="132"/>
      <c r="G388" s="148"/>
      <c r="H388" s="149"/>
      <c r="I388" s="149"/>
      <c r="J388" s="83"/>
      <c r="K388" s="66"/>
      <c r="L388" s="679">
        <v>58</v>
      </c>
    </row>
    <row r="389" spans="1:17" ht="12" customHeight="1">
      <c r="A389" s="43" t="str">
        <f>IF(ISBLANK(H389),"",($E$3&amp;"."&amp;+(COUNTA(H$3:H389))))</f>
        <v/>
      </c>
      <c r="B389" s="18"/>
      <c r="C389" s="156"/>
      <c r="D389" s="132"/>
      <c r="E389" s="132"/>
      <c r="F389" s="132"/>
      <c r="G389" s="148"/>
      <c r="H389" s="149"/>
      <c r="I389" s="149"/>
      <c r="J389" s="83"/>
      <c r="K389" s="66"/>
      <c r="L389" s="679">
        <v>59</v>
      </c>
    </row>
    <row r="390" spans="1:17" ht="12" customHeight="1">
      <c r="A390" s="43" t="str">
        <f>IF(ISBLANK(H390),"",($E$3&amp;"."&amp;+(COUNTA(H$3:H390))))</f>
        <v/>
      </c>
      <c r="B390" s="18" t="s">
        <v>57</v>
      </c>
      <c r="C390" s="161" t="s">
        <v>11</v>
      </c>
      <c r="D390" s="132" t="s">
        <v>519</v>
      </c>
      <c r="E390" s="132"/>
      <c r="F390" s="132"/>
      <c r="G390" s="148"/>
      <c r="H390" s="89"/>
      <c r="I390" s="149"/>
      <c r="J390" s="83"/>
      <c r="K390" s="66"/>
      <c r="L390" s="679">
        <v>60</v>
      </c>
    </row>
    <row r="391" spans="1:17" ht="12" customHeight="1">
      <c r="A391" s="43" t="str">
        <f>IF(ISBLANK(H391),"",($E$3&amp;"."&amp;+(COUNTA(H$3:H391))))</f>
        <v>7.88</v>
      </c>
      <c r="B391" s="18"/>
      <c r="C391" s="156"/>
      <c r="D391" s="132" t="s">
        <v>520</v>
      </c>
      <c r="E391" s="132"/>
      <c r="F391" s="132"/>
      <c r="G391" s="148"/>
      <c r="H391" s="89" t="s">
        <v>73</v>
      </c>
      <c r="I391" s="149">
        <v>1</v>
      </c>
      <c r="J391" s="83"/>
      <c r="K391" s="66"/>
      <c r="L391" s="679">
        <v>61</v>
      </c>
    </row>
    <row r="392" spans="1:17" ht="12" customHeight="1">
      <c r="A392" s="43"/>
      <c r="B392" s="704"/>
      <c r="C392" s="156"/>
      <c r="D392" s="132"/>
      <c r="E392" s="132"/>
      <c r="F392" s="132"/>
      <c r="G392" s="148"/>
      <c r="H392" s="89"/>
      <c r="I392" s="149"/>
      <c r="J392" s="83"/>
      <c r="K392" s="66"/>
      <c r="L392" s="679">
        <v>62</v>
      </c>
    </row>
    <row r="393" spans="1:17" ht="12" customHeight="1">
      <c r="A393" s="43"/>
      <c r="B393" s="704"/>
      <c r="C393" s="156"/>
      <c r="D393" s="132"/>
      <c r="E393" s="132"/>
      <c r="F393" s="132"/>
      <c r="G393" s="148"/>
      <c r="H393" s="89"/>
      <c r="I393" s="149"/>
      <c r="J393" s="83"/>
      <c r="K393" s="66"/>
      <c r="L393" s="679">
        <v>63</v>
      </c>
    </row>
    <row r="394" spans="1:17" ht="12" customHeight="1">
      <c r="A394" s="43" t="str">
        <f>IF(ISBLANK(H394),"",($E$3&amp;"."&amp;+(COUNTA(H$3:H394))))</f>
        <v/>
      </c>
      <c r="B394" s="47"/>
      <c r="C394" s="5"/>
      <c r="D394" s="117"/>
      <c r="E394" s="26"/>
      <c r="F394" s="26"/>
      <c r="G394" s="119"/>
      <c r="H394" s="4"/>
      <c r="I394" s="4"/>
      <c r="J394" s="4"/>
      <c r="K394" s="4"/>
      <c r="L394" s="679">
        <v>64</v>
      </c>
    </row>
    <row r="395" spans="1:17" ht="12" customHeight="1">
      <c r="A395" s="549"/>
      <c r="B395" s="69"/>
      <c r="C395" s="70"/>
      <c r="D395" s="70"/>
      <c r="E395" s="70"/>
      <c r="F395" s="70"/>
      <c r="G395" s="70"/>
      <c r="H395" s="69"/>
      <c r="I395" s="69"/>
      <c r="J395" s="71" t="s">
        <v>25</v>
      </c>
      <c r="K395" s="72"/>
      <c r="L395" s="679">
        <v>65</v>
      </c>
    </row>
    <row r="396" spans="1:17" ht="12" customHeight="1">
      <c r="A396" s="549"/>
      <c r="B396" s="69"/>
      <c r="C396" s="70"/>
      <c r="D396" s="70"/>
      <c r="E396" s="70"/>
      <c r="F396" s="70"/>
      <c r="G396" s="70"/>
      <c r="H396" s="69"/>
      <c r="I396" s="581"/>
      <c r="J396" s="71" t="s">
        <v>26</v>
      </c>
      <c r="K396" s="582"/>
      <c r="L396" s="679">
        <v>66</v>
      </c>
    </row>
    <row r="397" spans="1:17" ht="12" customHeight="1">
      <c r="A397" s="43" t="str">
        <f>IF(ISBLANK(H397),"",($E$3&amp;"."&amp;+(COUNTA(H$3:H397))))</f>
        <v/>
      </c>
      <c r="B397" s="1"/>
      <c r="C397" s="17"/>
      <c r="D397" s="11"/>
      <c r="E397" s="11"/>
      <c r="F397" s="147"/>
      <c r="G397" s="148"/>
      <c r="H397" s="149"/>
      <c r="I397" s="149"/>
      <c r="J397" s="83"/>
      <c r="K397" s="66"/>
      <c r="L397" s="679">
        <v>67</v>
      </c>
    </row>
    <row r="398" spans="1:17" ht="12" customHeight="1">
      <c r="A398" s="43" t="str">
        <f>IF(ISBLANK(H398),"",($E$3&amp;"."&amp;+(COUNTA(H$3:H398))))</f>
        <v/>
      </c>
      <c r="B398" s="649" t="s">
        <v>275</v>
      </c>
      <c r="C398" s="10" t="s">
        <v>295</v>
      </c>
      <c r="D398" s="11"/>
      <c r="E398" s="11"/>
      <c r="F398" s="11"/>
      <c r="G398" s="6"/>
      <c r="H398" s="14"/>
      <c r="I398" s="4"/>
      <c r="J398" s="84"/>
      <c r="K398" s="66"/>
      <c r="L398" s="679">
        <v>68</v>
      </c>
      <c r="N398" s="150"/>
      <c r="O398" s="88"/>
      <c r="P398" s="150"/>
      <c r="Q398" s="150"/>
    </row>
    <row r="399" spans="1:17" ht="12" customHeight="1">
      <c r="A399" s="43" t="str">
        <f>IF(ISBLANK(H399),"",($E$3&amp;"."&amp;+(COUNTA(H$3:H399))))</f>
        <v/>
      </c>
      <c r="B399" s="650" t="s">
        <v>194</v>
      </c>
      <c r="C399" s="10"/>
      <c r="D399" s="11"/>
      <c r="E399" s="11"/>
      <c r="F399" s="11"/>
      <c r="G399" s="6"/>
      <c r="H399" s="14"/>
      <c r="I399" s="4"/>
      <c r="J399" s="84"/>
      <c r="K399" s="66"/>
      <c r="L399" s="679">
        <v>69</v>
      </c>
      <c r="N399" s="150"/>
      <c r="O399" s="88"/>
      <c r="P399" s="150"/>
      <c r="Q399" s="150"/>
    </row>
    <row r="400" spans="1:17" s="150" customFormat="1" ht="12" customHeight="1">
      <c r="A400" s="43" t="str">
        <f>IF(ISBLANK(H400),"",($E$3&amp;"."&amp;+(COUNTA(H$3:H400))))</f>
        <v/>
      </c>
      <c r="B400" s="168"/>
      <c r="C400" s="734" t="s">
        <v>295</v>
      </c>
      <c r="D400" s="736"/>
      <c r="E400" s="736"/>
      <c r="F400" s="736"/>
      <c r="G400" s="737"/>
      <c r="H400" s="14"/>
      <c r="I400" s="4"/>
      <c r="J400" s="84"/>
      <c r="K400" s="66"/>
      <c r="L400" s="679">
        <v>70</v>
      </c>
      <c r="O400" s="88"/>
    </row>
    <row r="401" spans="1:17" s="150" customFormat="1" ht="12" customHeight="1">
      <c r="A401" s="43" t="str">
        <f>IF(ISBLANK(H401),"",($E$3&amp;"."&amp;+(COUNTA(H$3:H401))))</f>
        <v/>
      </c>
      <c r="B401" s="33"/>
      <c r="C401" s="10"/>
      <c r="D401" s="11"/>
      <c r="E401" s="11"/>
      <c r="F401" s="11"/>
      <c r="G401" s="6"/>
      <c r="H401" s="14"/>
      <c r="I401" s="4"/>
      <c r="J401" s="84"/>
      <c r="K401" s="66"/>
      <c r="L401" s="679">
        <v>71</v>
      </c>
      <c r="O401" s="88"/>
    </row>
    <row r="402" spans="1:17" s="150" customFormat="1" ht="12" customHeight="1">
      <c r="A402" s="43" t="str">
        <f>IF(ISBLANK(H402),"",($E$3&amp;"."&amp;+(COUNTA(H$3:H402))))</f>
        <v/>
      </c>
      <c r="B402" s="33"/>
      <c r="C402" s="93" t="s">
        <v>296</v>
      </c>
      <c r="D402" s="101"/>
      <c r="E402" s="101"/>
      <c r="F402" s="127"/>
      <c r="G402" s="106"/>
      <c r="H402" s="14"/>
      <c r="I402" s="105"/>
      <c r="J402" s="83"/>
      <c r="K402" s="66"/>
      <c r="L402" s="679">
        <v>72</v>
      </c>
      <c r="O402" s="88"/>
    </row>
    <row r="403" spans="1:17" s="150" customFormat="1" ht="12" customHeight="1">
      <c r="A403" s="43" t="str">
        <f>IF(ISBLANK(H403),"",($E$3&amp;"."&amp;+(COUNTA(H$3:H403))))</f>
        <v/>
      </c>
      <c r="B403" s="33"/>
      <c r="C403" s="93" t="s">
        <v>282</v>
      </c>
      <c r="D403" s="38"/>
      <c r="E403" s="38"/>
      <c r="F403" s="11"/>
      <c r="G403" s="106"/>
      <c r="H403" s="14"/>
      <c r="I403" s="105"/>
      <c r="J403" s="83"/>
      <c r="K403" s="66"/>
      <c r="L403" s="679">
        <v>73</v>
      </c>
      <c r="O403" s="88"/>
    </row>
    <row r="404" spans="1:17" s="150" customFormat="1" ht="12" customHeight="1">
      <c r="A404" s="43" t="str">
        <f>IF(ISBLANK(H404),"",($E$3&amp;"."&amp;+(COUNTA(H$3:H404))))</f>
        <v/>
      </c>
      <c r="B404" s="33"/>
      <c r="C404" s="93" t="s">
        <v>297</v>
      </c>
      <c r="D404" s="38"/>
      <c r="E404" s="38"/>
      <c r="F404" s="11"/>
      <c r="G404" s="106"/>
      <c r="H404" s="14"/>
      <c r="I404" s="105"/>
      <c r="J404" s="83"/>
      <c r="K404" s="66"/>
      <c r="L404" s="679">
        <v>74</v>
      </c>
      <c r="O404" s="88"/>
    </row>
    <row r="405" spans="1:17" s="150" customFormat="1" ht="12" customHeight="1">
      <c r="A405" s="43" t="str">
        <f>IF(ISBLANK(H405),"",($E$3&amp;"."&amp;+(COUNTA(H$3:H405))))</f>
        <v/>
      </c>
      <c r="B405" s="33"/>
      <c r="C405" s="17"/>
      <c r="D405" s="11"/>
      <c r="E405" s="11"/>
      <c r="F405" s="11"/>
      <c r="G405" s="106"/>
      <c r="H405" s="14"/>
      <c r="I405" s="105"/>
      <c r="J405" s="83"/>
      <c r="K405" s="66"/>
      <c r="L405" s="679">
        <v>75</v>
      </c>
      <c r="N405" s="1"/>
      <c r="O405" s="7"/>
      <c r="P405" s="1"/>
      <c r="Q405" s="1"/>
    </row>
    <row r="406" spans="1:17" s="150" customFormat="1" ht="12" customHeight="1">
      <c r="A406" s="43" t="str">
        <f>IF(ISBLANK(H406),"",($E$3&amp;"."&amp;+(COUNTA(H$3:H406))))</f>
        <v/>
      </c>
      <c r="B406" s="33" t="s">
        <v>283</v>
      </c>
      <c r="C406" s="15" t="s">
        <v>12</v>
      </c>
      <c r="D406" s="16" t="s">
        <v>284</v>
      </c>
      <c r="E406" s="11"/>
      <c r="F406" s="11"/>
      <c r="G406" s="106"/>
      <c r="H406" s="14"/>
      <c r="I406" s="105"/>
      <c r="J406" s="83"/>
      <c r="K406" s="66"/>
      <c r="L406" s="679">
        <v>76</v>
      </c>
      <c r="N406" s="1"/>
      <c r="O406" s="7"/>
      <c r="P406" s="1"/>
      <c r="Q406" s="1"/>
    </row>
    <row r="407" spans="1:17" s="150" customFormat="1" ht="12" customHeight="1">
      <c r="A407" s="43" t="str">
        <f>IF(ISBLANK(H407),"",($E$3&amp;"."&amp;+(COUNTA(H$3:H407))))</f>
        <v/>
      </c>
      <c r="B407" s="33"/>
      <c r="C407" s="17"/>
      <c r="D407" s="11"/>
      <c r="E407" s="11"/>
      <c r="F407" s="11"/>
      <c r="G407" s="106"/>
      <c r="H407" s="14"/>
      <c r="I407" s="105"/>
      <c r="J407" s="83"/>
      <c r="K407" s="66"/>
      <c r="L407" s="679">
        <v>77</v>
      </c>
      <c r="N407" s="1"/>
      <c r="O407" s="7"/>
      <c r="P407" s="1"/>
      <c r="Q407" s="1"/>
    </row>
    <row r="408" spans="1:17" s="150" customFormat="1" ht="12" customHeight="1">
      <c r="A408" s="43" t="str">
        <f>IF(ISBLANK(H408),"",($E$3&amp;"."&amp;+(COUNTA(H$3:H408))))</f>
        <v>7.89</v>
      </c>
      <c r="B408" s="33"/>
      <c r="C408" s="1"/>
      <c r="D408" s="117" t="s">
        <v>11</v>
      </c>
      <c r="E408" s="11" t="s">
        <v>298</v>
      </c>
      <c r="F408" s="647"/>
      <c r="G408" s="129"/>
      <c r="H408" s="134" t="s">
        <v>13</v>
      </c>
      <c r="I408" s="105">
        <v>2</v>
      </c>
      <c r="J408" s="83"/>
      <c r="K408" s="66"/>
      <c r="L408" s="679">
        <v>78</v>
      </c>
      <c r="N408" s="1"/>
      <c r="O408" s="7"/>
      <c r="P408" s="1"/>
      <c r="Q408" s="1"/>
    </row>
    <row r="409" spans="1:17" s="150" customFormat="1" ht="12" customHeight="1">
      <c r="A409" s="43" t="str">
        <f>IF(ISBLANK(H409),"",($E$3&amp;"."&amp;+(COUNTA(H$3:H409))))</f>
        <v/>
      </c>
      <c r="B409" s="33"/>
      <c r="C409" s="1"/>
      <c r="D409" s="117"/>
      <c r="E409" s="11"/>
      <c r="F409" s="11"/>
      <c r="G409" s="106"/>
      <c r="H409" s="14"/>
      <c r="I409" s="105"/>
      <c r="J409" s="83"/>
      <c r="K409" s="66"/>
      <c r="L409" s="679">
        <v>79</v>
      </c>
      <c r="N409" s="1"/>
      <c r="O409" s="7"/>
      <c r="P409" s="1"/>
      <c r="Q409" s="1"/>
    </row>
    <row r="410" spans="1:17" s="150" customFormat="1" ht="12" customHeight="1">
      <c r="A410" s="43" t="str">
        <f>IF(ISBLANK(H410),"",($E$3&amp;"."&amp;+(COUNTA(H$3:H410))))</f>
        <v>7.90</v>
      </c>
      <c r="B410" s="33"/>
      <c r="C410" s="1"/>
      <c r="D410" s="117" t="s">
        <v>17</v>
      </c>
      <c r="E410" s="11" t="s">
        <v>707</v>
      </c>
      <c r="F410" s="647"/>
      <c r="G410" s="129"/>
      <c r="H410" s="134" t="s">
        <v>73</v>
      </c>
      <c r="I410" s="105">
        <f>ROUNDUP(P2/6,0)</f>
        <v>24</v>
      </c>
      <c r="J410" s="83"/>
      <c r="K410" s="66"/>
      <c r="L410" s="679">
        <v>80</v>
      </c>
      <c r="N410" s="1"/>
      <c r="O410" s="7"/>
      <c r="P410" s="1"/>
      <c r="Q410" s="1"/>
    </row>
    <row r="411" spans="1:17" s="150" customFormat="1" ht="12" customHeight="1">
      <c r="A411" s="43" t="str">
        <f>IF(ISBLANK(H411),"",($E$3&amp;"."&amp;+(COUNTA(H$3:H411))))</f>
        <v/>
      </c>
      <c r="B411" s="33"/>
      <c r="C411" s="17"/>
      <c r="D411" s="13"/>
      <c r="E411" s="11"/>
      <c r="F411" s="11"/>
      <c r="G411" s="106"/>
      <c r="H411" s="14"/>
      <c r="I411" s="105"/>
      <c r="J411" s="83"/>
      <c r="K411" s="66"/>
      <c r="N411" s="1"/>
      <c r="O411" s="7"/>
      <c r="P411" s="1"/>
      <c r="Q411" s="1"/>
    </row>
    <row r="412" spans="1:17" s="150" customFormat="1" ht="12" customHeight="1">
      <c r="A412" s="43" t="str">
        <f>IF(ISBLANK(H412),"",($E$3&amp;"."&amp;+(COUNTA(H$3:H412))))</f>
        <v/>
      </c>
      <c r="B412" s="33" t="s">
        <v>299</v>
      </c>
      <c r="C412" s="93" t="s">
        <v>300</v>
      </c>
      <c r="D412" s="127"/>
      <c r="E412" s="127"/>
      <c r="F412" s="127"/>
      <c r="G412" s="106"/>
      <c r="H412" s="14"/>
      <c r="I412" s="105"/>
      <c r="J412" s="83"/>
      <c r="K412" s="66" t="str">
        <f t="shared" ref="K412:K414" si="17">IF(I412&lt;&gt;0,I412*J412,"")</f>
        <v/>
      </c>
      <c r="N412" s="1"/>
      <c r="O412" s="7"/>
      <c r="P412" s="1"/>
      <c r="Q412" s="1"/>
    </row>
    <row r="413" spans="1:17" s="150" customFormat="1" ht="12" customHeight="1">
      <c r="A413" s="43" t="str">
        <f>IF(ISBLANK(H413),"",($E$3&amp;"."&amp;+(COUNTA(H$3:H413))))</f>
        <v/>
      </c>
      <c r="B413" s="33"/>
      <c r="C413" s="21" t="s">
        <v>301</v>
      </c>
      <c r="D413" s="11"/>
      <c r="E413" s="11"/>
      <c r="F413" s="11"/>
      <c r="G413" s="106"/>
      <c r="H413" s="14"/>
      <c r="I413" s="105"/>
      <c r="J413" s="83"/>
      <c r="K413" s="66" t="str">
        <f t="shared" si="17"/>
        <v/>
      </c>
      <c r="L413" s="679">
        <v>1</v>
      </c>
      <c r="N413" s="1"/>
      <c r="O413" s="7"/>
      <c r="P413" s="1"/>
      <c r="Q413" s="1"/>
    </row>
    <row r="414" spans="1:17" s="150" customFormat="1" ht="12" customHeight="1">
      <c r="A414" s="43" t="str">
        <f>IF(ISBLANK(H414),"",($E$3&amp;"."&amp;+(COUNTA(H$3:H414))))</f>
        <v/>
      </c>
      <c r="B414" s="33"/>
      <c r="C414" s="17"/>
      <c r="D414" s="11"/>
      <c r="E414" s="11"/>
      <c r="F414" s="11"/>
      <c r="G414" s="106"/>
      <c r="H414" s="14"/>
      <c r="I414" s="105"/>
      <c r="J414" s="83"/>
      <c r="K414" s="66" t="str">
        <f t="shared" si="17"/>
        <v/>
      </c>
      <c r="L414" s="679">
        <v>2</v>
      </c>
      <c r="N414" s="1"/>
      <c r="O414" s="7"/>
      <c r="P414" s="1"/>
      <c r="Q414" s="1"/>
    </row>
    <row r="415" spans="1:17" ht="12" customHeight="1">
      <c r="A415" s="43" t="str">
        <f>IF(ISBLANK(H415),"",($E$3&amp;"."&amp;+(COUNTA(H$3:H415))))</f>
        <v>7.91</v>
      </c>
      <c r="B415" s="33"/>
      <c r="C415" s="15" t="s">
        <v>15</v>
      </c>
      <c r="D415" s="11" t="s">
        <v>302</v>
      </c>
      <c r="E415" s="11"/>
      <c r="F415" s="11"/>
      <c r="G415" s="106"/>
      <c r="H415" s="14" t="s">
        <v>13</v>
      </c>
      <c r="I415" s="105"/>
      <c r="J415" s="83"/>
      <c r="K415" s="165" t="s">
        <v>170</v>
      </c>
      <c r="L415" s="679">
        <v>3</v>
      </c>
      <c r="N415" s="150"/>
      <c r="O415" s="88"/>
      <c r="P415" s="150"/>
      <c r="Q415" s="150"/>
    </row>
    <row r="416" spans="1:17" ht="12" customHeight="1">
      <c r="A416" s="43" t="str">
        <f>IF(ISBLANK(H416),"",($E$3&amp;"."&amp;+(COUNTA(H$3:H416))))</f>
        <v/>
      </c>
      <c r="B416" s="33"/>
      <c r="C416" s="17"/>
      <c r="D416" s="11"/>
      <c r="E416" s="11"/>
      <c r="F416" s="11"/>
      <c r="G416" s="106"/>
      <c r="H416" s="14"/>
      <c r="I416" s="105"/>
      <c r="J416" s="83"/>
      <c r="K416" s="66" t="str">
        <f t="shared" ref="K416:K472" si="18">IF(I416&lt;&gt;0,I416*J416,"")</f>
        <v/>
      </c>
      <c r="L416" s="679">
        <v>4</v>
      </c>
      <c r="N416" s="100"/>
      <c r="O416" s="393"/>
      <c r="P416" s="100"/>
      <c r="Q416" s="100"/>
    </row>
    <row r="417" spans="1:17" s="150" customFormat="1" ht="12" customHeight="1">
      <c r="A417" s="43" t="str">
        <f>IF(ISBLANK(H417),"",($E$3&amp;"."&amp;+(COUNTA(H$3:H417))))</f>
        <v/>
      </c>
      <c r="B417" s="33"/>
      <c r="C417" s="10" t="s">
        <v>303</v>
      </c>
      <c r="D417" s="11"/>
      <c r="E417" s="11"/>
      <c r="F417" s="11"/>
      <c r="G417" s="106"/>
      <c r="H417" s="14"/>
      <c r="I417" s="105"/>
      <c r="J417" s="83"/>
      <c r="K417" s="66" t="str">
        <f t="shared" si="18"/>
        <v/>
      </c>
      <c r="L417" s="679">
        <v>5</v>
      </c>
      <c r="N417" s="100"/>
      <c r="O417" s="393"/>
      <c r="P417" s="100"/>
      <c r="Q417" s="100"/>
    </row>
    <row r="418" spans="1:17" ht="12" customHeight="1">
      <c r="A418" s="43" t="str">
        <f>IF(ISBLANK(H418),"",($E$3&amp;"."&amp;+(COUNTA(H$3:H418))))</f>
        <v/>
      </c>
      <c r="B418" s="33"/>
      <c r="C418" s="17"/>
      <c r="D418" s="11"/>
      <c r="E418" s="11"/>
      <c r="F418" s="11"/>
      <c r="G418" s="106"/>
      <c r="H418" s="14"/>
      <c r="I418" s="105"/>
      <c r="J418" s="83"/>
      <c r="K418" s="66"/>
      <c r="L418" s="679">
        <v>6</v>
      </c>
    </row>
    <row r="419" spans="1:17" ht="12" customHeight="1">
      <c r="A419" s="43" t="str">
        <f>IF(ISBLANK(H419),"",($E$3&amp;"."&amp;+(COUNTA(H$3:H419))))</f>
        <v/>
      </c>
      <c r="B419" s="18"/>
      <c r="C419" s="29" t="s">
        <v>12</v>
      </c>
      <c r="D419" s="651" t="s">
        <v>304</v>
      </c>
      <c r="E419" s="11"/>
      <c r="F419" s="11"/>
      <c r="G419" s="106"/>
      <c r="H419" s="14"/>
      <c r="I419" s="105"/>
      <c r="J419" s="83"/>
      <c r="K419" s="66"/>
      <c r="L419" s="679">
        <v>7</v>
      </c>
    </row>
    <row r="420" spans="1:17" ht="12" customHeight="1">
      <c r="A420" s="43" t="str">
        <f>IF(ISBLANK(H420),"",($E$3&amp;"."&amp;+(COUNTA(H$3:H420))))</f>
        <v>7.92</v>
      </c>
      <c r="B420" s="94"/>
      <c r="C420" s="17"/>
      <c r="D420" s="652" t="s">
        <v>11</v>
      </c>
      <c r="E420" s="11" t="s">
        <v>305</v>
      </c>
      <c r="F420" s="11"/>
      <c r="G420" s="106"/>
      <c r="H420" s="14" t="s">
        <v>13</v>
      </c>
      <c r="I420" s="105">
        <v>8</v>
      </c>
      <c r="J420" s="83"/>
      <c r="K420" s="66"/>
      <c r="L420" s="679">
        <v>8</v>
      </c>
    </row>
    <row r="421" spans="1:17" ht="12" customHeight="1">
      <c r="A421" s="43" t="str">
        <f>IF(ISBLANK(H421),"",($E$3&amp;"."&amp;+(COUNTA(H$3:H421))))</f>
        <v/>
      </c>
      <c r="B421" s="94"/>
      <c r="C421" s="90"/>
      <c r="D421" s="38"/>
      <c r="E421" s="112"/>
      <c r="F421" s="38"/>
      <c r="G421" s="107"/>
      <c r="H421" s="89"/>
      <c r="I421" s="108"/>
      <c r="J421" s="83"/>
      <c r="K421" s="66"/>
      <c r="L421" s="679">
        <v>9</v>
      </c>
    </row>
    <row r="422" spans="1:17" ht="12" customHeight="1">
      <c r="A422" s="43"/>
      <c r="B422" s="94"/>
      <c r="C422" s="90"/>
      <c r="D422" s="38"/>
      <c r="E422" s="112"/>
      <c r="F422" s="38"/>
      <c r="G422" s="107"/>
      <c r="H422" s="89"/>
      <c r="I422" s="108"/>
      <c r="J422" s="83"/>
      <c r="K422" s="66"/>
      <c r="L422" s="679">
        <v>10</v>
      </c>
    </row>
    <row r="423" spans="1:17" ht="12" customHeight="1">
      <c r="A423" s="43"/>
      <c r="B423" s="94"/>
      <c r="C423" s="90"/>
      <c r="D423" s="38"/>
      <c r="E423" s="112"/>
      <c r="F423" s="38"/>
      <c r="G423" s="107"/>
      <c r="H423" s="89"/>
      <c r="I423" s="108"/>
      <c r="J423" s="83"/>
      <c r="K423" s="66"/>
      <c r="L423" s="679">
        <v>11</v>
      </c>
    </row>
    <row r="424" spans="1:17" ht="12" customHeight="1">
      <c r="A424" s="43"/>
      <c r="B424" s="94"/>
      <c r="C424" s="90"/>
      <c r="D424" s="38"/>
      <c r="E424" s="112"/>
      <c r="F424" s="38"/>
      <c r="G424" s="107"/>
      <c r="H424" s="89"/>
      <c r="I424" s="108"/>
      <c r="J424" s="83"/>
      <c r="K424" s="66"/>
      <c r="L424" s="679">
        <v>12</v>
      </c>
    </row>
    <row r="425" spans="1:17" ht="12" customHeight="1">
      <c r="A425" s="43"/>
      <c r="B425" s="94"/>
      <c r="C425" s="90"/>
      <c r="D425" s="38"/>
      <c r="E425" s="112"/>
      <c r="F425" s="38"/>
      <c r="G425" s="107"/>
      <c r="H425" s="89"/>
      <c r="I425" s="108"/>
      <c r="J425" s="83"/>
      <c r="K425" s="66"/>
      <c r="L425" s="679">
        <v>13</v>
      </c>
    </row>
    <row r="426" spans="1:17" ht="12" customHeight="1">
      <c r="A426" s="43"/>
      <c r="B426" s="94"/>
      <c r="C426" s="90"/>
      <c r="D426" s="38"/>
      <c r="E426" s="112"/>
      <c r="F426" s="38"/>
      <c r="G426" s="107"/>
      <c r="H426" s="89"/>
      <c r="I426" s="108"/>
      <c r="J426" s="83"/>
      <c r="K426" s="66"/>
      <c r="L426" s="679">
        <v>14</v>
      </c>
    </row>
    <row r="427" spans="1:17" ht="12" customHeight="1">
      <c r="A427" s="43"/>
      <c r="B427" s="94"/>
      <c r="C427" s="90"/>
      <c r="D427" s="38"/>
      <c r="E427" s="112"/>
      <c r="F427" s="38"/>
      <c r="G427" s="107"/>
      <c r="H427" s="89"/>
      <c r="I427" s="108"/>
      <c r="J427" s="83"/>
      <c r="K427" s="66"/>
      <c r="L427" s="679">
        <v>15</v>
      </c>
    </row>
    <row r="428" spans="1:17" ht="12" customHeight="1">
      <c r="A428" s="43"/>
      <c r="B428" s="94"/>
      <c r="C428" s="90"/>
      <c r="D428" s="38"/>
      <c r="E428" s="112"/>
      <c r="F428" s="38"/>
      <c r="G428" s="107"/>
      <c r="H428" s="89"/>
      <c r="I428" s="108"/>
      <c r="J428" s="83"/>
      <c r="K428" s="66"/>
      <c r="L428" s="679">
        <v>16</v>
      </c>
    </row>
    <row r="429" spans="1:17" ht="12" customHeight="1">
      <c r="A429" s="43"/>
      <c r="B429" s="94"/>
      <c r="C429" s="90"/>
      <c r="D429" s="38"/>
      <c r="E429" s="112"/>
      <c r="F429" s="38"/>
      <c r="G429" s="107"/>
      <c r="H429" s="89"/>
      <c r="I429" s="108"/>
      <c r="J429" s="83"/>
      <c r="K429" s="66"/>
      <c r="L429" s="679">
        <v>17</v>
      </c>
    </row>
    <row r="430" spans="1:17" ht="12" customHeight="1">
      <c r="A430" s="43"/>
      <c r="B430" s="94"/>
      <c r="C430" s="90"/>
      <c r="D430" s="38"/>
      <c r="E430" s="112"/>
      <c r="F430" s="38"/>
      <c r="G430" s="107"/>
      <c r="H430" s="89"/>
      <c r="I430" s="108"/>
      <c r="J430" s="83"/>
      <c r="K430" s="66"/>
      <c r="L430" s="679">
        <v>18</v>
      </c>
    </row>
    <row r="431" spans="1:17" s="73" customFormat="1" ht="12" customHeight="1">
      <c r="A431" s="43"/>
      <c r="B431" s="94"/>
      <c r="C431" s="90"/>
      <c r="D431" s="38"/>
      <c r="E431" s="112"/>
      <c r="F431" s="38"/>
      <c r="G431" s="107"/>
      <c r="H431" s="89"/>
      <c r="I431" s="108"/>
      <c r="J431" s="83"/>
      <c r="K431" s="66"/>
      <c r="L431" s="679">
        <v>19</v>
      </c>
      <c r="N431" s="150"/>
      <c r="O431" s="88"/>
      <c r="P431" s="150"/>
      <c r="Q431" s="150"/>
    </row>
    <row r="432" spans="1:17" s="73" customFormat="1" ht="12" customHeight="1">
      <c r="A432" s="43"/>
      <c r="B432" s="94"/>
      <c r="C432" s="90"/>
      <c r="D432" s="38"/>
      <c r="E432" s="112"/>
      <c r="F432" s="38"/>
      <c r="G432" s="107"/>
      <c r="H432" s="89"/>
      <c r="I432" s="108"/>
      <c r="J432" s="83"/>
      <c r="K432" s="66"/>
      <c r="L432" s="679">
        <v>20</v>
      </c>
      <c r="N432" s="150"/>
      <c r="O432" s="88"/>
      <c r="P432" s="150"/>
      <c r="Q432" s="150"/>
    </row>
    <row r="433" spans="1:12" ht="12" customHeight="1">
      <c r="A433" s="43"/>
      <c r="B433" s="94"/>
      <c r="C433" s="90"/>
      <c r="D433" s="38"/>
      <c r="E433" s="112"/>
      <c r="F433" s="38"/>
      <c r="G433" s="107"/>
      <c r="H433" s="89"/>
      <c r="I433" s="108"/>
      <c r="J433" s="83"/>
      <c r="K433" s="66"/>
      <c r="L433" s="679">
        <v>21</v>
      </c>
    </row>
    <row r="434" spans="1:12" ht="12" customHeight="1">
      <c r="A434" s="43"/>
      <c r="B434" s="94"/>
      <c r="C434" s="90"/>
      <c r="D434" s="38"/>
      <c r="E434" s="112"/>
      <c r="F434" s="38"/>
      <c r="G434" s="107"/>
      <c r="H434" s="89"/>
      <c r="I434" s="108"/>
      <c r="J434" s="83"/>
      <c r="K434" s="66"/>
      <c r="L434" s="679">
        <v>22</v>
      </c>
    </row>
    <row r="435" spans="1:12" ht="12" customHeight="1">
      <c r="A435" s="43"/>
      <c r="B435" s="94"/>
      <c r="C435" s="90"/>
      <c r="D435" s="38"/>
      <c r="E435" s="112"/>
      <c r="F435" s="38"/>
      <c r="G435" s="107"/>
      <c r="H435" s="89"/>
      <c r="I435" s="108"/>
      <c r="J435" s="83"/>
      <c r="K435" s="66"/>
      <c r="L435" s="679">
        <v>23</v>
      </c>
    </row>
    <row r="436" spans="1:12" ht="12" customHeight="1">
      <c r="A436" s="43"/>
      <c r="B436" s="94"/>
      <c r="C436" s="90"/>
      <c r="D436" s="38"/>
      <c r="E436" s="112"/>
      <c r="F436" s="38"/>
      <c r="G436" s="107"/>
      <c r="H436" s="89"/>
      <c r="I436" s="108"/>
      <c r="J436" s="83"/>
      <c r="K436" s="66"/>
      <c r="L436" s="679">
        <v>24</v>
      </c>
    </row>
    <row r="437" spans="1:12" ht="12" customHeight="1">
      <c r="A437" s="43"/>
      <c r="B437" s="94"/>
      <c r="C437" s="90"/>
      <c r="D437" s="38"/>
      <c r="E437" s="112"/>
      <c r="F437" s="38"/>
      <c r="G437" s="107"/>
      <c r="H437" s="89"/>
      <c r="I437" s="108"/>
      <c r="J437" s="83"/>
      <c r="K437" s="66"/>
      <c r="L437" s="679">
        <v>25</v>
      </c>
    </row>
    <row r="438" spans="1:12" ht="12" customHeight="1">
      <c r="A438" s="43"/>
      <c r="B438" s="94"/>
      <c r="C438" s="90"/>
      <c r="D438" s="38"/>
      <c r="E438" s="112"/>
      <c r="F438" s="38"/>
      <c r="G438" s="107"/>
      <c r="H438" s="89"/>
      <c r="I438" s="108"/>
      <c r="J438" s="83"/>
      <c r="K438" s="66"/>
      <c r="L438" s="679">
        <v>26</v>
      </c>
    </row>
    <row r="439" spans="1:12" ht="12" customHeight="1">
      <c r="A439" s="43"/>
      <c r="B439" s="94"/>
      <c r="C439" s="90"/>
      <c r="D439" s="38"/>
      <c r="E439" s="112"/>
      <c r="F439" s="38"/>
      <c r="G439" s="107"/>
      <c r="H439" s="89"/>
      <c r="I439" s="108"/>
      <c r="J439" s="83"/>
      <c r="K439" s="66"/>
      <c r="L439" s="679">
        <v>27</v>
      </c>
    </row>
    <row r="440" spans="1:12" ht="12" customHeight="1">
      <c r="A440" s="43"/>
      <c r="B440" s="94"/>
      <c r="C440" s="90"/>
      <c r="D440" s="38"/>
      <c r="E440" s="112"/>
      <c r="F440" s="38"/>
      <c r="G440" s="107"/>
      <c r="H440" s="89"/>
      <c r="I440" s="108"/>
      <c r="J440" s="83"/>
      <c r="K440" s="66"/>
      <c r="L440" s="679">
        <v>28</v>
      </c>
    </row>
    <row r="441" spans="1:12" ht="12" customHeight="1">
      <c r="A441" s="43"/>
      <c r="B441" s="94"/>
      <c r="C441" s="90"/>
      <c r="D441" s="38"/>
      <c r="E441" s="112"/>
      <c r="F441" s="38"/>
      <c r="G441" s="107"/>
      <c r="H441" s="89"/>
      <c r="I441" s="108"/>
      <c r="J441" s="83"/>
      <c r="K441" s="66"/>
      <c r="L441" s="679">
        <v>29</v>
      </c>
    </row>
    <row r="442" spans="1:12" ht="12" customHeight="1">
      <c r="A442" s="43"/>
      <c r="B442" s="94"/>
      <c r="C442" s="90"/>
      <c r="D442" s="38"/>
      <c r="E442" s="112"/>
      <c r="F442" s="38"/>
      <c r="G442" s="107"/>
      <c r="H442" s="89"/>
      <c r="I442" s="108"/>
      <c r="J442" s="83"/>
      <c r="K442" s="66"/>
      <c r="L442" s="679">
        <v>30</v>
      </c>
    </row>
    <row r="443" spans="1:12" ht="12" customHeight="1">
      <c r="A443" s="43"/>
      <c r="B443" s="94"/>
      <c r="C443" s="90"/>
      <c r="D443" s="38"/>
      <c r="E443" s="112"/>
      <c r="F443" s="38"/>
      <c r="G443" s="107"/>
      <c r="H443" s="89"/>
      <c r="I443" s="108"/>
      <c r="J443" s="83"/>
      <c r="K443" s="66"/>
      <c r="L443" s="679">
        <v>31</v>
      </c>
    </row>
    <row r="444" spans="1:12" ht="12" customHeight="1">
      <c r="A444" s="43"/>
      <c r="B444" s="94"/>
      <c r="C444" s="90"/>
      <c r="D444" s="38"/>
      <c r="E444" s="112"/>
      <c r="F444" s="38"/>
      <c r="G444" s="107"/>
      <c r="H444" s="89"/>
      <c r="I444" s="108"/>
      <c r="J444" s="83"/>
      <c r="K444" s="66"/>
      <c r="L444" s="679">
        <v>32</v>
      </c>
    </row>
    <row r="445" spans="1:12" ht="12" customHeight="1">
      <c r="A445" s="43"/>
      <c r="B445" s="94"/>
      <c r="C445" s="90"/>
      <c r="D445" s="38"/>
      <c r="E445" s="112"/>
      <c r="F445" s="38"/>
      <c r="G445" s="107"/>
      <c r="H445" s="89"/>
      <c r="I445" s="108"/>
      <c r="J445" s="83"/>
      <c r="K445" s="66"/>
      <c r="L445" s="679">
        <v>33</v>
      </c>
    </row>
    <row r="446" spans="1:12" ht="12" customHeight="1">
      <c r="A446" s="43"/>
      <c r="B446" s="94"/>
      <c r="C446" s="90"/>
      <c r="D446" s="38"/>
      <c r="E446" s="112"/>
      <c r="F446" s="38"/>
      <c r="G446" s="107"/>
      <c r="H446" s="89"/>
      <c r="I446" s="108"/>
      <c r="J446" s="83"/>
      <c r="K446" s="66"/>
      <c r="L446" s="679">
        <v>34</v>
      </c>
    </row>
    <row r="447" spans="1:12" ht="12" customHeight="1">
      <c r="A447" s="43"/>
      <c r="B447" s="94"/>
      <c r="C447" s="90"/>
      <c r="D447" s="38"/>
      <c r="E447" s="112"/>
      <c r="F447" s="38"/>
      <c r="G447" s="107"/>
      <c r="H447" s="89"/>
      <c r="I447" s="108"/>
      <c r="J447" s="83"/>
      <c r="K447" s="66"/>
      <c r="L447" s="679">
        <v>35</v>
      </c>
    </row>
    <row r="448" spans="1:12" ht="12" customHeight="1">
      <c r="A448" s="43"/>
      <c r="B448" s="94"/>
      <c r="C448" s="90"/>
      <c r="D448" s="38"/>
      <c r="E448" s="112"/>
      <c r="F448" s="38"/>
      <c r="G448" s="107"/>
      <c r="H448" s="89"/>
      <c r="I448" s="108"/>
      <c r="J448" s="83"/>
      <c r="K448" s="66"/>
      <c r="L448" s="679">
        <v>36</v>
      </c>
    </row>
    <row r="449" spans="1:12" ht="12" customHeight="1">
      <c r="A449" s="43"/>
      <c r="B449" s="94"/>
      <c r="C449" s="90"/>
      <c r="D449" s="38"/>
      <c r="E449" s="112"/>
      <c r="F449" s="38"/>
      <c r="G449" s="107"/>
      <c r="H449" s="89"/>
      <c r="I449" s="108"/>
      <c r="J449" s="83"/>
      <c r="K449" s="66"/>
      <c r="L449" s="679">
        <v>37</v>
      </c>
    </row>
    <row r="450" spans="1:12" ht="12" customHeight="1">
      <c r="A450" s="43"/>
      <c r="B450" s="94"/>
      <c r="C450" s="90"/>
      <c r="D450" s="38"/>
      <c r="E450" s="112"/>
      <c r="F450" s="38"/>
      <c r="G450" s="107"/>
      <c r="H450" s="89"/>
      <c r="I450" s="108"/>
      <c r="J450" s="83"/>
      <c r="K450" s="66"/>
      <c r="L450" s="679">
        <v>38</v>
      </c>
    </row>
    <row r="451" spans="1:12" ht="12" customHeight="1">
      <c r="A451" s="43"/>
      <c r="B451" s="94"/>
      <c r="C451" s="90"/>
      <c r="D451" s="38"/>
      <c r="E451" s="112"/>
      <c r="F451" s="38"/>
      <c r="G451" s="107"/>
      <c r="H451" s="89"/>
      <c r="I451" s="108"/>
      <c r="J451" s="83"/>
      <c r="K451" s="66"/>
      <c r="L451" s="679">
        <v>39</v>
      </c>
    </row>
    <row r="452" spans="1:12" ht="12" customHeight="1">
      <c r="A452" s="43"/>
      <c r="B452" s="94"/>
      <c r="C452" s="90"/>
      <c r="D452" s="38"/>
      <c r="E452" s="112"/>
      <c r="F452" s="38"/>
      <c r="G452" s="107"/>
      <c r="H452" s="89"/>
      <c r="I452" s="108"/>
      <c r="J452" s="83"/>
      <c r="K452" s="66"/>
      <c r="L452" s="679">
        <v>40</v>
      </c>
    </row>
    <row r="453" spans="1:12" ht="12" customHeight="1">
      <c r="A453" s="43"/>
      <c r="B453" s="94"/>
      <c r="C453" s="90"/>
      <c r="D453" s="38"/>
      <c r="E453" s="112"/>
      <c r="F453" s="38"/>
      <c r="G453" s="107"/>
      <c r="H453" s="89"/>
      <c r="I453" s="108"/>
      <c r="J453" s="83"/>
      <c r="K453" s="66"/>
      <c r="L453" s="679">
        <v>41</v>
      </c>
    </row>
    <row r="454" spans="1:12" ht="12" customHeight="1">
      <c r="A454" s="43"/>
      <c r="B454" s="94"/>
      <c r="C454" s="90"/>
      <c r="D454" s="38"/>
      <c r="E454" s="112"/>
      <c r="F454" s="38"/>
      <c r="G454" s="107"/>
      <c r="H454" s="89"/>
      <c r="I454" s="108"/>
      <c r="J454" s="83"/>
      <c r="K454" s="66"/>
      <c r="L454" s="679">
        <v>42</v>
      </c>
    </row>
    <row r="455" spans="1:12" ht="12" customHeight="1">
      <c r="A455" s="43"/>
      <c r="B455" s="94"/>
      <c r="C455" s="90"/>
      <c r="D455" s="38"/>
      <c r="E455" s="112"/>
      <c r="F455" s="38"/>
      <c r="G455" s="107"/>
      <c r="H455" s="89"/>
      <c r="I455" s="108"/>
      <c r="J455" s="83"/>
      <c r="K455" s="66"/>
      <c r="L455" s="679">
        <v>43</v>
      </c>
    </row>
    <row r="456" spans="1:12" ht="12" customHeight="1">
      <c r="A456" s="43"/>
      <c r="B456" s="94"/>
      <c r="C456" s="90"/>
      <c r="D456" s="38"/>
      <c r="E456" s="112"/>
      <c r="F456" s="38"/>
      <c r="G456" s="107"/>
      <c r="H456" s="89"/>
      <c r="I456" s="108"/>
      <c r="J456" s="83"/>
      <c r="K456" s="66"/>
      <c r="L456" s="679">
        <v>44</v>
      </c>
    </row>
    <row r="457" spans="1:12" ht="12" customHeight="1">
      <c r="A457" s="43" t="str">
        <f>IF(ISBLANK(H457),"",($E$3&amp;"."&amp;+(COUNTA(H$3:H457))))</f>
        <v/>
      </c>
      <c r="B457" s="94"/>
      <c r="C457" s="90"/>
      <c r="D457" s="38"/>
      <c r="E457" s="112"/>
      <c r="F457" s="38"/>
      <c r="G457" s="107"/>
      <c r="H457" s="89"/>
      <c r="I457" s="108"/>
      <c r="J457" s="83"/>
      <c r="K457" s="66"/>
      <c r="L457" s="679">
        <v>45</v>
      </c>
    </row>
    <row r="458" spans="1:12" ht="12" customHeight="1">
      <c r="A458" s="43" t="str">
        <f>IF(ISBLANK(H458),"",($E$3&amp;"."&amp;+(COUNTA(H$3:H458))))</f>
        <v/>
      </c>
      <c r="B458" s="94"/>
      <c r="C458" s="90"/>
      <c r="D458" s="38"/>
      <c r="E458" s="112"/>
      <c r="F458" s="38"/>
      <c r="G458" s="107"/>
      <c r="H458" s="89"/>
      <c r="I458" s="108"/>
      <c r="J458" s="83"/>
      <c r="K458" s="66"/>
      <c r="L458" s="679">
        <v>46</v>
      </c>
    </row>
    <row r="459" spans="1:12" ht="12" customHeight="1">
      <c r="A459" s="43" t="str">
        <f>IF(ISBLANK(H459),"",($E$3&amp;"."&amp;+(COUNTA(H$3:H459))))</f>
        <v/>
      </c>
      <c r="B459" s="94"/>
      <c r="C459" s="90"/>
      <c r="D459" s="38"/>
      <c r="E459" s="112"/>
      <c r="F459" s="38"/>
      <c r="G459" s="107"/>
      <c r="H459" s="89"/>
      <c r="I459" s="108"/>
      <c r="J459" s="83"/>
      <c r="K459" s="66" t="str">
        <f t="shared" si="18"/>
        <v/>
      </c>
      <c r="L459" s="679">
        <v>47</v>
      </c>
    </row>
    <row r="460" spans="1:12" ht="12" customHeight="1">
      <c r="A460" s="43" t="str">
        <f>IF(ISBLANK(H460),"",($E$3&amp;"."&amp;+(COUNTA(H$3:H460))))</f>
        <v/>
      </c>
      <c r="B460" s="94"/>
      <c r="C460" s="90"/>
      <c r="D460" s="38"/>
      <c r="E460" s="112"/>
      <c r="F460" s="38"/>
      <c r="G460" s="107"/>
      <c r="H460" s="89"/>
      <c r="I460" s="108"/>
      <c r="J460" s="83"/>
      <c r="K460" s="66" t="str">
        <f t="shared" si="18"/>
        <v/>
      </c>
      <c r="L460" s="679">
        <v>48</v>
      </c>
    </row>
    <row r="461" spans="1:12" ht="12" customHeight="1">
      <c r="A461" s="43" t="str">
        <f>IF(ISBLANK(H461),"",($E$3&amp;"."&amp;+(COUNTA(H$3:H461))))</f>
        <v/>
      </c>
      <c r="B461" s="94"/>
      <c r="C461" s="90"/>
      <c r="D461" s="38"/>
      <c r="E461" s="112"/>
      <c r="F461" s="38"/>
      <c r="G461" s="107"/>
      <c r="H461" s="89"/>
      <c r="I461" s="108"/>
      <c r="J461" s="83"/>
      <c r="K461" s="66" t="str">
        <f t="shared" si="18"/>
        <v/>
      </c>
      <c r="L461" s="679">
        <v>49</v>
      </c>
    </row>
    <row r="462" spans="1:12" ht="12" customHeight="1">
      <c r="A462" s="43" t="str">
        <f>IF(ISBLANK(H462),"",($E$3&amp;"."&amp;+(COUNTA(H$3:H462))))</f>
        <v/>
      </c>
      <c r="B462" s="94"/>
      <c r="C462" s="90"/>
      <c r="D462" s="38"/>
      <c r="E462" s="112"/>
      <c r="F462" s="38"/>
      <c r="G462" s="107"/>
      <c r="H462" s="89"/>
      <c r="I462" s="108"/>
      <c r="J462" s="83"/>
      <c r="K462" s="66" t="str">
        <f t="shared" si="18"/>
        <v/>
      </c>
      <c r="L462" s="679">
        <v>50</v>
      </c>
    </row>
    <row r="463" spans="1:12" ht="12" customHeight="1">
      <c r="A463" s="43" t="str">
        <f>IF(ISBLANK(H463),"",($E$3&amp;"."&amp;+(COUNTA(H$3:H463))))</f>
        <v/>
      </c>
      <c r="B463" s="94"/>
      <c r="C463" s="90"/>
      <c r="D463" s="38"/>
      <c r="E463" s="112"/>
      <c r="F463" s="38"/>
      <c r="G463" s="107"/>
      <c r="H463" s="89"/>
      <c r="I463" s="108"/>
      <c r="J463" s="83"/>
      <c r="K463" s="66" t="str">
        <f t="shared" si="18"/>
        <v/>
      </c>
      <c r="L463" s="679">
        <v>51</v>
      </c>
    </row>
    <row r="464" spans="1:12" ht="12" customHeight="1">
      <c r="A464" s="43" t="str">
        <f>IF(ISBLANK(H464),"",($E$3&amp;"."&amp;+(COUNTA(H$3:H464))))</f>
        <v/>
      </c>
      <c r="B464" s="94"/>
      <c r="C464" s="90"/>
      <c r="D464" s="38"/>
      <c r="E464" s="112"/>
      <c r="F464" s="38"/>
      <c r="G464" s="107"/>
      <c r="H464" s="89"/>
      <c r="I464" s="108"/>
      <c r="J464" s="83"/>
      <c r="K464" s="66"/>
      <c r="L464" s="679">
        <v>52</v>
      </c>
    </row>
    <row r="465" spans="1:12" ht="12" customHeight="1">
      <c r="A465" s="43" t="str">
        <f>IF(ISBLANK(H465),"",($E$3&amp;"."&amp;+(COUNTA(H$3:H465))))</f>
        <v/>
      </c>
      <c r="B465" s="94"/>
      <c r="C465" s="90"/>
      <c r="D465" s="38"/>
      <c r="E465" s="112"/>
      <c r="F465" s="38"/>
      <c r="G465" s="107"/>
      <c r="H465" s="89"/>
      <c r="I465" s="108"/>
      <c r="J465" s="83"/>
      <c r="K465" s="66"/>
      <c r="L465" s="679">
        <v>53</v>
      </c>
    </row>
    <row r="466" spans="1:12" ht="12" customHeight="1">
      <c r="A466" s="43" t="str">
        <f>IF(ISBLANK(H466),"",($E$3&amp;"."&amp;+(COUNTA(H$3:H466))))</f>
        <v/>
      </c>
      <c r="B466" s="94"/>
      <c r="C466" s="90"/>
      <c r="D466" s="38"/>
      <c r="E466" s="112"/>
      <c r="F466" s="38"/>
      <c r="G466" s="107"/>
      <c r="H466" s="89"/>
      <c r="I466" s="108"/>
      <c r="J466" s="83"/>
      <c r="K466" s="66"/>
      <c r="L466" s="679">
        <v>54</v>
      </c>
    </row>
    <row r="467" spans="1:12" ht="12" customHeight="1">
      <c r="A467" s="43" t="str">
        <f>IF(ISBLANK(H467),"",($E$3&amp;"."&amp;+(COUNTA(H$3:H467))))</f>
        <v/>
      </c>
      <c r="B467" s="94"/>
      <c r="C467" s="90"/>
      <c r="D467" s="38"/>
      <c r="E467" s="112"/>
      <c r="F467" s="38"/>
      <c r="G467" s="107"/>
      <c r="H467" s="89"/>
      <c r="I467" s="108"/>
      <c r="J467" s="83"/>
      <c r="K467" s="66" t="str">
        <f t="shared" si="18"/>
        <v/>
      </c>
      <c r="L467" s="679">
        <v>55</v>
      </c>
    </row>
    <row r="468" spans="1:12" ht="12" customHeight="1">
      <c r="A468" s="43" t="str">
        <f>IF(ISBLANK(H468),"",($E$3&amp;"."&amp;+(COUNTA(H$3:H468))))</f>
        <v/>
      </c>
      <c r="B468" s="94"/>
      <c r="C468" s="90"/>
      <c r="D468" s="38"/>
      <c r="E468" s="112"/>
      <c r="F468" s="38"/>
      <c r="G468" s="107"/>
      <c r="H468" s="89"/>
      <c r="I468" s="108"/>
      <c r="J468" s="83"/>
      <c r="K468" s="66" t="str">
        <f t="shared" si="18"/>
        <v/>
      </c>
      <c r="L468" s="679">
        <v>56</v>
      </c>
    </row>
    <row r="469" spans="1:12" ht="12" customHeight="1">
      <c r="A469" s="43" t="str">
        <f>IF(ISBLANK(H469),"",($E$3&amp;"."&amp;+(COUNTA(H$3:H469))))</f>
        <v/>
      </c>
      <c r="B469" s="94"/>
      <c r="C469" s="90"/>
      <c r="D469" s="38"/>
      <c r="E469" s="112"/>
      <c r="F469" s="38"/>
      <c r="G469" s="107"/>
      <c r="H469" s="89"/>
      <c r="I469" s="108"/>
      <c r="J469" s="83"/>
      <c r="K469" s="66" t="str">
        <f t="shared" si="18"/>
        <v/>
      </c>
      <c r="L469" s="679">
        <v>57</v>
      </c>
    </row>
    <row r="470" spans="1:12" ht="12" customHeight="1">
      <c r="A470" s="43" t="str">
        <f>IF(ISBLANK(H470),"",($E$3&amp;"."&amp;+(COUNTA(H$3:H470))))</f>
        <v/>
      </c>
      <c r="B470" s="4"/>
      <c r="C470" s="25" t="str">
        <f>C3</f>
        <v>Schedule</v>
      </c>
      <c r="D470" s="22"/>
      <c r="E470" s="583">
        <f>E3</f>
        <v>7</v>
      </c>
      <c r="F470" s="10"/>
      <c r="G470" s="23"/>
      <c r="H470" s="50"/>
      <c r="I470" s="50"/>
      <c r="J470" s="61"/>
      <c r="K470" s="66" t="str">
        <f t="shared" si="18"/>
        <v/>
      </c>
      <c r="L470" s="679">
        <v>58</v>
      </c>
    </row>
    <row r="471" spans="1:12" ht="12" customHeight="1">
      <c r="A471" s="43" t="str">
        <f>IF(ISBLANK(H471),"",($E$3&amp;"."&amp;+(COUNTA(H$3:H471))))</f>
        <v/>
      </c>
      <c r="B471" s="4"/>
      <c r="C471" s="25" t="str">
        <f>C4</f>
        <v>MEDIUM PRESSURE PIPELINES</v>
      </c>
      <c r="D471" s="22"/>
      <c r="E471" s="22"/>
      <c r="F471" s="22"/>
      <c r="G471" s="23"/>
      <c r="H471" s="50"/>
      <c r="I471" s="50"/>
      <c r="J471" s="61"/>
      <c r="K471" s="66" t="str">
        <f t="shared" si="18"/>
        <v/>
      </c>
      <c r="L471" s="679">
        <v>59</v>
      </c>
    </row>
    <row r="472" spans="1:12" ht="12" customHeight="1">
      <c r="A472" s="43" t="str">
        <f>IF(ISBLANK(H472),"",($E$3&amp;"."&amp;+(COUNTA(H$3:H472))))</f>
        <v/>
      </c>
      <c r="B472" s="4"/>
      <c r="C472" s="8"/>
      <c r="D472" s="48"/>
      <c r="E472" s="48"/>
      <c r="F472" s="48"/>
      <c r="G472" s="49"/>
      <c r="H472" s="50"/>
      <c r="I472" s="50"/>
      <c r="J472" s="61"/>
      <c r="K472" s="66" t="str">
        <f t="shared" si="18"/>
        <v/>
      </c>
      <c r="L472" s="679">
        <v>60</v>
      </c>
    </row>
    <row r="473" spans="1:12" ht="12" customHeight="1">
      <c r="A473" s="68"/>
      <c r="B473" s="69"/>
      <c r="C473" s="78" t="s">
        <v>166</v>
      </c>
      <c r="D473" s="70"/>
      <c r="E473" s="70"/>
      <c r="F473" s="70"/>
      <c r="G473" s="70"/>
      <c r="H473" s="69"/>
      <c r="I473" s="79"/>
      <c r="J473" s="80" t="s">
        <v>167</v>
      </c>
      <c r="K473" s="81"/>
      <c r="L473" s="679">
        <v>61</v>
      </c>
    </row>
    <row r="474" spans="1:12" ht="12" customHeight="1">
      <c r="L474" s="679">
        <v>62</v>
      </c>
    </row>
    <row r="475" spans="1:12" ht="12" customHeight="1">
      <c r="L475" s="679">
        <v>63</v>
      </c>
    </row>
    <row r="476" spans="1:12" ht="12" customHeight="1">
      <c r="L476" s="679">
        <v>64</v>
      </c>
    </row>
    <row r="477" spans="1:12" ht="12" customHeight="1">
      <c r="L477" s="679">
        <v>65</v>
      </c>
    </row>
    <row r="478" spans="1:12" ht="12" customHeight="1">
      <c r="L478" s="679">
        <v>66</v>
      </c>
    </row>
    <row r="479" spans="1:12" ht="12" customHeight="1">
      <c r="L479" s="679">
        <v>67</v>
      </c>
    </row>
    <row r="480" spans="1:12" ht="12" customHeight="1">
      <c r="L480" s="679">
        <v>68</v>
      </c>
    </row>
    <row r="481" spans="12:12" ht="12" customHeight="1">
      <c r="L481" s="679">
        <v>69</v>
      </c>
    </row>
    <row r="482" spans="12:12" ht="12" customHeight="1">
      <c r="L482" s="679">
        <v>70</v>
      </c>
    </row>
    <row r="483" spans="12:12" ht="12" customHeight="1">
      <c r="L483" s="679">
        <v>71</v>
      </c>
    </row>
    <row r="484" spans="12:12" ht="12" customHeight="1">
      <c r="L484" s="679">
        <v>72</v>
      </c>
    </row>
    <row r="485" spans="12:12" ht="12" customHeight="1">
      <c r="L485" s="679">
        <v>73</v>
      </c>
    </row>
    <row r="486" spans="12:12" ht="12" customHeight="1">
      <c r="L486" s="679">
        <v>74</v>
      </c>
    </row>
    <row r="487" spans="12:12" ht="12" customHeight="1">
      <c r="L487" s="679">
        <v>75</v>
      </c>
    </row>
    <row r="488" spans="12:12" ht="12" customHeight="1">
      <c r="L488" s="679">
        <v>76</v>
      </c>
    </row>
    <row r="489" spans="12:12" ht="12" customHeight="1">
      <c r="L489" s="679">
        <v>77</v>
      </c>
    </row>
    <row r="490" spans="12:12" ht="12" customHeight="1">
      <c r="L490" s="679">
        <v>78</v>
      </c>
    </row>
    <row r="491" spans="12:12" ht="12" customHeight="1">
      <c r="L491" s="679">
        <v>79</v>
      </c>
    </row>
    <row r="492" spans="12:12" ht="12" customHeight="1">
      <c r="L492" s="679">
        <v>80</v>
      </c>
    </row>
    <row r="493" spans="12:12" ht="12" customHeight="1"/>
    <row r="494" spans="12:12" ht="12" customHeight="1"/>
    <row r="495" spans="12:12" ht="12" customHeight="1"/>
    <row r="496" spans="12:12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</sheetData>
  <mergeCells count="48">
    <mergeCell ref="C6:G6"/>
    <mergeCell ref="K1:K2"/>
    <mergeCell ref="J1:J2"/>
    <mergeCell ref="A1:A2"/>
    <mergeCell ref="C1:G2"/>
    <mergeCell ref="H1:H2"/>
    <mergeCell ref="I1:I2"/>
    <mergeCell ref="B1:B2"/>
    <mergeCell ref="E358:F358"/>
    <mergeCell ref="C58:G58"/>
    <mergeCell ref="C102:G102"/>
    <mergeCell ref="C357:G357"/>
    <mergeCell ref="C81:G81"/>
    <mergeCell ref="C261:G261"/>
    <mergeCell ref="C324:G324"/>
    <mergeCell ref="C358:D358"/>
    <mergeCell ref="C139:G139"/>
    <mergeCell ref="C119:G119"/>
    <mergeCell ref="C198:G198"/>
    <mergeCell ref="C146:G146"/>
    <mergeCell ref="C346:G346"/>
    <mergeCell ref="C239:G239"/>
    <mergeCell ref="C359:G359"/>
    <mergeCell ref="C360:G360"/>
    <mergeCell ref="C361:G361"/>
    <mergeCell ref="C369:G369"/>
    <mergeCell ref="C362:G362"/>
    <mergeCell ref="C363:G363"/>
    <mergeCell ref="E367:G367"/>
    <mergeCell ref="C368:D368"/>
    <mergeCell ref="E368:F368"/>
    <mergeCell ref="C400:G400"/>
    <mergeCell ref="C376:D376"/>
    <mergeCell ref="E376:F376"/>
    <mergeCell ref="E377:G377"/>
    <mergeCell ref="E379:G379"/>
    <mergeCell ref="E381:G381"/>
    <mergeCell ref="C383:G383"/>
    <mergeCell ref="C374:D374"/>
    <mergeCell ref="E374:F374"/>
    <mergeCell ref="C373:G373"/>
    <mergeCell ref="C364:D364"/>
    <mergeCell ref="E364:F364"/>
    <mergeCell ref="C366:D366"/>
    <mergeCell ref="C370:G370"/>
    <mergeCell ref="C371:G371"/>
    <mergeCell ref="C372:G372"/>
    <mergeCell ref="E366:F366"/>
  </mergeCells>
  <conditionalFormatting sqref="N63:N75">
    <cfRule type="cellIs" dxfId="13" priority="7" operator="greaterThan">
      <formula>0.1</formula>
    </cfRule>
    <cfRule type="cellIs" dxfId="12" priority="8" operator="between">
      <formula>0.05</formula>
      <formula>0.1</formula>
    </cfRule>
  </conditionalFormatting>
  <conditionalFormatting sqref="N90">
    <cfRule type="cellIs" dxfId="11" priority="1" operator="greaterThan">
      <formula>0.1</formula>
    </cfRule>
    <cfRule type="cellIs" dxfId="10" priority="2" operator="between">
      <formula>0.05</formula>
      <formula>0.1</formula>
    </cfRule>
  </conditionalFormatting>
  <conditionalFormatting sqref="N111">
    <cfRule type="cellIs" dxfId="9" priority="5" operator="greaterThan">
      <formula>0.1</formula>
    </cfRule>
    <cfRule type="cellIs" dxfId="8" priority="6" operator="between">
      <formula>0.05</formula>
      <formula>0.1</formula>
    </cfRule>
  </conditionalFormatting>
  <conditionalFormatting sqref="N128">
    <cfRule type="cellIs" dxfId="7" priority="3" operator="greaterThan">
      <formula>0.1</formula>
    </cfRule>
    <cfRule type="cellIs" dxfId="6" priority="4" operator="between">
      <formula>0.05</formula>
      <formula>0.1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&amp;L&amp;9Part C2: Pricing Data
Section C2.2: Bill of Quantities
&amp;R&amp;G</oddHeader>
    <oddFooter>&amp;C&amp;9&amp;G
C2.2-&amp;P</oddFooter>
  </headerFooter>
  <rowBreaks count="5" manualBreakCount="5">
    <brk id="79" min="1" max="10" man="1"/>
    <brk id="158" min="1" max="10" man="1"/>
    <brk id="237" min="1" max="10" man="1"/>
    <brk id="317" min="1" max="10" man="1"/>
    <brk id="395" max="10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F6B4-88B8-4256-A328-7410B81F4AC4}">
  <dimension ref="A1:W1051"/>
  <sheetViews>
    <sheetView view="pageLayout" topLeftCell="A43" zoomScale="78" zoomScaleNormal="100" zoomScaleSheetLayoutView="115" zoomScalePageLayoutView="78" workbookViewId="0">
      <selection activeCell="K131" sqref="K131"/>
    </sheetView>
  </sheetViews>
  <sheetFormatPr defaultColWidth="9.109375" defaultRowHeight="12.9" customHeight="1"/>
  <cols>
    <col min="1" max="1" width="6.88671875" style="7" customWidth="1"/>
    <col min="2" max="2" width="8.21875" style="2" customWidth="1"/>
    <col min="3" max="3" width="3.6640625" style="1" customWidth="1"/>
    <col min="4" max="4" width="4.77734375" style="1" customWidth="1"/>
    <col min="5" max="6" width="3.6640625" style="1" customWidth="1"/>
    <col min="7" max="7" width="37.5546875" style="1" customWidth="1"/>
    <col min="8" max="8" width="8.5546875" style="51" customWidth="1"/>
    <col min="9" max="9" width="8.33203125" style="419" customWidth="1"/>
    <col min="10" max="10" width="13.5546875" style="64" customWidth="1"/>
    <col min="11" max="11" width="14.88671875" style="64" customWidth="1"/>
    <col min="12" max="12" width="4.44140625" style="51" bestFit="1" customWidth="1"/>
    <col min="19" max="19" width="9.109375" style="51"/>
    <col min="20" max="16384" width="9.109375" style="1"/>
  </cols>
  <sheetData>
    <row r="1" spans="1:23" s="2" customFormat="1" ht="12" customHeight="1">
      <c r="A1" s="725" t="s">
        <v>0</v>
      </c>
      <c r="B1" s="725" t="s">
        <v>7</v>
      </c>
      <c r="C1" s="719" t="s">
        <v>2</v>
      </c>
      <c r="D1" s="720"/>
      <c r="E1" s="720"/>
      <c r="F1" s="720"/>
      <c r="G1" s="720"/>
      <c r="H1" s="725" t="s">
        <v>3</v>
      </c>
      <c r="I1" s="725" t="s">
        <v>4</v>
      </c>
      <c r="J1" s="801" t="s">
        <v>5</v>
      </c>
      <c r="K1" s="801" t="s">
        <v>6</v>
      </c>
      <c r="L1" s="51"/>
      <c r="M1" s="1"/>
      <c r="N1" s="1"/>
      <c r="O1" s="1"/>
      <c r="P1" s="1"/>
      <c r="Q1" s="1"/>
      <c r="R1" s="1"/>
      <c r="S1" s="51"/>
    </row>
    <row r="2" spans="1:23" s="2" customFormat="1" ht="12" customHeight="1">
      <c r="A2" s="726"/>
      <c r="B2" s="726"/>
      <c r="C2" s="722"/>
      <c r="D2" s="723"/>
      <c r="E2" s="723"/>
      <c r="F2" s="723"/>
      <c r="G2" s="723"/>
      <c r="H2" s="726"/>
      <c r="I2" s="726"/>
      <c r="J2" s="802"/>
      <c r="K2" s="802"/>
      <c r="L2" s="51"/>
      <c r="M2" s="1"/>
      <c r="N2" s="1"/>
      <c r="O2" s="1"/>
      <c r="P2" s="1"/>
      <c r="Q2" s="1"/>
      <c r="R2" s="1"/>
      <c r="S2" s="51"/>
    </row>
    <row r="3" spans="1:23" s="24" customFormat="1" ht="12" customHeight="1">
      <c r="A3" s="43" t="str">
        <f>IF(ISBLANK(H3),"",($E$3&amp;"."&amp;+(COUNTA(H3:H$3))))</f>
        <v/>
      </c>
      <c r="B3" s="169"/>
      <c r="C3" s="25" t="s">
        <v>823</v>
      </c>
      <c r="D3" s="1"/>
      <c r="E3" s="147">
        <v>8</v>
      </c>
      <c r="F3" s="147"/>
      <c r="G3" s="148"/>
      <c r="H3" s="149"/>
      <c r="I3" s="422"/>
      <c r="J3" s="83"/>
      <c r="K3" s="66" t="str">
        <f>IF(I3&lt;&gt;0,I3*J3,"")</f>
        <v/>
      </c>
      <c r="L3" s="51"/>
      <c r="M3" s="679">
        <v>1</v>
      </c>
      <c r="N3"/>
      <c r="O3"/>
      <c r="P3"/>
      <c r="Q3"/>
      <c r="R3"/>
      <c r="S3" s="55"/>
    </row>
    <row r="4" spans="1:23" customFormat="1" ht="12" customHeight="1">
      <c r="A4" s="43" t="str">
        <f>IF(ISBLANK(H4),"",($E$3&amp;"."&amp;+(COUNTA(H$3:H4))))</f>
        <v/>
      </c>
      <c r="B4" s="170"/>
      <c r="C4" s="151" t="s">
        <v>635</v>
      </c>
      <c r="D4" s="656"/>
      <c r="E4" s="656"/>
      <c r="F4" s="656"/>
      <c r="G4" s="148"/>
      <c r="H4" s="149"/>
      <c r="I4" s="422"/>
      <c r="J4" s="83"/>
      <c r="K4" s="66" t="str">
        <f>IF(I4&lt;&gt;0,I4*J4,"")</f>
        <v/>
      </c>
      <c r="L4" s="51"/>
      <c r="M4" s="679">
        <v>2</v>
      </c>
    </row>
    <row r="5" spans="1:23" customFormat="1" ht="12" customHeight="1">
      <c r="A5" s="3"/>
      <c r="B5" s="47"/>
      <c r="C5" s="591"/>
      <c r="D5" s="592"/>
      <c r="E5" s="592"/>
      <c r="F5" s="592"/>
      <c r="G5" s="592"/>
      <c r="H5" s="50"/>
      <c r="I5" s="50"/>
      <c r="J5" s="83"/>
      <c r="K5" s="66" t="str">
        <f t="shared" ref="K5:K6" si="0">IF(I5&lt;&gt;0,I5*J5,"")</f>
        <v/>
      </c>
      <c r="L5" s="51"/>
      <c r="M5" s="679">
        <v>3</v>
      </c>
    </row>
    <row r="6" spans="1:23" ht="12" customHeight="1">
      <c r="A6" s="3"/>
      <c r="B6" s="427" t="s">
        <v>8</v>
      </c>
      <c r="C6" s="786" t="s">
        <v>634</v>
      </c>
      <c r="D6" s="807"/>
      <c r="E6" s="807"/>
      <c r="F6" s="807"/>
      <c r="G6" s="807"/>
      <c r="H6" s="50"/>
      <c r="I6" s="50"/>
      <c r="J6" s="83"/>
      <c r="K6" s="66" t="str">
        <f t="shared" si="0"/>
        <v/>
      </c>
      <c r="M6" s="679">
        <v>4</v>
      </c>
    </row>
    <row r="7" spans="1:23" ht="12" customHeight="1">
      <c r="A7" s="43"/>
      <c r="B7" s="428" t="s">
        <v>306</v>
      </c>
      <c r="H7" s="50"/>
      <c r="I7" s="50"/>
      <c r="J7" s="83"/>
      <c r="K7" s="66" t="str">
        <f t="shared" ref="K7:K9" si="1">IF(I7&lt;&gt;0,I7*J7,"")</f>
        <v/>
      </c>
      <c r="M7" s="679">
        <v>5</v>
      </c>
    </row>
    <row r="8" spans="1:23" ht="12" customHeight="1">
      <c r="A8" s="43" t="str">
        <f>IF(ISBLANK(H8),"",($E$3&amp;"."&amp;+(COUNTA(H$3:H8))))</f>
        <v/>
      </c>
      <c r="C8" s="29" t="s">
        <v>12</v>
      </c>
      <c r="D8" s="115" t="s">
        <v>958</v>
      </c>
      <c r="E8" s="115"/>
      <c r="F8" s="115"/>
      <c r="G8" s="115"/>
      <c r="H8" s="89"/>
      <c r="I8" s="422"/>
      <c r="J8" s="83"/>
      <c r="K8" s="66" t="str">
        <f t="shared" si="1"/>
        <v/>
      </c>
      <c r="M8" s="679">
        <v>6</v>
      </c>
    </row>
    <row r="9" spans="1:23" customFormat="1" ht="12" customHeight="1">
      <c r="A9" s="43" t="str">
        <f>IF(ISBLANK(H9),"",($E$3&amp;"."&amp;+(COUNTA(H$3:H9))))</f>
        <v/>
      </c>
      <c r="B9" s="2"/>
      <c r="C9" s="161"/>
      <c r="D9" s="132"/>
      <c r="E9" s="132"/>
      <c r="F9" s="132"/>
      <c r="G9" s="148"/>
      <c r="H9" s="89"/>
      <c r="I9" s="422"/>
      <c r="J9" s="83"/>
      <c r="K9" s="66" t="str">
        <f t="shared" si="1"/>
        <v/>
      </c>
      <c r="L9" s="51"/>
      <c r="M9" s="679">
        <v>7</v>
      </c>
    </row>
    <row r="10" spans="1:23" customFormat="1" ht="12" customHeight="1">
      <c r="A10" s="43" t="str">
        <f>IF(ISBLANK(H10),"",($E$3&amp;"."&amp;+(COUNTA(H$3:H10))))</f>
        <v/>
      </c>
      <c r="B10" s="18" t="s">
        <v>57</v>
      </c>
      <c r="C10" s="5"/>
      <c r="D10" s="132" t="s">
        <v>11</v>
      </c>
      <c r="E10" s="132" t="s">
        <v>644</v>
      </c>
      <c r="F10" s="132"/>
      <c r="G10" s="148"/>
      <c r="H10" s="89"/>
      <c r="I10" s="422"/>
      <c r="J10" s="83"/>
      <c r="K10" s="66"/>
      <c r="L10" s="51"/>
      <c r="M10" s="679">
        <v>8</v>
      </c>
    </row>
    <row r="11" spans="1:23" customFormat="1" ht="12" customHeight="1">
      <c r="A11" s="43" t="str">
        <f>IF(ISBLANK(H11),"",($E$3&amp;"."&amp;+(COUNTA(H$3:H11))))</f>
        <v>8.1</v>
      </c>
      <c r="B11" s="171"/>
      <c r="C11" s="5"/>
      <c r="D11" s="132"/>
      <c r="E11" s="132" t="s">
        <v>645</v>
      </c>
      <c r="F11" s="132"/>
      <c r="G11" s="148"/>
      <c r="H11" s="89" t="s">
        <v>58</v>
      </c>
      <c r="I11" s="422">
        <f>300*3</f>
        <v>900</v>
      </c>
      <c r="J11" s="83"/>
      <c r="K11" s="66"/>
      <c r="L11" s="51"/>
      <c r="M11" s="679">
        <v>9</v>
      </c>
    </row>
    <row r="12" spans="1:23" customFormat="1" ht="12" customHeight="1">
      <c r="A12" s="43"/>
      <c r="B12" s="171"/>
      <c r="C12" s="161"/>
      <c r="D12" s="132"/>
      <c r="E12" s="132"/>
      <c r="F12" s="132"/>
      <c r="G12" s="148"/>
      <c r="H12" s="89"/>
      <c r="I12" s="422"/>
      <c r="J12" s="83"/>
      <c r="K12" s="66"/>
      <c r="L12" s="51"/>
      <c r="M12" s="679">
        <v>10</v>
      </c>
      <c r="S12" s="174"/>
      <c r="T12" s="174"/>
      <c r="U12" s="174"/>
      <c r="V12" s="174"/>
      <c r="W12" s="174"/>
    </row>
    <row r="13" spans="1:23" customFormat="1" ht="12" customHeight="1">
      <c r="A13" s="43" t="str">
        <f>IF(ISBLANK(H13),"",($E$3&amp;"."&amp;+(COUNTA(H$3:H13))))</f>
        <v/>
      </c>
      <c r="B13" s="171" t="s">
        <v>64</v>
      </c>
      <c r="C13" s="29" t="s">
        <v>15</v>
      </c>
      <c r="D13" s="115" t="s">
        <v>636</v>
      </c>
      <c r="E13" s="162"/>
      <c r="F13" s="132"/>
      <c r="G13" s="148"/>
      <c r="H13" s="89"/>
      <c r="I13" s="51"/>
      <c r="J13" s="83"/>
      <c r="K13" s="66"/>
      <c r="L13" s="51"/>
      <c r="M13" s="679">
        <v>11</v>
      </c>
    </row>
    <row r="14" spans="1:23" customFormat="1" ht="12" customHeight="1">
      <c r="A14" s="43" t="str">
        <f>IF(ISBLANK(H14),"",($E$3&amp;"."&amp;+(COUNTA(H$3:H14))))</f>
        <v/>
      </c>
      <c r="B14" s="152"/>
      <c r="C14" s="161"/>
      <c r="D14" s="132"/>
      <c r="E14" s="132"/>
      <c r="F14" s="132"/>
      <c r="G14" s="148"/>
      <c r="H14" s="89"/>
      <c r="I14" s="422"/>
      <c r="J14" s="83"/>
      <c r="K14" s="66"/>
      <c r="L14" s="51"/>
      <c r="M14" s="679">
        <v>12</v>
      </c>
    </row>
    <row r="15" spans="1:23" customFormat="1" ht="12" customHeight="1">
      <c r="A15" s="43" t="str">
        <f>IF(ISBLANK(H15),"",($E$3&amp;"."&amp;+(COUNTA(H$3:H15))))</f>
        <v>8.2</v>
      </c>
      <c r="B15" s="18"/>
      <c r="C15" s="161"/>
      <c r="D15" s="132" t="s">
        <v>11</v>
      </c>
      <c r="E15" s="132" t="s">
        <v>637</v>
      </c>
      <c r="F15" s="1"/>
      <c r="G15" s="148"/>
      <c r="H15" s="89" t="s">
        <v>73</v>
      </c>
      <c r="I15" s="422">
        <v>15</v>
      </c>
      <c r="J15" s="83"/>
      <c r="K15" s="66"/>
      <c r="L15" s="51"/>
      <c r="M15" s="679">
        <v>13</v>
      </c>
    </row>
    <row r="16" spans="1:23" customFormat="1" ht="12" customHeight="1">
      <c r="A16" s="43" t="str">
        <f>IF(ISBLANK(H16),"",($E$3&amp;"."&amp;+(COUNTA(H$3:H16))))</f>
        <v/>
      </c>
      <c r="B16" s="171"/>
      <c r="C16" s="161"/>
      <c r="D16" s="132"/>
      <c r="E16" s="132"/>
      <c r="F16" s="1"/>
      <c r="G16" s="148"/>
      <c r="H16" s="89"/>
      <c r="I16" s="422"/>
      <c r="J16" s="83"/>
      <c r="K16" s="66"/>
      <c r="L16" s="51"/>
      <c r="M16" s="679">
        <v>14</v>
      </c>
    </row>
    <row r="17" spans="1:19" customFormat="1" ht="12" customHeight="1">
      <c r="A17" s="43" t="str">
        <f>IF(ISBLANK(H17),"",($E$3&amp;"."&amp;+(COUNTA(H$3:H17))))</f>
        <v>8.3</v>
      </c>
      <c r="B17" s="171"/>
      <c r="C17" s="161"/>
      <c r="D17" s="132" t="s">
        <v>17</v>
      </c>
      <c r="E17" s="132" t="s">
        <v>638</v>
      </c>
      <c r="F17" s="1"/>
      <c r="G17" s="148"/>
      <c r="H17" s="89" t="s">
        <v>73</v>
      </c>
      <c r="I17" s="422">
        <v>10</v>
      </c>
      <c r="J17" s="83"/>
      <c r="K17" s="66"/>
      <c r="L17" s="51"/>
      <c r="M17" s="679">
        <v>15</v>
      </c>
    </row>
    <row r="18" spans="1:19" customFormat="1" ht="12" customHeight="1">
      <c r="A18" s="43" t="str">
        <f>IF(ISBLANK(H18),"",($E$3&amp;"."&amp;+(COUNTA(H$3:H18))))</f>
        <v/>
      </c>
      <c r="B18" s="171"/>
      <c r="C18" s="161"/>
      <c r="D18" s="162"/>
      <c r="E18" s="132"/>
      <c r="F18" s="132"/>
      <c r="G18" s="148"/>
      <c r="H18" s="89"/>
      <c r="I18" s="51"/>
      <c r="J18" s="83"/>
      <c r="K18" s="66"/>
      <c r="L18" s="51"/>
      <c r="M18" s="679">
        <v>16</v>
      </c>
    </row>
    <row r="19" spans="1:19" customFormat="1" ht="12" customHeight="1">
      <c r="A19" s="43" t="str">
        <f>IF(ISBLANK(H19),"",($E$3&amp;"."&amp;+(COUNTA(H$3:H19))))</f>
        <v/>
      </c>
      <c r="B19" s="171"/>
      <c r="C19" s="423" t="s">
        <v>35</v>
      </c>
      <c r="D19" s="424"/>
      <c r="E19" s="425" t="s">
        <v>639</v>
      </c>
      <c r="F19" s="425"/>
      <c r="G19" s="426"/>
      <c r="H19" s="89"/>
      <c r="I19" s="51"/>
      <c r="J19" s="83"/>
      <c r="K19" s="66"/>
      <c r="L19" s="51"/>
      <c r="M19" s="679">
        <v>17</v>
      </c>
    </row>
    <row r="20" spans="1:19" customFormat="1" ht="12" customHeight="1">
      <c r="A20" s="43" t="str">
        <f>IF(ISBLANK(H20),"",($E$3&amp;"."&amp;+(COUNTA(H$3:H20))))</f>
        <v/>
      </c>
      <c r="B20" s="171"/>
      <c r="C20" s="423"/>
      <c r="D20" s="424"/>
      <c r="E20" s="425" t="s">
        <v>640</v>
      </c>
      <c r="F20" s="425"/>
      <c r="G20" s="426"/>
      <c r="H20" s="89"/>
      <c r="I20" s="51"/>
      <c r="J20" s="83"/>
      <c r="K20" s="66"/>
      <c r="L20" s="51"/>
      <c r="M20" s="679">
        <v>18</v>
      </c>
    </row>
    <row r="21" spans="1:19" customFormat="1" ht="12" customHeight="1">
      <c r="A21" s="43" t="str">
        <f>IF(ISBLANK(H21),"",($E$3&amp;"."&amp;+(COUNTA(H$3:H21))))</f>
        <v/>
      </c>
      <c r="B21" s="171"/>
      <c r="C21" s="423"/>
      <c r="D21" s="424"/>
      <c r="E21" s="425" t="s">
        <v>641</v>
      </c>
      <c r="F21" s="425"/>
      <c r="G21" s="426"/>
      <c r="H21" s="89"/>
      <c r="I21" s="51"/>
      <c r="J21" s="83"/>
      <c r="K21" s="66"/>
      <c r="L21" s="51"/>
      <c r="M21" s="679">
        <v>19</v>
      </c>
    </row>
    <row r="22" spans="1:19" customFormat="1" ht="12" customHeight="1">
      <c r="A22" s="43" t="str">
        <f>IF(ISBLANK(H22),"",($E$3&amp;"."&amp;+(COUNTA(H$3:H22))))</f>
        <v/>
      </c>
      <c r="B22" s="171"/>
      <c r="C22" s="161"/>
      <c r="D22" s="132"/>
      <c r="E22" s="132"/>
      <c r="F22" s="132"/>
      <c r="G22" s="1"/>
      <c r="H22" s="89"/>
      <c r="I22" s="422"/>
      <c r="J22" s="83"/>
      <c r="K22" s="66"/>
      <c r="L22" s="51"/>
      <c r="M22" s="679">
        <v>20</v>
      </c>
    </row>
    <row r="23" spans="1:19" customFormat="1" ht="12" customHeight="1">
      <c r="A23" s="43" t="str">
        <f>IF(ISBLANK(H23),"",($E$3&amp;"."&amp;+(COUNTA(H$3:H23))))</f>
        <v/>
      </c>
      <c r="B23" s="171"/>
      <c r="C23" s="29" t="s">
        <v>16</v>
      </c>
      <c r="D23" s="115" t="s">
        <v>959</v>
      </c>
      <c r="E23" s="115"/>
      <c r="F23" s="115"/>
      <c r="G23" s="115"/>
      <c r="H23" s="89"/>
      <c r="I23" s="422"/>
      <c r="J23" s="83"/>
      <c r="K23" s="66"/>
      <c r="L23" s="51"/>
      <c r="M23" s="679">
        <v>21</v>
      </c>
    </row>
    <row r="24" spans="1:19" customFormat="1" ht="12" customHeight="1">
      <c r="A24" s="43" t="str">
        <f>IF(ISBLANK(H24),"",($E$3&amp;"."&amp;+(COUNTA(H$3:H24))))</f>
        <v/>
      </c>
      <c r="B24" s="171"/>
      <c r="C24" s="423"/>
      <c r="D24" s="424"/>
      <c r="E24" s="425"/>
      <c r="F24" s="425"/>
      <c r="G24" s="426"/>
      <c r="H24" s="89"/>
      <c r="I24" s="51"/>
      <c r="J24" s="83"/>
      <c r="K24" s="66"/>
      <c r="L24" s="51"/>
      <c r="M24" s="679">
        <v>22</v>
      </c>
    </row>
    <row r="25" spans="1:19" customFormat="1" ht="12" customHeight="1">
      <c r="A25" s="43" t="str">
        <f>IF(ISBLANK(H25),"",($E$3&amp;"."&amp;+(COUNTA(H$3:H25))))</f>
        <v/>
      </c>
      <c r="B25" s="171"/>
      <c r="C25" s="1"/>
      <c r="D25" s="132" t="s">
        <v>11</v>
      </c>
      <c r="E25" s="132" t="s">
        <v>642</v>
      </c>
      <c r="F25" s="132"/>
      <c r="G25" s="148"/>
      <c r="H25" s="89"/>
      <c r="I25" s="422"/>
      <c r="J25" s="83"/>
      <c r="K25" s="66"/>
      <c r="L25" s="51"/>
      <c r="M25" s="679">
        <v>23</v>
      </c>
    </row>
    <row r="26" spans="1:19" customFormat="1" ht="12" customHeight="1">
      <c r="A26" s="43" t="str">
        <f>IF(ISBLANK(H26),"",($E$3&amp;"."&amp;+(COUNTA(H$3:H26))))</f>
        <v>8.4</v>
      </c>
      <c r="B26" s="18"/>
      <c r="C26" s="1"/>
      <c r="D26" s="132"/>
      <c r="E26" s="132" t="s">
        <v>643</v>
      </c>
      <c r="F26" s="159"/>
      <c r="G26" s="148"/>
      <c r="H26" s="89" t="s">
        <v>404</v>
      </c>
      <c r="I26" s="422">
        <v>1</v>
      </c>
      <c r="J26" s="83"/>
      <c r="K26" s="66"/>
      <c r="L26" s="51"/>
      <c r="M26" s="679">
        <v>24</v>
      </c>
    </row>
    <row r="27" spans="1:19" customFormat="1" ht="12" customHeight="1">
      <c r="A27" s="43" t="str">
        <f>IF(ISBLANK(H27),"",($E$3&amp;"."&amp;+(COUNTA(H$3:H27))))</f>
        <v/>
      </c>
      <c r="B27" s="171"/>
      <c r="C27" s="161"/>
      <c r="D27" s="162"/>
      <c r="E27" s="132"/>
      <c r="F27" s="132"/>
      <c r="G27" s="148"/>
      <c r="H27" s="89"/>
      <c r="I27" s="422"/>
      <c r="J27" s="83"/>
      <c r="K27" s="66"/>
      <c r="L27" s="51"/>
      <c r="M27" s="679">
        <v>25</v>
      </c>
    </row>
    <row r="28" spans="1:19" customFormat="1" ht="12" customHeight="1">
      <c r="A28" s="43" t="str">
        <f>IF(ISBLANK(H28),"",($E$3&amp;"."&amp;+(COUNTA(H$3:H28))))</f>
        <v/>
      </c>
      <c r="B28" s="427" t="s">
        <v>8</v>
      </c>
      <c r="C28" s="776" t="s">
        <v>646</v>
      </c>
      <c r="D28" s="784"/>
      <c r="E28" s="784"/>
      <c r="F28" s="784"/>
      <c r="G28" s="784"/>
      <c r="H28" s="89"/>
      <c r="I28" s="334"/>
      <c r="J28" s="83"/>
      <c r="K28" s="66"/>
      <c r="L28" s="51"/>
      <c r="M28" s="679">
        <v>26</v>
      </c>
    </row>
    <row r="29" spans="1:19" customFormat="1" ht="12" customHeight="1">
      <c r="A29" s="43" t="str">
        <f>IF(ISBLANK(H29),"",($E$3&amp;"."&amp;+(COUNTA(H$3:H29))))</f>
        <v/>
      </c>
      <c r="B29" s="428" t="s">
        <v>309</v>
      </c>
      <c r="C29" s="153"/>
      <c r="D29" s="130"/>
      <c r="E29" s="130"/>
      <c r="F29" s="130"/>
      <c r="G29" s="130"/>
      <c r="H29" s="89"/>
      <c r="I29" s="4"/>
      <c r="J29" s="83"/>
      <c r="K29" s="66"/>
      <c r="L29" s="51"/>
      <c r="M29" s="679">
        <v>27</v>
      </c>
    </row>
    <row r="30" spans="1:19" customFormat="1" ht="12" customHeight="1">
      <c r="A30" s="43" t="str">
        <f>IF(ISBLANK(H30),"",($E$3&amp;"."&amp;+(COUNTA(H$3:H30))))</f>
        <v/>
      </c>
      <c r="B30" s="152"/>
      <c r="C30" s="29" t="s">
        <v>12</v>
      </c>
      <c r="D30" s="130" t="s">
        <v>960</v>
      </c>
      <c r="E30" s="1"/>
      <c r="F30" s="115"/>
      <c r="G30" s="115"/>
      <c r="H30" s="89"/>
      <c r="I30" s="4"/>
      <c r="J30" s="83"/>
      <c r="K30" s="66"/>
      <c r="L30" s="51"/>
      <c r="M30" s="679">
        <v>28</v>
      </c>
    </row>
    <row r="31" spans="1:19" customFormat="1" ht="12" customHeight="1">
      <c r="A31" s="43" t="str">
        <f>IF(ISBLANK(H31),"",($E$3&amp;"."&amp;+(COUNTA(H$3:H31))))</f>
        <v/>
      </c>
      <c r="B31" s="152"/>
      <c r="C31" s="153"/>
      <c r="D31" s="1"/>
      <c r="E31" s="132"/>
      <c r="F31" s="130"/>
      <c r="G31" s="130"/>
      <c r="H31" s="89"/>
      <c r="I31" s="4"/>
      <c r="J31" s="83"/>
      <c r="K31" s="66"/>
      <c r="L31" s="51"/>
      <c r="M31" s="679">
        <v>29</v>
      </c>
    </row>
    <row r="32" spans="1:19" ht="12" customHeight="1">
      <c r="A32" s="43" t="str">
        <f>IF(ISBLANK(H32),"",($E$3&amp;"."&amp;+(COUNTA(H$3:H32))))</f>
        <v/>
      </c>
      <c r="B32" s="171" t="s">
        <v>21</v>
      </c>
      <c r="C32" s="5"/>
      <c r="D32" s="132" t="s">
        <v>11</v>
      </c>
      <c r="E32" s="132" t="s">
        <v>647</v>
      </c>
      <c r="F32" s="132"/>
      <c r="G32" s="132"/>
      <c r="H32" s="89"/>
      <c r="I32" s="4"/>
      <c r="J32" s="83"/>
      <c r="K32" s="66"/>
      <c r="M32" s="679">
        <v>30</v>
      </c>
      <c r="S32" s="1"/>
    </row>
    <row r="33" spans="1:19" ht="12" customHeight="1">
      <c r="A33" s="43" t="str">
        <f>IF(ISBLANK(H33),"",($E$3&amp;"."&amp;+(COUNTA(H$3:H33))))</f>
        <v>8.5</v>
      </c>
      <c r="B33" s="152"/>
      <c r="C33" s="5"/>
      <c r="D33" s="687"/>
      <c r="E33" s="132" t="s">
        <v>648</v>
      </c>
      <c r="F33" s="132"/>
      <c r="G33" s="132"/>
      <c r="H33" s="89" t="s">
        <v>58</v>
      </c>
      <c r="I33" s="4">
        <f>2*300</f>
        <v>600</v>
      </c>
      <c r="J33" s="83"/>
      <c r="K33" s="66"/>
      <c r="M33" s="679">
        <v>31</v>
      </c>
      <c r="S33" s="1"/>
    </row>
    <row r="34" spans="1:19" ht="12" customHeight="1">
      <c r="A34" s="43" t="str">
        <f>IF(ISBLANK(H34),"",($E$3&amp;"."&amp;+(COUNTA(H$3:H34))))</f>
        <v/>
      </c>
      <c r="B34" s="152"/>
      <c r="C34" s="289"/>
      <c r="D34" s="174"/>
      <c r="F34" s="30"/>
      <c r="G34" s="30"/>
      <c r="H34" s="89"/>
      <c r="I34" s="4"/>
      <c r="J34" s="83"/>
      <c r="K34" s="66"/>
      <c r="M34" s="679">
        <v>32</v>
      </c>
      <c r="S34" s="1"/>
    </row>
    <row r="35" spans="1:19" ht="12" customHeight="1">
      <c r="A35" s="43" t="str">
        <f>IF(ISBLANK(H35),"",($E$3&amp;"."&amp;+(COUNTA(H$3:H35))))</f>
        <v/>
      </c>
      <c r="B35" s="33" t="s">
        <v>32</v>
      </c>
      <c r="C35" s="29" t="s">
        <v>15</v>
      </c>
      <c r="D35" s="688" t="s">
        <v>649</v>
      </c>
      <c r="E35" s="30"/>
      <c r="F35" s="30"/>
      <c r="G35" s="431"/>
      <c r="H35" s="14"/>
      <c r="I35" s="544"/>
      <c r="J35" s="329"/>
      <c r="K35" s="66"/>
      <c r="M35" s="679">
        <v>33</v>
      </c>
      <c r="S35" s="1"/>
    </row>
    <row r="36" spans="1:19" ht="12" customHeight="1">
      <c r="A36" s="43" t="str">
        <f>IF(ISBLANK(H36),"",($E$3&amp;"."&amp;+(COUNTA(H$3:H36))))</f>
        <v/>
      </c>
      <c r="B36" s="223"/>
      <c r="C36" s="289"/>
      <c r="D36" s="689"/>
      <c r="E36" s="30"/>
      <c r="F36" s="30"/>
      <c r="G36" s="431"/>
      <c r="H36" s="14"/>
      <c r="I36" s="544"/>
      <c r="J36" s="83"/>
      <c r="K36" s="66"/>
      <c r="M36" s="679">
        <v>34</v>
      </c>
      <c r="S36" s="1"/>
    </row>
    <row r="37" spans="1:19" ht="12" customHeight="1">
      <c r="A37" s="43" t="str">
        <f>IF(ISBLANK(H37),"",($E$3&amp;"."&amp;+(COUNTA(H$3:H37))))</f>
        <v>8.6</v>
      </c>
      <c r="B37" s="223"/>
      <c r="C37" s="289"/>
      <c r="D37" s="687" t="s">
        <v>11</v>
      </c>
      <c r="E37" s="30" t="s">
        <v>310</v>
      </c>
      <c r="F37" s="30"/>
      <c r="G37" s="431"/>
      <c r="H37" s="14" t="s">
        <v>13</v>
      </c>
      <c r="I37" s="51">
        <v>150</v>
      </c>
      <c r="J37" s="83"/>
      <c r="K37" s="66"/>
      <c r="M37" s="679">
        <v>35</v>
      </c>
      <c r="S37" s="1"/>
    </row>
    <row r="38" spans="1:19" ht="12" customHeight="1">
      <c r="A38" s="43" t="str">
        <f>IF(ISBLANK(H38),"",($E$3&amp;"."&amp;+(COUNTA(H$3:H38))))</f>
        <v/>
      </c>
      <c r="B38" s="429"/>
      <c r="C38" s="224"/>
      <c r="D38" s="690"/>
      <c r="E38" s="331"/>
      <c r="F38" s="331"/>
      <c r="G38" s="332"/>
      <c r="H38" s="219"/>
      <c r="I38" s="544"/>
      <c r="J38" s="83"/>
      <c r="K38" s="66"/>
      <c r="M38" s="679">
        <v>36</v>
      </c>
      <c r="S38" s="1"/>
    </row>
    <row r="39" spans="1:19" ht="12" customHeight="1">
      <c r="A39" s="43" t="str">
        <f>IF(ISBLANK(H39),"",($E$3&amp;"."&amp;+(COUNTA(H$3:H39))))</f>
        <v/>
      </c>
      <c r="B39" s="429"/>
      <c r="C39" s="29" t="s">
        <v>16</v>
      </c>
      <c r="D39" s="688" t="s">
        <v>961</v>
      </c>
      <c r="E39" s="19"/>
      <c r="F39" s="19"/>
      <c r="G39" s="19"/>
      <c r="H39" s="219"/>
      <c r="I39" s="544"/>
      <c r="J39" s="329"/>
      <c r="K39" s="330" t="str">
        <f t="shared" ref="K39" si="2">IF(I39&lt;&gt;0,I39*J39,"")</f>
        <v/>
      </c>
      <c r="M39" s="679">
        <v>37</v>
      </c>
      <c r="S39" s="1"/>
    </row>
    <row r="40" spans="1:19" s="235" customFormat="1" ht="12" customHeight="1">
      <c r="A40" s="43" t="str">
        <f>IF(ISBLANK(H40),"",($E$3&amp;"."&amp;+(COUNTA(H$3:H40))))</f>
        <v/>
      </c>
      <c r="B40" s="429"/>
      <c r="C40" s="289"/>
      <c r="D40" s="689"/>
      <c r="F40" s="30"/>
      <c r="G40" s="431"/>
      <c r="H40" s="219"/>
      <c r="I40" s="544"/>
      <c r="J40" s="329"/>
      <c r="K40" s="330"/>
      <c r="L40" s="419"/>
      <c r="M40" s="679">
        <v>38</v>
      </c>
    </row>
    <row r="41" spans="1:19" s="235" customFormat="1" ht="12" customHeight="1">
      <c r="A41" s="43" t="str">
        <f>IF(ISBLANK(H41),"",($E$3&amp;"."&amp;+(COUNTA(H$3:H41))))</f>
        <v>8.7</v>
      </c>
      <c r="B41" s="33" t="s">
        <v>147</v>
      </c>
      <c r="C41" s="655"/>
      <c r="D41" s="689" t="s">
        <v>11</v>
      </c>
      <c r="E41" s="30" t="s">
        <v>650</v>
      </c>
      <c r="F41" s="30"/>
      <c r="G41" s="431"/>
      <c r="H41" s="14" t="s">
        <v>13</v>
      </c>
      <c r="I41" s="51">
        <v>100</v>
      </c>
      <c r="J41" s="83"/>
      <c r="K41" s="66"/>
      <c r="L41" s="419"/>
      <c r="M41" s="679">
        <v>39</v>
      </c>
    </row>
    <row r="42" spans="1:19" s="235" customFormat="1" ht="12" customHeight="1">
      <c r="A42" s="43" t="str">
        <f>IF(ISBLANK(H42),"",($E$3&amp;"."&amp;+(COUNTA(H$3:H42))))</f>
        <v/>
      </c>
      <c r="B42" s="223"/>
      <c r="C42" s="289"/>
      <c r="D42" s="689"/>
      <c r="E42" s="30"/>
      <c r="F42" s="30"/>
      <c r="G42" s="431"/>
      <c r="H42" s="14"/>
      <c r="I42" s="544"/>
      <c r="J42" s="83"/>
      <c r="K42" s="66"/>
      <c r="L42" s="419"/>
      <c r="M42" s="679">
        <v>40</v>
      </c>
    </row>
    <row r="43" spans="1:19" s="235" customFormat="1" ht="12" customHeight="1">
      <c r="A43" s="43" t="str">
        <f>IF(ISBLANK(H43),"",($E$3&amp;"."&amp;+(COUNTA(H$3:H43))))</f>
        <v/>
      </c>
      <c r="B43" s="429"/>
      <c r="C43" s="29" t="s">
        <v>23</v>
      </c>
      <c r="D43" s="688" t="s">
        <v>962</v>
      </c>
      <c r="E43" s="19"/>
      <c r="F43" s="30"/>
      <c r="G43" s="431"/>
      <c r="H43" s="219"/>
      <c r="I43" s="544"/>
      <c r="J43" s="329"/>
      <c r="K43" s="330"/>
      <c r="L43" s="51"/>
      <c r="M43" s="679">
        <v>41</v>
      </c>
    </row>
    <row r="44" spans="1:19" s="235" customFormat="1" ht="12" customHeight="1">
      <c r="A44" s="43" t="str">
        <f>IF(ISBLANK(H44),"",($E$3&amp;"."&amp;+(COUNTA(H$3:H44))))</f>
        <v/>
      </c>
      <c r="B44" s="33" t="s">
        <v>32</v>
      </c>
      <c r="C44" s="289"/>
      <c r="E44" s="30"/>
      <c r="F44" s="30"/>
      <c r="G44" s="431"/>
      <c r="H44" s="219"/>
      <c r="I44" s="544"/>
      <c r="J44" s="329"/>
      <c r="K44" s="330"/>
      <c r="L44" s="51"/>
      <c r="M44" s="679">
        <v>42</v>
      </c>
    </row>
    <row r="45" spans="1:19" s="235" customFormat="1" ht="12" customHeight="1">
      <c r="A45" s="43" t="str">
        <f>IF(ISBLANK(H45),"",($E$3&amp;"."&amp;+(COUNTA(H$3:H45))))</f>
        <v>8.8</v>
      </c>
      <c r="B45" s="223"/>
      <c r="C45" s="655"/>
      <c r="D45" s="689" t="s">
        <v>11</v>
      </c>
      <c r="E45" s="30" t="s">
        <v>651</v>
      </c>
      <c r="F45" s="30"/>
      <c r="G45" s="431"/>
      <c r="H45" s="14" t="s">
        <v>13</v>
      </c>
      <c r="I45" s="51">
        <v>150</v>
      </c>
      <c r="J45" s="83"/>
      <c r="K45" s="66"/>
      <c r="L45" s="51"/>
      <c r="M45" s="679">
        <v>43</v>
      </c>
    </row>
    <row r="46" spans="1:19" s="235" customFormat="1" ht="12" customHeight="1">
      <c r="A46" s="43" t="str">
        <f>IF(ISBLANK(H46),"",($E$3&amp;"."&amp;+(COUNTA(H$3:H46))))</f>
        <v/>
      </c>
      <c r="B46" s="152"/>
      <c r="C46" s="655"/>
      <c r="D46" s="689"/>
      <c r="E46" s="30" t="s">
        <v>652</v>
      </c>
      <c r="F46" s="130"/>
      <c r="G46" s="130"/>
      <c r="H46" s="89"/>
      <c r="I46" s="4"/>
      <c r="J46" s="83"/>
      <c r="K46" s="66" t="str">
        <f t="shared" ref="K46:K51" si="3">IF(I46&lt;&gt;0,I46*J46,"")</f>
        <v/>
      </c>
      <c r="L46" s="419"/>
      <c r="M46" s="679">
        <v>44</v>
      </c>
    </row>
    <row r="47" spans="1:19" s="235" customFormat="1" ht="12" customHeight="1">
      <c r="A47" s="43" t="str">
        <f>IF(ISBLANK(H47),"",($E$3&amp;"."&amp;+(COUNTA(H$3:H47))))</f>
        <v/>
      </c>
      <c r="B47" s="430"/>
      <c r="C47" s="432"/>
      <c r="D47" s="691"/>
      <c r="E47" s="333"/>
      <c r="F47" s="333"/>
      <c r="G47" s="333"/>
      <c r="H47" s="219"/>
      <c r="I47" s="334"/>
      <c r="J47" s="329"/>
      <c r="K47" s="66" t="str">
        <f t="shared" si="3"/>
        <v/>
      </c>
      <c r="L47" s="419"/>
      <c r="M47" s="679">
        <v>45</v>
      </c>
    </row>
    <row r="48" spans="1:19" s="235" customFormat="1" ht="12" customHeight="1">
      <c r="A48" s="43" t="str">
        <f>IF(ISBLANK(H48),"",($E$3&amp;"."&amp;+(COUNTA(H$3:H48))))</f>
        <v/>
      </c>
      <c r="B48" s="430"/>
      <c r="C48" s="776" t="s">
        <v>653</v>
      </c>
      <c r="D48" s="784"/>
      <c r="E48" s="784"/>
      <c r="F48" s="784"/>
      <c r="G48" s="784"/>
      <c r="H48" s="4"/>
      <c r="I48" s="4"/>
      <c r="J48" s="83"/>
      <c r="K48" s="66" t="str">
        <f t="shared" si="3"/>
        <v/>
      </c>
      <c r="L48" s="419"/>
      <c r="M48" s="679">
        <v>46</v>
      </c>
    </row>
    <row r="49" spans="1:19" s="235" customFormat="1" ht="12" customHeight="1">
      <c r="A49" s="43" t="str">
        <f>IF(ISBLANK(H49),"",($E$3&amp;"."&amp;+(COUNTA(H$3:H49))))</f>
        <v/>
      </c>
      <c r="B49" s="430"/>
      <c r="C49" s="215"/>
      <c r="D49" s="434"/>
      <c r="E49" s="434"/>
      <c r="F49" s="434"/>
      <c r="G49" s="397"/>
      <c r="H49" s="4"/>
      <c r="I49" s="4"/>
      <c r="J49" s="83"/>
      <c r="K49" s="66" t="str">
        <f t="shared" si="3"/>
        <v/>
      </c>
      <c r="L49" s="419"/>
      <c r="M49" s="679">
        <v>47</v>
      </c>
    </row>
    <row r="50" spans="1:19" s="235" customFormat="1" ht="12" customHeight="1">
      <c r="A50" s="43" t="str">
        <f>IF(ISBLANK(H50),"",($E$3&amp;"."&amp;+(COUNTA(H$3:H50))))</f>
        <v/>
      </c>
      <c r="B50" s="168"/>
      <c r="C50" s="29" t="s">
        <v>12</v>
      </c>
      <c r="D50" s="19" t="s">
        <v>963</v>
      </c>
      <c r="E50" s="19"/>
      <c r="F50" s="19"/>
      <c r="G50" s="19"/>
      <c r="H50" s="4"/>
      <c r="I50" s="4"/>
      <c r="J50" s="83"/>
      <c r="K50" s="66" t="str">
        <f t="shared" si="3"/>
        <v/>
      </c>
      <c r="L50" s="419"/>
      <c r="M50" s="679">
        <v>48</v>
      </c>
    </row>
    <row r="51" spans="1:19" s="235" customFormat="1" ht="12" customHeight="1">
      <c r="A51" s="43" t="str">
        <f>IF(ISBLANK(H51),"",($E$3&amp;"."&amp;+(COUNTA(H$3:H51))))</f>
        <v/>
      </c>
      <c r="B51" s="168"/>
      <c r="C51" s="215"/>
      <c r="D51" s="1"/>
      <c r="E51" s="434"/>
      <c r="F51" s="434"/>
      <c r="G51" s="397"/>
      <c r="H51" s="4"/>
      <c r="I51" s="4"/>
      <c r="J51" s="83"/>
      <c r="K51" s="66" t="str">
        <f t="shared" si="3"/>
        <v/>
      </c>
      <c r="L51" s="51"/>
      <c r="M51" s="679">
        <v>49</v>
      </c>
    </row>
    <row r="52" spans="1:19" ht="12" customHeight="1">
      <c r="A52" s="43" t="str">
        <f>IF(ISBLANK(H52),"",($E$3&amp;"."&amp;+(COUNTA(H$3:H52))))</f>
        <v/>
      </c>
      <c r="B52" s="33"/>
      <c r="C52" s="215"/>
      <c r="D52" s="132" t="s">
        <v>11</v>
      </c>
      <c r="E52" s="30" t="s">
        <v>654</v>
      </c>
      <c r="F52" s="30"/>
      <c r="G52" s="397"/>
      <c r="H52" s="4"/>
      <c r="I52" s="4"/>
      <c r="J52" s="83"/>
      <c r="K52" s="66"/>
      <c r="M52" s="679">
        <v>50</v>
      </c>
      <c r="S52" s="1"/>
    </row>
    <row r="53" spans="1:19" s="73" customFormat="1" ht="12" customHeight="1">
      <c r="A53" s="43" t="str">
        <f>IF(ISBLANK(H53),"",($E$3&amp;"."&amp;+(COUNTA(H$3:H53))))</f>
        <v>8.9</v>
      </c>
      <c r="B53" s="168"/>
      <c r="C53" s="215"/>
      <c r="D53" s="30"/>
      <c r="E53" s="30" t="s">
        <v>655</v>
      </c>
      <c r="F53" s="30"/>
      <c r="G53" s="397"/>
      <c r="H53" s="4" t="s">
        <v>438</v>
      </c>
      <c r="I53" s="4">
        <v>12</v>
      </c>
      <c r="J53" s="83"/>
      <c r="K53" s="66"/>
      <c r="L53" s="51"/>
      <c r="M53" s="679">
        <v>51</v>
      </c>
      <c r="N53"/>
      <c r="O53"/>
      <c r="P53"/>
      <c r="Q53"/>
      <c r="R53"/>
    </row>
    <row r="54" spans="1:19" s="73" customFormat="1" ht="12" customHeight="1">
      <c r="A54" s="43" t="str">
        <f>IF(ISBLANK(H54),"",($E$3&amp;"."&amp;+(COUNTA(H$3:H54))))</f>
        <v/>
      </c>
      <c r="B54" s="168"/>
      <c r="C54" s="289"/>
      <c r="D54" s="213"/>
      <c r="E54" s="30"/>
      <c r="F54" s="30"/>
      <c r="G54" s="397"/>
      <c r="H54" s="4"/>
      <c r="I54" s="4"/>
      <c r="J54" s="83"/>
      <c r="K54" s="66"/>
      <c r="M54" s="679">
        <v>52</v>
      </c>
      <c r="N54"/>
      <c r="O54"/>
      <c r="P54"/>
      <c r="Q54"/>
      <c r="R54"/>
    </row>
    <row r="55" spans="1:19" s="213" customFormat="1" ht="12" customHeight="1">
      <c r="A55" s="43" t="str">
        <f>IF(ISBLANK(H55),"",($E$3&amp;"."&amp;+(COUNTA(H$3:H55))))</f>
        <v/>
      </c>
      <c r="B55" s="168"/>
      <c r="C55" s="29" t="s">
        <v>15</v>
      </c>
      <c r="D55" s="19" t="s">
        <v>964</v>
      </c>
      <c r="E55" s="19"/>
      <c r="F55" s="19"/>
      <c r="G55" s="19"/>
      <c r="H55" s="4"/>
      <c r="I55" s="4"/>
      <c r="J55" s="83"/>
      <c r="K55" s="66"/>
      <c r="L55" s="419"/>
      <c r="M55" s="679">
        <v>53</v>
      </c>
      <c r="N55" s="235"/>
      <c r="O55" s="235"/>
      <c r="P55" s="235"/>
      <c r="Q55" s="235"/>
      <c r="R55" s="235"/>
    </row>
    <row r="56" spans="1:19" ht="12" customHeight="1">
      <c r="A56" s="43" t="str">
        <f>IF(ISBLANK(H56),"",($E$3&amp;"."&amp;+(COUNTA(H$3:H56))))</f>
        <v/>
      </c>
      <c r="B56" s="168"/>
      <c r="C56" s="215"/>
      <c r="D56" s="434"/>
      <c r="F56" s="434"/>
      <c r="G56" s="397"/>
      <c r="H56" s="4"/>
      <c r="I56" s="4"/>
      <c r="J56" s="83"/>
      <c r="K56" s="66"/>
      <c r="M56" s="679">
        <v>54</v>
      </c>
      <c r="N56" s="174"/>
      <c r="O56" s="174"/>
      <c r="P56" s="174"/>
      <c r="Q56" s="174"/>
      <c r="R56" s="174"/>
      <c r="S56" s="1"/>
    </row>
    <row r="57" spans="1:19" ht="12" customHeight="1">
      <c r="A57" s="43" t="str">
        <f>IF(ISBLANK(H57),"",($E$3&amp;"."&amp;+(COUNTA(H$3:H57))))</f>
        <v/>
      </c>
      <c r="B57" s="33"/>
      <c r="D57" s="132" t="s">
        <v>11</v>
      </c>
      <c r="E57" s="30" t="s">
        <v>656</v>
      </c>
      <c r="F57" s="30"/>
      <c r="G57" s="397"/>
      <c r="H57" s="4"/>
      <c r="I57" s="4"/>
      <c r="J57" s="83"/>
      <c r="K57" s="66"/>
      <c r="M57" s="679">
        <v>55</v>
      </c>
      <c r="N57" s="174"/>
      <c r="O57" s="174"/>
      <c r="P57" s="174"/>
      <c r="Q57" s="174"/>
      <c r="R57" s="174"/>
      <c r="S57" s="1"/>
    </row>
    <row r="58" spans="1:19" ht="12" customHeight="1">
      <c r="A58" s="43" t="str">
        <f>IF(ISBLANK(H58),"",($E$3&amp;"."&amp;+(COUNTA(H$3:H58))))</f>
        <v>8.10</v>
      </c>
      <c r="B58" s="168"/>
      <c r="D58" s="30"/>
      <c r="E58" s="30" t="s">
        <v>911</v>
      </c>
      <c r="F58" s="30"/>
      <c r="G58" s="397"/>
      <c r="H58" s="4" t="s">
        <v>404</v>
      </c>
      <c r="I58" s="4">
        <v>1</v>
      </c>
      <c r="J58" s="83"/>
      <c r="K58" s="66"/>
      <c r="M58" s="679">
        <v>56</v>
      </c>
      <c r="N58" s="174"/>
      <c r="O58" s="174"/>
      <c r="P58" s="174"/>
      <c r="Q58" s="174"/>
      <c r="R58" s="174"/>
      <c r="S58" s="1"/>
    </row>
    <row r="59" spans="1:19" ht="12" customHeight="1">
      <c r="A59" s="43"/>
      <c r="B59" s="168"/>
      <c r="D59" s="30"/>
      <c r="E59" s="30"/>
      <c r="F59" s="30"/>
      <c r="G59" s="397"/>
      <c r="H59" s="4"/>
      <c r="I59" s="4"/>
      <c r="J59" s="83"/>
      <c r="K59" s="66"/>
      <c r="M59" s="679">
        <v>57</v>
      </c>
      <c r="N59" s="174"/>
      <c r="O59" s="174"/>
      <c r="P59" s="174"/>
      <c r="Q59" s="174"/>
      <c r="R59" s="174"/>
      <c r="S59" s="1"/>
    </row>
    <row r="60" spans="1:19" ht="12" customHeight="1">
      <c r="A60" s="43" t="str">
        <f>IF(ISBLANK(H60),"",($E$3&amp;"."&amp;+(COUNTA(H$3:H60))))</f>
        <v/>
      </c>
      <c r="B60" s="168"/>
      <c r="C60" s="433" t="s">
        <v>677</v>
      </c>
      <c r="D60" s="434"/>
      <c r="E60" s="434"/>
      <c r="F60" s="434"/>
      <c r="G60" s="397"/>
      <c r="H60" s="4"/>
      <c r="I60" s="4"/>
      <c r="J60" s="83"/>
      <c r="K60" s="66"/>
      <c r="M60" s="679">
        <v>58</v>
      </c>
      <c r="N60" s="174"/>
      <c r="O60" s="174"/>
      <c r="P60" s="174"/>
      <c r="Q60" s="174"/>
      <c r="R60" s="174"/>
      <c r="S60" s="1"/>
    </row>
    <row r="61" spans="1:19" ht="12" customHeight="1">
      <c r="A61" s="43" t="str">
        <f>IF(ISBLANK(H61),"",($E$3&amp;"."&amp;+(COUNTA(H$3:H61))))</f>
        <v/>
      </c>
      <c r="B61" s="168"/>
      <c r="C61" s="215"/>
      <c r="D61" s="434"/>
      <c r="E61" s="434"/>
      <c r="F61" s="434"/>
      <c r="G61" s="397"/>
      <c r="H61" s="4"/>
      <c r="I61" s="4"/>
      <c r="J61" s="83"/>
      <c r="K61" s="66"/>
      <c r="M61" s="679">
        <v>59</v>
      </c>
      <c r="N61" s="174"/>
      <c r="O61" s="174"/>
      <c r="P61" s="174"/>
      <c r="Q61" s="174"/>
      <c r="R61" s="174"/>
      <c r="S61" s="1"/>
    </row>
    <row r="62" spans="1:19" ht="12" customHeight="1">
      <c r="A62" s="43" t="str">
        <f>IF(ISBLANK(H62),"",($E$3&amp;"."&amp;+(COUNTA(H$3:H62))))</f>
        <v/>
      </c>
      <c r="B62" s="427" t="s">
        <v>8</v>
      </c>
      <c r="C62" s="776" t="s">
        <v>657</v>
      </c>
      <c r="D62" s="784"/>
      <c r="E62" s="784"/>
      <c r="F62" s="784"/>
      <c r="G62" s="784"/>
      <c r="H62" s="4"/>
      <c r="I62" s="4"/>
      <c r="J62" s="83"/>
      <c r="K62" s="66"/>
      <c r="M62" s="679">
        <v>60</v>
      </c>
      <c r="N62" s="174"/>
      <c r="O62" s="174"/>
      <c r="P62" s="174"/>
      <c r="Q62" s="174"/>
      <c r="R62" s="174"/>
      <c r="S62" s="1"/>
    </row>
    <row r="63" spans="1:19" ht="12" customHeight="1">
      <c r="A63" s="43" t="str">
        <f>IF(ISBLANK(H63),"",($E$3&amp;"."&amp;+(COUNTA(H$3:H63))))</f>
        <v/>
      </c>
      <c r="B63" s="428" t="s">
        <v>49</v>
      </c>
      <c r="C63" s="215"/>
      <c r="D63" s="434"/>
      <c r="E63" s="434"/>
      <c r="F63" s="434"/>
      <c r="G63" s="397"/>
      <c r="H63" s="4"/>
      <c r="I63" s="4"/>
      <c r="J63" s="83"/>
      <c r="K63" s="66"/>
      <c r="M63" s="679">
        <v>61</v>
      </c>
      <c r="N63" s="174"/>
      <c r="O63" s="174"/>
      <c r="P63" s="174"/>
      <c r="Q63" s="174"/>
      <c r="R63" s="174"/>
      <c r="S63" s="1"/>
    </row>
    <row r="64" spans="1:19" ht="12" customHeight="1">
      <c r="A64" s="43" t="str">
        <f>IF(ISBLANK(H64),"",($E$3&amp;"."&amp;+(COUNTA(H$3:H64))))</f>
        <v>8.11</v>
      </c>
      <c r="B64" s="33" t="s">
        <v>14</v>
      </c>
      <c r="C64" s="29" t="s">
        <v>12</v>
      </c>
      <c r="D64" s="30" t="s">
        <v>658</v>
      </c>
      <c r="E64" s="30"/>
      <c r="F64" s="30"/>
      <c r="G64" s="397"/>
      <c r="H64" s="4" t="s">
        <v>13</v>
      </c>
      <c r="I64" s="4">
        <f>ROUNDUP(P79,0)</f>
        <v>4</v>
      </c>
      <c r="J64" s="83"/>
      <c r="K64" s="66"/>
      <c r="M64" s="679">
        <v>62</v>
      </c>
      <c r="N64" s="174"/>
      <c r="O64" s="174"/>
      <c r="P64" s="174"/>
      <c r="Q64" s="174"/>
      <c r="R64" s="174"/>
      <c r="S64" s="1"/>
    </row>
    <row r="65" spans="1:19" ht="12" customHeight="1">
      <c r="A65" s="43" t="str">
        <f>IF(ISBLANK(H65),"",($E$3&amp;"."&amp;+(COUNTA(H$3:H65))))</f>
        <v/>
      </c>
      <c r="B65" s="33"/>
      <c r="C65" s="5"/>
      <c r="D65" s="139" t="s">
        <v>659</v>
      </c>
      <c r="E65" s="139"/>
      <c r="F65" s="30"/>
      <c r="G65" s="397"/>
      <c r="H65" s="14"/>
      <c r="I65" s="4"/>
      <c r="J65" s="83"/>
      <c r="K65" s="66"/>
      <c r="M65" s="679">
        <v>63</v>
      </c>
      <c r="N65" s="174"/>
      <c r="O65" s="174"/>
      <c r="P65" s="174"/>
      <c r="Q65" s="174"/>
      <c r="R65" s="174"/>
      <c r="S65" s="1"/>
    </row>
    <row r="66" spans="1:19" ht="12" customHeight="1">
      <c r="A66" s="43" t="str">
        <f>IF(ISBLANK(H66),"",($E$3&amp;"."&amp;+(COUNTA(H$3:H66))))</f>
        <v/>
      </c>
      <c r="B66" s="33"/>
      <c r="C66" s="435"/>
      <c r="D66" s="139"/>
      <c r="E66" s="30"/>
      <c r="F66" s="30"/>
      <c r="G66" s="397"/>
      <c r="H66" s="14"/>
      <c r="I66" s="4"/>
      <c r="J66" s="83"/>
      <c r="K66" s="66"/>
      <c r="M66" s="679">
        <v>64</v>
      </c>
      <c r="N66" s="174"/>
      <c r="O66" s="174"/>
      <c r="P66" s="174"/>
      <c r="Q66" s="174"/>
      <c r="R66" s="174"/>
      <c r="S66" s="1"/>
    </row>
    <row r="67" spans="1:19" ht="12" customHeight="1">
      <c r="A67" s="43" t="str">
        <f>IF(ISBLANK(H67),"",($E$3&amp;"."&amp;+(COUNTA(H$3:H67))))</f>
        <v/>
      </c>
      <c r="B67" s="427" t="s">
        <v>8</v>
      </c>
      <c r="C67" s="776" t="s">
        <v>662</v>
      </c>
      <c r="D67" s="784"/>
      <c r="E67" s="784"/>
      <c r="F67" s="784"/>
      <c r="G67" s="784"/>
      <c r="H67" s="4"/>
      <c r="I67" s="4"/>
      <c r="J67" s="83"/>
      <c r="K67" s="66"/>
      <c r="M67" s="679">
        <v>65</v>
      </c>
      <c r="N67" s="174"/>
      <c r="O67" s="174"/>
      <c r="P67" s="174"/>
      <c r="Q67" s="174"/>
      <c r="R67" s="174"/>
      <c r="S67" s="1"/>
    </row>
    <row r="68" spans="1:19" ht="12" customHeight="1">
      <c r="A68" s="43" t="str">
        <f>IF(ISBLANK(H68),"",($E$3&amp;"."&amp;+(COUNTA(H$3:H68))))</f>
        <v/>
      </c>
      <c r="B68" s="428" t="s">
        <v>252</v>
      </c>
      <c r="C68" s="215"/>
      <c r="D68" s="434"/>
      <c r="E68" s="434"/>
      <c r="F68" s="434"/>
      <c r="G68" s="397"/>
      <c r="H68" s="4"/>
      <c r="I68" s="4"/>
      <c r="J68" s="83"/>
      <c r="K68" s="66"/>
      <c r="M68" s="679">
        <v>66</v>
      </c>
      <c r="N68" s="174"/>
      <c r="O68" s="174"/>
      <c r="P68" s="174"/>
      <c r="Q68" s="174"/>
      <c r="R68" s="174"/>
      <c r="S68" s="1"/>
    </row>
    <row r="69" spans="1:19" ht="12" customHeight="1">
      <c r="A69" s="43" t="str">
        <f>IF(ISBLANK(H69),"",($E$3&amp;"."&amp;+(COUNTA(H$3:H69))))</f>
        <v>8.12</v>
      </c>
      <c r="B69" s="33" t="s">
        <v>57</v>
      </c>
      <c r="C69" s="29" t="s">
        <v>12</v>
      </c>
      <c r="D69" s="139" t="s">
        <v>678</v>
      </c>
      <c r="E69" s="139"/>
      <c r="F69" s="30"/>
      <c r="G69" s="397"/>
      <c r="H69" s="4" t="s">
        <v>13</v>
      </c>
      <c r="I69" s="4">
        <f>$P$76*$P$77*0.2</f>
        <v>1.2000000000000002</v>
      </c>
      <c r="J69" s="83"/>
      <c r="K69" s="66"/>
      <c r="M69" s="679">
        <v>67</v>
      </c>
      <c r="N69" s="174"/>
      <c r="O69" s="174"/>
      <c r="P69" s="174"/>
      <c r="Q69" s="174"/>
      <c r="R69" s="174"/>
      <c r="S69" s="1"/>
    </row>
    <row r="70" spans="1:19" ht="12" customHeight="1">
      <c r="A70" s="43"/>
      <c r="B70" s="33"/>
      <c r="C70" s="29"/>
      <c r="D70" s="139"/>
      <c r="E70" s="139"/>
      <c r="F70" s="30"/>
      <c r="G70" s="397"/>
      <c r="H70" s="4"/>
      <c r="I70" s="4"/>
      <c r="J70" s="83"/>
      <c r="K70" s="66"/>
      <c r="M70" s="679">
        <v>68</v>
      </c>
      <c r="N70" s="174"/>
      <c r="O70" s="174"/>
      <c r="P70" s="174"/>
      <c r="Q70" s="174"/>
      <c r="R70" s="174"/>
      <c r="S70" s="1"/>
    </row>
    <row r="71" spans="1:19" ht="12" customHeight="1">
      <c r="A71" s="43" t="str">
        <f>IF(ISBLANK(H71),"",($E$3&amp;"."&amp;+(COUNTA(H$3:H71))))</f>
        <v/>
      </c>
      <c r="B71" s="427" t="s">
        <v>8</v>
      </c>
      <c r="C71" s="776" t="s">
        <v>663</v>
      </c>
      <c r="D71" s="784"/>
      <c r="E71" s="784"/>
      <c r="F71" s="784"/>
      <c r="G71" s="784"/>
      <c r="H71" s="14"/>
      <c r="I71" s="4"/>
      <c r="J71" s="83"/>
      <c r="K71" s="66"/>
      <c r="M71" s="679">
        <v>69</v>
      </c>
      <c r="N71" s="174"/>
      <c r="O71" s="174"/>
      <c r="P71" s="174"/>
      <c r="Q71" s="174"/>
      <c r="R71" s="174"/>
      <c r="S71" s="1"/>
    </row>
    <row r="72" spans="1:19" ht="12" customHeight="1">
      <c r="A72" s="43" t="str">
        <f>IF(ISBLANK(H72),"",($E$3&amp;"."&amp;+(COUNTA(H$3:H72))))</f>
        <v/>
      </c>
      <c r="B72" s="428" t="s">
        <v>54</v>
      </c>
      <c r="C72" s="435"/>
      <c r="D72" s="139"/>
      <c r="E72" s="30"/>
      <c r="F72" s="30"/>
      <c r="G72" s="397"/>
      <c r="H72" s="14"/>
      <c r="I72" s="4"/>
      <c r="J72" s="83"/>
      <c r="K72" s="66" t="str">
        <f t="shared" ref="K72:K156" si="4">IF(I72&lt;&gt;0,I72*J72,"")</f>
        <v/>
      </c>
      <c r="M72" s="679">
        <v>70</v>
      </c>
      <c r="N72" s="174"/>
      <c r="O72" s="174"/>
      <c r="P72" s="174"/>
      <c r="Q72" s="174"/>
      <c r="R72" s="174"/>
      <c r="S72" s="1"/>
    </row>
    <row r="73" spans="1:19" ht="12" customHeight="1">
      <c r="A73" s="43" t="str">
        <f>IF(ISBLANK(H73),"",($E$3&amp;"."&amp;+(COUNTA(H$3:H73))))</f>
        <v>8.13</v>
      </c>
      <c r="B73" s="33"/>
      <c r="C73" s="29" t="s">
        <v>12</v>
      </c>
      <c r="D73" s="139" t="s">
        <v>664</v>
      </c>
      <c r="E73" s="139"/>
      <c r="F73" s="30"/>
      <c r="G73" s="397"/>
      <c r="H73" s="14" t="s">
        <v>13</v>
      </c>
      <c r="I73" s="4">
        <f>$P$76*$P$77*1</f>
        <v>6.0000000000000009</v>
      </c>
      <c r="J73" s="83"/>
      <c r="K73" s="66"/>
      <c r="M73" s="679">
        <v>71</v>
      </c>
      <c r="N73" s="174"/>
      <c r="O73" s="174"/>
      <c r="P73" s="174"/>
      <c r="Q73" s="174"/>
      <c r="R73" s="174"/>
      <c r="S73" s="1"/>
    </row>
    <row r="74" spans="1:19" ht="12" customHeight="1">
      <c r="A74" s="43" t="str">
        <f>IF(ISBLANK(H74),"",($E$3&amp;"."&amp;+(COUNTA(H$3:H74))))</f>
        <v/>
      </c>
      <c r="B74" s="33"/>
      <c r="C74" s="435"/>
      <c r="D74" s="139" t="s">
        <v>665</v>
      </c>
      <c r="E74" s="30"/>
      <c r="F74" s="30"/>
      <c r="G74" s="397"/>
      <c r="H74" s="14"/>
      <c r="I74" s="4"/>
      <c r="J74" s="84"/>
      <c r="K74" s="66"/>
      <c r="M74" s="679">
        <v>72</v>
      </c>
      <c r="N74" s="174"/>
      <c r="O74" s="174"/>
      <c r="P74" s="174"/>
      <c r="Q74" s="174"/>
      <c r="R74" s="174"/>
      <c r="S74" s="1"/>
    </row>
    <row r="75" spans="1:19" ht="12" customHeight="1">
      <c r="A75" s="43" t="str">
        <f>IF(ISBLANK(H75),"",($E$3&amp;"."&amp;+(COUNTA(H$3:H75))))</f>
        <v/>
      </c>
      <c r="B75" s="33"/>
      <c r="C75" s="435"/>
      <c r="D75" s="30"/>
      <c r="E75" s="30"/>
      <c r="F75" s="30"/>
      <c r="G75" s="397"/>
      <c r="H75" s="14"/>
      <c r="I75" s="4"/>
      <c r="J75" s="83"/>
      <c r="K75" s="66"/>
      <c r="M75" s="679">
        <v>73</v>
      </c>
      <c r="N75" s="174"/>
      <c r="O75" s="174"/>
      <c r="P75" s="174"/>
      <c r="Q75" s="174"/>
      <c r="R75" s="174"/>
      <c r="S75" s="1"/>
    </row>
    <row r="76" spans="1:19" ht="12" customHeight="1">
      <c r="A76" s="43" t="str">
        <f>IF(ISBLANK(H76),"",($E$3&amp;"."&amp;+(COUNTA(H$3:H76))))</f>
        <v/>
      </c>
      <c r="B76" s="33"/>
      <c r="C76" s="776" t="s">
        <v>666</v>
      </c>
      <c r="D76" s="784"/>
      <c r="E76" s="784"/>
      <c r="F76" s="784"/>
      <c r="G76" s="784"/>
      <c r="H76" s="14"/>
      <c r="I76" s="4"/>
      <c r="J76" s="83"/>
      <c r="K76" s="66"/>
      <c r="M76" s="679">
        <v>74</v>
      </c>
      <c r="N76" s="174"/>
      <c r="O76" s="438" t="s">
        <v>627</v>
      </c>
      <c r="P76" s="439">
        <f>13.374-7.374</f>
        <v>6.0000000000000009</v>
      </c>
      <c r="Q76" s="174"/>
      <c r="R76" s="174"/>
      <c r="S76" s="1"/>
    </row>
    <row r="77" spans="1:19" ht="12.6" customHeight="1">
      <c r="A77" s="43" t="str">
        <f>IF(ISBLANK(H77),"",($E$3&amp;"."&amp;+(COUNTA(H$3:H77))))</f>
        <v/>
      </c>
      <c r="B77" s="33"/>
      <c r="C77" s="435"/>
      <c r="D77" s="139"/>
      <c r="E77" s="30"/>
      <c r="F77" s="30"/>
      <c r="G77" s="397"/>
      <c r="H77" s="14"/>
      <c r="I77" s="4"/>
      <c r="J77" s="83"/>
      <c r="K77" s="66"/>
      <c r="M77" s="679">
        <v>75</v>
      </c>
      <c r="N77" s="174"/>
      <c r="O77" s="199" t="s">
        <v>660</v>
      </c>
      <c r="P77" s="440">
        <v>1</v>
      </c>
      <c r="Q77" s="174"/>
      <c r="R77" s="174"/>
      <c r="S77" s="1"/>
    </row>
    <row r="78" spans="1:19" ht="12" customHeight="1">
      <c r="A78" s="43" t="str">
        <f>IF(ISBLANK(H78),"",($E$3&amp;"."&amp;+(COUNTA(H$3:H78))))</f>
        <v/>
      </c>
      <c r="B78" s="33"/>
      <c r="C78" s="29" t="s">
        <v>12</v>
      </c>
      <c r="D78" s="139" t="s">
        <v>667</v>
      </c>
      <c r="E78" s="437"/>
      <c r="F78" s="30"/>
      <c r="G78" s="397"/>
      <c r="H78" s="14"/>
      <c r="I78" s="51"/>
      <c r="J78" s="83"/>
      <c r="K78" s="66"/>
      <c r="M78" s="679">
        <v>76</v>
      </c>
      <c r="N78" s="174"/>
      <c r="O78" s="441" t="s">
        <v>584</v>
      </c>
      <c r="P78" s="442">
        <v>0.6</v>
      </c>
      <c r="Q78" s="174"/>
      <c r="R78" s="174"/>
      <c r="S78" s="1"/>
    </row>
    <row r="79" spans="1:19" ht="12" customHeight="1">
      <c r="A79" s="43" t="str">
        <f>IF(ISBLANK(H79),"",($E$3&amp;"."&amp;+(COUNTA(H$3:H79))))</f>
        <v>8.14</v>
      </c>
      <c r="B79" s="33"/>
      <c r="C79" s="29"/>
      <c r="D79" s="139" t="s">
        <v>668</v>
      </c>
      <c r="E79" s="139"/>
      <c r="F79" s="30"/>
      <c r="G79" s="397"/>
      <c r="H79" s="14" t="s">
        <v>669</v>
      </c>
      <c r="I79" s="4">
        <v>1</v>
      </c>
      <c r="J79" s="83"/>
      <c r="K79" s="66"/>
      <c r="M79" s="679">
        <v>77</v>
      </c>
      <c r="N79" s="174"/>
      <c r="O79" s="443" t="s">
        <v>661</v>
      </c>
      <c r="P79" s="444">
        <f>P76*P77*P78</f>
        <v>3.6000000000000005</v>
      </c>
      <c r="Q79" s="174"/>
      <c r="R79" s="174"/>
      <c r="S79" s="1"/>
    </row>
    <row r="80" spans="1:19" ht="12" customHeight="1">
      <c r="A80" s="549"/>
      <c r="B80" s="69"/>
      <c r="C80" s="70"/>
      <c r="D80" s="70"/>
      <c r="E80" s="70"/>
      <c r="F80" s="70"/>
      <c r="G80" s="70"/>
      <c r="H80" s="69"/>
      <c r="I80" s="420"/>
      <c r="J80" s="71" t="s">
        <v>25</v>
      </c>
      <c r="K80" s="72"/>
      <c r="M80" s="679">
        <v>78</v>
      </c>
      <c r="N80" s="174"/>
      <c r="O80" s="174"/>
      <c r="P80" s="174"/>
      <c r="Q80" s="174"/>
      <c r="R80" s="174"/>
      <c r="S80" s="1"/>
    </row>
    <row r="81" spans="1:19" ht="12" customHeight="1">
      <c r="A81" s="549"/>
      <c r="B81" s="69"/>
      <c r="C81" s="70"/>
      <c r="D81" s="70"/>
      <c r="E81" s="70"/>
      <c r="F81" s="70"/>
      <c r="G81" s="70"/>
      <c r="H81" s="69"/>
      <c r="I81" s="584"/>
      <c r="J81" s="71" t="s">
        <v>26</v>
      </c>
      <c r="K81" s="582"/>
      <c r="M81" s="679">
        <v>79</v>
      </c>
      <c r="N81" s="174"/>
      <c r="O81" s="174"/>
      <c r="P81" s="174"/>
      <c r="Q81" s="174"/>
      <c r="R81" s="174"/>
      <c r="S81" s="1"/>
    </row>
    <row r="82" spans="1:19" ht="12" customHeight="1">
      <c r="A82" s="43" t="str">
        <f>IF(ISBLANK(H82),"",($E$3&amp;"."&amp;+(COUNTA(H$3:H82))))</f>
        <v/>
      </c>
      <c r="B82" s="33"/>
      <c r="C82" s="435"/>
      <c r="D82" s="437"/>
      <c r="E82" s="30"/>
      <c r="F82" s="30"/>
      <c r="G82" s="397"/>
      <c r="H82" s="14"/>
      <c r="I82" s="4"/>
      <c r="J82" s="84"/>
      <c r="K82" s="66"/>
      <c r="M82" s="679">
        <v>80</v>
      </c>
      <c r="N82" s="174"/>
      <c r="O82" s="1"/>
      <c r="P82" s="1"/>
      <c r="Q82" s="174"/>
      <c r="R82" s="174"/>
      <c r="S82" s="1"/>
    </row>
    <row r="83" spans="1:19" ht="12" customHeight="1">
      <c r="A83" s="43" t="str">
        <f>IF(ISBLANK(H83),"",($E$3&amp;"."&amp;+(COUNTA(H$3:H83))))</f>
        <v/>
      </c>
      <c r="B83" s="427" t="s">
        <v>8</v>
      </c>
      <c r="C83" s="776" t="s">
        <v>670</v>
      </c>
      <c r="D83" s="784"/>
      <c r="E83" s="784"/>
      <c r="F83" s="784"/>
      <c r="G83" s="784"/>
      <c r="H83" s="14"/>
      <c r="I83" s="4"/>
      <c r="J83" s="83"/>
      <c r="K83" s="66"/>
      <c r="M83" s="1"/>
      <c r="N83" s="174"/>
      <c r="O83" s="174"/>
      <c r="P83" s="174"/>
      <c r="Q83" s="174"/>
      <c r="R83" s="174"/>
      <c r="S83" s="1"/>
    </row>
    <row r="84" spans="1:19" s="473" customFormat="1" ht="12" customHeight="1">
      <c r="A84" s="43" t="str">
        <f>IF(ISBLANK(H84),"",($E$3&amp;"."&amp;+(COUNTA(H$3:H84))))</f>
        <v/>
      </c>
      <c r="B84" s="428" t="s">
        <v>309</v>
      </c>
      <c r="C84" s="435"/>
      <c r="D84" s="436"/>
      <c r="E84" s="30"/>
      <c r="F84" s="30"/>
      <c r="G84" s="397"/>
      <c r="H84" s="4"/>
      <c r="I84" s="4"/>
      <c r="J84" s="83"/>
      <c r="K84" s="66"/>
      <c r="L84" s="471"/>
      <c r="M84" s="472"/>
      <c r="N84" s="472"/>
      <c r="O84" s="472"/>
      <c r="P84" s="472"/>
      <c r="Q84" s="472"/>
      <c r="R84" s="472"/>
    </row>
    <row r="85" spans="1:19" s="473" customFormat="1" ht="12" customHeight="1">
      <c r="A85" s="43" t="str">
        <f>IF(ISBLANK(H85),"",($E$3&amp;"."&amp;+(COUNTA(H$3:H85))))</f>
        <v/>
      </c>
      <c r="B85" s="33"/>
      <c r="C85" s="29" t="s">
        <v>12</v>
      </c>
      <c r="D85" s="19" t="s">
        <v>671</v>
      </c>
      <c r="E85" s="30"/>
      <c r="F85" s="30"/>
      <c r="G85" s="397"/>
      <c r="H85" s="14"/>
      <c r="I85" s="4"/>
      <c r="J85" s="83"/>
      <c r="K85" s="66"/>
      <c r="L85" s="471"/>
      <c r="M85" s="679">
        <v>1</v>
      </c>
      <c r="N85" s="472"/>
      <c r="O85" s="472"/>
      <c r="P85" s="472"/>
      <c r="Q85" s="472"/>
      <c r="R85" s="472"/>
    </row>
    <row r="86" spans="1:19" s="473" customFormat="1" ht="12" customHeight="1">
      <c r="A86" s="43" t="str">
        <f>IF(ISBLANK(H86),"",($E$3&amp;"."&amp;+(COUNTA(H$3:H86))))</f>
        <v/>
      </c>
      <c r="B86" s="33"/>
      <c r="C86" s="289"/>
      <c r="D86" s="30"/>
      <c r="E86" s="30"/>
      <c r="F86" s="30"/>
      <c r="G86" s="397"/>
      <c r="H86" s="14"/>
      <c r="I86" s="4"/>
      <c r="J86" s="83"/>
      <c r="K86" s="66"/>
      <c r="L86" s="471"/>
      <c r="M86" s="679">
        <v>2</v>
      </c>
      <c r="N86" s="472"/>
      <c r="O86" s="472"/>
      <c r="P86" s="472"/>
      <c r="Q86" s="472"/>
      <c r="R86" s="472"/>
    </row>
    <row r="87" spans="1:19" s="473" customFormat="1" ht="12" customHeight="1">
      <c r="A87" s="43" t="str">
        <f>IF(ISBLANK(H87),"",($E$3&amp;"."&amp;+(COUNTA(H$3:H87))))</f>
        <v>8.15</v>
      </c>
      <c r="B87" s="33"/>
      <c r="C87" s="1"/>
      <c r="D87" s="132" t="s">
        <v>11</v>
      </c>
      <c r="E87" s="30" t="s">
        <v>672</v>
      </c>
      <c r="F87" s="30"/>
      <c r="G87" s="397"/>
      <c r="H87" s="14" t="s">
        <v>673</v>
      </c>
      <c r="I87" s="4">
        <f>I33</f>
        <v>600</v>
      </c>
      <c r="J87" s="83"/>
      <c r="K87" s="66"/>
      <c r="L87" s="471"/>
      <c r="M87" s="679">
        <v>3</v>
      </c>
      <c r="N87" s="472"/>
      <c r="O87" s="472"/>
      <c r="P87" s="472"/>
      <c r="Q87" s="472"/>
      <c r="R87" s="472"/>
    </row>
    <row r="88" spans="1:19" ht="12" customHeight="1">
      <c r="A88" s="43" t="str">
        <f>IF(ISBLANK(H88),"",($E$3&amp;"."&amp;+(COUNTA(H$3:H88))))</f>
        <v/>
      </c>
      <c r="B88" s="33"/>
      <c r="C88" s="289"/>
      <c r="D88" s="30"/>
      <c r="E88" s="30"/>
      <c r="F88" s="30"/>
      <c r="G88" s="397"/>
      <c r="H88" s="14"/>
      <c r="I88" s="4"/>
      <c r="J88" s="83"/>
      <c r="K88" s="66"/>
      <c r="M88" s="679">
        <v>4</v>
      </c>
      <c r="N88" s="174"/>
      <c r="O88" s="174"/>
      <c r="P88" s="174"/>
      <c r="Q88" s="174"/>
      <c r="R88" s="174"/>
      <c r="S88" s="1"/>
    </row>
    <row r="89" spans="1:19" ht="12" customHeight="1">
      <c r="A89" s="43" t="str">
        <f>IF(ISBLANK(H89),"",($E$3&amp;"."&amp;+(COUNTA(H$3:H89))))</f>
        <v/>
      </c>
      <c r="B89" s="33"/>
      <c r="C89" s="29" t="s">
        <v>15</v>
      </c>
      <c r="D89" s="19" t="s">
        <v>674</v>
      </c>
      <c r="E89" s="30"/>
      <c r="F89" s="30"/>
      <c r="G89" s="397"/>
      <c r="H89" s="14"/>
      <c r="I89" s="4"/>
      <c r="J89" s="83"/>
      <c r="K89" s="66"/>
      <c r="M89" s="679">
        <v>5</v>
      </c>
      <c r="N89" s="174"/>
      <c r="O89" s="174"/>
      <c r="P89" s="174"/>
      <c r="Q89" s="174"/>
      <c r="R89" s="174"/>
      <c r="S89" s="1"/>
    </row>
    <row r="90" spans="1:19" ht="12" customHeight="1">
      <c r="A90" s="43" t="str">
        <f>IF(ISBLANK(H90),"",($E$3&amp;"."&amp;+(COUNTA(H$3:H90))))</f>
        <v/>
      </c>
      <c r="B90" s="33"/>
      <c r="C90" s="289"/>
      <c r="D90" s="30"/>
      <c r="E90" s="30"/>
      <c r="F90" s="30"/>
      <c r="G90" s="397"/>
      <c r="H90" s="14"/>
      <c r="I90" s="4"/>
      <c r="J90" s="83"/>
      <c r="K90" s="66"/>
      <c r="M90" s="679">
        <v>6</v>
      </c>
      <c r="N90" s="174"/>
      <c r="O90" s="174"/>
      <c r="P90" s="174"/>
      <c r="Q90" s="174"/>
      <c r="R90" s="174"/>
      <c r="S90" s="1"/>
    </row>
    <row r="91" spans="1:19" ht="12" customHeight="1">
      <c r="A91" s="43" t="str">
        <f>IF(ISBLANK(H91),"",($E$3&amp;"."&amp;+(COUNTA(H$3:H91))))</f>
        <v>8.16</v>
      </c>
      <c r="B91" s="33"/>
      <c r="D91" s="132" t="s">
        <v>11</v>
      </c>
      <c r="E91" s="30" t="s">
        <v>675</v>
      </c>
      <c r="F91" s="30"/>
      <c r="G91" s="397"/>
      <c r="H91" s="14" t="s">
        <v>673</v>
      </c>
      <c r="I91" s="4">
        <f>I33</f>
        <v>600</v>
      </c>
      <c r="J91" s="83"/>
      <c r="K91" s="66"/>
      <c r="M91" s="679">
        <v>7</v>
      </c>
      <c r="N91" s="174"/>
      <c r="O91" s="174"/>
      <c r="P91" s="174"/>
      <c r="Q91" s="174"/>
      <c r="R91" s="174"/>
      <c r="S91" s="1"/>
    </row>
    <row r="92" spans="1:19" ht="12" customHeight="1">
      <c r="A92" s="43" t="str">
        <f>IF(ISBLANK(H92),"",($E$3&amp;"."&amp;+(COUNTA(H$3:H92))))</f>
        <v/>
      </c>
      <c r="B92" s="33"/>
      <c r="E92" s="30" t="s">
        <v>676</v>
      </c>
      <c r="F92" s="30"/>
      <c r="G92" s="397"/>
      <c r="H92" s="14"/>
      <c r="I92" s="4"/>
      <c r="J92" s="83"/>
      <c r="K92" s="66" t="str">
        <f t="shared" si="4"/>
        <v/>
      </c>
      <c r="M92" s="679">
        <v>8</v>
      </c>
      <c r="N92" s="174"/>
      <c r="O92" s="174"/>
      <c r="P92" s="174"/>
      <c r="Q92" s="174"/>
      <c r="R92" s="174"/>
      <c r="S92" s="1"/>
    </row>
    <row r="93" spans="1:19" ht="12" customHeight="1">
      <c r="A93" s="43"/>
      <c r="B93" s="33"/>
      <c r="E93" s="30"/>
      <c r="F93" s="30"/>
      <c r="G93" s="397"/>
      <c r="H93" s="14"/>
      <c r="I93" s="4"/>
      <c r="J93" s="83"/>
      <c r="K93" s="66"/>
      <c r="M93" s="679">
        <v>9</v>
      </c>
      <c r="N93" s="174"/>
      <c r="O93" s="174"/>
      <c r="P93" s="174"/>
      <c r="Q93" s="174"/>
      <c r="R93" s="174"/>
      <c r="S93" s="1"/>
    </row>
    <row r="94" spans="1:19" ht="12" customHeight="1">
      <c r="A94" s="43"/>
      <c r="B94" s="33"/>
      <c r="E94" s="30"/>
      <c r="F94" s="30"/>
      <c r="G94" s="397"/>
      <c r="H94" s="14"/>
      <c r="I94" s="4"/>
      <c r="J94" s="83"/>
      <c r="K94" s="66"/>
      <c r="M94" s="679">
        <v>10</v>
      </c>
      <c r="N94" s="174"/>
      <c r="O94" s="174"/>
      <c r="P94" s="174"/>
      <c r="Q94" s="174"/>
      <c r="R94" s="174"/>
      <c r="S94" s="1"/>
    </row>
    <row r="95" spans="1:19" ht="12" customHeight="1">
      <c r="A95" s="43"/>
      <c r="B95" s="33"/>
      <c r="E95" s="30"/>
      <c r="F95" s="30"/>
      <c r="G95" s="397"/>
      <c r="H95" s="14"/>
      <c r="I95" s="4"/>
      <c r="J95" s="83"/>
      <c r="K95" s="66"/>
      <c r="M95" s="679">
        <v>11</v>
      </c>
      <c r="N95" s="174"/>
      <c r="O95" s="174"/>
      <c r="P95" s="174"/>
      <c r="Q95" s="174"/>
      <c r="R95" s="174"/>
      <c r="S95" s="1"/>
    </row>
    <row r="96" spans="1:19" ht="12" customHeight="1">
      <c r="A96" s="43"/>
      <c r="B96" s="33"/>
      <c r="E96" s="30"/>
      <c r="F96" s="30"/>
      <c r="G96" s="397"/>
      <c r="H96" s="14"/>
      <c r="I96" s="4"/>
      <c r="J96" s="83"/>
      <c r="K96" s="66"/>
      <c r="M96" s="679">
        <v>12</v>
      </c>
      <c r="N96" s="174"/>
      <c r="O96" s="174"/>
      <c r="P96" s="174"/>
      <c r="Q96" s="174"/>
      <c r="R96" s="174"/>
      <c r="S96" s="1"/>
    </row>
    <row r="97" spans="1:19" ht="12" customHeight="1">
      <c r="A97" s="43"/>
      <c r="B97" s="33"/>
      <c r="E97" s="30"/>
      <c r="F97" s="30"/>
      <c r="G97" s="397"/>
      <c r="H97" s="14"/>
      <c r="I97" s="4"/>
      <c r="J97" s="83"/>
      <c r="K97" s="66"/>
      <c r="M97" s="679">
        <v>13</v>
      </c>
      <c r="N97" s="174"/>
      <c r="O97" s="174"/>
      <c r="P97" s="174"/>
      <c r="Q97" s="174"/>
      <c r="R97" s="174"/>
      <c r="S97" s="1"/>
    </row>
    <row r="98" spans="1:19" ht="12" customHeight="1">
      <c r="A98" s="43"/>
      <c r="B98" s="33"/>
      <c r="E98" s="30"/>
      <c r="F98" s="30"/>
      <c r="G98" s="397"/>
      <c r="H98" s="14"/>
      <c r="I98" s="4"/>
      <c r="J98" s="83"/>
      <c r="K98" s="66"/>
      <c r="M98" s="679">
        <v>14</v>
      </c>
      <c r="N98" s="174"/>
      <c r="O98" s="174"/>
      <c r="P98" s="174"/>
      <c r="Q98" s="174"/>
      <c r="R98" s="174"/>
      <c r="S98" s="1"/>
    </row>
    <row r="99" spans="1:19" ht="12" customHeight="1">
      <c r="A99" s="43"/>
      <c r="B99" s="33"/>
      <c r="E99" s="30"/>
      <c r="F99" s="30"/>
      <c r="G99" s="397"/>
      <c r="H99" s="14"/>
      <c r="I99" s="4"/>
      <c r="J99" s="83"/>
      <c r="K99" s="66"/>
      <c r="M99" s="679">
        <v>15</v>
      </c>
      <c r="N99" s="174"/>
      <c r="O99" s="174"/>
      <c r="P99" s="174"/>
      <c r="Q99" s="174"/>
      <c r="R99" s="174"/>
      <c r="S99" s="1"/>
    </row>
    <row r="100" spans="1:19" ht="12" customHeight="1">
      <c r="A100" s="43"/>
      <c r="B100" s="33"/>
      <c r="E100" s="30"/>
      <c r="F100" s="30"/>
      <c r="G100" s="397"/>
      <c r="H100" s="14"/>
      <c r="I100" s="4"/>
      <c r="J100" s="83"/>
      <c r="K100" s="66"/>
      <c r="M100" s="679">
        <v>16</v>
      </c>
      <c r="N100" s="174"/>
      <c r="O100" s="174"/>
      <c r="P100" s="174"/>
      <c r="Q100" s="174"/>
      <c r="R100" s="174"/>
      <c r="S100" s="1"/>
    </row>
    <row r="101" spans="1:19" ht="12" customHeight="1">
      <c r="A101" s="43"/>
      <c r="B101" s="33"/>
      <c r="E101" s="30"/>
      <c r="F101" s="30"/>
      <c r="G101" s="397"/>
      <c r="H101" s="14"/>
      <c r="I101" s="4"/>
      <c r="J101" s="83"/>
      <c r="K101" s="66"/>
      <c r="M101" s="679">
        <v>17</v>
      </c>
      <c r="N101" s="174"/>
      <c r="O101" s="174"/>
      <c r="P101" s="174"/>
      <c r="Q101" s="174"/>
      <c r="R101" s="174"/>
      <c r="S101" s="1"/>
    </row>
    <row r="102" spans="1:19" ht="12" customHeight="1">
      <c r="A102" s="43"/>
      <c r="B102" s="33"/>
      <c r="E102" s="30"/>
      <c r="F102" s="30"/>
      <c r="G102" s="397"/>
      <c r="H102" s="14"/>
      <c r="I102" s="4"/>
      <c r="J102" s="83"/>
      <c r="K102" s="66"/>
      <c r="M102" s="679">
        <v>18</v>
      </c>
      <c r="N102" s="174"/>
      <c r="O102" s="174"/>
      <c r="P102" s="174"/>
      <c r="Q102" s="174"/>
      <c r="R102" s="174"/>
      <c r="S102" s="1"/>
    </row>
    <row r="103" spans="1:19" ht="12" customHeight="1">
      <c r="A103" s="43"/>
      <c r="B103" s="33"/>
      <c r="E103" s="30"/>
      <c r="F103" s="30"/>
      <c r="G103" s="397"/>
      <c r="H103" s="14"/>
      <c r="I103" s="4"/>
      <c r="J103" s="83"/>
      <c r="K103" s="66"/>
      <c r="M103" s="679">
        <v>19</v>
      </c>
      <c r="N103" s="174"/>
      <c r="O103" s="174"/>
      <c r="P103" s="174"/>
      <c r="Q103" s="174"/>
      <c r="R103" s="174"/>
      <c r="S103" s="1"/>
    </row>
    <row r="104" spans="1:19" ht="12" customHeight="1">
      <c r="A104" s="43"/>
      <c r="B104" s="33"/>
      <c r="E104" s="30"/>
      <c r="F104" s="30"/>
      <c r="G104" s="397"/>
      <c r="H104" s="14"/>
      <c r="I104" s="4"/>
      <c r="J104" s="83"/>
      <c r="K104" s="66"/>
      <c r="M104" s="679">
        <v>20</v>
      </c>
      <c r="N104" s="174"/>
      <c r="O104" s="174"/>
      <c r="P104" s="174"/>
      <c r="Q104" s="174"/>
      <c r="R104" s="174"/>
      <c r="S104" s="1"/>
    </row>
    <row r="105" spans="1:19" ht="12" customHeight="1">
      <c r="A105" s="43"/>
      <c r="B105" s="33"/>
      <c r="E105" s="30"/>
      <c r="F105" s="30"/>
      <c r="G105" s="397"/>
      <c r="H105" s="14"/>
      <c r="I105" s="4"/>
      <c r="J105" s="83"/>
      <c r="K105" s="66"/>
      <c r="M105" s="679">
        <v>21</v>
      </c>
      <c r="N105" s="174"/>
      <c r="O105" s="174"/>
      <c r="P105" s="174"/>
      <c r="Q105" s="174"/>
      <c r="R105" s="174"/>
      <c r="S105" s="1"/>
    </row>
    <row r="106" spans="1:19" ht="12" customHeight="1">
      <c r="A106" s="43"/>
      <c r="B106" s="33"/>
      <c r="E106" s="30"/>
      <c r="F106" s="30"/>
      <c r="G106" s="397"/>
      <c r="H106" s="14"/>
      <c r="I106" s="4"/>
      <c r="J106" s="83"/>
      <c r="K106" s="66"/>
      <c r="M106" s="679">
        <v>22</v>
      </c>
      <c r="N106" s="174"/>
      <c r="O106" s="174"/>
      <c r="P106" s="174"/>
      <c r="Q106" s="174"/>
      <c r="R106" s="174"/>
      <c r="S106" s="1"/>
    </row>
    <row r="107" spans="1:19" ht="12" customHeight="1">
      <c r="A107" s="43"/>
      <c r="B107" s="33"/>
      <c r="E107" s="30"/>
      <c r="F107" s="30"/>
      <c r="G107" s="397"/>
      <c r="H107" s="14"/>
      <c r="I107" s="4"/>
      <c r="J107" s="83"/>
      <c r="K107" s="66"/>
      <c r="M107" s="679">
        <v>23</v>
      </c>
      <c r="N107" s="174"/>
      <c r="O107" s="174"/>
      <c r="P107" s="174"/>
      <c r="Q107" s="174"/>
      <c r="R107" s="174"/>
      <c r="S107" s="1"/>
    </row>
    <row r="108" spans="1:19" ht="12" customHeight="1">
      <c r="A108" s="43"/>
      <c r="B108" s="33"/>
      <c r="E108" s="30"/>
      <c r="F108" s="30"/>
      <c r="G108" s="397"/>
      <c r="H108" s="14"/>
      <c r="I108" s="4"/>
      <c r="J108" s="83"/>
      <c r="K108" s="66"/>
      <c r="M108" s="679">
        <v>24</v>
      </c>
      <c r="N108" s="174"/>
      <c r="O108" s="174"/>
      <c r="P108" s="174"/>
      <c r="Q108" s="174"/>
      <c r="R108" s="174"/>
      <c r="S108" s="1"/>
    </row>
    <row r="109" spans="1:19" ht="12" customHeight="1">
      <c r="A109" s="43"/>
      <c r="B109" s="33"/>
      <c r="E109" s="30"/>
      <c r="F109" s="30"/>
      <c r="G109" s="397"/>
      <c r="H109" s="14"/>
      <c r="I109" s="4"/>
      <c r="J109" s="83"/>
      <c r="K109" s="66"/>
      <c r="M109" s="679">
        <v>25</v>
      </c>
      <c r="N109" s="174"/>
      <c r="O109" s="174"/>
      <c r="P109" s="174"/>
      <c r="Q109" s="174"/>
      <c r="R109" s="174"/>
      <c r="S109" s="1"/>
    </row>
    <row r="110" spans="1:19" ht="12" customHeight="1">
      <c r="A110" s="43"/>
      <c r="B110" s="33"/>
      <c r="E110" s="30"/>
      <c r="F110" s="30"/>
      <c r="G110" s="397"/>
      <c r="H110" s="14"/>
      <c r="I110" s="4"/>
      <c r="J110" s="83"/>
      <c r="K110" s="66"/>
      <c r="M110" s="679">
        <v>26</v>
      </c>
      <c r="N110" s="174"/>
      <c r="O110" s="174"/>
      <c r="P110" s="174"/>
      <c r="Q110" s="174"/>
      <c r="R110" s="174"/>
      <c r="S110" s="1"/>
    </row>
    <row r="111" spans="1:19" ht="12" customHeight="1">
      <c r="A111" s="43"/>
      <c r="B111" s="33"/>
      <c r="E111" s="30"/>
      <c r="F111" s="30"/>
      <c r="G111" s="397"/>
      <c r="H111" s="14"/>
      <c r="I111" s="4"/>
      <c r="J111" s="83"/>
      <c r="K111" s="66"/>
      <c r="M111" s="679">
        <v>27</v>
      </c>
      <c r="N111" s="174"/>
      <c r="O111" s="174"/>
      <c r="P111" s="174"/>
      <c r="Q111" s="174"/>
      <c r="R111" s="174"/>
      <c r="S111" s="1"/>
    </row>
    <row r="112" spans="1:19" ht="12" customHeight="1">
      <c r="A112" s="43"/>
      <c r="B112" s="33"/>
      <c r="E112" s="30"/>
      <c r="F112" s="30"/>
      <c r="G112" s="397"/>
      <c r="H112" s="14"/>
      <c r="I112" s="4"/>
      <c r="J112" s="83"/>
      <c r="K112" s="66"/>
      <c r="M112" s="679">
        <v>28</v>
      </c>
      <c r="N112" s="174"/>
      <c r="O112" s="174"/>
      <c r="P112" s="174"/>
      <c r="Q112" s="174"/>
      <c r="R112" s="174"/>
      <c r="S112" s="1"/>
    </row>
    <row r="113" spans="1:19" ht="12" customHeight="1">
      <c r="A113" s="43"/>
      <c r="B113" s="33"/>
      <c r="E113" s="30"/>
      <c r="F113" s="30"/>
      <c r="G113" s="397"/>
      <c r="H113" s="14"/>
      <c r="I113" s="4"/>
      <c r="J113" s="83"/>
      <c r="K113" s="66"/>
      <c r="M113" s="679">
        <v>29</v>
      </c>
      <c r="N113" s="174"/>
      <c r="O113" s="174"/>
      <c r="P113" s="174"/>
      <c r="Q113" s="174"/>
      <c r="R113" s="174"/>
      <c r="S113" s="1"/>
    </row>
    <row r="114" spans="1:19" ht="12" customHeight="1">
      <c r="A114" s="43"/>
      <c r="B114" s="33"/>
      <c r="E114" s="30"/>
      <c r="F114" s="30"/>
      <c r="G114" s="397"/>
      <c r="H114" s="14"/>
      <c r="I114" s="4"/>
      <c r="J114" s="83"/>
      <c r="K114" s="66"/>
      <c r="M114" s="679">
        <v>30</v>
      </c>
      <c r="N114" s="174"/>
      <c r="O114" s="174"/>
      <c r="P114" s="174"/>
      <c r="Q114" s="174"/>
      <c r="R114" s="174"/>
      <c r="S114" s="1"/>
    </row>
    <row r="115" spans="1:19" ht="12" customHeight="1">
      <c r="A115" s="43"/>
      <c r="B115" s="33"/>
      <c r="E115" s="30"/>
      <c r="F115" s="30"/>
      <c r="G115" s="397"/>
      <c r="H115" s="14"/>
      <c r="I115" s="4"/>
      <c r="J115" s="83"/>
      <c r="K115" s="66"/>
      <c r="M115" s="679">
        <v>31</v>
      </c>
      <c r="N115" s="174"/>
      <c r="O115" s="174"/>
      <c r="P115" s="174"/>
      <c r="Q115" s="174"/>
      <c r="R115" s="174"/>
      <c r="S115" s="1"/>
    </row>
    <row r="116" spans="1:19" ht="12" customHeight="1">
      <c r="A116" s="43"/>
      <c r="B116" s="33"/>
      <c r="E116" s="30"/>
      <c r="F116" s="30"/>
      <c r="G116" s="397"/>
      <c r="H116" s="14"/>
      <c r="I116" s="4"/>
      <c r="J116" s="83"/>
      <c r="K116" s="66"/>
      <c r="M116" s="679">
        <v>32</v>
      </c>
      <c r="N116" s="174"/>
      <c r="O116" s="174"/>
      <c r="P116" s="174"/>
      <c r="Q116" s="174"/>
      <c r="R116" s="174"/>
      <c r="S116" s="1"/>
    </row>
    <row r="117" spans="1:19" ht="12" customHeight="1">
      <c r="A117" s="43"/>
      <c r="B117" s="33"/>
      <c r="E117" s="30"/>
      <c r="F117" s="30"/>
      <c r="G117" s="397"/>
      <c r="H117" s="14"/>
      <c r="I117" s="4"/>
      <c r="J117" s="83"/>
      <c r="K117" s="66"/>
      <c r="M117" s="679">
        <v>33</v>
      </c>
      <c r="N117" s="174"/>
      <c r="O117" s="174"/>
      <c r="P117" s="174"/>
      <c r="Q117" s="174"/>
      <c r="R117" s="174"/>
      <c r="S117" s="1"/>
    </row>
    <row r="118" spans="1:19" ht="12" customHeight="1">
      <c r="A118" s="43"/>
      <c r="B118" s="33"/>
      <c r="E118" s="30"/>
      <c r="F118" s="30"/>
      <c r="G118" s="397"/>
      <c r="H118" s="14"/>
      <c r="I118" s="4"/>
      <c r="J118" s="83"/>
      <c r="K118" s="66"/>
      <c r="M118" s="679">
        <v>34</v>
      </c>
      <c r="N118" s="174"/>
      <c r="O118" s="174"/>
      <c r="P118" s="174"/>
      <c r="Q118" s="174"/>
      <c r="R118" s="174"/>
      <c r="S118" s="1"/>
    </row>
    <row r="119" spans="1:19" ht="12" customHeight="1">
      <c r="A119" s="43"/>
      <c r="B119" s="33"/>
      <c r="E119" s="30"/>
      <c r="F119" s="30"/>
      <c r="G119" s="397"/>
      <c r="H119" s="14"/>
      <c r="I119" s="4"/>
      <c r="J119" s="83"/>
      <c r="K119" s="66"/>
      <c r="M119" s="679">
        <v>35</v>
      </c>
      <c r="N119" s="174"/>
      <c r="O119" s="174"/>
      <c r="P119" s="174"/>
      <c r="Q119" s="174"/>
      <c r="R119" s="174"/>
      <c r="S119" s="1"/>
    </row>
    <row r="120" spans="1:19" ht="12" customHeight="1">
      <c r="A120" s="43"/>
      <c r="B120" s="33"/>
      <c r="E120" s="30"/>
      <c r="F120" s="30"/>
      <c r="G120" s="397"/>
      <c r="H120" s="14"/>
      <c r="I120" s="4"/>
      <c r="J120" s="83"/>
      <c r="K120" s="66"/>
      <c r="M120" s="679">
        <v>36</v>
      </c>
      <c r="N120" s="174"/>
      <c r="O120" s="174"/>
      <c r="P120" s="174"/>
      <c r="Q120" s="174"/>
      <c r="R120" s="174"/>
      <c r="S120" s="1"/>
    </row>
    <row r="121" spans="1:19" ht="12" customHeight="1">
      <c r="A121" s="43"/>
      <c r="B121" s="33"/>
      <c r="E121" s="30"/>
      <c r="F121" s="30"/>
      <c r="G121" s="397"/>
      <c r="H121" s="14"/>
      <c r="I121" s="4"/>
      <c r="J121" s="83"/>
      <c r="K121" s="66"/>
      <c r="M121" s="679">
        <v>37</v>
      </c>
      <c r="N121" s="174"/>
      <c r="O121" s="174"/>
      <c r="P121" s="174"/>
      <c r="Q121" s="174"/>
      <c r="R121" s="174"/>
      <c r="S121" s="1"/>
    </row>
    <row r="122" spans="1:19" ht="12" customHeight="1">
      <c r="A122" s="43"/>
      <c r="B122" s="33"/>
      <c r="E122" s="30"/>
      <c r="F122" s="30"/>
      <c r="G122" s="397"/>
      <c r="H122" s="14"/>
      <c r="I122" s="4"/>
      <c r="J122" s="83"/>
      <c r="K122" s="66"/>
      <c r="M122" s="679">
        <v>38</v>
      </c>
      <c r="N122" s="174"/>
      <c r="O122" s="174"/>
      <c r="P122" s="174"/>
      <c r="Q122" s="174"/>
      <c r="R122" s="174"/>
      <c r="S122" s="1"/>
    </row>
    <row r="123" spans="1:19" ht="12" customHeight="1">
      <c r="A123" s="43"/>
      <c r="B123" s="33"/>
      <c r="E123" s="30"/>
      <c r="F123" s="30"/>
      <c r="G123" s="397"/>
      <c r="H123" s="14"/>
      <c r="I123" s="4"/>
      <c r="J123" s="83"/>
      <c r="K123" s="66"/>
      <c r="M123" s="679">
        <v>39</v>
      </c>
      <c r="N123" s="174"/>
      <c r="O123" s="174"/>
      <c r="P123" s="174"/>
      <c r="Q123" s="174"/>
      <c r="R123" s="174"/>
      <c r="S123" s="1"/>
    </row>
    <row r="124" spans="1:19" ht="12" customHeight="1">
      <c r="A124" s="43"/>
      <c r="B124" s="33"/>
      <c r="E124" s="30"/>
      <c r="F124" s="30"/>
      <c r="G124" s="397"/>
      <c r="H124" s="14"/>
      <c r="I124" s="4"/>
      <c r="J124" s="83"/>
      <c r="K124" s="66"/>
      <c r="M124" s="679">
        <v>40</v>
      </c>
      <c r="N124" s="174"/>
      <c r="O124" s="174"/>
      <c r="P124" s="174"/>
      <c r="Q124" s="174"/>
      <c r="R124" s="174"/>
      <c r="S124" s="1"/>
    </row>
    <row r="125" spans="1:19" ht="12" customHeight="1">
      <c r="A125" s="43"/>
      <c r="B125" s="33"/>
      <c r="E125" s="30"/>
      <c r="F125" s="30"/>
      <c r="G125" s="397"/>
      <c r="H125" s="14"/>
      <c r="I125" s="4"/>
      <c r="J125" s="83"/>
      <c r="K125" s="66"/>
      <c r="M125" s="679">
        <v>41</v>
      </c>
      <c r="N125" s="174"/>
      <c r="O125" s="174"/>
      <c r="P125" s="174"/>
      <c r="Q125" s="174"/>
      <c r="R125" s="174"/>
      <c r="S125" s="1"/>
    </row>
    <row r="126" spans="1:19" ht="12" customHeight="1">
      <c r="A126" s="43"/>
      <c r="B126" s="33"/>
      <c r="E126" s="30"/>
      <c r="F126" s="30"/>
      <c r="G126" s="397"/>
      <c r="H126" s="14"/>
      <c r="I126" s="4"/>
      <c r="J126" s="83"/>
      <c r="K126" s="66"/>
      <c r="M126" s="679">
        <v>42</v>
      </c>
      <c r="N126" s="174"/>
      <c r="O126" s="174"/>
      <c r="P126" s="174"/>
      <c r="Q126" s="174"/>
      <c r="R126" s="174"/>
      <c r="S126" s="1"/>
    </row>
    <row r="127" spans="1:19" ht="12" customHeight="1">
      <c r="A127" s="43"/>
      <c r="B127" s="33"/>
      <c r="E127" s="30"/>
      <c r="F127" s="30"/>
      <c r="G127" s="397"/>
      <c r="H127" s="14"/>
      <c r="I127" s="4"/>
      <c r="J127" s="83"/>
      <c r="K127" s="66"/>
      <c r="M127" s="679">
        <v>43</v>
      </c>
      <c r="N127" s="174"/>
      <c r="O127" s="174"/>
      <c r="P127" s="174"/>
      <c r="Q127" s="174"/>
      <c r="R127" s="174"/>
      <c r="S127" s="1"/>
    </row>
    <row r="128" spans="1:19" ht="12" customHeight="1">
      <c r="A128" s="43"/>
      <c r="B128" s="33"/>
      <c r="E128" s="30"/>
      <c r="F128" s="30"/>
      <c r="G128" s="397"/>
      <c r="H128" s="14"/>
      <c r="I128" s="4"/>
      <c r="J128" s="83"/>
      <c r="K128" s="66"/>
      <c r="M128" s="679">
        <v>44</v>
      </c>
      <c r="N128" s="174"/>
      <c r="O128" s="174"/>
      <c r="P128" s="174"/>
      <c r="Q128" s="174"/>
      <c r="R128" s="174"/>
      <c r="S128" s="1"/>
    </row>
    <row r="129" spans="1:19" ht="12" customHeight="1">
      <c r="A129" s="43"/>
      <c r="B129" s="33"/>
      <c r="E129" s="30"/>
      <c r="F129" s="30"/>
      <c r="G129" s="397"/>
      <c r="H129" s="14"/>
      <c r="I129" s="4"/>
      <c r="J129" s="83"/>
      <c r="K129" s="66"/>
      <c r="M129" s="679">
        <v>45</v>
      </c>
      <c r="N129" s="174"/>
      <c r="O129" s="174"/>
      <c r="P129" s="174"/>
      <c r="Q129" s="174"/>
      <c r="R129" s="174"/>
      <c r="S129" s="1"/>
    </row>
    <row r="130" spans="1:19" ht="12" customHeight="1">
      <c r="A130" s="43"/>
      <c r="B130" s="33"/>
      <c r="E130" s="30"/>
      <c r="F130" s="30"/>
      <c r="G130" s="397"/>
      <c r="H130" s="14"/>
      <c r="I130" s="4"/>
      <c r="J130" s="83"/>
      <c r="K130" s="66"/>
      <c r="M130" s="679">
        <v>46</v>
      </c>
      <c r="N130" s="174"/>
      <c r="O130" s="174"/>
      <c r="P130" s="174"/>
      <c r="Q130" s="174"/>
      <c r="R130" s="174"/>
      <c r="S130" s="1"/>
    </row>
    <row r="131" spans="1:19" ht="12" customHeight="1">
      <c r="A131" s="43"/>
      <c r="B131" s="33"/>
      <c r="E131" s="30"/>
      <c r="F131" s="30"/>
      <c r="G131" s="397"/>
      <c r="H131" s="14"/>
      <c r="I131" s="4"/>
      <c r="J131" s="83"/>
      <c r="K131" s="66"/>
      <c r="M131" s="679">
        <v>47</v>
      </c>
      <c r="N131" s="174"/>
      <c r="O131" s="174"/>
      <c r="P131" s="174"/>
      <c r="Q131" s="174"/>
      <c r="R131" s="174"/>
      <c r="S131" s="1"/>
    </row>
    <row r="132" spans="1:19" ht="12" customHeight="1">
      <c r="A132" s="43"/>
      <c r="B132" s="33"/>
      <c r="E132" s="30"/>
      <c r="F132" s="30"/>
      <c r="G132" s="397"/>
      <c r="H132" s="14"/>
      <c r="I132" s="4"/>
      <c r="J132" s="83"/>
      <c r="K132" s="66"/>
      <c r="M132" s="679">
        <v>48</v>
      </c>
      <c r="N132" s="174"/>
      <c r="O132" s="174"/>
      <c r="P132" s="174"/>
      <c r="Q132" s="174"/>
      <c r="R132" s="174"/>
      <c r="S132" s="1"/>
    </row>
    <row r="133" spans="1:19" ht="12" customHeight="1">
      <c r="A133" s="43"/>
      <c r="B133" s="33"/>
      <c r="E133" s="30"/>
      <c r="F133" s="30"/>
      <c r="G133" s="397"/>
      <c r="H133" s="14"/>
      <c r="I133" s="4"/>
      <c r="J133" s="83"/>
      <c r="K133" s="66"/>
      <c r="M133" s="679">
        <v>49</v>
      </c>
      <c r="N133" s="174"/>
      <c r="O133" s="174"/>
      <c r="P133" s="174"/>
      <c r="Q133" s="174"/>
      <c r="R133" s="174"/>
      <c r="S133" s="1"/>
    </row>
    <row r="134" spans="1:19" ht="12" customHeight="1">
      <c r="A134" s="43"/>
      <c r="B134" s="33"/>
      <c r="E134" s="30"/>
      <c r="F134" s="30"/>
      <c r="G134" s="397"/>
      <c r="H134" s="14"/>
      <c r="I134" s="4"/>
      <c r="J134" s="83"/>
      <c r="K134" s="66"/>
      <c r="M134" s="679">
        <v>50</v>
      </c>
      <c r="N134" s="174"/>
      <c r="O134" s="174"/>
      <c r="P134" s="174"/>
      <c r="Q134" s="174"/>
      <c r="R134" s="174"/>
      <c r="S134" s="1"/>
    </row>
    <row r="135" spans="1:19" ht="12" customHeight="1">
      <c r="A135" s="43"/>
      <c r="B135" s="33"/>
      <c r="E135" s="30"/>
      <c r="F135" s="30"/>
      <c r="G135" s="397"/>
      <c r="H135" s="14"/>
      <c r="I135" s="4"/>
      <c r="J135" s="83"/>
      <c r="K135" s="66"/>
      <c r="M135" s="679">
        <v>51</v>
      </c>
      <c r="N135" s="174"/>
      <c r="O135" s="174"/>
      <c r="P135" s="174"/>
      <c r="Q135" s="174"/>
      <c r="R135" s="174"/>
      <c r="S135" s="1"/>
    </row>
    <row r="136" spans="1:19" ht="12" customHeight="1">
      <c r="A136" s="43"/>
      <c r="B136" s="33"/>
      <c r="E136" s="30"/>
      <c r="F136" s="30"/>
      <c r="G136" s="397"/>
      <c r="H136" s="14"/>
      <c r="I136" s="4"/>
      <c r="J136" s="83"/>
      <c r="K136" s="66"/>
      <c r="M136" s="679">
        <v>52</v>
      </c>
      <c r="N136" s="174"/>
      <c r="O136" s="174"/>
      <c r="P136" s="174"/>
      <c r="Q136" s="174"/>
      <c r="R136" s="174"/>
      <c r="S136" s="1"/>
    </row>
    <row r="137" spans="1:19" ht="12" customHeight="1">
      <c r="A137" s="43"/>
      <c r="B137" s="33"/>
      <c r="E137" s="30"/>
      <c r="F137" s="30"/>
      <c r="G137" s="397"/>
      <c r="H137" s="14"/>
      <c r="I137" s="4"/>
      <c r="J137" s="83"/>
      <c r="K137" s="66"/>
      <c r="M137" s="679">
        <v>53</v>
      </c>
      <c r="N137" s="174"/>
      <c r="O137" s="174"/>
      <c r="P137" s="174"/>
      <c r="Q137" s="174"/>
      <c r="R137" s="174"/>
      <c r="S137" s="1"/>
    </row>
    <row r="138" spans="1:19" ht="12" customHeight="1">
      <c r="A138" s="43"/>
      <c r="B138" s="33"/>
      <c r="E138" s="30"/>
      <c r="F138" s="30"/>
      <c r="G138" s="397"/>
      <c r="H138" s="14"/>
      <c r="I138" s="4"/>
      <c r="J138" s="83"/>
      <c r="K138" s="66"/>
      <c r="M138" s="679">
        <v>54</v>
      </c>
      <c r="N138" s="174"/>
      <c r="O138" s="174"/>
      <c r="P138" s="174"/>
      <c r="Q138" s="174"/>
      <c r="R138" s="174"/>
      <c r="S138" s="1"/>
    </row>
    <row r="139" spans="1:19" ht="12" customHeight="1">
      <c r="A139" s="43"/>
      <c r="B139" s="33"/>
      <c r="E139" s="30"/>
      <c r="F139" s="30"/>
      <c r="G139" s="397"/>
      <c r="H139" s="14"/>
      <c r="I139" s="4"/>
      <c r="J139" s="83"/>
      <c r="K139" s="66"/>
      <c r="M139" s="679">
        <v>55</v>
      </c>
      <c r="N139" s="174"/>
      <c r="O139" s="174"/>
      <c r="P139" s="174"/>
      <c r="Q139" s="174"/>
      <c r="R139" s="174"/>
      <c r="S139" s="1"/>
    </row>
    <row r="140" spans="1:19" ht="12" customHeight="1">
      <c r="A140" s="43"/>
      <c r="B140" s="33"/>
      <c r="E140" s="30"/>
      <c r="F140" s="30"/>
      <c r="G140" s="397"/>
      <c r="H140" s="14"/>
      <c r="I140" s="4"/>
      <c r="J140" s="83"/>
      <c r="K140" s="66"/>
      <c r="M140" s="679">
        <v>56</v>
      </c>
      <c r="N140" s="174"/>
      <c r="O140" s="174"/>
      <c r="P140" s="174"/>
      <c r="Q140" s="174"/>
      <c r="R140" s="174"/>
      <c r="S140" s="1"/>
    </row>
    <row r="141" spans="1:19" ht="12" customHeight="1">
      <c r="A141" s="43"/>
      <c r="B141" s="33"/>
      <c r="E141" s="30"/>
      <c r="F141" s="30"/>
      <c r="G141" s="397"/>
      <c r="H141" s="14"/>
      <c r="I141" s="4"/>
      <c r="J141" s="83"/>
      <c r="K141" s="66"/>
      <c r="M141" s="679">
        <v>57</v>
      </c>
      <c r="S141" s="1"/>
    </row>
    <row r="142" spans="1:19" ht="12" customHeight="1">
      <c r="A142" s="43"/>
      <c r="B142" s="33"/>
      <c r="E142" s="30"/>
      <c r="F142" s="30"/>
      <c r="G142" s="397"/>
      <c r="H142" s="14"/>
      <c r="I142" s="4"/>
      <c r="J142" s="83"/>
      <c r="K142" s="66"/>
      <c r="M142" s="679">
        <v>58</v>
      </c>
      <c r="S142" s="1"/>
    </row>
    <row r="143" spans="1:19" ht="12" customHeight="1">
      <c r="A143" s="43"/>
      <c r="B143" s="33"/>
      <c r="E143" s="30"/>
      <c r="F143" s="30"/>
      <c r="G143" s="397"/>
      <c r="H143" s="14"/>
      <c r="I143" s="4"/>
      <c r="J143" s="83"/>
      <c r="K143" s="66"/>
      <c r="M143" s="679">
        <v>59</v>
      </c>
      <c r="S143" s="1"/>
    </row>
    <row r="144" spans="1:19" ht="12" customHeight="1">
      <c r="A144" s="43"/>
      <c r="B144" s="33"/>
      <c r="E144" s="30"/>
      <c r="F144" s="30"/>
      <c r="G144" s="397"/>
      <c r="H144" s="14"/>
      <c r="I144" s="4"/>
      <c r="J144" s="83"/>
      <c r="K144" s="66"/>
      <c r="M144" s="679">
        <v>60</v>
      </c>
      <c r="S144" s="1"/>
    </row>
    <row r="145" spans="1:19" ht="12" customHeight="1">
      <c r="A145" s="43"/>
      <c r="B145" s="33"/>
      <c r="E145" s="30"/>
      <c r="F145" s="30"/>
      <c r="G145" s="397"/>
      <c r="H145" s="14"/>
      <c r="I145" s="4"/>
      <c r="J145" s="83"/>
      <c r="K145" s="66"/>
      <c r="M145" s="679">
        <v>61</v>
      </c>
      <c r="S145" s="1"/>
    </row>
    <row r="146" spans="1:19" ht="12" customHeight="1">
      <c r="A146" s="43"/>
      <c r="B146" s="33"/>
      <c r="E146" s="30"/>
      <c r="F146" s="30"/>
      <c r="G146" s="397"/>
      <c r="H146" s="14"/>
      <c r="I146" s="4"/>
      <c r="J146" s="83"/>
      <c r="K146" s="66"/>
      <c r="M146" s="679">
        <v>62</v>
      </c>
    </row>
    <row r="147" spans="1:19" ht="12" customHeight="1">
      <c r="A147" s="43"/>
      <c r="B147" s="33"/>
      <c r="E147" s="30"/>
      <c r="F147" s="30"/>
      <c r="G147" s="397"/>
      <c r="H147" s="14"/>
      <c r="I147" s="4"/>
      <c r="J147" s="83"/>
      <c r="K147" s="66"/>
      <c r="M147" s="679">
        <v>63</v>
      </c>
    </row>
    <row r="148" spans="1:19" ht="12" customHeight="1">
      <c r="A148" s="43"/>
      <c r="B148" s="33"/>
      <c r="E148" s="30"/>
      <c r="F148" s="30"/>
      <c r="G148" s="397"/>
      <c r="H148" s="14"/>
      <c r="I148" s="4"/>
      <c r="J148" s="83"/>
      <c r="K148" s="66"/>
      <c r="M148" s="679">
        <v>64</v>
      </c>
    </row>
    <row r="149" spans="1:19" ht="12" customHeight="1">
      <c r="A149" s="43"/>
      <c r="B149" s="33"/>
      <c r="E149" s="30"/>
      <c r="F149" s="30"/>
      <c r="G149" s="397"/>
      <c r="H149" s="14"/>
      <c r="I149" s="4"/>
      <c r="J149" s="83"/>
      <c r="K149" s="66"/>
      <c r="M149" s="679">
        <v>65</v>
      </c>
    </row>
    <row r="150" spans="1:19" ht="12" customHeight="1">
      <c r="A150" s="43"/>
      <c r="B150" s="33"/>
      <c r="E150" s="30"/>
      <c r="F150" s="30"/>
      <c r="G150" s="397"/>
      <c r="H150" s="14"/>
      <c r="I150" s="4"/>
      <c r="J150" s="83"/>
      <c r="K150" s="66"/>
      <c r="M150" s="679">
        <v>66</v>
      </c>
    </row>
    <row r="151" spans="1:19" ht="12" customHeight="1">
      <c r="A151" s="43"/>
      <c r="B151" s="33"/>
      <c r="E151" s="30"/>
      <c r="F151" s="30"/>
      <c r="G151" s="397"/>
      <c r="H151" s="14"/>
      <c r="I151" s="4"/>
      <c r="J151" s="83"/>
      <c r="K151" s="66"/>
      <c r="M151" s="679">
        <v>67</v>
      </c>
    </row>
    <row r="152" spans="1:19" ht="12" customHeight="1">
      <c r="A152" s="43"/>
      <c r="B152" s="33"/>
      <c r="E152" s="30"/>
      <c r="F152" s="30"/>
      <c r="G152" s="397"/>
      <c r="H152" s="14"/>
      <c r="I152" s="4"/>
      <c r="J152" s="83"/>
      <c r="K152" s="66"/>
      <c r="M152" s="679">
        <v>68</v>
      </c>
    </row>
    <row r="153" spans="1:19" ht="12" customHeight="1">
      <c r="A153" s="43" t="str">
        <f>IF(ISBLANK(H153),"",($E$3&amp;"."&amp;+(COUNTA(H$3:H153))))</f>
        <v/>
      </c>
      <c r="B153" s="18"/>
      <c r="C153" s="156"/>
      <c r="D153" s="173"/>
      <c r="E153" s="132"/>
      <c r="F153" s="132"/>
      <c r="G153" s="172"/>
      <c r="H153" s="89"/>
      <c r="I153" s="334"/>
      <c r="J153" s="83"/>
      <c r="K153" s="66" t="str">
        <f t="shared" si="4"/>
        <v/>
      </c>
      <c r="M153" s="679">
        <v>69</v>
      </c>
    </row>
    <row r="154" spans="1:19" ht="12" customHeight="1">
      <c r="A154" s="43" t="str">
        <f>IF(ISBLANK(H154),"",($E$3&amp;"."&amp;+(COUNTA(H$3:H154))))</f>
        <v/>
      </c>
      <c r="B154" s="4"/>
      <c r="C154" s="25" t="str">
        <f>C3</f>
        <v>Schedule</v>
      </c>
      <c r="D154" s="22"/>
      <c r="E154" s="22">
        <f>E3</f>
        <v>8</v>
      </c>
      <c r="F154" s="10"/>
      <c r="G154" s="23"/>
      <c r="H154" s="50"/>
      <c r="I154" s="232"/>
      <c r="J154" s="83"/>
      <c r="K154" s="66" t="str">
        <f t="shared" si="4"/>
        <v/>
      </c>
      <c r="M154" s="679">
        <v>70</v>
      </c>
    </row>
    <row r="155" spans="1:19" ht="12" customHeight="1">
      <c r="A155" s="43" t="str">
        <f>IF(ISBLANK(H155),"",($E$3&amp;"."&amp;+(COUNTA(H$3:H155))))</f>
        <v/>
      </c>
      <c r="B155" s="4"/>
      <c r="C155" s="25" t="str">
        <f>C6</f>
        <v>ACCESS ROAD, TEMPORARY DIVERSION AND CROSSING WORKS</v>
      </c>
      <c r="D155" s="22"/>
      <c r="E155" s="22"/>
      <c r="F155" s="22"/>
      <c r="G155" s="23"/>
      <c r="H155" s="50"/>
      <c r="I155" s="232"/>
      <c r="J155" s="87"/>
      <c r="K155" s="66" t="str">
        <f t="shared" si="4"/>
        <v/>
      </c>
      <c r="M155" s="679">
        <v>71</v>
      </c>
    </row>
    <row r="156" spans="1:19" ht="12" customHeight="1">
      <c r="A156" s="43" t="str">
        <f>IF(ISBLANK(H156),"",($E$3&amp;"."&amp;+(COUNTA(H$3:H156))))</f>
        <v/>
      </c>
      <c r="B156" s="4"/>
      <c r="C156" s="8"/>
      <c r="D156" s="48"/>
      <c r="E156" s="48"/>
      <c r="F156" s="48"/>
      <c r="G156" s="49"/>
      <c r="H156" s="50"/>
      <c r="I156" s="232"/>
      <c r="J156" s="87"/>
      <c r="K156" s="66" t="str">
        <f t="shared" si="4"/>
        <v/>
      </c>
      <c r="M156" s="679">
        <v>72</v>
      </c>
    </row>
    <row r="157" spans="1:19" ht="12" customHeight="1">
      <c r="A157" s="68"/>
      <c r="B157" s="69"/>
      <c r="C157" s="78" t="s">
        <v>166</v>
      </c>
      <c r="D157" s="70"/>
      <c r="E157" s="70"/>
      <c r="F157" s="70"/>
      <c r="G157" s="70"/>
      <c r="H157" s="69"/>
      <c r="I157" s="421"/>
      <c r="J157" s="80" t="s">
        <v>167</v>
      </c>
      <c r="K157" s="391"/>
      <c r="M157" s="679">
        <v>73</v>
      </c>
    </row>
    <row r="158" spans="1:19" ht="12" customHeight="1">
      <c r="M158" s="679">
        <v>74</v>
      </c>
    </row>
    <row r="159" spans="1:19" ht="12" customHeight="1">
      <c r="M159" s="679">
        <v>75</v>
      </c>
    </row>
    <row r="160" spans="1:19" ht="12" customHeight="1">
      <c r="M160" s="679">
        <v>76</v>
      </c>
    </row>
    <row r="161" spans="13:13" ht="12" customHeight="1">
      <c r="M161" s="679">
        <v>77</v>
      </c>
    </row>
    <row r="162" spans="13:13" ht="12" customHeight="1">
      <c r="M162" s="679">
        <v>78</v>
      </c>
    </row>
    <row r="163" spans="13:13" ht="12" customHeight="1">
      <c r="M163" s="679">
        <v>79</v>
      </c>
    </row>
    <row r="164" spans="13:13" ht="12" customHeight="1">
      <c r="M164" s="679">
        <v>80</v>
      </c>
    </row>
    <row r="165" spans="13:13" ht="12" customHeight="1"/>
    <row r="166" spans="13:13" ht="12" customHeight="1"/>
    <row r="167" spans="13:13" ht="12" customHeight="1"/>
    <row r="168" spans="13:13" ht="12" customHeight="1"/>
    <row r="169" spans="13:13" ht="12" customHeight="1"/>
    <row r="170" spans="13:13" ht="12" customHeight="1"/>
    <row r="171" spans="13:13" ht="12" customHeight="1"/>
    <row r="172" spans="13:13" ht="12" customHeight="1"/>
    <row r="173" spans="13:13" ht="12" customHeight="1"/>
    <row r="174" spans="13:13" ht="12" customHeight="1"/>
    <row r="175" spans="13:13" ht="12" customHeight="1"/>
    <row r="176" spans="13:13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</sheetData>
  <mergeCells count="15">
    <mergeCell ref="C48:G48"/>
    <mergeCell ref="A1:A2"/>
    <mergeCell ref="C1:G2"/>
    <mergeCell ref="B1:B2"/>
    <mergeCell ref="C28:G28"/>
    <mergeCell ref="K1:K2"/>
    <mergeCell ref="J1:J2"/>
    <mergeCell ref="H1:H2"/>
    <mergeCell ref="I1:I2"/>
    <mergeCell ref="C6:G6"/>
    <mergeCell ref="C76:G76"/>
    <mergeCell ref="C83:G83"/>
    <mergeCell ref="C62:G62"/>
    <mergeCell ref="C67:G67"/>
    <mergeCell ref="C71:G71"/>
  </mergeCells>
  <phoneticPr fontId="7" type="noConversion"/>
  <conditionalFormatting sqref="J74">
    <cfRule type="cellIs" dxfId="5" priority="10" stopIfTrue="1" operator="between">
      <formula>#REF!-#REF!</formula>
      <formula>#REF!+#REF!</formula>
    </cfRule>
    <cfRule type="cellIs" dxfId="4" priority="11" stopIfTrue="1" operator="greaterThanOrEqual">
      <formula>#REF!+#REF!</formula>
    </cfRule>
    <cfRule type="cellIs" dxfId="3" priority="12" stopIfTrue="1" operator="lessThanOrEqual">
      <formula>#REF!-#REF!</formula>
    </cfRule>
  </conditionalFormatting>
  <conditionalFormatting sqref="J82">
    <cfRule type="cellIs" dxfId="2" priority="4" stopIfTrue="1" operator="between">
      <formula>#REF!-#REF!</formula>
      <formula>#REF!+#REF!</formula>
    </cfRule>
    <cfRule type="cellIs" dxfId="1" priority="5" stopIfTrue="1" operator="greaterThanOrEqual">
      <formula>#REF!+#REF!</formula>
    </cfRule>
    <cfRule type="cellIs" dxfId="0" priority="6" stopIfTrue="1" operator="lessThanOrEqual">
      <formula>#REF!-#REF!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&amp;L&amp;9Part C2: Pricing Data
Section C2.2: Bill of Quantities
&amp;R&amp;G</oddHeader>
    <oddFooter>&amp;C&amp;9&amp;G
C2.2-&amp;P</oddFooter>
  </headerFooter>
  <rowBreaks count="1" manualBreakCount="1">
    <brk id="80" max="10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7EDA-9467-4076-AA5C-B10C476A4AE1}">
  <dimension ref="A1:O982"/>
  <sheetViews>
    <sheetView tabSelected="1" view="pageLayout" topLeftCell="A37" zoomScale="80" zoomScaleNormal="100" zoomScaleSheetLayoutView="124" zoomScalePageLayoutView="80" workbookViewId="0">
      <selection activeCell="J13" sqref="J13"/>
    </sheetView>
  </sheetViews>
  <sheetFormatPr defaultColWidth="9.109375" defaultRowHeight="12.75" customHeight="1"/>
  <cols>
    <col min="1" max="1" width="6.88671875" style="484" customWidth="1"/>
    <col min="2" max="2" width="8.21875" style="2" customWidth="1"/>
    <col min="3" max="3" width="3.6640625" style="1" customWidth="1"/>
    <col min="4" max="4" width="5.109375" style="1" customWidth="1"/>
    <col min="5" max="5" width="3.6640625" style="1" customWidth="1"/>
    <col min="6" max="6" width="3.5546875" style="1" customWidth="1"/>
    <col min="7" max="7" width="37.5546875" style="1" customWidth="1"/>
    <col min="8" max="8" width="8.5546875" style="2" customWidth="1"/>
    <col min="9" max="9" width="8.33203125" style="2" customWidth="1"/>
    <col min="10" max="10" width="13.5546875" style="475" customWidth="1"/>
    <col min="11" max="11" width="14.88671875" style="475" customWidth="1"/>
    <col min="12" max="12" width="9.109375" style="1"/>
    <col min="13" max="13" width="9.109375" style="679"/>
    <col min="14" max="16384" width="9.109375" style="1"/>
  </cols>
  <sheetData>
    <row r="1" spans="1:13" s="2" customFormat="1" ht="12" customHeight="1">
      <c r="A1" s="717" t="s">
        <v>0</v>
      </c>
      <c r="B1" s="725" t="s">
        <v>846</v>
      </c>
      <c r="C1" s="719" t="s">
        <v>2</v>
      </c>
      <c r="D1" s="720"/>
      <c r="E1" s="720"/>
      <c r="F1" s="720"/>
      <c r="G1" s="721"/>
      <c r="H1" s="725" t="s">
        <v>3</v>
      </c>
      <c r="I1" s="725" t="s">
        <v>4</v>
      </c>
      <c r="J1" s="727" t="s">
        <v>5</v>
      </c>
      <c r="K1" s="727" t="s">
        <v>6</v>
      </c>
      <c r="M1" s="677"/>
    </row>
    <row r="2" spans="1:13" s="2" customFormat="1" ht="12" customHeight="1">
      <c r="A2" s="718"/>
      <c r="B2" s="726"/>
      <c r="C2" s="722"/>
      <c r="D2" s="723"/>
      <c r="E2" s="723"/>
      <c r="F2" s="723"/>
      <c r="G2" s="724"/>
      <c r="H2" s="726"/>
      <c r="I2" s="726"/>
      <c r="J2" s="728"/>
      <c r="K2" s="728"/>
      <c r="M2" s="677"/>
    </row>
    <row r="3" spans="1:13" ht="12.6" customHeight="1">
      <c r="A3" s="476"/>
      <c r="B3" s="121" t="s">
        <v>719</v>
      </c>
      <c r="C3" s="9" t="s">
        <v>823</v>
      </c>
      <c r="D3" s="10"/>
      <c r="E3" s="477">
        <v>9</v>
      </c>
      <c r="G3" s="6"/>
      <c r="H3" s="4"/>
      <c r="I3" s="4"/>
      <c r="J3" s="84"/>
      <c r="K3" s="84"/>
      <c r="M3" s="679">
        <v>1</v>
      </c>
    </row>
    <row r="4" spans="1:13" ht="12" customHeight="1">
      <c r="A4" s="478"/>
      <c r="B4" s="33"/>
      <c r="C4" s="25" t="s">
        <v>720</v>
      </c>
      <c r="D4" s="11"/>
      <c r="E4" s="11"/>
      <c r="F4" s="11"/>
      <c r="G4" s="6"/>
      <c r="H4" s="14"/>
      <c r="I4" s="4"/>
      <c r="J4" s="84"/>
      <c r="K4" s="84"/>
      <c r="M4" s="679">
        <v>2</v>
      </c>
    </row>
    <row r="5" spans="1:13" ht="12" customHeight="1">
      <c r="A5" s="478"/>
      <c r="B5" s="33"/>
      <c r="C5" s="17"/>
      <c r="D5" s="11"/>
      <c r="E5" s="11"/>
      <c r="F5" s="11"/>
      <c r="G5" s="6"/>
      <c r="H5" s="14"/>
      <c r="I5" s="4"/>
      <c r="J5" s="84"/>
      <c r="K5" s="84"/>
      <c r="M5" s="679">
        <v>3</v>
      </c>
    </row>
    <row r="6" spans="1:13" ht="12" customHeight="1">
      <c r="A6" s="478"/>
      <c r="B6" s="33"/>
      <c r="C6" s="740" t="s">
        <v>102</v>
      </c>
      <c r="D6" s="741"/>
      <c r="E6" s="741"/>
      <c r="F6" s="741"/>
      <c r="G6" s="742"/>
      <c r="H6" s="14"/>
      <c r="I6" s="4"/>
      <c r="J6" s="84"/>
      <c r="K6" s="84"/>
      <c r="M6" s="679">
        <v>4</v>
      </c>
    </row>
    <row r="7" spans="1:13" ht="12" customHeight="1">
      <c r="A7" s="478"/>
      <c r="B7" s="33"/>
      <c r="C7" s="17"/>
      <c r="D7" s="19"/>
      <c r="E7" s="11"/>
      <c r="F7" s="11"/>
      <c r="G7" s="6"/>
      <c r="H7" s="14"/>
      <c r="I7" s="4"/>
      <c r="J7" s="84"/>
      <c r="K7" s="84"/>
      <c r="M7" s="679">
        <v>5</v>
      </c>
    </row>
    <row r="8" spans="1:13" ht="12" customHeight="1">
      <c r="A8" s="479" t="str">
        <f>IF(ISBLANK(H8),"",($E$3&amp;"."&amp;+(COUNTA(H$3:H7))))</f>
        <v/>
      </c>
      <c r="B8" s="33">
        <v>4.2</v>
      </c>
      <c r="C8" s="15" t="s">
        <v>12</v>
      </c>
      <c r="D8" s="16" t="s">
        <v>721</v>
      </c>
      <c r="E8" s="11"/>
      <c r="F8" s="11"/>
      <c r="G8" s="6"/>
      <c r="H8" s="14"/>
      <c r="I8" s="4"/>
      <c r="J8" s="84"/>
      <c r="K8" s="84"/>
      <c r="M8" s="679">
        <v>6</v>
      </c>
    </row>
    <row r="9" spans="1:13" ht="12" customHeight="1">
      <c r="A9" s="479" t="str">
        <f>IF(ISBLANK(H9),"",($E$3&amp;"."&amp;+(COUNTA(H$3:H8))))</f>
        <v/>
      </c>
      <c r="B9" s="33"/>
      <c r="C9" s="17"/>
      <c r="D9" s="11"/>
      <c r="E9" s="11"/>
      <c r="F9" s="11"/>
      <c r="G9" s="6"/>
      <c r="H9" s="14"/>
      <c r="I9" s="4"/>
      <c r="J9" s="84"/>
      <c r="K9" s="84"/>
      <c r="M9" s="679">
        <v>7</v>
      </c>
    </row>
    <row r="10" spans="1:13" ht="12" customHeight="1">
      <c r="A10" s="479" t="str">
        <f>IF(ISBLANK(H10),"",($E$3&amp;"."&amp;+(COUNTA(H$3:H10))))</f>
        <v>9.1</v>
      </c>
      <c r="B10" s="33" t="s">
        <v>722</v>
      </c>
      <c r="C10" s="12"/>
      <c r="D10" s="13" t="s">
        <v>11</v>
      </c>
      <c r="E10" s="11" t="s">
        <v>723</v>
      </c>
      <c r="F10" s="11"/>
      <c r="G10" s="6"/>
      <c r="H10" s="14" t="s">
        <v>724</v>
      </c>
      <c r="I10" s="167">
        <v>500</v>
      </c>
      <c r="J10" s="84"/>
      <c r="K10" s="84"/>
      <c r="M10" s="679">
        <v>8</v>
      </c>
    </row>
    <row r="11" spans="1:13" ht="12" customHeight="1">
      <c r="A11" s="479" t="str">
        <f>IF(ISBLANK(H11),"",($E$3&amp;"."&amp;+(COUNTA(H$3:H11))))</f>
        <v/>
      </c>
      <c r="B11" s="33"/>
      <c r="C11" s="17"/>
      <c r="D11" s="13"/>
      <c r="E11" s="11"/>
      <c r="F11" s="11"/>
      <c r="G11" s="6"/>
      <c r="H11" s="14"/>
      <c r="I11" s="4"/>
      <c r="J11" s="84"/>
      <c r="K11" s="84"/>
      <c r="M11" s="679">
        <v>9</v>
      </c>
    </row>
    <row r="12" spans="1:13" ht="12" customHeight="1">
      <c r="A12" s="479" t="str">
        <f>IF(ISBLANK(H12),"",($E$3&amp;"."&amp;+(COUNTA(H$3:H12))))</f>
        <v>9.2</v>
      </c>
      <c r="B12" s="33" t="s">
        <v>722</v>
      </c>
      <c r="C12" s="12"/>
      <c r="D12" s="13" t="s">
        <v>17</v>
      </c>
      <c r="E12" s="11" t="s">
        <v>725</v>
      </c>
      <c r="F12" s="11"/>
      <c r="G12" s="6"/>
      <c r="H12" s="14" t="s">
        <v>724</v>
      </c>
      <c r="I12" s="167">
        <v>35</v>
      </c>
      <c r="J12" s="84"/>
      <c r="K12" s="84"/>
      <c r="M12" s="679">
        <v>10</v>
      </c>
    </row>
    <row r="13" spans="1:13" ht="12" customHeight="1">
      <c r="A13" s="479" t="str">
        <f>IF(ISBLANK(H13),"",($E$3&amp;"."&amp;+(COUNTA(H$3:H13))))</f>
        <v/>
      </c>
      <c r="B13" s="33"/>
      <c r="C13" s="17"/>
      <c r="D13" s="13"/>
      <c r="E13" s="11"/>
      <c r="F13" s="11"/>
      <c r="G13" s="6"/>
      <c r="H13" s="14"/>
      <c r="I13" s="4"/>
      <c r="J13" s="84"/>
      <c r="K13" s="84"/>
      <c r="M13" s="679">
        <v>11</v>
      </c>
    </row>
    <row r="14" spans="1:13" ht="12" customHeight="1">
      <c r="A14" s="479" t="str">
        <f>IF(ISBLANK(H14),"",($E$3&amp;"."&amp;+(COUNTA(H$3:H14))))</f>
        <v>9.3</v>
      </c>
      <c r="B14" s="33" t="s">
        <v>726</v>
      </c>
      <c r="C14" s="12"/>
      <c r="D14" s="13" t="s">
        <v>81</v>
      </c>
      <c r="E14" s="11" t="s">
        <v>727</v>
      </c>
      <c r="F14" s="11"/>
      <c r="G14" s="6"/>
      <c r="H14" s="14" t="s">
        <v>724</v>
      </c>
      <c r="I14" s="167">
        <v>10</v>
      </c>
      <c r="J14" s="84"/>
      <c r="K14" s="84"/>
      <c r="M14" s="679">
        <v>12</v>
      </c>
    </row>
    <row r="15" spans="1:13" ht="12" customHeight="1">
      <c r="A15" s="479" t="str">
        <f>IF(ISBLANK(H15),"",($E$3&amp;"."&amp;+(COUNTA(H$3:H15))))</f>
        <v/>
      </c>
      <c r="B15" s="33"/>
      <c r="C15" s="17"/>
      <c r="D15" s="11"/>
      <c r="E15" s="11"/>
      <c r="F15" s="11"/>
      <c r="G15" s="6"/>
      <c r="H15" s="14"/>
      <c r="I15" s="4"/>
      <c r="J15" s="84"/>
      <c r="K15" s="84"/>
      <c r="M15" s="679">
        <v>13</v>
      </c>
    </row>
    <row r="16" spans="1:13" ht="12" customHeight="1">
      <c r="A16" s="479" t="str">
        <f>IF(ISBLANK(H16),"",($E$3&amp;"."&amp;+(COUNTA(H$3:H16))))</f>
        <v/>
      </c>
      <c r="B16" s="33">
        <v>4.3</v>
      </c>
      <c r="C16" s="15" t="s">
        <v>15</v>
      </c>
      <c r="D16" s="16" t="s">
        <v>1049</v>
      </c>
      <c r="E16" s="11"/>
      <c r="F16" s="11"/>
      <c r="G16" s="6"/>
      <c r="H16" s="14"/>
      <c r="I16" s="4"/>
      <c r="J16" s="84"/>
      <c r="K16" s="84"/>
      <c r="M16" s="679">
        <v>14</v>
      </c>
    </row>
    <row r="17" spans="1:13" ht="12" customHeight="1">
      <c r="A17" s="479" t="str">
        <f>IF(ISBLANK(H17),"",($E$3&amp;"."&amp;+(COUNTA(H$3:H17))))</f>
        <v/>
      </c>
      <c r="B17" s="33"/>
      <c r="C17" s="17"/>
      <c r="D17" s="11"/>
      <c r="E17" s="11"/>
      <c r="F17" s="11"/>
      <c r="G17" s="6"/>
      <c r="H17" s="14"/>
      <c r="I17" s="4"/>
      <c r="J17" s="84"/>
      <c r="K17" s="84"/>
      <c r="M17" s="679">
        <v>15</v>
      </c>
    </row>
    <row r="18" spans="1:13" ht="12" customHeight="1">
      <c r="A18" s="479" t="str">
        <f>IF(ISBLANK(H18),"",($E$3&amp;"."&amp;+(COUNTA(H$3:H18))))</f>
        <v>9.4</v>
      </c>
      <c r="B18" s="33" t="s">
        <v>728</v>
      </c>
      <c r="C18" s="12"/>
      <c r="D18" s="13" t="s">
        <v>11</v>
      </c>
      <c r="E18" s="11" t="s">
        <v>729</v>
      </c>
      <c r="F18" s="11"/>
      <c r="G18" s="6"/>
      <c r="H18" s="14" t="s">
        <v>62</v>
      </c>
      <c r="I18" s="4">
        <v>1375</v>
      </c>
      <c r="J18" s="84"/>
      <c r="K18" s="84"/>
      <c r="M18" s="679">
        <v>16</v>
      </c>
    </row>
    <row r="19" spans="1:13" ht="12" customHeight="1">
      <c r="A19" s="479" t="str">
        <f>IF(ISBLANK(H19),"",($E$3&amp;"."&amp;+(COUNTA(H$3:H19))))</f>
        <v/>
      </c>
      <c r="B19" s="33"/>
      <c r="C19" s="17"/>
      <c r="D19" s="13"/>
      <c r="E19" s="11" t="s">
        <v>730</v>
      </c>
      <c r="F19" s="11"/>
      <c r="G19" s="6"/>
      <c r="H19" s="14"/>
      <c r="I19" s="4"/>
      <c r="J19" s="84"/>
      <c r="K19" s="84"/>
      <c r="M19" s="679">
        <v>17</v>
      </c>
    </row>
    <row r="20" spans="1:13" ht="12" customHeight="1">
      <c r="A20" s="479" t="str">
        <f>IF(ISBLANK(H20),"",($E$3&amp;"."&amp;+(COUNTA(H$3:H20))))</f>
        <v/>
      </c>
      <c r="B20" s="33"/>
      <c r="C20" s="17"/>
      <c r="D20" s="13"/>
      <c r="E20" s="11" t="s">
        <v>731</v>
      </c>
      <c r="F20" s="11"/>
      <c r="G20" s="6"/>
      <c r="H20" s="14"/>
      <c r="I20" s="4"/>
      <c r="J20" s="84"/>
      <c r="K20" s="84"/>
      <c r="M20" s="679">
        <v>18</v>
      </c>
    </row>
    <row r="21" spans="1:13" ht="12" customHeight="1">
      <c r="A21" s="479" t="str">
        <f>IF(ISBLANK(H21),"",($E$3&amp;"."&amp;+(COUNTA(H$3:H21))))</f>
        <v/>
      </c>
      <c r="B21" s="33"/>
      <c r="C21" s="17"/>
      <c r="D21" s="13"/>
      <c r="E21" s="11"/>
      <c r="F21" s="11"/>
      <c r="G21" s="6"/>
      <c r="H21" s="14"/>
      <c r="I21" s="4"/>
      <c r="J21" s="84"/>
      <c r="K21" s="84"/>
      <c r="M21" s="679">
        <v>19</v>
      </c>
    </row>
    <row r="22" spans="1:13" ht="12" customHeight="1">
      <c r="A22" s="479" t="str">
        <f>IF(ISBLANK(H22),"",($E$3&amp;"."&amp;+(COUNTA(H$3:H22))))</f>
        <v>9.5</v>
      </c>
      <c r="B22" s="33" t="s">
        <v>728</v>
      </c>
      <c r="C22" s="12"/>
      <c r="D22" s="13" t="s">
        <v>17</v>
      </c>
      <c r="E22" s="11" t="s">
        <v>729</v>
      </c>
      <c r="F22" s="11"/>
      <c r="G22" s="6"/>
      <c r="H22" s="14" t="s">
        <v>62</v>
      </c>
      <c r="I22" s="4">
        <v>100</v>
      </c>
      <c r="J22" s="84"/>
      <c r="K22" s="84"/>
      <c r="M22" s="679">
        <v>20</v>
      </c>
    </row>
    <row r="23" spans="1:13" ht="12" customHeight="1">
      <c r="A23" s="479" t="str">
        <f>IF(ISBLANK(H23),"",($E$3&amp;"."&amp;+(COUNTA(H$3:H23))))</f>
        <v/>
      </c>
      <c r="B23" s="33"/>
      <c r="C23" s="17"/>
      <c r="D23" s="13"/>
      <c r="E23" s="11" t="s">
        <v>730</v>
      </c>
      <c r="F23" s="11"/>
      <c r="G23" s="6"/>
      <c r="H23" s="14"/>
      <c r="I23" s="4"/>
      <c r="J23" s="84"/>
      <c r="K23" s="84"/>
      <c r="M23" s="679">
        <v>21</v>
      </c>
    </row>
    <row r="24" spans="1:13" ht="12" customHeight="1">
      <c r="A24" s="479" t="str">
        <f>IF(ISBLANK(H24),"",($E$3&amp;"."&amp;+(COUNTA(H$3:H24))))</f>
        <v/>
      </c>
      <c r="B24" s="33"/>
      <c r="C24" s="17"/>
      <c r="D24" s="13"/>
      <c r="E24" s="11" t="s">
        <v>732</v>
      </c>
      <c r="F24" s="11"/>
      <c r="G24" s="6"/>
      <c r="H24" s="14"/>
      <c r="I24" s="4"/>
      <c r="J24" s="84"/>
      <c r="K24" s="84"/>
      <c r="M24" s="679">
        <v>22</v>
      </c>
    </row>
    <row r="25" spans="1:13" ht="12" customHeight="1">
      <c r="A25" s="479" t="str">
        <f>IF(ISBLANK(H25),"",($E$3&amp;"."&amp;+(COUNTA(H$3:H25))))</f>
        <v/>
      </c>
      <c r="B25" s="33"/>
      <c r="C25" s="17"/>
      <c r="D25" s="13"/>
      <c r="E25" s="11"/>
      <c r="F25" s="11"/>
      <c r="G25" s="6"/>
      <c r="H25" s="14"/>
      <c r="I25" s="4"/>
      <c r="J25" s="84"/>
      <c r="K25" s="84"/>
      <c r="M25" s="679">
        <v>23</v>
      </c>
    </row>
    <row r="26" spans="1:13" ht="12" customHeight="1">
      <c r="A26" s="479" t="str">
        <f>IF(ISBLANK(H26),"",($E$3&amp;"."&amp;+(COUNTA(H$3:H26))))</f>
        <v>9.6</v>
      </c>
      <c r="B26" s="33" t="s">
        <v>728</v>
      </c>
      <c r="C26" s="12"/>
      <c r="D26" s="13" t="s">
        <v>81</v>
      </c>
      <c r="E26" s="11" t="s">
        <v>729</v>
      </c>
      <c r="F26" s="11"/>
      <c r="G26" s="6"/>
      <c r="H26" s="14" t="s">
        <v>62</v>
      </c>
      <c r="I26" s="4"/>
      <c r="J26" s="84"/>
      <c r="K26" s="84" t="s">
        <v>170</v>
      </c>
      <c r="M26" s="679">
        <v>24</v>
      </c>
    </row>
    <row r="27" spans="1:13" ht="12" customHeight="1">
      <c r="A27" s="479" t="str">
        <f>IF(ISBLANK(H27),"",($E$3&amp;"."&amp;+(COUNTA(H$3:H27))))</f>
        <v/>
      </c>
      <c r="B27" s="33"/>
      <c r="C27" s="17"/>
      <c r="D27" s="13"/>
      <c r="E27" s="11" t="s">
        <v>730</v>
      </c>
      <c r="F27" s="11"/>
      <c r="G27" s="6"/>
      <c r="H27" s="14"/>
      <c r="I27" s="4"/>
      <c r="J27" s="84"/>
      <c r="K27" s="84"/>
      <c r="M27" s="679">
        <v>25</v>
      </c>
    </row>
    <row r="28" spans="1:13" ht="12" customHeight="1">
      <c r="A28" s="479" t="str">
        <f>IF(ISBLANK(H28),"",($E$3&amp;"."&amp;+(COUNTA(H$3:H28))))</f>
        <v/>
      </c>
      <c r="B28" s="33"/>
      <c r="C28" s="17"/>
      <c r="D28" s="13"/>
      <c r="E28" s="11" t="s">
        <v>733</v>
      </c>
      <c r="F28" s="11"/>
      <c r="G28" s="6"/>
      <c r="H28" s="14"/>
      <c r="I28" s="4"/>
      <c r="J28" s="84"/>
      <c r="K28" s="84"/>
      <c r="M28" s="679">
        <v>26</v>
      </c>
    </row>
    <row r="29" spans="1:13" ht="12" customHeight="1">
      <c r="A29" s="479" t="str">
        <f>IF(ISBLANK(H29),"",($E$3&amp;"."&amp;+(COUNTA(H$3:H29))))</f>
        <v/>
      </c>
      <c r="B29" s="33"/>
      <c r="C29" s="17"/>
      <c r="D29" s="13"/>
      <c r="E29" s="11"/>
      <c r="F29" s="11"/>
      <c r="G29" s="6"/>
      <c r="H29" s="14"/>
      <c r="I29" s="4"/>
      <c r="J29" s="84"/>
      <c r="K29" s="84"/>
      <c r="M29" s="679">
        <v>27</v>
      </c>
    </row>
    <row r="30" spans="1:13" ht="12" customHeight="1">
      <c r="A30" s="479" t="str">
        <f>IF(ISBLANK(H30),"",($E$3&amp;"."&amp;+(COUNTA(H$3:H30))))</f>
        <v>9.7</v>
      </c>
      <c r="B30" s="33" t="s">
        <v>734</v>
      </c>
      <c r="C30" s="12"/>
      <c r="D30" s="13" t="s">
        <v>92</v>
      </c>
      <c r="E30" s="11" t="s">
        <v>735</v>
      </c>
      <c r="F30" s="11"/>
      <c r="G30" s="6"/>
      <c r="H30" s="14" t="s">
        <v>139</v>
      </c>
      <c r="I30" s="167">
        <f>SUM(I18:I22)/25</f>
        <v>59</v>
      </c>
      <c r="J30" s="84"/>
      <c r="K30" s="84"/>
      <c r="M30" s="679">
        <v>28</v>
      </c>
    </row>
    <row r="31" spans="1:13" ht="12" customHeight="1">
      <c r="A31" s="479" t="str">
        <f>IF(ISBLANK(H31),"",($E$3&amp;"."&amp;+(COUNTA(H$3:H31))))</f>
        <v/>
      </c>
      <c r="B31" s="33"/>
      <c r="C31" s="17"/>
      <c r="D31" s="11"/>
      <c r="E31" s="11"/>
      <c r="F31" s="11"/>
      <c r="G31" s="6"/>
      <c r="H31" s="14"/>
      <c r="I31" s="4"/>
      <c r="J31" s="84"/>
      <c r="K31" s="84"/>
      <c r="M31" s="679">
        <v>29</v>
      </c>
    </row>
    <row r="32" spans="1:13" ht="12" customHeight="1">
      <c r="A32" s="479" t="str">
        <f>IF(ISBLANK(H32),"",($E$3&amp;"."&amp;+(COUNTA(H$3:H32))))</f>
        <v/>
      </c>
      <c r="B32" s="33">
        <v>3.3</v>
      </c>
      <c r="C32" s="15" t="s">
        <v>16</v>
      </c>
      <c r="D32" s="16" t="s">
        <v>1050</v>
      </c>
      <c r="E32" s="11"/>
      <c r="F32" s="11"/>
      <c r="G32" s="6"/>
      <c r="H32" s="14"/>
      <c r="I32" s="4"/>
      <c r="J32" s="84"/>
      <c r="K32" s="84"/>
      <c r="M32" s="679">
        <v>30</v>
      </c>
    </row>
    <row r="33" spans="1:13" ht="12" customHeight="1">
      <c r="A33" s="479" t="str">
        <f>IF(ISBLANK(H33),"",($E$3&amp;"."&amp;+(COUNTA(H$3:H33))))</f>
        <v/>
      </c>
      <c r="B33" s="33"/>
      <c r="C33" s="12"/>
      <c r="D33" s="684"/>
      <c r="E33" s="11"/>
      <c r="F33" s="11"/>
      <c r="G33" s="6"/>
      <c r="H33" s="14"/>
      <c r="I33" s="4"/>
      <c r="J33" s="84"/>
      <c r="K33" s="84"/>
      <c r="M33" s="679">
        <v>31</v>
      </c>
    </row>
    <row r="34" spans="1:13" ht="12" customHeight="1">
      <c r="A34" s="479" t="str">
        <f>IF(ISBLANK(H34),"",($E$3&amp;"."&amp;+(COUNTA(H$3:H34))))</f>
        <v>9.8</v>
      </c>
      <c r="B34" s="33" t="s">
        <v>736</v>
      </c>
      <c r="C34" s="12"/>
      <c r="D34" s="680" t="s">
        <v>11</v>
      </c>
      <c r="E34" s="11" t="s">
        <v>737</v>
      </c>
      <c r="F34" s="11"/>
      <c r="G34" s="6"/>
      <c r="H34" s="14" t="s">
        <v>62</v>
      </c>
      <c r="I34" s="4">
        <v>10</v>
      </c>
      <c r="J34" s="84"/>
      <c r="K34" s="84"/>
      <c r="M34" s="679">
        <v>32</v>
      </c>
    </row>
    <row r="35" spans="1:13" ht="12" customHeight="1">
      <c r="A35" s="479" t="str">
        <f>IF(ISBLANK(H35),"",($E$3&amp;"."&amp;+(COUNTA(H$3:H35))))</f>
        <v/>
      </c>
      <c r="B35" s="33"/>
      <c r="C35" s="12"/>
      <c r="D35" s="685"/>
      <c r="E35" s="11" t="s">
        <v>738</v>
      </c>
      <c r="F35" s="11"/>
      <c r="G35" s="6"/>
      <c r="H35" s="14"/>
      <c r="I35" s="4"/>
      <c r="J35" s="84"/>
      <c r="K35" s="84"/>
      <c r="M35" s="679">
        <v>33</v>
      </c>
    </row>
    <row r="36" spans="1:13" ht="12" customHeight="1">
      <c r="A36" s="479" t="str">
        <f>IF(ISBLANK(H36),"",($E$3&amp;"."&amp;+(COUNTA(H$3:H36))))</f>
        <v/>
      </c>
      <c r="B36" s="33"/>
      <c r="C36" s="12"/>
      <c r="D36" s="685"/>
      <c r="E36" s="11"/>
      <c r="F36" s="11"/>
      <c r="G36" s="6"/>
      <c r="H36" s="14"/>
      <c r="I36" s="4"/>
      <c r="J36" s="84"/>
      <c r="K36" s="84"/>
      <c r="M36" s="679">
        <v>34</v>
      </c>
    </row>
    <row r="37" spans="1:13" ht="12" customHeight="1">
      <c r="A37" s="479" t="str">
        <f>IF(ISBLANK(H37),"",($E$3&amp;"."&amp;+(COUNTA(H$3:H37))))</f>
        <v>9.9</v>
      </c>
      <c r="B37" s="33" t="s">
        <v>739</v>
      </c>
      <c r="C37" s="12"/>
      <c r="D37" s="680" t="s">
        <v>17</v>
      </c>
      <c r="E37" s="11" t="s">
        <v>740</v>
      </c>
      <c r="F37" s="11"/>
      <c r="G37" s="6"/>
      <c r="H37" s="14" t="s">
        <v>62</v>
      </c>
      <c r="I37" s="4">
        <v>10</v>
      </c>
      <c r="J37" s="84"/>
      <c r="K37" s="84"/>
      <c r="M37" s="679">
        <v>35</v>
      </c>
    </row>
    <row r="38" spans="1:13" ht="12" customHeight="1">
      <c r="A38" s="479" t="str">
        <f>IF(ISBLANK(H38),"",($E$3&amp;"."&amp;+(COUNTA(H$3:H38))))</f>
        <v/>
      </c>
      <c r="B38" s="33"/>
      <c r="C38" s="12"/>
      <c r="D38" s="685"/>
      <c r="E38" s="11" t="s">
        <v>741</v>
      </c>
      <c r="F38" s="11"/>
      <c r="G38" s="6"/>
      <c r="H38" s="14"/>
      <c r="I38" s="4"/>
      <c r="J38" s="84"/>
      <c r="K38" s="84"/>
      <c r="M38" s="679">
        <v>36</v>
      </c>
    </row>
    <row r="39" spans="1:13" ht="12" customHeight="1">
      <c r="A39" s="479" t="str">
        <f>IF(ISBLANK(H39),"",($E$3&amp;"."&amp;+(COUNTA(H$3:H39))))</f>
        <v/>
      </c>
      <c r="B39" s="33"/>
      <c r="C39" s="12"/>
      <c r="D39" s="685"/>
      <c r="E39" s="11"/>
      <c r="F39" s="11"/>
      <c r="G39" s="6"/>
      <c r="H39" s="14"/>
      <c r="I39" s="4"/>
      <c r="J39" s="84"/>
      <c r="K39" s="84"/>
      <c r="M39" s="679">
        <v>37</v>
      </c>
    </row>
    <row r="40" spans="1:13" ht="12" customHeight="1">
      <c r="A40" s="479" t="str">
        <f>IF(ISBLANK(H40),"",($E$3&amp;"."&amp;+(COUNTA(H$3:H40))))</f>
        <v/>
      </c>
      <c r="B40" s="121" t="s">
        <v>1052</v>
      </c>
      <c r="C40" s="734" t="s">
        <v>742</v>
      </c>
      <c r="D40" s="735"/>
      <c r="E40" s="736"/>
      <c r="F40" s="736"/>
      <c r="G40" s="737"/>
      <c r="H40" s="14"/>
      <c r="I40" s="4"/>
      <c r="J40" s="84"/>
      <c r="K40" s="480" t="str">
        <f t="shared" ref="K40:K41" si="0">IF(ISBLANK($I40),"",J40*$I40)</f>
        <v/>
      </c>
      <c r="M40" s="679">
        <v>38</v>
      </c>
    </row>
    <row r="41" spans="1:13" ht="12" customHeight="1">
      <c r="A41" s="479" t="str">
        <f>IF(ISBLANK(H41),"",($E$3&amp;"."&amp;+(COUNTA(H$3:H41))))</f>
        <v/>
      </c>
      <c r="B41" s="33">
        <v>8.1199999999999992</v>
      </c>
      <c r="C41" s="289" t="s">
        <v>743</v>
      </c>
      <c r="D41" s="685"/>
      <c r="E41" s="11"/>
      <c r="F41" s="11"/>
      <c r="G41" s="6"/>
      <c r="H41" s="14"/>
      <c r="I41" s="4"/>
      <c r="J41" s="84"/>
      <c r="K41" s="480" t="str">
        <f t="shared" si="0"/>
        <v/>
      </c>
      <c r="M41" s="679">
        <v>39</v>
      </c>
    </row>
    <row r="42" spans="1:13" ht="12" customHeight="1">
      <c r="A42" s="479" t="str">
        <f>IF(ISBLANK(H42),"",($E$3&amp;"."&amp;+(COUNTA(H$3:H42))))</f>
        <v/>
      </c>
      <c r="B42" s="33"/>
      <c r="C42" s="15" t="s">
        <v>12</v>
      </c>
      <c r="D42" s="686" t="s">
        <v>744</v>
      </c>
      <c r="E42" s="11"/>
      <c r="F42" s="11"/>
      <c r="G42" s="6"/>
      <c r="H42" s="14"/>
      <c r="I42" s="4"/>
      <c r="J42" s="84"/>
      <c r="K42" s="480"/>
      <c r="M42" s="679">
        <v>40</v>
      </c>
    </row>
    <row r="43" spans="1:13" ht="12" customHeight="1">
      <c r="A43" s="479" t="str">
        <f>IF(ISBLANK(H43),"",($E$3&amp;"."&amp;+(COUNTA(H$3:H43))))</f>
        <v/>
      </c>
      <c r="B43" s="33"/>
      <c r="C43" s="12"/>
      <c r="D43" s="686"/>
      <c r="E43" s="11"/>
      <c r="F43" s="11"/>
      <c r="G43" s="6"/>
      <c r="H43" s="14"/>
      <c r="I43" s="4"/>
      <c r="J43" s="84"/>
      <c r="K43" s="84"/>
      <c r="M43" s="679">
        <v>41</v>
      </c>
    </row>
    <row r="44" spans="1:13" ht="12" customHeight="1">
      <c r="A44" s="479" t="str">
        <f>IF(ISBLANK(H44),"",($E$3&amp;"."&amp;+(COUNTA(H$3:H44))))</f>
        <v>9.10</v>
      </c>
      <c r="B44" s="33"/>
      <c r="C44" s="12"/>
      <c r="D44" s="685" t="s">
        <v>11</v>
      </c>
      <c r="E44" s="11" t="s">
        <v>745</v>
      </c>
      <c r="F44" s="11"/>
      <c r="G44" s="6"/>
      <c r="H44" s="14" t="s">
        <v>404</v>
      </c>
      <c r="I44" s="4">
        <v>1</v>
      </c>
      <c r="J44" s="84"/>
      <c r="K44" s="84"/>
      <c r="M44" s="679">
        <v>42</v>
      </c>
    </row>
    <row r="45" spans="1:13" ht="12" customHeight="1">
      <c r="A45" s="479"/>
      <c r="B45" s="33"/>
      <c r="C45" s="12"/>
      <c r="D45" s="685"/>
      <c r="E45" s="11"/>
      <c r="F45" s="11"/>
      <c r="G45" s="6"/>
      <c r="H45" s="14"/>
      <c r="I45" s="4"/>
      <c r="J45" s="84"/>
      <c r="K45" s="84"/>
      <c r="M45" s="679">
        <v>43</v>
      </c>
    </row>
    <row r="46" spans="1:13" ht="12" customHeight="1">
      <c r="A46" s="479" t="str">
        <f>IF(ISBLANK(H46),"",($E$3&amp;"."&amp;+(COUNTA(H$3:H46))))</f>
        <v>9.11</v>
      </c>
      <c r="B46" s="33"/>
      <c r="C46" s="12"/>
      <c r="D46" s="685" t="s">
        <v>17</v>
      </c>
      <c r="E46" s="11" t="s">
        <v>1051</v>
      </c>
      <c r="F46" s="11"/>
      <c r="G46" s="6"/>
      <c r="H46" s="14" t="s">
        <v>404</v>
      </c>
      <c r="I46" s="4">
        <v>1</v>
      </c>
      <c r="J46" s="84"/>
      <c r="K46" s="84"/>
      <c r="M46" s="679">
        <v>44</v>
      </c>
    </row>
    <row r="47" spans="1:13" ht="12" customHeight="1">
      <c r="A47" s="479" t="str">
        <f>IF(ISBLANK(H47),"",($E$3&amp;"."&amp;+(COUNTA(H$3:H47))))</f>
        <v/>
      </c>
      <c r="B47" s="33"/>
      <c r="C47" s="12"/>
      <c r="D47" s="685"/>
      <c r="E47" s="11"/>
      <c r="F47" s="11"/>
      <c r="G47" s="6"/>
      <c r="H47" s="14"/>
      <c r="I47" s="4"/>
      <c r="J47" s="84"/>
      <c r="K47" s="480"/>
      <c r="M47" s="679">
        <v>45</v>
      </c>
    </row>
    <row r="48" spans="1:13" ht="12" customHeight="1">
      <c r="A48" s="479" t="str">
        <f>IF(ISBLANK(H48),"",($E$3&amp;"."&amp;+(COUNTA(H$3:H48))))</f>
        <v/>
      </c>
      <c r="B48" s="33"/>
      <c r="C48" s="289" t="s">
        <v>746</v>
      </c>
      <c r="D48" s="15"/>
      <c r="E48" s="11"/>
      <c r="F48" s="11"/>
      <c r="G48" s="6"/>
      <c r="H48" s="14"/>
      <c r="I48" s="4"/>
      <c r="J48" s="84"/>
      <c r="K48" s="480"/>
      <c r="M48" s="679">
        <v>46</v>
      </c>
    </row>
    <row r="49" spans="1:13" ht="12" customHeight="1">
      <c r="A49" s="479" t="str">
        <f>IF(ISBLANK(H49),"",($E$3&amp;"."&amp;+(COUNTA(H$3:H49))))</f>
        <v/>
      </c>
      <c r="B49" s="33"/>
      <c r="C49" s="15" t="s">
        <v>15</v>
      </c>
      <c r="D49" s="139" t="s">
        <v>747</v>
      </c>
      <c r="E49" s="11"/>
      <c r="F49" s="11"/>
      <c r="G49" s="6"/>
      <c r="H49" s="14"/>
      <c r="I49" s="4"/>
      <c r="J49" s="84"/>
      <c r="K49" s="480"/>
      <c r="M49" s="679">
        <v>47</v>
      </c>
    </row>
    <row r="50" spans="1:13" ht="12" customHeight="1">
      <c r="A50" s="479" t="str">
        <f>IF(ISBLANK(H50),"",($E$3&amp;"."&amp;+(COUNTA(H$3:H50))))</f>
        <v>9.12</v>
      </c>
      <c r="B50" s="33"/>
      <c r="C50" s="12"/>
      <c r="D50" s="15" t="s">
        <v>11</v>
      </c>
      <c r="E50" s="11" t="s">
        <v>745</v>
      </c>
      <c r="F50" s="11"/>
      <c r="G50" s="6"/>
      <c r="H50" s="14" t="s">
        <v>404</v>
      </c>
      <c r="I50" s="4">
        <v>1</v>
      </c>
      <c r="J50" s="84"/>
      <c r="K50" s="84"/>
      <c r="M50" s="679">
        <v>48</v>
      </c>
    </row>
    <row r="51" spans="1:13" ht="12" customHeight="1">
      <c r="A51" s="479"/>
      <c r="B51" s="33"/>
      <c r="C51" s="12"/>
      <c r="D51" s="15"/>
      <c r="E51" s="11"/>
      <c r="F51" s="11"/>
      <c r="G51" s="6"/>
      <c r="H51" s="14"/>
      <c r="I51" s="4"/>
      <c r="J51" s="84"/>
      <c r="K51" s="84"/>
      <c r="M51" s="679">
        <v>49</v>
      </c>
    </row>
    <row r="52" spans="1:13" ht="12" customHeight="1">
      <c r="A52" s="479" t="str">
        <f>IF(ISBLANK(H52),"",($E$3&amp;"."&amp;+(COUNTA(H$3:H52))))</f>
        <v>9.13</v>
      </c>
      <c r="B52" s="33"/>
      <c r="C52" s="12"/>
      <c r="D52" s="15" t="s">
        <v>17</v>
      </c>
      <c r="E52" s="11" t="s">
        <v>1051</v>
      </c>
      <c r="F52" s="11"/>
      <c r="G52" s="6"/>
      <c r="H52" s="14" t="s">
        <v>404</v>
      </c>
      <c r="I52" s="4">
        <v>1</v>
      </c>
      <c r="J52" s="84"/>
      <c r="K52" s="84"/>
      <c r="M52" s="679">
        <v>50</v>
      </c>
    </row>
    <row r="53" spans="1:13" ht="12" customHeight="1">
      <c r="A53" s="479" t="str">
        <f>IF(ISBLANK(H53),"",($E$3&amp;"."&amp;+(COUNTA(H$3:H53))))</f>
        <v/>
      </c>
      <c r="B53" s="33"/>
      <c r="C53" s="12"/>
      <c r="D53" s="15"/>
      <c r="E53" s="11"/>
      <c r="F53" s="11"/>
      <c r="G53" s="6"/>
      <c r="H53" s="14"/>
      <c r="I53" s="4"/>
      <c r="J53" s="84"/>
      <c r="K53" s="480"/>
      <c r="M53" s="679">
        <v>51</v>
      </c>
    </row>
    <row r="54" spans="1:13" ht="12" customHeight="1">
      <c r="A54" s="479" t="str">
        <f>IF(ISBLANK(H54),"",($E$3&amp;"."&amp;+(COUNTA(H$3:H54))))</f>
        <v/>
      </c>
      <c r="B54" s="33"/>
      <c r="C54" s="289" t="s">
        <v>748</v>
      </c>
      <c r="D54" s="15"/>
      <c r="E54" s="11"/>
      <c r="F54" s="11"/>
      <c r="G54" s="6"/>
      <c r="H54" s="14"/>
      <c r="I54" s="4"/>
      <c r="J54" s="84"/>
      <c r="K54" s="480"/>
      <c r="M54" s="679">
        <v>52</v>
      </c>
    </row>
    <row r="55" spans="1:13" ht="12" customHeight="1">
      <c r="A55" s="479" t="str">
        <f>IF(ISBLANK(H55),"",($E$3&amp;"."&amp;+(COUNTA(H$3:H55))))</f>
        <v/>
      </c>
      <c r="B55" s="33"/>
      <c r="C55" s="15" t="s">
        <v>16</v>
      </c>
      <c r="D55" s="139" t="s">
        <v>747</v>
      </c>
      <c r="E55" s="11"/>
      <c r="F55" s="11"/>
      <c r="G55" s="6"/>
      <c r="H55" s="14"/>
      <c r="I55" s="4"/>
      <c r="J55" s="84"/>
      <c r="K55" s="480"/>
      <c r="M55" s="679">
        <v>53</v>
      </c>
    </row>
    <row r="56" spans="1:13" ht="12" customHeight="1">
      <c r="A56" s="479" t="str">
        <f>IF(ISBLANK(H56),"",($E$3&amp;"."&amp;+(COUNTA(H$3:H56))))</f>
        <v>9.14</v>
      </c>
      <c r="B56" s="33"/>
      <c r="C56" s="12"/>
      <c r="D56" s="15" t="s">
        <v>11</v>
      </c>
      <c r="E56" s="11" t="s">
        <v>745</v>
      </c>
      <c r="F56" s="11"/>
      <c r="G56" s="6"/>
      <c r="H56" s="14" t="s">
        <v>404</v>
      </c>
      <c r="I56" s="4">
        <v>1</v>
      </c>
      <c r="J56" s="84"/>
      <c r="K56" s="84"/>
      <c r="M56" s="679">
        <v>54</v>
      </c>
    </row>
    <row r="57" spans="1:13" ht="12" customHeight="1">
      <c r="A57" s="479"/>
      <c r="B57" s="33"/>
      <c r="C57" s="12"/>
      <c r="D57" s="15"/>
      <c r="E57" s="11"/>
      <c r="F57" s="11"/>
      <c r="G57" s="6"/>
      <c r="H57" s="14"/>
      <c r="I57" s="4"/>
      <c r="J57" s="84"/>
      <c r="K57" s="84"/>
      <c r="M57" s="679">
        <v>55</v>
      </c>
    </row>
    <row r="58" spans="1:13" ht="12" customHeight="1">
      <c r="A58" s="479" t="str">
        <f>IF(ISBLANK(H58),"",($E$3&amp;"."&amp;+(COUNTA(H$3:H58))))</f>
        <v>9.15</v>
      </c>
      <c r="B58" s="33"/>
      <c r="C58" s="12"/>
      <c r="D58" s="15" t="s">
        <v>17</v>
      </c>
      <c r="E58" s="11" t="s">
        <v>1051</v>
      </c>
      <c r="F58" s="11"/>
      <c r="G58" s="6"/>
      <c r="H58" s="14" t="s">
        <v>404</v>
      </c>
      <c r="I58" s="4">
        <v>1</v>
      </c>
      <c r="J58" s="84"/>
      <c r="K58" s="84"/>
      <c r="M58" s="679">
        <v>56</v>
      </c>
    </row>
    <row r="59" spans="1:13" ht="12" customHeight="1">
      <c r="A59" s="479"/>
      <c r="B59" s="33"/>
      <c r="C59" s="13"/>
      <c r="D59" s="15"/>
      <c r="E59" s="11"/>
      <c r="F59" s="11"/>
      <c r="G59" s="6"/>
      <c r="H59" s="14"/>
      <c r="I59" s="4"/>
      <c r="J59" s="84"/>
      <c r="K59" s="84"/>
      <c r="M59" s="679">
        <v>57</v>
      </c>
    </row>
    <row r="60" spans="1:13" ht="12" customHeight="1">
      <c r="A60" s="479" t="str">
        <f>IF(ISBLANK(H60),"",($E$3&amp;"."&amp;+(COUNTA(H$3:H60))))</f>
        <v/>
      </c>
      <c r="B60" s="47"/>
      <c r="C60" s="734" t="s">
        <v>138</v>
      </c>
      <c r="D60" s="736"/>
      <c r="E60" s="736"/>
      <c r="F60" s="736"/>
      <c r="G60" s="737"/>
      <c r="H60" s="4"/>
      <c r="I60" s="4"/>
      <c r="J60" s="84"/>
      <c r="K60" s="480"/>
      <c r="M60" s="679">
        <v>58</v>
      </c>
    </row>
    <row r="61" spans="1:13" ht="12" customHeight="1">
      <c r="A61" s="479" t="str">
        <f>IF(ISBLANK(H61),"",($E$3&amp;"."&amp;+(COUNTA(H$3:H61))))</f>
        <v/>
      </c>
      <c r="B61" s="47"/>
      <c r="C61" s="738"/>
      <c r="D61" s="739"/>
      <c r="E61" s="739"/>
      <c r="F61" s="739"/>
      <c r="G61" s="6"/>
      <c r="H61" s="4"/>
      <c r="I61" s="4"/>
      <c r="J61" s="84"/>
      <c r="K61" s="480"/>
      <c r="M61" s="679">
        <v>59</v>
      </c>
    </row>
    <row r="62" spans="1:13" ht="12" customHeight="1">
      <c r="A62" s="479" t="str">
        <f>IF(ISBLANK(H62),"",($E$3&amp;"."&amp;+(COUNTA(H$3:H62))))</f>
        <v/>
      </c>
      <c r="B62" s="47"/>
      <c r="C62" s="729" t="s">
        <v>749</v>
      </c>
      <c r="D62" s="730"/>
      <c r="E62" s="730"/>
      <c r="F62" s="730"/>
      <c r="G62" s="731"/>
      <c r="H62" s="4"/>
      <c r="I62" s="4"/>
      <c r="J62" s="84"/>
      <c r="K62" s="480"/>
      <c r="M62" s="679">
        <v>60</v>
      </c>
    </row>
    <row r="63" spans="1:13" ht="12" customHeight="1">
      <c r="A63" s="479" t="str">
        <f>IF(ISBLANK(H63),"",($E$3&amp;"."&amp;+(COUNTA(H$3:H63))))</f>
        <v/>
      </c>
      <c r="B63" s="47"/>
      <c r="C63" s="732"/>
      <c r="D63" s="733"/>
      <c r="E63" s="733"/>
      <c r="F63" s="733"/>
      <c r="G63" s="6"/>
      <c r="H63" s="4"/>
      <c r="I63" s="4"/>
      <c r="J63" s="84"/>
      <c r="K63" s="480"/>
      <c r="M63" s="679">
        <v>61</v>
      </c>
    </row>
    <row r="64" spans="1:13" ht="12" customHeight="1">
      <c r="A64" s="479" t="str">
        <f>IF(ISBLANK(H64),"",($E$3&amp;"."&amp;+(COUNTA(H$3:H64))))</f>
        <v/>
      </c>
      <c r="B64" s="47"/>
      <c r="C64" s="15" t="s">
        <v>12</v>
      </c>
      <c r="D64" s="26" t="s">
        <v>397</v>
      </c>
      <c r="E64" s="115"/>
      <c r="F64" s="115"/>
      <c r="G64" s="251"/>
      <c r="H64" s="4"/>
      <c r="I64" s="4"/>
      <c r="J64" s="84"/>
      <c r="K64" s="480"/>
      <c r="M64" s="679">
        <v>62</v>
      </c>
    </row>
    <row r="65" spans="1:15" ht="12" customHeight="1">
      <c r="A65" s="479" t="str">
        <f>IF(ISBLANK(H65),"",($E$3&amp;"."&amp;+(COUNTA(H$3:H65))))</f>
        <v/>
      </c>
      <c r="B65" s="47"/>
      <c r="C65" s="51"/>
      <c r="D65" s="26" t="s">
        <v>751</v>
      </c>
      <c r="E65" s="115"/>
      <c r="F65" s="115"/>
      <c r="G65" s="251"/>
      <c r="H65" s="4"/>
      <c r="I65" s="4"/>
      <c r="J65" s="84"/>
      <c r="K65" s="480"/>
      <c r="M65" s="679">
        <v>63</v>
      </c>
      <c r="O65" s="16"/>
    </row>
    <row r="66" spans="1:15" ht="12" customHeight="1">
      <c r="A66" s="479" t="str">
        <f>IF(ISBLANK(H66),"",($E$3&amp;"."&amp;+(COUNTA(H$3:H66))))</f>
        <v/>
      </c>
      <c r="B66" s="47"/>
      <c r="C66" s="51"/>
      <c r="D66" s="26" t="s">
        <v>399</v>
      </c>
      <c r="E66" s="115"/>
      <c r="F66" s="115"/>
      <c r="G66" s="251"/>
      <c r="H66" s="4"/>
      <c r="I66" s="4"/>
      <c r="J66" s="84"/>
      <c r="K66" s="480"/>
      <c r="M66" s="679">
        <v>64</v>
      </c>
      <c r="O66" s="16"/>
    </row>
    <row r="67" spans="1:15" ht="12" customHeight="1">
      <c r="A67" s="479" t="str">
        <f>IF(ISBLANK(H67),"",($E$3&amp;"."&amp;+(COUNTA(H$3:H67))))</f>
        <v/>
      </c>
      <c r="B67" s="47"/>
      <c r="C67" s="116"/>
      <c r="D67" s="26" t="s">
        <v>752</v>
      </c>
      <c r="E67" s="26"/>
      <c r="F67" s="26"/>
      <c r="G67" s="6"/>
      <c r="H67" s="4"/>
      <c r="I67" s="4"/>
      <c r="J67" s="84"/>
      <c r="K67" s="480"/>
      <c r="M67" s="679">
        <v>65</v>
      </c>
      <c r="O67" s="16"/>
    </row>
    <row r="68" spans="1:15" ht="12" customHeight="1">
      <c r="A68" s="479" t="str">
        <f>IF(ISBLANK(H68),"",($E$3&amp;"."&amp;+(COUNTA(H$3:H68))))</f>
        <v>9.16</v>
      </c>
      <c r="B68" s="47"/>
      <c r="C68" s="26"/>
      <c r="D68" s="117" t="s">
        <v>11</v>
      </c>
      <c r="E68" s="26" t="s">
        <v>753</v>
      </c>
      <c r="F68" s="26"/>
      <c r="G68" s="6"/>
      <c r="H68" s="4" t="s">
        <v>73</v>
      </c>
      <c r="I68" s="482">
        <v>4</v>
      </c>
      <c r="J68" s="84"/>
      <c r="K68" s="84"/>
      <c r="M68" s="679">
        <v>66</v>
      </c>
      <c r="O68" s="16"/>
    </row>
    <row r="69" spans="1:15" ht="12" customHeight="1">
      <c r="A69" s="479" t="str">
        <f>IF(ISBLANK(H69),"",($E$3&amp;"."&amp;+(COUNTA(H$3:H69))))</f>
        <v/>
      </c>
      <c r="B69" s="33"/>
      <c r="C69" s="13"/>
      <c r="D69" s="15"/>
      <c r="E69" s="11"/>
      <c r="F69" s="11"/>
      <c r="G69" s="6"/>
      <c r="H69" s="14"/>
      <c r="I69" s="4"/>
      <c r="J69" s="84"/>
      <c r="K69" s="84"/>
      <c r="M69" s="679">
        <v>67</v>
      </c>
    </row>
    <row r="70" spans="1:15" ht="12" customHeight="1">
      <c r="A70" s="479" t="str">
        <f>IF(ISBLANK(H70),"",($E$3&amp;"."&amp;+(COUNTA(H$3:H70))))</f>
        <v/>
      </c>
      <c r="B70" s="33"/>
      <c r="C70" s="13"/>
      <c r="D70" s="135" t="s">
        <v>754</v>
      </c>
      <c r="E70" s="11"/>
      <c r="F70" s="11"/>
      <c r="G70" s="6"/>
      <c r="H70" s="14"/>
      <c r="I70" s="4"/>
      <c r="J70" s="84"/>
      <c r="K70" s="84"/>
      <c r="M70" s="679">
        <v>68</v>
      </c>
    </row>
    <row r="71" spans="1:15" ht="12" customHeight="1">
      <c r="A71" s="479" t="str">
        <f>IF(ISBLANK(H71),"",($E$3&amp;"."&amp;+(COUNTA(H$3:H71))))</f>
        <v/>
      </c>
      <c r="B71" s="33"/>
      <c r="C71" s="13"/>
      <c r="D71" s="15"/>
      <c r="E71" s="11"/>
      <c r="F71" s="11"/>
      <c r="G71" s="6"/>
      <c r="H71" s="14"/>
      <c r="I71" s="4"/>
      <c r="J71" s="84"/>
      <c r="K71" s="84"/>
      <c r="M71" s="679">
        <v>69</v>
      </c>
    </row>
    <row r="72" spans="1:15" ht="12" customHeight="1">
      <c r="A72" s="479" t="str">
        <f>IF(ISBLANK(H72),"",($E$3&amp;"."&amp;+(COUNTA(H$3:H72))))</f>
        <v/>
      </c>
      <c r="B72" s="33"/>
      <c r="C72" s="15" t="s">
        <v>15</v>
      </c>
      <c r="D72" s="26" t="s">
        <v>755</v>
      </c>
      <c r="E72" s="115"/>
      <c r="F72" s="115"/>
      <c r="G72" s="251"/>
      <c r="H72" s="4"/>
      <c r="I72" s="4"/>
      <c r="J72" s="84"/>
      <c r="K72" s="480"/>
      <c r="M72" s="679">
        <v>70</v>
      </c>
    </row>
    <row r="73" spans="1:15" ht="12" customHeight="1">
      <c r="A73" s="479" t="str">
        <f>IF(ISBLANK(H73),"",($E$3&amp;"."&amp;+(COUNTA(H$3:H73))))</f>
        <v/>
      </c>
      <c r="B73" s="33"/>
      <c r="C73" s="51"/>
      <c r="D73" s="26" t="s">
        <v>756</v>
      </c>
      <c r="E73" s="115"/>
      <c r="F73" s="115"/>
      <c r="G73" s="251"/>
      <c r="H73" s="4"/>
      <c r="I73" s="4"/>
      <c r="J73" s="84"/>
      <c r="K73" s="480" t="str">
        <f t="shared" ref="K73" si="1">IF(ISBLANK($I73),"",J73*$I73)</f>
        <v/>
      </c>
      <c r="M73" s="679">
        <v>71</v>
      </c>
    </row>
    <row r="74" spans="1:15" ht="12" customHeight="1">
      <c r="A74" s="479" t="str">
        <f>IF(ISBLANK(H74),"",($E$3&amp;"."&amp;+(COUNTA(H$3:H74))))</f>
        <v/>
      </c>
      <c r="B74" s="33"/>
      <c r="C74" s="116"/>
      <c r="D74" s="26" t="s">
        <v>752</v>
      </c>
      <c r="E74" s="26"/>
      <c r="F74" s="26"/>
      <c r="G74" s="6"/>
      <c r="H74" s="4"/>
      <c r="I74" s="4"/>
      <c r="J74" s="84"/>
      <c r="K74" s="480"/>
      <c r="M74" s="679">
        <v>72</v>
      </c>
    </row>
    <row r="75" spans="1:15" ht="12" customHeight="1">
      <c r="A75" s="479" t="str">
        <f>IF(ISBLANK(H75),"",($E$3&amp;"."&amp;+(COUNTA(H$3:H75))))</f>
        <v>9.17</v>
      </c>
      <c r="B75" s="33"/>
      <c r="C75" s="26"/>
      <c r="D75" s="117" t="s">
        <v>11</v>
      </c>
      <c r="E75" s="26" t="s">
        <v>753</v>
      </c>
      <c r="F75" s="26"/>
      <c r="G75" s="6"/>
      <c r="H75" s="4" t="s">
        <v>73</v>
      </c>
      <c r="I75" s="482">
        <v>4</v>
      </c>
      <c r="J75" s="84"/>
      <c r="K75" s="84" t="s">
        <v>170</v>
      </c>
      <c r="M75" s="679">
        <v>73</v>
      </c>
    </row>
    <row r="76" spans="1:15" ht="12" customHeight="1">
      <c r="A76" s="479"/>
      <c r="B76" s="33"/>
      <c r="C76" s="26"/>
      <c r="D76" s="117"/>
      <c r="E76" s="26"/>
      <c r="F76" s="26"/>
      <c r="G76" s="6"/>
      <c r="H76" s="4"/>
      <c r="I76" s="482"/>
      <c r="J76" s="84"/>
      <c r="K76" s="84"/>
      <c r="M76" s="679">
        <v>74</v>
      </c>
    </row>
    <row r="77" spans="1:15" ht="12" customHeight="1">
      <c r="A77" s="479" t="str">
        <f>IF(ISBLANK(H77),"",($E$3&amp;"."&amp;+(COUNTA(H$3:H77))))</f>
        <v/>
      </c>
      <c r="B77" s="4"/>
      <c r="C77" s="9" t="str">
        <f>C3</f>
        <v>Schedule</v>
      </c>
      <c r="D77" s="22"/>
      <c r="E77" s="483">
        <f>E3</f>
        <v>9</v>
      </c>
      <c r="G77" s="23"/>
      <c r="H77" s="4"/>
      <c r="I77" s="4"/>
      <c r="J77" s="84"/>
      <c r="K77" s="84"/>
      <c r="M77" s="679">
        <v>75</v>
      </c>
    </row>
    <row r="78" spans="1:15" ht="12" customHeight="1">
      <c r="A78" s="479" t="str">
        <f>IF(ISBLANK(H78),"",($E$3&amp;"."&amp;+(COUNTA(H$3:H78))))</f>
        <v/>
      </c>
      <c r="B78" s="4"/>
      <c r="C78" s="28" t="str">
        <f>C4</f>
        <v>JOINT SEALING</v>
      </c>
      <c r="D78" s="22"/>
      <c r="E78" s="22"/>
      <c r="F78" s="22"/>
      <c r="G78" s="23"/>
      <c r="H78" s="4"/>
      <c r="I78" s="4"/>
      <c r="J78" s="84"/>
      <c r="K78" s="84"/>
      <c r="M78" s="679">
        <v>76</v>
      </c>
    </row>
    <row r="79" spans="1:15" ht="12" customHeight="1">
      <c r="A79" s="496"/>
      <c r="B79" s="69"/>
      <c r="C79" s="497" t="s">
        <v>166</v>
      </c>
      <c r="D79" s="70"/>
      <c r="E79" s="70"/>
      <c r="F79" s="70"/>
      <c r="G79" s="70"/>
      <c r="H79" s="69"/>
      <c r="I79" s="79"/>
      <c r="J79" s="498" t="s">
        <v>167</v>
      </c>
      <c r="K79" s="499"/>
      <c r="M79" s="679">
        <v>77</v>
      </c>
    </row>
    <row r="80" spans="1:15" ht="12" customHeight="1">
      <c r="M80" s="679">
        <v>78</v>
      </c>
    </row>
    <row r="81" spans="13:13" ht="12" customHeight="1">
      <c r="M81" s="679">
        <v>79</v>
      </c>
    </row>
    <row r="82" spans="13:13" ht="12" customHeight="1"/>
    <row r="83" spans="13:13" ht="12" customHeight="1"/>
    <row r="84" spans="13:13" ht="12" customHeight="1"/>
    <row r="85" spans="13:13" ht="12" customHeight="1"/>
    <row r="86" spans="13:13" ht="12" customHeight="1"/>
    <row r="87" spans="13:13" ht="12" customHeight="1"/>
    <row r="88" spans="13:13" ht="12" customHeight="1"/>
    <row r="89" spans="13:13" ht="12" customHeight="1"/>
    <row r="90" spans="13:13" ht="12" customHeight="1"/>
    <row r="91" spans="13:13" ht="12" customHeight="1"/>
    <row r="92" spans="13:13" ht="12" customHeight="1"/>
    <row r="93" spans="13:13" ht="12" customHeight="1"/>
    <row r="94" spans="13:13" ht="12" customHeight="1"/>
    <row r="95" spans="13:13" ht="12" customHeight="1"/>
    <row r="96" spans="13:13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</sheetData>
  <mergeCells count="15">
    <mergeCell ref="J1:J2"/>
    <mergeCell ref="K1:K2"/>
    <mergeCell ref="C62:G62"/>
    <mergeCell ref="C63:D63"/>
    <mergeCell ref="E63:F63"/>
    <mergeCell ref="C40:G40"/>
    <mergeCell ref="C60:G60"/>
    <mergeCell ref="C61:D61"/>
    <mergeCell ref="E61:F61"/>
    <mergeCell ref="C6:G6"/>
    <mergeCell ref="A1:A2"/>
    <mergeCell ref="C1:G2"/>
    <mergeCell ref="H1:H2"/>
    <mergeCell ref="I1:I2"/>
    <mergeCell ref="B1: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>&amp;L&amp;9Part C2: Pricing Data
Section C2.2: Bill of Quantities
&amp;R&amp;G</oddHeader>
    <oddFooter>&amp;C&amp;9&amp;G
C2.2-&amp;P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e94629-f22c-4633-b72a-ab2ba3523917" xsi:nil="true"/>
    <WorkingDocument xmlns="4fe94629-f22c-4633-b72a-ab2ba3523917" xsi:nil="true"/>
    <lcf76f155ced4ddcb4097134ff3c332f xmlns="4fe94629-f22c-4633-b72a-ab2ba3523917">
      <Terms xmlns="http://schemas.microsoft.com/office/infopath/2007/PartnerControls"/>
    </lcf76f155ced4ddcb4097134ff3c332f>
    <RecordedBy xmlns="4fe94629-f22c-4633-b72a-ab2ba3523917" xsi:nil="true"/>
    <TaxCatchAll xmlns="38a47360-1df2-4099-bdff-f29e431e44e3" xsi:nil="true"/>
    <CreateRecord xmlns="4fe94629-f22c-4633-b72a-ab2ba3523917">false</CreateRecord>
    <mvOriginal_x0020_Author xmlns="784d0306-cda8-4df5-8729-f410be8df6ea" xsi:nil="true"/>
    <mvOriginal_x0020_Created xmlns="784d0306-cda8-4df5-8729-f410be8df6ea" xsi:nil="true"/>
    <mvOriginal_x0020_Modified xmlns="784d0306-cda8-4df5-8729-f410be8df6ea" xsi:nil="true"/>
    <mvOriginal_x0020_FileName xmlns="784d0306-cda8-4df5-8729-f410be8df6ea" xsi:nil="true"/>
    <mvOriginal_x0020_Producer xmlns="784d0306-cda8-4df5-8729-f410be8df6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3E92B053633E4A81A5529655B1102A" ma:contentTypeVersion="22" ma:contentTypeDescription="Create a new document." ma:contentTypeScope="" ma:versionID="8f414e6082124502dd7cf1db51f00a56">
  <xsd:schema xmlns:xsd="http://www.w3.org/2001/XMLSchema" xmlns:xs="http://www.w3.org/2001/XMLSchema" xmlns:p="http://schemas.microsoft.com/office/2006/metadata/properties" xmlns:ns2="784d0306-cda8-4df5-8729-f410be8df6ea" xmlns:ns3="4fe94629-f22c-4633-b72a-ab2ba3523917" xmlns:ns4="38a47360-1df2-4099-bdff-f29e431e44e3" targetNamespace="http://schemas.microsoft.com/office/2006/metadata/properties" ma:root="true" ma:fieldsID="9945aa7132b82f66bfb262449b05c2c8" ns2:_="" ns3:_="" ns4:_="">
    <xsd:import namespace="784d0306-cda8-4df5-8729-f410be8df6ea"/>
    <xsd:import namespace="4fe94629-f22c-4633-b72a-ab2ba3523917"/>
    <xsd:import namespace="38a47360-1df2-4099-bdff-f29e431e44e3"/>
    <xsd:element name="properties">
      <xsd:complexType>
        <xsd:sequence>
          <xsd:element name="documentManagement">
            <xsd:complexType>
              <xsd:all>
                <xsd:element ref="ns2:mvOriginal_x0020_Author" minOccurs="0"/>
                <xsd:element ref="ns2:mvOriginal_x0020_Created" minOccurs="0"/>
                <xsd:element ref="ns2:mvOriginal_x0020_Modified" minOccurs="0"/>
                <xsd:element ref="ns2:mvOriginal_x0020_Producer" minOccurs="0"/>
                <xsd:element ref="ns2:mvOriginal_x0020_FileName" minOccurs="0"/>
                <xsd:element ref="ns3:CreateRecord" minOccurs="0"/>
                <xsd:element ref="ns3:WorkingDocument" minOccurs="0"/>
                <xsd:element ref="ns3:RecordedBy" minOccurs="0"/>
                <xsd:element ref="ns3:Rec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d0306-cda8-4df5-8729-f410be8df6ea" elementFormDefault="qualified">
    <xsd:import namespace="http://schemas.microsoft.com/office/2006/documentManagement/types"/>
    <xsd:import namespace="http://schemas.microsoft.com/office/infopath/2007/PartnerControls"/>
    <xsd:element name="mvOriginal_x0020_Author" ma:index="8" nillable="true" ma:displayName="Original Author" ma:hidden="true" ma:indexed="true" ma:internalName="mvOriginal_x0020_Author">
      <xsd:simpleType>
        <xsd:restriction base="dms:Text">
          <xsd:maxLength value="255"/>
        </xsd:restriction>
      </xsd:simpleType>
    </xsd:element>
    <xsd:element name="mvOriginal_x0020_Created" ma:index="9" nillable="true" ma:displayName="Original Created" ma:format="DateTime" ma:hidden="true" ma:indexed="true" ma:internalName="mvOriginal_x0020_Created">
      <xsd:simpleType>
        <xsd:restriction base="dms:DateTime"/>
      </xsd:simpleType>
    </xsd:element>
    <xsd:element name="mvOriginal_x0020_Modified" ma:index="10" nillable="true" ma:displayName="Original Modified" ma:format="DateTime" ma:hidden="true" ma:indexed="true" ma:internalName="mvOriginal_x0020_Modified">
      <xsd:simpleType>
        <xsd:restriction base="dms:DateTime"/>
      </xsd:simpleType>
    </xsd:element>
    <xsd:element name="mvOriginal_x0020_Producer" ma:index="11" nillable="true" ma:displayName="Original Producer" ma:hidden="true" ma:indexed="true" ma:internalName="mvOriginal_x0020_Producer">
      <xsd:simpleType>
        <xsd:restriction base="dms:Text">
          <xsd:maxLength value="255"/>
        </xsd:restriction>
      </xsd:simpleType>
    </xsd:element>
    <xsd:element name="mvOriginal_x0020_FileName" ma:index="12" nillable="true" ma:displayName="Original FileName" ma:hidden="true" ma:indexed="true" ma:internalName="mvOriginal_x0020_File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94629-f22c-4633-b72a-ab2ba3523917" elementFormDefault="qualified">
    <xsd:import namespace="http://schemas.microsoft.com/office/2006/documentManagement/types"/>
    <xsd:import namespace="http://schemas.microsoft.com/office/infopath/2007/PartnerControls"/>
    <xsd:element name="CreateRecord" ma:index="13" nillable="true" ma:displayName="Create Record" ma:default="0" ma:format="Dropdown" ma:internalName="CreateRecord">
      <xsd:simpleType>
        <xsd:restriction base="dms:Boolean"/>
      </xsd:simpleType>
    </xsd:element>
    <xsd:element name="WorkingDocument" ma:index="14" nillable="true" ma:displayName="Working Document " ma:format="Dropdown" ma:internalName="WorkingDocument">
      <xsd:simpleType>
        <xsd:restriction base="dms:Note">
          <xsd:maxLength value="255"/>
        </xsd:restriction>
      </xsd:simpleType>
    </xsd:element>
    <xsd:element name="RecordedBy" ma:index="15" nillable="true" ma:displayName="Recorded By" ma:format="Dropdown" ma:internalName="RecordedBy">
      <xsd:simpleType>
        <xsd:restriction base="dms:Note">
          <xsd:maxLength value="255"/>
        </xsd:restriction>
      </xsd:simpleType>
    </xsd:element>
    <xsd:element name="Record" ma:index="16" nillable="true" ma:displayName="Record" ma:format="Dropdown" ma:internalName="Record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a7f3309f-8360-40a9-8766-b6d8c188ba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47360-1df2-4099-bdff-f29e431e44e3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437b153b-a6f5-4e74-9ca0-3ec5712d2fb3}" ma:internalName="TaxCatchAll" ma:showField="CatchAllData" ma:web="38a47360-1df2-4099-bdff-f29e431e4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1868B-6212-47B3-8B60-11058ABAF147}">
  <ds:schemaRefs>
    <ds:schemaRef ds:uri="38a47360-1df2-4099-bdff-f29e431e44e3"/>
    <ds:schemaRef ds:uri="http://purl.org/dc/elements/1.1/"/>
    <ds:schemaRef ds:uri="http://purl.org/dc/terms/"/>
    <ds:schemaRef ds:uri="4fe94629-f22c-4633-b72a-ab2ba3523917"/>
    <ds:schemaRef ds:uri="784d0306-cda8-4df5-8729-f410be8df6e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6D3CC0-FD41-49D8-BF08-B091B5AA7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517CA-E357-4F48-85A6-5A165E599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d0306-cda8-4df5-8729-f410be8df6ea"/>
    <ds:schemaRef ds:uri="4fe94629-f22c-4633-b72a-ab2ba3523917"/>
    <ds:schemaRef ds:uri="38a47360-1df2-4099-bdff-f29e431e4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1. P&amp;G</vt:lpstr>
      <vt:lpstr>2. Prov Sum</vt:lpstr>
      <vt:lpstr>3. Dayworks</vt:lpstr>
      <vt:lpstr>4. BPT</vt:lpstr>
      <vt:lpstr>5. Valve Chambers</vt:lpstr>
      <vt:lpstr>6. Buffer Tank</vt:lpstr>
      <vt:lpstr>7. Medium Pipes</vt:lpstr>
      <vt:lpstr>8. Earthworks </vt:lpstr>
      <vt:lpstr>9. Joint Sealing</vt:lpstr>
      <vt:lpstr>10. Spoil Repair</vt:lpstr>
      <vt:lpstr>BoQ SUMMARY</vt:lpstr>
      <vt:lpstr>SUMMARY -Report</vt:lpstr>
      <vt:lpstr>SUMMARY -Report (Excl Tank)</vt:lpstr>
      <vt:lpstr>'1. P&amp;G'!Print_Area</vt:lpstr>
      <vt:lpstr>'10. Spoil Repair'!Print_Area</vt:lpstr>
      <vt:lpstr>'2. Prov Sum'!Print_Area</vt:lpstr>
      <vt:lpstr>'3. Dayworks'!Print_Area</vt:lpstr>
      <vt:lpstr>'4. BPT'!Print_Area</vt:lpstr>
      <vt:lpstr>'5. Valve Chambers'!Print_Area</vt:lpstr>
      <vt:lpstr>'6. Buffer Tank'!Print_Area</vt:lpstr>
      <vt:lpstr>'7. Medium Pipes'!Print_Area</vt:lpstr>
      <vt:lpstr>'8. Earthworks '!Print_Area</vt:lpstr>
      <vt:lpstr>'9. Joint Sealing'!Print_Area</vt:lpstr>
      <vt:lpstr>'BoQ SUMMARY'!Print_Area</vt:lpstr>
      <vt:lpstr>'1. P&amp;G'!Print_Titles</vt:lpstr>
      <vt:lpstr>'10. Spoil Repair'!Print_Titles</vt:lpstr>
      <vt:lpstr>'2. Prov Sum'!Print_Titles</vt:lpstr>
      <vt:lpstr>'3. Dayworks'!Print_Titles</vt:lpstr>
      <vt:lpstr>'4. BPT'!Print_Titles</vt:lpstr>
      <vt:lpstr>'5. Valve Chambers'!Print_Titles</vt:lpstr>
      <vt:lpstr>'6. Buffer Tank'!Print_Titles</vt:lpstr>
      <vt:lpstr>'7. Medium Pipes'!Print_Titles</vt:lpstr>
      <vt:lpstr>'8. Earthworks '!Print_Titles</vt:lpstr>
      <vt:lpstr>'4. BPT'!Tender</vt:lpstr>
      <vt:lpstr>'5. Valve Chambers'!Tender</vt:lpstr>
      <vt:lpstr>'7. Medium Pipes'!Tender</vt:lpstr>
      <vt:lpstr>'8. Earthworks '!Tender</vt:lpstr>
    </vt:vector>
  </TitlesOfParts>
  <Manager/>
  <Company>Bigen Africa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Longridge Reservoir BoQ (Detail Design)- Priced (16-03-2026).xlsx</dc:title>
  <dc:subject/>
  <dc:creator>landgw</dc:creator>
  <cp:keywords/>
  <dc:description/>
  <cp:lastModifiedBy>Llewellyn Biggs</cp:lastModifiedBy>
  <cp:revision/>
  <cp:lastPrinted>2026-08-28T05:51:06Z</cp:lastPrinted>
  <dcterms:created xsi:type="dcterms:W3CDTF">2008-02-12T06:10:05Z</dcterms:created>
  <dcterms:modified xsi:type="dcterms:W3CDTF">2026-08-28T05:51:20Z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0x010100A73E92B053633E4A81A5529655B1102A</vt:lpwstr>
  </property>
  <property fmtid="{D5CDD505-2E9C-101B-9397-08002B2CF9AE}" pid="3" name="MediaServiceImageTags">
    <vt:lpwstr/>
  </property>
</Properties>
</file>