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Users\260365\Documents\BIDS 2023 -2024\GNP-005-23 SINGLE SERVICE AGGREGATOR\"/>
    </mc:Choice>
  </mc:AlternateContent>
  <xr:revisionPtr revIDLastSave="0" documentId="8_{303CE977-3417-4A05-97FD-86726C36E089}" xr6:coauthVersionLast="47" xr6:coauthVersionMax="47" xr10:uidLastSave="{00000000-0000-0000-0000-000000000000}"/>
  <bookViews>
    <workbookView xWindow="-110" yWindow="-110" windowWidth="19420" windowHeight="10420" firstSheet="6" activeTab="6" xr2:uid="{00000000-000D-0000-FFFF-FFFF00000000}"/>
  </bookViews>
  <sheets>
    <sheet name="D Cloud DR" sheetId="11" r:id="rId1"/>
    <sheet name="Cloud Hosting" sheetId="19" r:id="rId2"/>
    <sheet name="E Development Env" sheetId="10" r:id="rId3"/>
    <sheet name="G Locations" sheetId="9" r:id="rId4"/>
    <sheet name="I Compliance" sheetId="12" r:id="rId5"/>
    <sheet name="J Price WAN" sheetId="8" r:id="rId6"/>
    <sheet name="VOIP" sheetId="17" r:id="rId7"/>
    <sheet name="O Fin Sum" sheetId="13" r:id="rId8"/>
    <sheet name="P Qualify" sheetId="16" r:id="rId9"/>
    <sheet name="Q References" sheetId="14" r:id="rId10"/>
    <sheet name="R Capability" sheetId="15" r:id="rId11"/>
    <sheet name="Price Summary" sheetId="1" r:id="rId12"/>
    <sheet name="Price Internet" sheetId="4" r:id="rId13"/>
  </sheets>
  <definedNames>
    <definedName name="_xlnm._FilterDatabase" localSheetId="3" hidden="1">'G Locations'!$A$2:$E$107</definedName>
    <definedName name="_xlnm._FilterDatabase" localSheetId="5" hidden="1">'J Price WAN'!$A$3:$AH$246</definedName>
    <definedName name="_Ref482348709" localSheetId="4">'I Compliance'!#REF!</definedName>
    <definedName name="NewSelect">'I Compliance'!$H$1:$H$2</definedName>
    <definedName name="_xlnm.Print_Area" localSheetId="3">'G Locations'!$A$1:$P$107</definedName>
    <definedName name="_xlnm.Print_Titles" localSheetId="3">'G Locations'!$1:$2</definedName>
    <definedName name="_xlnm.Print_Titles" localSheetId="4">'I Compliance'!$1:$1</definedName>
    <definedName name="_xlnm.Print_Titles" localSheetId="5">'J Price WAN'!$A:$D,'J Price WAN'!$2:$3</definedName>
    <definedName name="_xlnm.Print_Titles" localSheetId="11">'Price Summary'!$1:$3</definedName>
    <definedName name="_xlnm.Print_Titles" localSheetId="9">'Q References'!$1:$4</definedName>
    <definedName name="_xlnm.Print_Titles" localSheetId="10">'R Capability'!$1:$2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45" i="8" l="1"/>
  <c r="AG245" i="8" s="1"/>
  <c r="W245" i="8"/>
  <c r="X245" i="8" s="1"/>
  <c r="AF244" i="8"/>
  <c r="AG244" i="8" s="1"/>
  <c r="W244" i="8"/>
  <c r="X244" i="8" s="1"/>
  <c r="AF243" i="8"/>
  <c r="AG243" i="8" s="1"/>
  <c r="W243" i="8"/>
  <c r="X243" i="8" s="1"/>
  <c r="AF242" i="8"/>
  <c r="AG242" i="8" s="1"/>
  <c r="W242" i="8"/>
  <c r="X242" i="8" s="1"/>
  <c r="AF241" i="8"/>
  <c r="AG241" i="8" s="1"/>
  <c r="W241" i="8"/>
  <c r="X241" i="8" s="1"/>
  <c r="AF236" i="8"/>
  <c r="AG236" i="8" s="1"/>
  <c r="W236" i="8"/>
  <c r="X236" i="8" s="1"/>
  <c r="AF225" i="8"/>
  <c r="AG225" i="8" s="1"/>
  <c r="W225" i="8"/>
  <c r="X225" i="8" s="1"/>
  <c r="AF224" i="8"/>
  <c r="AG224" i="8" s="1"/>
  <c r="W224" i="8"/>
  <c r="X224" i="8" s="1"/>
  <c r="AF222" i="8"/>
  <c r="AG222" i="8" s="1"/>
  <c r="W222" i="8"/>
  <c r="X222" i="8" s="1"/>
  <c r="AF216" i="8"/>
  <c r="AG216" i="8" s="1"/>
  <c r="W216" i="8"/>
  <c r="X216" i="8" s="1"/>
  <c r="AF215" i="8"/>
  <c r="AG215" i="8" s="1"/>
  <c r="W215" i="8"/>
  <c r="X215" i="8" s="1"/>
  <c r="AG217" i="8"/>
  <c r="AH217" i="8" s="1"/>
  <c r="AI217" i="8" s="1"/>
  <c r="AF217" i="8"/>
  <c r="W217" i="8"/>
  <c r="X217" i="8" s="1"/>
  <c r="AF214" i="8"/>
  <c r="AG214" i="8" s="1"/>
  <c r="W214" i="8"/>
  <c r="X214" i="8" s="1"/>
  <c r="AF213" i="8"/>
  <c r="AG213" i="8" s="1"/>
  <c r="W213" i="8"/>
  <c r="X213" i="8" s="1"/>
  <c r="AF212" i="8"/>
  <c r="AG212" i="8" s="1"/>
  <c r="W212" i="8"/>
  <c r="X212" i="8" s="1"/>
  <c r="AF211" i="8"/>
  <c r="AG211" i="8" s="1"/>
  <c r="W211" i="8"/>
  <c r="X211" i="8" s="1"/>
  <c r="AF209" i="8"/>
  <c r="AG209" i="8" s="1"/>
  <c r="W209" i="8"/>
  <c r="X209" i="8" s="1"/>
  <c r="AF208" i="8"/>
  <c r="AG208" i="8" s="1"/>
  <c r="W208" i="8"/>
  <c r="X208" i="8" s="1"/>
  <c r="AF207" i="8"/>
  <c r="AG207" i="8" s="1"/>
  <c r="W207" i="8"/>
  <c r="X207" i="8" s="1"/>
  <c r="AF206" i="8"/>
  <c r="AG206" i="8" s="1"/>
  <c r="W206" i="8"/>
  <c r="X206" i="8" s="1"/>
  <c r="AF194" i="8"/>
  <c r="AG194" i="8" s="1"/>
  <c r="W194" i="8"/>
  <c r="X194" i="8" s="1"/>
  <c r="AG189" i="8"/>
  <c r="AF189" i="8"/>
  <c r="W189" i="8"/>
  <c r="X189" i="8" s="1"/>
  <c r="AF193" i="8"/>
  <c r="AG193" i="8" s="1"/>
  <c r="W193" i="8"/>
  <c r="X193" i="8" s="1"/>
  <c r="AF192" i="8"/>
  <c r="AG192" i="8" s="1"/>
  <c r="W192" i="8"/>
  <c r="X192" i="8" s="1"/>
  <c r="AF191" i="8"/>
  <c r="AG191" i="8" s="1"/>
  <c r="W191" i="8"/>
  <c r="X191" i="8" s="1"/>
  <c r="AF190" i="8"/>
  <c r="AG190" i="8" s="1"/>
  <c r="W190" i="8"/>
  <c r="X190" i="8" s="1"/>
  <c r="AF185" i="8"/>
  <c r="AG185" i="8" s="1"/>
  <c r="W185" i="8"/>
  <c r="X185" i="8" s="1"/>
  <c r="AF184" i="8"/>
  <c r="AG184" i="8" s="1"/>
  <c r="AH184" i="8" s="1"/>
  <c r="AI184" i="8" s="1"/>
  <c r="W184" i="8"/>
  <c r="X184" i="8" s="1"/>
  <c r="AF183" i="8"/>
  <c r="AG183" i="8" s="1"/>
  <c r="W183" i="8"/>
  <c r="X183" i="8" s="1"/>
  <c r="AF182" i="8"/>
  <c r="AG182" i="8" s="1"/>
  <c r="W182" i="8"/>
  <c r="X182" i="8" s="1"/>
  <c r="AF176" i="8"/>
  <c r="AG176" i="8" s="1"/>
  <c r="W176" i="8"/>
  <c r="X176" i="8" s="1"/>
  <c r="AG174" i="8"/>
  <c r="AF174" i="8"/>
  <c r="W174" i="8"/>
  <c r="X174" i="8" s="1"/>
  <c r="AF170" i="8"/>
  <c r="AG170" i="8" s="1"/>
  <c r="W170" i="8"/>
  <c r="X170" i="8" s="1"/>
  <c r="AF169" i="8"/>
  <c r="AG169" i="8" s="1"/>
  <c r="W169" i="8"/>
  <c r="X169" i="8" s="1"/>
  <c r="AF167" i="8"/>
  <c r="AG167" i="8" s="1"/>
  <c r="AH167" i="8" s="1"/>
  <c r="AI167" i="8" s="1"/>
  <c r="W167" i="8"/>
  <c r="X167" i="8" s="1"/>
  <c r="AF140" i="8"/>
  <c r="AG140" i="8" s="1"/>
  <c r="W140" i="8"/>
  <c r="X140" i="8" s="1"/>
  <c r="AF139" i="8"/>
  <c r="AG139" i="8" s="1"/>
  <c r="W139" i="8"/>
  <c r="X139" i="8" s="1"/>
  <c r="AG134" i="8"/>
  <c r="AF134" i="8"/>
  <c r="W134" i="8"/>
  <c r="X134" i="8" s="1"/>
  <c r="AF133" i="8"/>
  <c r="AG133" i="8" s="1"/>
  <c r="W133" i="8"/>
  <c r="X133" i="8" s="1"/>
  <c r="AF132" i="8"/>
  <c r="AG132" i="8" s="1"/>
  <c r="W132" i="8"/>
  <c r="X132" i="8" s="1"/>
  <c r="AF90" i="8"/>
  <c r="AG90" i="8" s="1"/>
  <c r="W90" i="8"/>
  <c r="X90" i="8" s="1"/>
  <c r="AF89" i="8"/>
  <c r="AG89" i="8" s="1"/>
  <c r="W89" i="8"/>
  <c r="X89" i="8" s="1"/>
  <c r="AF105" i="8"/>
  <c r="AG105" i="8" s="1"/>
  <c r="W105" i="8"/>
  <c r="X105" i="8" s="1"/>
  <c r="AF104" i="8"/>
  <c r="AG104" i="8" s="1"/>
  <c r="W104" i="8"/>
  <c r="X104" i="8" s="1"/>
  <c r="AF103" i="8"/>
  <c r="AG103" i="8" s="1"/>
  <c r="W103" i="8"/>
  <c r="X103" i="8" s="1"/>
  <c r="AF102" i="8"/>
  <c r="AG102" i="8" s="1"/>
  <c r="W102" i="8"/>
  <c r="X102" i="8" s="1"/>
  <c r="AF100" i="8"/>
  <c r="AG100" i="8" s="1"/>
  <c r="W100" i="8"/>
  <c r="X100" i="8" s="1"/>
  <c r="AF99" i="8"/>
  <c r="AG99" i="8" s="1"/>
  <c r="W99" i="8"/>
  <c r="X99" i="8" s="1"/>
  <c r="AF95" i="8"/>
  <c r="AG95" i="8" s="1"/>
  <c r="W95" i="8"/>
  <c r="X95" i="8" s="1"/>
  <c r="AF94" i="8"/>
  <c r="AG94" i="8" s="1"/>
  <c r="W94" i="8"/>
  <c r="X94" i="8" s="1"/>
  <c r="AF92" i="8"/>
  <c r="AG92" i="8" s="1"/>
  <c r="W92" i="8"/>
  <c r="X92" i="8" s="1"/>
  <c r="AF93" i="8"/>
  <c r="AG93" i="8" s="1"/>
  <c r="W93" i="8"/>
  <c r="X93" i="8" s="1"/>
  <c r="AF82" i="8"/>
  <c r="AG82" i="8" s="1"/>
  <c r="W82" i="8"/>
  <c r="X82" i="8" s="1"/>
  <c r="AF81" i="8"/>
  <c r="AG81" i="8" s="1"/>
  <c r="W81" i="8"/>
  <c r="X81" i="8" s="1"/>
  <c r="AF80" i="8"/>
  <c r="AG80" i="8" s="1"/>
  <c r="W80" i="8"/>
  <c r="X80" i="8" s="1"/>
  <c r="AF79" i="8"/>
  <c r="AG79" i="8" s="1"/>
  <c r="W79" i="8"/>
  <c r="X79" i="8" s="1"/>
  <c r="AF78" i="8"/>
  <c r="AG78" i="8" s="1"/>
  <c r="W78" i="8"/>
  <c r="X78" i="8" s="1"/>
  <c r="AF69" i="8"/>
  <c r="AG69" i="8" s="1"/>
  <c r="W69" i="8"/>
  <c r="X69" i="8" s="1"/>
  <c r="AF68" i="8"/>
  <c r="AG68" i="8" s="1"/>
  <c r="W68" i="8"/>
  <c r="X68" i="8" s="1"/>
  <c r="AF67" i="8"/>
  <c r="AG67" i="8" s="1"/>
  <c r="W67" i="8"/>
  <c r="X67" i="8" s="1"/>
  <c r="AF65" i="8"/>
  <c r="AG65" i="8" s="1"/>
  <c r="W65" i="8"/>
  <c r="X65" i="8" s="1"/>
  <c r="AF62" i="8"/>
  <c r="AG62" i="8" s="1"/>
  <c r="W62" i="8"/>
  <c r="X62" i="8" s="1"/>
  <c r="AF59" i="8"/>
  <c r="AG59" i="8" s="1"/>
  <c r="W59" i="8"/>
  <c r="X59" i="8" s="1"/>
  <c r="AF58" i="8"/>
  <c r="AG58" i="8" s="1"/>
  <c r="W58" i="8"/>
  <c r="X58" i="8" s="1"/>
  <c r="AF57" i="8"/>
  <c r="AG57" i="8" s="1"/>
  <c r="W57" i="8"/>
  <c r="X57" i="8" s="1"/>
  <c r="AF56" i="8"/>
  <c r="AG56" i="8" s="1"/>
  <c r="W56" i="8"/>
  <c r="X56" i="8" s="1"/>
  <c r="AF55" i="8"/>
  <c r="AG55" i="8" s="1"/>
  <c r="W55" i="8"/>
  <c r="X55" i="8" s="1"/>
  <c r="AF54" i="8"/>
  <c r="AG54" i="8" s="1"/>
  <c r="W54" i="8"/>
  <c r="X54" i="8" s="1"/>
  <c r="AF53" i="8"/>
  <c r="AG53" i="8" s="1"/>
  <c r="W53" i="8"/>
  <c r="X53" i="8" s="1"/>
  <c r="AF52" i="8"/>
  <c r="AG52" i="8" s="1"/>
  <c r="W52" i="8"/>
  <c r="X52" i="8" s="1"/>
  <c r="AF51" i="8"/>
  <c r="AG51" i="8" s="1"/>
  <c r="W51" i="8"/>
  <c r="X51" i="8" s="1"/>
  <c r="AF50" i="8"/>
  <c r="AG50" i="8" s="1"/>
  <c r="W50" i="8"/>
  <c r="X50" i="8" s="1"/>
  <c r="AF49" i="8"/>
  <c r="AG49" i="8" s="1"/>
  <c r="W49" i="8"/>
  <c r="X49" i="8" s="1"/>
  <c r="AF48" i="8"/>
  <c r="AG48" i="8" s="1"/>
  <c r="W48" i="8"/>
  <c r="X48" i="8" s="1"/>
  <c r="AF47" i="8"/>
  <c r="AG47" i="8" s="1"/>
  <c r="W47" i="8"/>
  <c r="X47" i="8" s="1"/>
  <c r="AF46" i="8"/>
  <c r="AG46" i="8" s="1"/>
  <c r="W46" i="8"/>
  <c r="X46" i="8" s="1"/>
  <c r="AF45" i="8"/>
  <c r="AG45" i="8" s="1"/>
  <c r="W45" i="8"/>
  <c r="X45" i="8" s="1"/>
  <c r="AF44" i="8"/>
  <c r="AG44" i="8" s="1"/>
  <c r="W44" i="8"/>
  <c r="X44" i="8" s="1"/>
  <c r="AF41" i="8"/>
  <c r="AG41" i="8" s="1"/>
  <c r="W41" i="8"/>
  <c r="X41" i="8" s="1"/>
  <c r="AF40" i="8"/>
  <c r="AG40" i="8" s="1"/>
  <c r="W40" i="8"/>
  <c r="X40" i="8" s="1"/>
  <c r="AF39" i="8"/>
  <c r="AG39" i="8" s="1"/>
  <c r="W39" i="8"/>
  <c r="X39" i="8" s="1"/>
  <c r="AF38" i="8"/>
  <c r="AG38" i="8" s="1"/>
  <c r="W38" i="8"/>
  <c r="X38" i="8" s="1"/>
  <c r="AF37" i="8"/>
  <c r="AG37" i="8" s="1"/>
  <c r="W37" i="8"/>
  <c r="X37" i="8" s="1"/>
  <c r="AF36" i="8"/>
  <c r="AG36" i="8" s="1"/>
  <c r="W36" i="8"/>
  <c r="X36" i="8" s="1"/>
  <c r="AF35" i="8"/>
  <c r="AG35" i="8" s="1"/>
  <c r="W35" i="8"/>
  <c r="X35" i="8" s="1"/>
  <c r="AF31" i="8"/>
  <c r="AG31" i="8" s="1"/>
  <c r="W31" i="8"/>
  <c r="X31" i="8" s="1"/>
  <c r="AF30" i="8"/>
  <c r="AG30" i="8" s="1"/>
  <c r="W30" i="8"/>
  <c r="X30" i="8" s="1"/>
  <c r="AF26" i="8"/>
  <c r="AG26" i="8" s="1"/>
  <c r="W26" i="8"/>
  <c r="X26" i="8" s="1"/>
  <c r="AF25" i="8"/>
  <c r="AG25" i="8" s="1"/>
  <c r="W25" i="8"/>
  <c r="X25" i="8" s="1"/>
  <c r="AF24" i="8"/>
  <c r="AG24" i="8" s="1"/>
  <c r="W24" i="8"/>
  <c r="X24" i="8" s="1"/>
  <c r="AF20" i="8"/>
  <c r="AG20" i="8" s="1"/>
  <c r="W20" i="8"/>
  <c r="X20" i="8" s="1"/>
  <c r="AF19" i="8"/>
  <c r="AG19" i="8" s="1"/>
  <c r="W19" i="8"/>
  <c r="X19" i="8" s="1"/>
  <c r="AF16" i="8"/>
  <c r="AG16" i="8" s="1"/>
  <c r="W16" i="8"/>
  <c r="X16" i="8" s="1"/>
  <c r="AF15" i="8"/>
  <c r="AG15" i="8" s="1"/>
  <c r="W15" i="8"/>
  <c r="X15" i="8" s="1"/>
  <c r="AF14" i="8"/>
  <c r="AG14" i="8" s="1"/>
  <c r="W14" i="8"/>
  <c r="X14" i="8" s="1"/>
  <c r="AF13" i="8"/>
  <c r="AG13" i="8" s="1"/>
  <c r="W13" i="8"/>
  <c r="X13" i="8" s="1"/>
  <c r="AF12" i="8"/>
  <c r="AG12" i="8" s="1"/>
  <c r="W12" i="8"/>
  <c r="X12" i="8" s="1"/>
  <c r="AF11" i="8"/>
  <c r="AG11" i="8" s="1"/>
  <c r="W11" i="8"/>
  <c r="X11" i="8" s="1"/>
  <c r="AF9" i="8"/>
  <c r="AG9" i="8" s="1"/>
  <c r="W9" i="8"/>
  <c r="X9" i="8" s="1"/>
  <c r="AF8" i="8"/>
  <c r="AG8" i="8" s="1"/>
  <c r="W8" i="8"/>
  <c r="X8" i="8" s="1"/>
  <c r="AF221" i="8"/>
  <c r="AG221" i="8" s="1"/>
  <c r="W221" i="8"/>
  <c r="X221" i="8" s="1"/>
  <c r="AF220" i="8"/>
  <c r="AG220" i="8" s="1"/>
  <c r="W220" i="8"/>
  <c r="X220" i="8" s="1"/>
  <c r="AF219" i="8"/>
  <c r="AG219" i="8" s="1"/>
  <c r="W219" i="8"/>
  <c r="X219" i="8" s="1"/>
  <c r="AF218" i="8"/>
  <c r="AG218" i="8" s="1"/>
  <c r="W218" i="8"/>
  <c r="X218" i="8" s="1"/>
  <c r="AF128" i="8"/>
  <c r="AG128" i="8" s="1"/>
  <c r="W128" i="8"/>
  <c r="X128" i="8" s="1"/>
  <c r="AF205" i="8"/>
  <c r="AG205" i="8" s="1"/>
  <c r="W205" i="8"/>
  <c r="X205" i="8" s="1"/>
  <c r="AF142" i="8"/>
  <c r="AG142" i="8" s="1"/>
  <c r="W142" i="8"/>
  <c r="X142" i="8" s="1"/>
  <c r="W64" i="8"/>
  <c r="X64" i="8" s="1"/>
  <c r="AF64" i="8"/>
  <c r="AG64" i="8" s="1"/>
  <c r="W4" i="8"/>
  <c r="M93" i="19"/>
  <c r="C101" i="19" s="1"/>
  <c r="J93" i="19"/>
  <c r="C100" i="19" s="1"/>
  <c r="H93" i="19"/>
  <c r="C99" i="19" s="1"/>
  <c r="F93" i="19"/>
  <c r="C98" i="19" s="1"/>
  <c r="D93" i="19"/>
  <c r="C97" i="19" s="1"/>
  <c r="AH55" i="8" l="1"/>
  <c r="AI55" i="8" s="1"/>
  <c r="AH59" i="8"/>
  <c r="AI59" i="8" s="1"/>
  <c r="AH209" i="8"/>
  <c r="AI209" i="8" s="1"/>
  <c r="AH236" i="8"/>
  <c r="AI236" i="8" s="1"/>
  <c r="AH19" i="8"/>
  <c r="AI19" i="8" s="1"/>
  <c r="AH16" i="8"/>
  <c r="AI16" i="8" s="1"/>
  <c r="AH14" i="8"/>
  <c r="AI14" i="8" s="1"/>
  <c r="AH13" i="8"/>
  <c r="AI13" i="8" s="1"/>
  <c r="AH12" i="8"/>
  <c r="AI12" i="8" s="1"/>
  <c r="AH11" i="8"/>
  <c r="AI11" i="8" s="1"/>
  <c r="AH31" i="8"/>
  <c r="AI31" i="8" s="1"/>
  <c r="AH46" i="8"/>
  <c r="AI46" i="8" s="1"/>
  <c r="AH51" i="8"/>
  <c r="AI51" i="8" s="1"/>
  <c r="AH69" i="8"/>
  <c r="AI69" i="8" s="1"/>
  <c r="AH81" i="8"/>
  <c r="AI81" i="8" s="1"/>
  <c r="AH94" i="8"/>
  <c r="AI94" i="8" s="1"/>
  <c r="AH102" i="8"/>
  <c r="AI102" i="8" s="1"/>
  <c r="AH105" i="8"/>
  <c r="AI105" i="8" s="1"/>
  <c r="AH133" i="8"/>
  <c r="AI133" i="8" s="1"/>
  <c r="AH244" i="8"/>
  <c r="AI244" i="8" s="1"/>
  <c r="AH225" i="8"/>
  <c r="AI225" i="8" s="1"/>
  <c r="AH224" i="8"/>
  <c r="AI224" i="8" s="1"/>
  <c r="AH222" i="8"/>
  <c r="AI222" i="8" s="1"/>
  <c r="AH218" i="8"/>
  <c r="AI218" i="8" s="1"/>
  <c r="AH216" i="8"/>
  <c r="AI216" i="8" s="1"/>
  <c r="AH215" i="8"/>
  <c r="AI215" i="8" s="1"/>
  <c r="AH207" i="8"/>
  <c r="AI207" i="8" s="1"/>
  <c r="AH194" i="8"/>
  <c r="AI194" i="8" s="1"/>
  <c r="AH191" i="8"/>
  <c r="AI191" i="8" s="1"/>
  <c r="AH189" i="8"/>
  <c r="AI189" i="8" s="1"/>
  <c r="AH185" i="8"/>
  <c r="AI185" i="8" s="1"/>
  <c r="AH176" i="8"/>
  <c r="AI176" i="8" s="1"/>
  <c r="AH170" i="8"/>
  <c r="AI170" i="8" s="1"/>
  <c r="AH245" i="8"/>
  <c r="AI245" i="8" s="1"/>
  <c r="AH241" i="8"/>
  <c r="AI241" i="8" s="1"/>
  <c r="AH242" i="8"/>
  <c r="AI242" i="8" s="1"/>
  <c r="AH243" i="8"/>
  <c r="AI243" i="8" s="1"/>
  <c r="AH213" i="8"/>
  <c r="AI213" i="8" s="1"/>
  <c r="AH214" i="8"/>
  <c r="AI214" i="8" s="1"/>
  <c r="AH212" i="8"/>
  <c r="AI212" i="8" s="1"/>
  <c r="AH211" i="8"/>
  <c r="AI211" i="8" s="1"/>
  <c r="AH206" i="8"/>
  <c r="AI206" i="8" s="1"/>
  <c r="AH208" i="8"/>
  <c r="AI208" i="8" s="1"/>
  <c r="AH190" i="8"/>
  <c r="AI190" i="8" s="1"/>
  <c r="AH192" i="8"/>
  <c r="AI192" i="8" s="1"/>
  <c r="AH193" i="8"/>
  <c r="AI193" i="8" s="1"/>
  <c r="AH182" i="8"/>
  <c r="AI182" i="8" s="1"/>
  <c r="AH183" i="8"/>
  <c r="AI183" i="8" s="1"/>
  <c r="AH174" i="8"/>
  <c r="AI174" i="8" s="1"/>
  <c r="AH169" i="8"/>
  <c r="AI169" i="8" s="1"/>
  <c r="AH89" i="8"/>
  <c r="AI89" i="8" s="1"/>
  <c r="AH103" i="8"/>
  <c r="AI103" i="8" s="1"/>
  <c r="AH93" i="8"/>
  <c r="AI93" i="8" s="1"/>
  <c r="AH99" i="8"/>
  <c r="AI99" i="8" s="1"/>
  <c r="AH139" i="8"/>
  <c r="AI139" i="8" s="1"/>
  <c r="AH20" i="8"/>
  <c r="AI20" i="8" s="1"/>
  <c r="AH68" i="8"/>
  <c r="AI68" i="8" s="1"/>
  <c r="AH80" i="8"/>
  <c r="AI80" i="8" s="1"/>
  <c r="AH92" i="8"/>
  <c r="AI92" i="8" s="1"/>
  <c r="AH100" i="8"/>
  <c r="AI100" i="8" s="1"/>
  <c r="AH56" i="8"/>
  <c r="AI56" i="8" s="1"/>
  <c r="AH128" i="8"/>
  <c r="AI128" i="8" s="1"/>
  <c r="AH30" i="8"/>
  <c r="AI30" i="8" s="1"/>
  <c r="AH47" i="8"/>
  <c r="AI47" i="8" s="1"/>
  <c r="AH142" i="8"/>
  <c r="AI142" i="8" s="1"/>
  <c r="AH8" i="8"/>
  <c r="AI8" i="8" s="1"/>
  <c r="AH78" i="8"/>
  <c r="AI78" i="8" s="1"/>
  <c r="AH95" i="8"/>
  <c r="AI95" i="8" s="1"/>
  <c r="AH132" i="8"/>
  <c r="AI132" i="8" s="1"/>
  <c r="AH140" i="8"/>
  <c r="AI140" i="8" s="1"/>
  <c r="AH134" i="8"/>
  <c r="AI134" i="8" s="1"/>
  <c r="AH90" i="8"/>
  <c r="AI90" i="8" s="1"/>
  <c r="AH104" i="8"/>
  <c r="AI104" i="8" s="1"/>
  <c r="AH79" i="8"/>
  <c r="AI79" i="8" s="1"/>
  <c r="AH82" i="8"/>
  <c r="AI82" i="8" s="1"/>
  <c r="AH67" i="8"/>
  <c r="AI67" i="8" s="1"/>
  <c r="AH65" i="8"/>
  <c r="AI65" i="8" s="1"/>
  <c r="AH62" i="8"/>
  <c r="AI62" i="8" s="1"/>
  <c r="AH44" i="8"/>
  <c r="AI44" i="8" s="1"/>
  <c r="AH57" i="8"/>
  <c r="AI57" i="8" s="1"/>
  <c r="AH45" i="8"/>
  <c r="AI45" i="8" s="1"/>
  <c r="AH50" i="8"/>
  <c r="AI50" i="8" s="1"/>
  <c r="AH54" i="8"/>
  <c r="AI54" i="8" s="1"/>
  <c r="AH58" i="8"/>
  <c r="AI58" i="8" s="1"/>
  <c r="AH52" i="8"/>
  <c r="AI52" i="8" s="1"/>
  <c r="AH53" i="8"/>
  <c r="AI53" i="8" s="1"/>
  <c r="AH48" i="8"/>
  <c r="AI48" i="8" s="1"/>
  <c r="AH49" i="8"/>
  <c r="AI49" i="8" s="1"/>
  <c r="AH38" i="8"/>
  <c r="AI38" i="8" s="1"/>
  <c r="AH40" i="8"/>
  <c r="AI40" i="8" s="1"/>
  <c r="AH39" i="8"/>
  <c r="AI39" i="8" s="1"/>
  <c r="AH36" i="8"/>
  <c r="AI36" i="8" s="1"/>
  <c r="AH35" i="8"/>
  <c r="AI35" i="8" s="1"/>
  <c r="AH37" i="8"/>
  <c r="AI37" i="8" s="1"/>
  <c r="AH41" i="8"/>
  <c r="AI41" i="8" s="1"/>
  <c r="AH26" i="8"/>
  <c r="AI26" i="8" s="1"/>
  <c r="AH24" i="8"/>
  <c r="AI24" i="8" s="1"/>
  <c r="AH25" i="8"/>
  <c r="AI25" i="8" s="1"/>
  <c r="AH15" i="8"/>
  <c r="AI15" i="8" s="1"/>
  <c r="AH9" i="8"/>
  <c r="AI9" i="8" s="1"/>
  <c r="AH221" i="8"/>
  <c r="AI221" i="8" s="1"/>
  <c r="AH220" i="8"/>
  <c r="AI220" i="8" s="1"/>
  <c r="AH219" i="8"/>
  <c r="AI219" i="8" s="1"/>
  <c r="AH205" i="8"/>
  <c r="AI205" i="8" s="1"/>
  <c r="AI143" i="8"/>
  <c r="AH64" i="8"/>
  <c r="AI64" i="8" s="1"/>
  <c r="U246" i="8"/>
  <c r="I32" i="1"/>
  <c r="L32" i="1" s="1"/>
  <c r="J25" i="1"/>
  <c r="U74" i="1"/>
  <c r="T74" i="1"/>
  <c r="S74" i="1"/>
  <c r="R74" i="1"/>
  <c r="Q74" i="1"/>
  <c r="AI27" i="8"/>
  <c r="AI28" i="8"/>
  <c r="AI29" i="8"/>
  <c r="AI33" i="8"/>
  <c r="AI70" i="8"/>
  <c r="AI71" i="8"/>
  <c r="AI72" i="8"/>
  <c r="AI73" i="8"/>
  <c r="AI74" i="8"/>
  <c r="AI75" i="8"/>
  <c r="AI76" i="8"/>
  <c r="AI77" i="8"/>
  <c r="AI83" i="8"/>
  <c r="AI84" i="8"/>
  <c r="AI85" i="8"/>
  <c r="AI86" i="8"/>
  <c r="AI87" i="8"/>
  <c r="AI88" i="8"/>
  <c r="AI106" i="8"/>
  <c r="AI107" i="8"/>
  <c r="AI108" i="8"/>
  <c r="AI109" i="8"/>
  <c r="AI110" i="8"/>
  <c r="AI111" i="8"/>
  <c r="AI112" i="8"/>
  <c r="AI113" i="8"/>
  <c r="AI114" i="8"/>
  <c r="AI115" i="8"/>
  <c r="AI116" i="8"/>
  <c r="AI117" i="8"/>
  <c r="AI118" i="8"/>
  <c r="AI119" i="8"/>
  <c r="AI120" i="8"/>
  <c r="AI121" i="8"/>
  <c r="AI122" i="8"/>
  <c r="AI123" i="8"/>
  <c r="AI124" i="8"/>
  <c r="AI125" i="8"/>
  <c r="AI126" i="8"/>
  <c r="AI127" i="8"/>
  <c r="AI129" i="8"/>
  <c r="AI130" i="8"/>
  <c r="AI131" i="8"/>
  <c r="AI141" i="8"/>
  <c r="AI144" i="8"/>
  <c r="AI145" i="8"/>
  <c r="AI146" i="8"/>
  <c r="AI147" i="8"/>
  <c r="AI148" i="8"/>
  <c r="AI149" i="8"/>
  <c r="AI150" i="8"/>
  <c r="AI151" i="8"/>
  <c r="AI152" i="8"/>
  <c r="AI153" i="8"/>
  <c r="AI154" i="8"/>
  <c r="AI155" i="8"/>
  <c r="AI156" i="8"/>
  <c r="AI157" i="8"/>
  <c r="AI158" i="8"/>
  <c r="AI159" i="8"/>
  <c r="AI160" i="8"/>
  <c r="AI161" i="8"/>
  <c r="AI162" i="8"/>
  <c r="AI163" i="8"/>
  <c r="AI164" i="8"/>
  <c r="AI165" i="8"/>
  <c r="AI186" i="8"/>
  <c r="AI187" i="8"/>
  <c r="AI195" i="8"/>
  <c r="AI197" i="8"/>
  <c r="AI198" i="8"/>
  <c r="AI199" i="8"/>
  <c r="AI200" i="8"/>
  <c r="AI201" i="8"/>
  <c r="AI202" i="8"/>
  <c r="AI226" i="8"/>
  <c r="AI228" i="8"/>
  <c r="AI229" i="8"/>
  <c r="AI230" i="8"/>
  <c r="AI232" i="8"/>
  <c r="AI233" i="8"/>
  <c r="AI234" i="8"/>
  <c r="AI235" i="8"/>
  <c r="AI238" i="8"/>
  <c r="AF18" i="8"/>
  <c r="AG18" i="8" s="1"/>
  <c r="W18" i="8"/>
  <c r="X18" i="8" s="1"/>
  <c r="J18" i="8"/>
  <c r="AF5" i="8"/>
  <c r="AG5" i="8" s="1"/>
  <c r="W5" i="8"/>
  <c r="X5" i="8" s="1"/>
  <c r="J6" i="8"/>
  <c r="J7" i="8"/>
  <c r="J8" i="8"/>
  <c r="J9" i="8"/>
  <c r="J10" i="8"/>
  <c r="J11" i="8"/>
  <c r="J12" i="8"/>
  <c r="J13" i="8"/>
  <c r="J14" i="8"/>
  <c r="J15" i="8"/>
  <c r="J16" i="8"/>
  <c r="J17"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3" i="8"/>
  <c r="J194" i="8"/>
  <c r="J195" i="8"/>
  <c r="J196" i="8"/>
  <c r="J197" i="8"/>
  <c r="J198" i="8"/>
  <c r="J199" i="8"/>
  <c r="J200" i="8"/>
  <c r="J201" i="8"/>
  <c r="J202" i="8"/>
  <c r="J205" i="8"/>
  <c r="J206" i="8"/>
  <c r="J207" i="8"/>
  <c r="J208" i="8"/>
  <c r="J209" i="8"/>
  <c r="J210" i="8"/>
  <c r="J211" i="8"/>
  <c r="J213"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AH5" i="8" l="1"/>
  <c r="M32" i="1"/>
  <c r="N32" i="1" s="1"/>
  <c r="O32" i="1" s="1"/>
  <c r="P32" i="1" s="1"/>
  <c r="Q32" i="1" s="1"/>
  <c r="R32" i="1" s="1"/>
  <c r="S32" i="1" s="1"/>
  <c r="T32" i="1" s="1"/>
  <c r="U32" i="1" s="1"/>
  <c r="AH18" i="8"/>
  <c r="AI18" i="8" s="1"/>
  <c r="AI5" i="8"/>
  <c r="H21" i="1"/>
  <c r="I21" i="1" s="1"/>
  <c r="L21" i="1" s="1"/>
  <c r="H19" i="1"/>
  <c r="I19" i="1" s="1"/>
  <c r="L19" i="1" s="1"/>
  <c r="M19" i="1" s="1"/>
  <c r="F7" i="1"/>
  <c r="I7" i="1" s="1"/>
  <c r="L7" i="1" s="1"/>
  <c r="M7" i="1" s="1"/>
  <c r="N7" i="1" s="1"/>
  <c r="O7" i="1" s="1"/>
  <c r="P7" i="1" s="1"/>
  <c r="Q7" i="1" s="1"/>
  <c r="R7" i="1" s="1"/>
  <c r="S7" i="1" s="1"/>
  <c r="T7" i="1" s="1"/>
  <c r="U7" i="1" s="1"/>
  <c r="E7" i="1"/>
  <c r="I46" i="1"/>
  <c r="L46" i="1" s="1"/>
  <c r="M46" i="1" s="1"/>
  <c r="N46" i="1" s="1"/>
  <c r="O46" i="1" s="1"/>
  <c r="P46" i="1" s="1"/>
  <c r="Q46" i="1" s="1"/>
  <c r="R46" i="1" s="1"/>
  <c r="S46" i="1" s="1"/>
  <c r="T46" i="1" s="1"/>
  <c r="U46" i="1" s="1"/>
  <c r="I45" i="1"/>
  <c r="L45" i="1" s="1"/>
  <c r="M45" i="1" s="1"/>
  <c r="I44" i="1"/>
  <c r="L44" i="1" s="1"/>
  <c r="I51" i="1"/>
  <c r="L51" i="1" s="1"/>
  <c r="I52" i="1"/>
  <c r="L52" i="1" s="1"/>
  <c r="I37" i="1"/>
  <c r="L37" i="1" s="1"/>
  <c r="I31" i="1"/>
  <c r="L31" i="1" s="1"/>
  <c r="M31" i="1" s="1"/>
  <c r="N31" i="1" s="1"/>
  <c r="I29" i="1"/>
  <c r="L29" i="1" s="1"/>
  <c r="M29" i="1" s="1"/>
  <c r="I28" i="1"/>
  <c r="L28" i="1" s="1"/>
  <c r="I27" i="1"/>
  <c r="L27" i="1" s="1"/>
  <c r="I30" i="1"/>
  <c r="L30" i="1" s="1"/>
  <c r="M30" i="1" s="1"/>
  <c r="N30" i="1" s="1"/>
  <c r="O30" i="1" s="1"/>
  <c r="P30" i="1" s="1"/>
  <c r="Q30" i="1" s="1"/>
  <c r="R30" i="1" s="1"/>
  <c r="S30" i="1" s="1"/>
  <c r="T30" i="1" s="1"/>
  <c r="U30" i="1" s="1"/>
  <c r="O3" i="9"/>
  <c r="P3" i="9" s="1"/>
  <c r="O4" i="9"/>
  <c r="P4" i="9" s="1"/>
  <c r="O5" i="9"/>
  <c r="P5" i="9" s="1"/>
  <c r="O6" i="9"/>
  <c r="P6" i="9" s="1"/>
  <c r="O7" i="9"/>
  <c r="P7" i="9" s="1"/>
  <c r="O8" i="9"/>
  <c r="P8" i="9" s="1"/>
  <c r="O9" i="9"/>
  <c r="P9" i="9" s="1"/>
  <c r="O10" i="9"/>
  <c r="P10" i="9" s="1"/>
  <c r="O11" i="9"/>
  <c r="P11" i="9" s="1"/>
  <c r="O12" i="9"/>
  <c r="P12" i="9" s="1"/>
  <c r="O13" i="9"/>
  <c r="P13" i="9" s="1"/>
  <c r="O14" i="9"/>
  <c r="P14" i="9" s="1"/>
  <c r="O15" i="9"/>
  <c r="P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O28" i="9"/>
  <c r="P28" i="9" s="1"/>
  <c r="O29" i="9"/>
  <c r="P29" i="9" s="1"/>
  <c r="O30" i="9"/>
  <c r="P30" i="9" s="1"/>
  <c r="O31" i="9"/>
  <c r="P31" i="9" s="1"/>
  <c r="O32" i="9"/>
  <c r="P32" i="9" s="1"/>
  <c r="O33" i="9"/>
  <c r="P33" i="9" s="1"/>
  <c r="O34" i="9"/>
  <c r="P34" i="9" s="1"/>
  <c r="O35" i="9"/>
  <c r="P35" i="9" s="1"/>
  <c r="O36" i="9"/>
  <c r="P36" i="9" s="1"/>
  <c r="O37" i="9"/>
  <c r="P37" i="9" s="1"/>
  <c r="O38" i="9"/>
  <c r="P38" i="9" s="1"/>
  <c r="O39" i="9"/>
  <c r="P39" i="9" s="1"/>
  <c r="O40" i="9"/>
  <c r="P40" i="9" s="1"/>
  <c r="O41" i="9"/>
  <c r="P41" i="9" s="1"/>
  <c r="O42" i="9"/>
  <c r="P42" i="9" s="1"/>
  <c r="O43" i="9"/>
  <c r="P43" i="9" s="1"/>
  <c r="O44" i="9"/>
  <c r="P44" i="9" s="1"/>
  <c r="O45" i="9"/>
  <c r="P45" i="9" s="1"/>
  <c r="O46" i="9"/>
  <c r="P46" i="9" s="1"/>
  <c r="O47" i="9"/>
  <c r="P47" i="9" s="1"/>
  <c r="O48" i="9"/>
  <c r="P48" i="9" s="1"/>
  <c r="O49" i="9"/>
  <c r="P49" i="9" s="1"/>
  <c r="O50" i="9"/>
  <c r="P50" i="9" s="1"/>
  <c r="O51" i="9"/>
  <c r="P51" i="9" s="1"/>
  <c r="O52" i="9"/>
  <c r="P52" i="9" s="1"/>
  <c r="O53" i="9"/>
  <c r="P53" i="9" s="1"/>
  <c r="O54" i="9"/>
  <c r="P54" i="9" s="1"/>
  <c r="O55" i="9"/>
  <c r="P55" i="9" s="1"/>
  <c r="O56" i="9"/>
  <c r="P56" i="9" s="1"/>
  <c r="O57" i="9"/>
  <c r="P57" i="9" s="1"/>
  <c r="O58" i="9"/>
  <c r="P58" i="9" s="1"/>
  <c r="O59" i="9"/>
  <c r="P59" i="9" s="1"/>
  <c r="O60" i="9"/>
  <c r="P60" i="9" s="1"/>
  <c r="O61" i="9"/>
  <c r="P61" i="9" s="1"/>
  <c r="O62" i="9"/>
  <c r="P62" i="9" s="1"/>
  <c r="O63" i="9"/>
  <c r="P63" i="9" s="1"/>
  <c r="O64" i="9"/>
  <c r="P64" i="9" s="1"/>
  <c r="O65" i="9"/>
  <c r="P65" i="9" s="1"/>
  <c r="O66" i="9"/>
  <c r="P66" i="9" s="1"/>
  <c r="O67" i="9"/>
  <c r="P67" i="9" s="1"/>
  <c r="O68" i="9"/>
  <c r="P68" i="9" s="1"/>
  <c r="O69" i="9"/>
  <c r="P69" i="9" s="1"/>
  <c r="O70" i="9"/>
  <c r="P70" i="9" s="1"/>
  <c r="O71" i="9"/>
  <c r="P71" i="9" s="1"/>
  <c r="O72" i="9"/>
  <c r="P72" i="9" s="1"/>
  <c r="O73" i="9"/>
  <c r="P73" i="9" s="1"/>
  <c r="O74" i="9"/>
  <c r="P74" i="9" s="1"/>
  <c r="O75" i="9"/>
  <c r="P75" i="9" s="1"/>
  <c r="O76" i="9"/>
  <c r="P76" i="9" s="1"/>
  <c r="O77" i="9"/>
  <c r="P77" i="9" s="1"/>
  <c r="O78" i="9"/>
  <c r="P78" i="9" s="1"/>
  <c r="O79" i="9"/>
  <c r="P79" i="9" s="1"/>
  <c r="O80" i="9"/>
  <c r="P80" i="9" s="1"/>
  <c r="O81" i="9"/>
  <c r="P81" i="9" s="1"/>
  <c r="O82" i="9"/>
  <c r="P82" i="9" s="1"/>
  <c r="O83" i="9"/>
  <c r="P83" i="9" s="1"/>
  <c r="O84" i="9"/>
  <c r="P84" i="9" s="1"/>
  <c r="O85" i="9"/>
  <c r="P85" i="9" s="1"/>
  <c r="O86" i="9"/>
  <c r="P86" i="9" s="1"/>
  <c r="O87" i="9"/>
  <c r="P87" i="9" s="1"/>
  <c r="O88" i="9"/>
  <c r="P88" i="9" s="1"/>
  <c r="O89" i="9"/>
  <c r="P89" i="9" s="1"/>
  <c r="O90" i="9"/>
  <c r="P90" i="9" s="1"/>
  <c r="O91" i="9"/>
  <c r="P91" i="9" s="1"/>
  <c r="O92" i="9"/>
  <c r="P92" i="9" s="1"/>
  <c r="O93" i="9"/>
  <c r="P93" i="9" s="1"/>
  <c r="O94" i="9"/>
  <c r="P94" i="9" s="1"/>
  <c r="O95" i="9"/>
  <c r="P95" i="9" s="1"/>
  <c r="O96" i="9"/>
  <c r="P96" i="9" s="1"/>
  <c r="O97" i="9"/>
  <c r="P97" i="9" s="1"/>
  <c r="O98" i="9"/>
  <c r="P98" i="9" s="1"/>
  <c r="O99" i="9"/>
  <c r="P99" i="9" s="1"/>
  <c r="O100" i="9"/>
  <c r="P100" i="9" s="1"/>
  <c r="O101" i="9"/>
  <c r="P101" i="9" s="1"/>
  <c r="O102" i="9"/>
  <c r="P102" i="9" s="1"/>
  <c r="O103" i="9"/>
  <c r="P103" i="9" s="1"/>
  <c r="O104" i="9"/>
  <c r="P104" i="9" s="1"/>
  <c r="O105" i="9"/>
  <c r="P105" i="9" s="1"/>
  <c r="O106" i="9"/>
  <c r="P106" i="9" s="1"/>
  <c r="D23" i="13"/>
  <c r="C23" i="13"/>
  <c r="B23" i="13"/>
  <c r="D22" i="13"/>
  <c r="C22" i="13"/>
  <c r="B22" i="13"/>
  <c r="D21" i="13"/>
  <c r="C21" i="13"/>
  <c r="B21" i="13"/>
  <c r="D20" i="13"/>
  <c r="C20" i="13"/>
  <c r="B20" i="13"/>
  <c r="B19" i="13"/>
  <c r="D19" i="13"/>
  <c r="C19" i="13"/>
  <c r="D10" i="13"/>
  <c r="C10" i="13"/>
  <c r="B10" i="13"/>
  <c r="D9" i="13"/>
  <c r="C9" i="13"/>
  <c r="B9" i="13"/>
  <c r="C107" i="9"/>
  <c r="D107" i="9"/>
  <c r="E107" i="9"/>
  <c r="T21" i="9" s="1"/>
  <c r="F107" i="9"/>
  <c r="G107" i="9"/>
  <c r="H107" i="9"/>
  <c r="I107" i="9"/>
  <c r="AK14" i="4"/>
  <c r="AJ14" i="4"/>
  <c r="AA14" i="4"/>
  <c r="Z14" i="4"/>
  <c r="AB13" i="4"/>
  <c r="AC13" i="4" s="1"/>
  <c r="AN13" i="4" s="1"/>
  <c r="AL12" i="4"/>
  <c r="AM12" i="4" s="1"/>
  <c r="AN12" i="4" s="1"/>
  <c r="AB12" i="4"/>
  <c r="AC12" i="4" s="1"/>
  <c r="AB11" i="4"/>
  <c r="AC11" i="4"/>
  <c r="AN11" i="4" s="1"/>
  <c r="AB10" i="4"/>
  <c r="AC10" i="4" s="1"/>
  <c r="AN10" i="4" s="1"/>
  <c r="AL9" i="4"/>
  <c r="AM9" i="4"/>
  <c r="AN9" i="4" s="1"/>
  <c r="AC9" i="4"/>
  <c r="AB9" i="4"/>
  <c r="AB8" i="4"/>
  <c r="AC8" i="4" s="1"/>
  <c r="AN8" i="4" s="1"/>
  <c r="AL7" i="4"/>
  <c r="AM7" i="4"/>
  <c r="AC7" i="4"/>
  <c r="AN7" i="4" s="1"/>
  <c r="AB7" i="4"/>
  <c r="AL6" i="4"/>
  <c r="AM6" i="4"/>
  <c r="AM14" i="4" s="1"/>
  <c r="AB6" i="4"/>
  <c r="AC6" i="4" s="1"/>
  <c r="AN6" i="4" s="1"/>
  <c r="AB5" i="4"/>
  <c r="AC5" i="4" s="1"/>
  <c r="AN5" i="4" s="1"/>
  <c r="AB4" i="4"/>
  <c r="AB14" i="4" s="1"/>
  <c r="K25" i="1" s="1"/>
  <c r="AL14" i="4"/>
  <c r="AE246" i="8"/>
  <c r="AD246" i="8"/>
  <c r="V246" i="8"/>
  <c r="AF240" i="8"/>
  <c r="AG240" i="8" s="1"/>
  <c r="W240" i="8"/>
  <c r="X240" i="8" s="1"/>
  <c r="AF239" i="8"/>
  <c r="AG239" i="8" s="1"/>
  <c r="W239" i="8"/>
  <c r="X239" i="8" s="1"/>
  <c r="AF237" i="8"/>
  <c r="AG237" i="8" s="1"/>
  <c r="W237" i="8"/>
  <c r="X237" i="8" s="1"/>
  <c r="AF231" i="8"/>
  <c r="AG231" i="8" s="1"/>
  <c r="W231" i="8"/>
  <c r="X231" i="8" s="1"/>
  <c r="AF227" i="8"/>
  <c r="AG227" i="8" s="1"/>
  <c r="W227" i="8"/>
  <c r="X227" i="8" s="1"/>
  <c r="AF223" i="8"/>
  <c r="AG223" i="8" s="1"/>
  <c r="W223" i="8"/>
  <c r="X223" i="8" s="1"/>
  <c r="AF210" i="8"/>
  <c r="AG210" i="8" s="1"/>
  <c r="W210" i="8"/>
  <c r="X210" i="8" s="1"/>
  <c r="AF204" i="8"/>
  <c r="AG204" i="8" s="1"/>
  <c r="W204" i="8"/>
  <c r="X204" i="8" s="1"/>
  <c r="AF203" i="8"/>
  <c r="AG203" i="8" s="1"/>
  <c r="W203" i="8"/>
  <c r="X203" i="8" s="1"/>
  <c r="AF196" i="8"/>
  <c r="AG196" i="8" s="1"/>
  <c r="W196" i="8"/>
  <c r="X196" i="8" s="1"/>
  <c r="AF188" i="8"/>
  <c r="AG188" i="8" s="1"/>
  <c r="W188" i="8"/>
  <c r="X188" i="8" s="1"/>
  <c r="AF181" i="8"/>
  <c r="AG181" i="8" s="1"/>
  <c r="W181" i="8"/>
  <c r="X181" i="8" s="1"/>
  <c r="AF180" i="8"/>
  <c r="AG180" i="8" s="1"/>
  <c r="W180" i="8"/>
  <c r="X180" i="8" s="1"/>
  <c r="AF179" i="8"/>
  <c r="AG179" i="8" s="1"/>
  <c r="W179" i="8"/>
  <c r="X179" i="8" s="1"/>
  <c r="AF178" i="8"/>
  <c r="AG178" i="8" s="1"/>
  <c r="W178" i="8"/>
  <c r="X178" i="8" s="1"/>
  <c r="AF177" i="8"/>
  <c r="AG177" i="8" s="1"/>
  <c r="W177" i="8"/>
  <c r="X177" i="8" s="1"/>
  <c r="AF175" i="8"/>
  <c r="AG175" i="8" s="1"/>
  <c r="W175" i="8"/>
  <c r="X175" i="8" s="1"/>
  <c r="AF173" i="8"/>
  <c r="AG173" i="8" s="1"/>
  <c r="W173" i="8"/>
  <c r="X173" i="8" s="1"/>
  <c r="AF172" i="8"/>
  <c r="AG172" i="8" s="1"/>
  <c r="W172" i="8"/>
  <c r="X172" i="8" s="1"/>
  <c r="AF171" i="8"/>
  <c r="AG171" i="8" s="1"/>
  <c r="W171" i="8"/>
  <c r="X171" i="8" s="1"/>
  <c r="AF168" i="8"/>
  <c r="AG168" i="8" s="1"/>
  <c r="W168" i="8"/>
  <c r="X168" i="8" s="1"/>
  <c r="AF166" i="8"/>
  <c r="AG166" i="8" s="1"/>
  <c r="W166" i="8"/>
  <c r="X166" i="8" s="1"/>
  <c r="AF138" i="8"/>
  <c r="AG138" i="8" s="1"/>
  <c r="W138" i="8"/>
  <c r="X138" i="8" s="1"/>
  <c r="AF137" i="8"/>
  <c r="AG137" i="8" s="1"/>
  <c r="W137" i="8"/>
  <c r="X137" i="8" s="1"/>
  <c r="AF136" i="8"/>
  <c r="AG136" i="8" s="1"/>
  <c r="W136" i="8"/>
  <c r="X136" i="8" s="1"/>
  <c r="AF135" i="8"/>
  <c r="AG135" i="8" s="1"/>
  <c r="W135" i="8"/>
  <c r="X135" i="8" s="1"/>
  <c r="AF101" i="8"/>
  <c r="AG101" i="8" s="1"/>
  <c r="W101" i="8"/>
  <c r="X101" i="8" s="1"/>
  <c r="AF98" i="8"/>
  <c r="AG98" i="8" s="1"/>
  <c r="W98" i="8"/>
  <c r="X98" i="8" s="1"/>
  <c r="AF97" i="8"/>
  <c r="AG97" i="8" s="1"/>
  <c r="W97" i="8"/>
  <c r="X97" i="8" s="1"/>
  <c r="AF96" i="8"/>
  <c r="AG96" i="8" s="1"/>
  <c r="W96" i="8"/>
  <c r="X96" i="8" s="1"/>
  <c r="AF91" i="8"/>
  <c r="AG91" i="8" s="1"/>
  <c r="W91" i="8"/>
  <c r="X91" i="8" s="1"/>
  <c r="AF66" i="8"/>
  <c r="AG66" i="8" s="1"/>
  <c r="W66" i="8"/>
  <c r="X66" i="8" s="1"/>
  <c r="AF63" i="8"/>
  <c r="AG63" i="8" s="1"/>
  <c r="W63" i="8"/>
  <c r="X63" i="8" s="1"/>
  <c r="AF61" i="8"/>
  <c r="AG61" i="8" s="1"/>
  <c r="W61" i="8"/>
  <c r="X61" i="8" s="1"/>
  <c r="AF60" i="8"/>
  <c r="AG60" i="8" s="1"/>
  <c r="W60" i="8"/>
  <c r="X60" i="8" s="1"/>
  <c r="AF43" i="8"/>
  <c r="AG43" i="8" s="1"/>
  <c r="W43" i="8"/>
  <c r="X43" i="8" s="1"/>
  <c r="AF42" i="8"/>
  <c r="AG42" i="8" s="1"/>
  <c r="W42" i="8"/>
  <c r="X42" i="8" s="1"/>
  <c r="AF34" i="8"/>
  <c r="AG34" i="8" s="1"/>
  <c r="W34" i="8"/>
  <c r="X34" i="8" s="1"/>
  <c r="AF32" i="8"/>
  <c r="AG32" i="8" s="1"/>
  <c r="W32" i="8"/>
  <c r="X32" i="8" s="1"/>
  <c r="AF23" i="8"/>
  <c r="AG23" i="8" s="1"/>
  <c r="W23" i="8"/>
  <c r="X23" i="8" s="1"/>
  <c r="AF22" i="8"/>
  <c r="AG22" i="8" s="1"/>
  <c r="W22" i="8"/>
  <c r="X22" i="8" s="1"/>
  <c r="AF21" i="8"/>
  <c r="AG21" i="8" s="1"/>
  <c r="W21" i="8"/>
  <c r="X21" i="8" s="1"/>
  <c r="AF17" i="8"/>
  <c r="AG17" i="8" s="1"/>
  <c r="W17" i="8"/>
  <c r="X17" i="8" s="1"/>
  <c r="AF10" i="8"/>
  <c r="AG10" i="8" s="1"/>
  <c r="W10" i="8"/>
  <c r="X10" i="8" s="1"/>
  <c r="AF7" i="8"/>
  <c r="AG7" i="8" s="1"/>
  <c r="W7" i="8"/>
  <c r="X7" i="8" s="1"/>
  <c r="AF6" i="8"/>
  <c r="AG6" i="8" s="1"/>
  <c r="W6" i="8"/>
  <c r="X6" i="8" s="1"/>
  <c r="AF4" i="8"/>
  <c r="AG4" i="8" s="1"/>
  <c r="X4" i="8"/>
  <c r="A261" i="8"/>
  <c r="A260" i="8"/>
  <c r="A259" i="8"/>
  <c r="A258" i="8"/>
  <c r="A257" i="8"/>
  <c r="A256" i="8"/>
  <c r="A255" i="8"/>
  <c r="A254" i="8"/>
  <c r="A253" i="8"/>
  <c r="A252" i="8"/>
  <c r="A251" i="8"/>
  <c r="A250" i="8"/>
  <c r="A249" i="8"/>
  <c r="A248" i="8"/>
  <c r="K47" i="8"/>
  <c r="H14" i="1"/>
  <c r="I14" i="1" s="1"/>
  <c r="L14" i="1" s="1"/>
  <c r="J4" i="1"/>
  <c r="L78" i="1"/>
  <c r="V78" i="1" s="1"/>
  <c r="L77" i="1"/>
  <c r="V77" i="1" s="1"/>
  <c r="L76" i="1"/>
  <c r="L79" i="1"/>
  <c r="V79" i="1" s="1"/>
  <c r="L75" i="1"/>
  <c r="V75" i="1" s="1"/>
  <c r="J74" i="1"/>
  <c r="O74" i="1"/>
  <c r="N74" i="1"/>
  <c r="M74" i="1"/>
  <c r="P74" i="1"/>
  <c r="J56" i="1"/>
  <c r="L69" i="1"/>
  <c r="M69" i="1" s="1"/>
  <c r="L68" i="1"/>
  <c r="M68" i="1" s="1"/>
  <c r="N68" i="1" s="1"/>
  <c r="O68" i="1" s="1"/>
  <c r="P68" i="1" s="1"/>
  <c r="L67" i="1"/>
  <c r="M67" i="1" s="1"/>
  <c r="N67" i="1" s="1"/>
  <c r="O67" i="1" s="1"/>
  <c r="P67" i="1" s="1"/>
  <c r="Q67" i="1" s="1"/>
  <c r="R67" i="1" s="1"/>
  <c r="S67" i="1" s="1"/>
  <c r="T67" i="1" s="1"/>
  <c r="U67" i="1" s="1"/>
  <c r="L66" i="1"/>
  <c r="M66" i="1" s="1"/>
  <c r="N66" i="1" s="1"/>
  <c r="O66" i="1" s="1"/>
  <c r="L65" i="1"/>
  <c r="M65" i="1" s="1"/>
  <c r="N65" i="1" s="1"/>
  <c r="O65" i="1" s="1"/>
  <c r="P65" i="1" s="1"/>
  <c r="Q65" i="1" s="1"/>
  <c r="R65" i="1" s="1"/>
  <c r="S65" i="1" s="1"/>
  <c r="T65" i="1" s="1"/>
  <c r="U65" i="1" s="1"/>
  <c r="L64" i="1"/>
  <c r="L63" i="1"/>
  <c r="L62" i="1"/>
  <c r="M62" i="1" s="1"/>
  <c r="N62" i="1" s="1"/>
  <c r="O62" i="1" s="1"/>
  <c r="P62" i="1" s="1"/>
  <c r="Q62" i="1" s="1"/>
  <c r="R62" i="1" s="1"/>
  <c r="S62" i="1" s="1"/>
  <c r="T62" i="1" s="1"/>
  <c r="U62" i="1" s="1"/>
  <c r="L61" i="1"/>
  <c r="M61" i="1" s="1"/>
  <c r="N61" i="1" s="1"/>
  <c r="O61" i="1" s="1"/>
  <c r="P61" i="1" s="1"/>
  <c r="Q61" i="1" s="1"/>
  <c r="R61" i="1" s="1"/>
  <c r="S61" i="1" s="1"/>
  <c r="T61" i="1" s="1"/>
  <c r="U61" i="1" s="1"/>
  <c r="L60" i="1"/>
  <c r="M60" i="1" s="1"/>
  <c r="L59" i="1"/>
  <c r="M59" i="1" s="1"/>
  <c r="N59" i="1" s="1"/>
  <c r="O59" i="1" s="1"/>
  <c r="P59" i="1" s="1"/>
  <c r="L58" i="1"/>
  <c r="M58" i="1" s="1"/>
  <c r="L57" i="1"/>
  <c r="L70" i="1"/>
  <c r="J49" i="1"/>
  <c r="J39" i="1"/>
  <c r="J34" i="1"/>
  <c r="I55" i="1"/>
  <c r="L55" i="1" s="1"/>
  <c r="M55" i="1" s="1"/>
  <c r="N55" i="1" s="1"/>
  <c r="O55" i="1" s="1"/>
  <c r="P55" i="1" s="1"/>
  <c r="Q55" i="1" s="1"/>
  <c r="R55" i="1" s="1"/>
  <c r="S55" i="1" s="1"/>
  <c r="T55" i="1" s="1"/>
  <c r="U55" i="1" s="1"/>
  <c r="I54" i="1"/>
  <c r="L54" i="1" s="1"/>
  <c r="M54" i="1" s="1"/>
  <c r="N54" i="1" s="1"/>
  <c r="I53" i="1"/>
  <c r="L53" i="1" s="1"/>
  <c r="M53" i="1" s="1"/>
  <c r="N53" i="1" s="1"/>
  <c r="O53" i="1" s="1"/>
  <c r="P53" i="1" s="1"/>
  <c r="Q53" i="1" s="1"/>
  <c r="R53" i="1" s="1"/>
  <c r="S53" i="1" s="1"/>
  <c r="T53" i="1" s="1"/>
  <c r="U53" i="1" s="1"/>
  <c r="I50" i="1"/>
  <c r="L50" i="1" s="1"/>
  <c r="I48" i="1"/>
  <c r="L48" i="1" s="1"/>
  <c r="I47" i="1"/>
  <c r="L47" i="1" s="1"/>
  <c r="M47" i="1" s="1"/>
  <c r="N47" i="1" s="1"/>
  <c r="O47" i="1" s="1"/>
  <c r="P47" i="1" s="1"/>
  <c r="Q47" i="1" s="1"/>
  <c r="R47" i="1" s="1"/>
  <c r="S47" i="1" s="1"/>
  <c r="T47" i="1" s="1"/>
  <c r="U47" i="1" s="1"/>
  <c r="I43" i="1"/>
  <c r="L43" i="1" s="1"/>
  <c r="I42" i="1"/>
  <c r="L42" i="1" s="1"/>
  <c r="I41" i="1"/>
  <c r="L41" i="1" s="1"/>
  <c r="I40" i="1"/>
  <c r="L40" i="1" s="1"/>
  <c r="I38" i="1"/>
  <c r="L38" i="1" s="1"/>
  <c r="M38" i="1" s="1"/>
  <c r="N38" i="1" s="1"/>
  <c r="O38" i="1" s="1"/>
  <c r="P38" i="1" s="1"/>
  <c r="Q38" i="1" s="1"/>
  <c r="R38" i="1" s="1"/>
  <c r="S38" i="1" s="1"/>
  <c r="T38" i="1" s="1"/>
  <c r="U38" i="1" s="1"/>
  <c r="I36" i="1"/>
  <c r="L36" i="1" s="1"/>
  <c r="I35" i="1"/>
  <c r="L35" i="1" s="1"/>
  <c r="I33" i="1"/>
  <c r="L33" i="1" s="1"/>
  <c r="I26" i="1"/>
  <c r="L26" i="1" s="1"/>
  <c r="I25" i="1"/>
  <c r="I24" i="1"/>
  <c r="I12" i="1"/>
  <c r="L12" i="1" s="1"/>
  <c r="I11" i="1"/>
  <c r="L11" i="1" s="1"/>
  <c r="I10" i="1"/>
  <c r="L10" i="1" s="1"/>
  <c r="I9" i="1"/>
  <c r="I8" i="1"/>
  <c r="L8" i="1" s="1"/>
  <c r="I6" i="1"/>
  <c r="L6" i="1" s="1"/>
  <c r="M6" i="1" s="1"/>
  <c r="I5" i="1"/>
  <c r="L5" i="1" s="1"/>
  <c r="M5" i="1" s="1"/>
  <c r="H22" i="1"/>
  <c r="I22" i="1" s="1"/>
  <c r="L22" i="1" s="1"/>
  <c r="M22" i="1" s="1"/>
  <c r="N22" i="1" s="1"/>
  <c r="O22" i="1" s="1"/>
  <c r="P22" i="1" s="1"/>
  <c r="Q22" i="1" s="1"/>
  <c r="R22" i="1" s="1"/>
  <c r="S22" i="1" s="1"/>
  <c r="T22" i="1" s="1"/>
  <c r="U22" i="1" s="1"/>
  <c r="H18" i="1"/>
  <c r="I18" i="1" s="1"/>
  <c r="L18" i="1" s="1"/>
  <c r="H17" i="1"/>
  <c r="I17" i="1" s="1"/>
  <c r="L17" i="1" s="1"/>
  <c r="H16" i="1"/>
  <c r="I16" i="1" s="1"/>
  <c r="L16" i="1" s="1"/>
  <c r="H15" i="1"/>
  <c r="I15" i="1" s="1"/>
  <c r="L15" i="1" s="1"/>
  <c r="I13" i="1"/>
  <c r="L13" i="1" s="1"/>
  <c r="M13" i="1" s="1"/>
  <c r="N13" i="1" s="1"/>
  <c r="O13" i="1" s="1"/>
  <c r="P13" i="1" s="1"/>
  <c r="Q13" i="1" s="1"/>
  <c r="R13" i="1" s="1"/>
  <c r="S13" i="1" s="1"/>
  <c r="T13" i="1" s="1"/>
  <c r="U13" i="1" s="1"/>
  <c r="L9" i="1"/>
  <c r="M9" i="1" s="1"/>
  <c r="N9" i="1" s="1"/>
  <c r="O9" i="1" s="1"/>
  <c r="P9" i="1" s="1"/>
  <c r="Q9" i="1" s="1"/>
  <c r="R9" i="1" s="1"/>
  <c r="S9" i="1" s="1"/>
  <c r="T9" i="1" s="1"/>
  <c r="U9" i="1" s="1"/>
  <c r="V32" i="1" l="1"/>
  <c r="V68" i="1"/>
  <c r="Q68" i="1"/>
  <c r="R68" i="1" s="1"/>
  <c r="S68" i="1" s="1"/>
  <c r="T68" i="1" s="1"/>
  <c r="U68" i="1" s="1"/>
  <c r="V59" i="1"/>
  <c r="Q59" i="1"/>
  <c r="R59" i="1" s="1"/>
  <c r="S59" i="1" s="1"/>
  <c r="T59" i="1" s="1"/>
  <c r="U59" i="1" s="1"/>
  <c r="AH4" i="8"/>
  <c r="AI4" i="8" s="1"/>
  <c r="L74" i="1"/>
  <c r="L56" i="1"/>
  <c r="M51" i="1"/>
  <c r="N51" i="1" s="1"/>
  <c r="O51" i="1" s="1"/>
  <c r="P51" i="1" s="1"/>
  <c r="Q51" i="1" s="1"/>
  <c r="R51" i="1" s="1"/>
  <c r="S51" i="1" s="1"/>
  <c r="T51" i="1" s="1"/>
  <c r="U51" i="1" s="1"/>
  <c r="L49" i="1"/>
  <c r="M42" i="1"/>
  <c r="N42" i="1" s="1"/>
  <c r="O42" i="1" s="1"/>
  <c r="P42" i="1" s="1"/>
  <c r="Q42" i="1" s="1"/>
  <c r="R42" i="1" s="1"/>
  <c r="S42" i="1" s="1"/>
  <c r="T42" i="1" s="1"/>
  <c r="U42" i="1" s="1"/>
  <c r="M15" i="1"/>
  <c r="N15" i="1" s="1"/>
  <c r="O15" i="1" s="1"/>
  <c r="P15" i="1" s="1"/>
  <c r="Q15" i="1" s="1"/>
  <c r="R15" i="1" s="1"/>
  <c r="S15" i="1" s="1"/>
  <c r="T15" i="1" s="1"/>
  <c r="U15" i="1" s="1"/>
  <c r="N6" i="1"/>
  <c r="O6" i="1" s="1"/>
  <c r="P6" i="1" s="1"/>
  <c r="Q6" i="1" s="1"/>
  <c r="R6" i="1" s="1"/>
  <c r="S6" i="1" s="1"/>
  <c r="T6" i="1" s="1"/>
  <c r="U6" i="1" s="1"/>
  <c r="V76" i="1"/>
  <c r="V74" i="1" s="1"/>
  <c r="L25" i="1"/>
  <c r="M25" i="1" s="1"/>
  <c r="N25" i="1" s="1"/>
  <c r="O25" i="1" s="1"/>
  <c r="P25" i="1" s="1"/>
  <c r="Q25" i="1" s="1"/>
  <c r="R25" i="1" s="1"/>
  <c r="S25" i="1" s="1"/>
  <c r="T25" i="1" s="1"/>
  <c r="U25" i="1" s="1"/>
  <c r="V38" i="1"/>
  <c r="N60" i="1"/>
  <c r="O60" i="1" s="1"/>
  <c r="P60" i="1" s="1"/>
  <c r="Q60" i="1" s="1"/>
  <c r="R60" i="1" s="1"/>
  <c r="S60" i="1" s="1"/>
  <c r="T60" i="1" s="1"/>
  <c r="U60" i="1" s="1"/>
  <c r="M14" i="1"/>
  <c r="N14" i="1" s="1"/>
  <c r="O14" i="1" s="1"/>
  <c r="P14" i="1" s="1"/>
  <c r="Q14" i="1" s="1"/>
  <c r="R14" i="1" s="1"/>
  <c r="S14" i="1" s="1"/>
  <c r="T14" i="1" s="1"/>
  <c r="U14" i="1" s="1"/>
  <c r="V22" i="1"/>
  <c r="M40" i="1"/>
  <c r="L39" i="1"/>
  <c r="O54" i="1"/>
  <c r="P54" i="1" s="1"/>
  <c r="Q54" i="1" s="1"/>
  <c r="R54" i="1" s="1"/>
  <c r="S54" i="1" s="1"/>
  <c r="T54" i="1" s="1"/>
  <c r="U54" i="1" s="1"/>
  <c r="M16" i="1"/>
  <c r="N16" i="1" s="1"/>
  <c r="O16" i="1" s="1"/>
  <c r="P16" i="1" s="1"/>
  <c r="Q16" i="1" s="1"/>
  <c r="R16" i="1" s="1"/>
  <c r="S16" i="1" s="1"/>
  <c r="T16" i="1" s="1"/>
  <c r="U16" i="1" s="1"/>
  <c r="P66" i="1"/>
  <c r="N58" i="1"/>
  <c r="O58" i="1" s="1"/>
  <c r="P58" i="1" s="1"/>
  <c r="Q58" i="1" s="1"/>
  <c r="R58" i="1" s="1"/>
  <c r="M12" i="1"/>
  <c r="N12" i="1" s="1"/>
  <c r="O12" i="1" s="1"/>
  <c r="P12" i="1" s="1"/>
  <c r="Q12" i="1" s="1"/>
  <c r="R12" i="1" s="1"/>
  <c r="S12" i="1" s="1"/>
  <c r="T12" i="1" s="1"/>
  <c r="U12" i="1" s="1"/>
  <c r="M48" i="1"/>
  <c r="N48" i="1" s="1"/>
  <c r="O48" i="1" s="1"/>
  <c r="P48" i="1" s="1"/>
  <c r="Q48" i="1" s="1"/>
  <c r="R48" i="1" s="1"/>
  <c r="S48" i="1" s="1"/>
  <c r="T48" i="1" s="1"/>
  <c r="U48" i="1" s="1"/>
  <c r="V55" i="1"/>
  <c r="M36" i="1"/>
  <c r="N36" i="1" s="1"/>
  <c r="O36" i="1" s="1"/>
  <c r="P36" i="1" s="1"/>
  <c r="Q36" i="1" s="1"/>
  <c r="R36" i="1" s="1"/>
  <c r="S36" i="1" s="1"/>
  <c r="T36" i="1" s="1"/>
  <c r="U36" i="1" s="1"/>
  <c r="V47" i="1"/>
  <c r="V65" i="1"/>
  <c r="L4" i="1"/>
  <c r="V7" i="1"/>
  <c r="M8" i="1"/>
  <c r="N8" i="1" s="1"/>
  <c r="O8" i="1" s="1"/>
  <c r="P8" i="1" s="1"/>
  <c r="Q8" i="1" s="1"/>
  <c r="R8" i="1" s="1"/>
  <c r="S8" i="1" s="1"/>
  <c r="T8" i="1" s="1"/>
  <c r="U8" i="1" s="1"/>
  <c r="V62" i="1"/>
  <c r="M28" i="1"/>
  <c r="N28" i="1" s="1"/>
  <c r="O28" i="1" s="1"/>
  <c r="P28" i="1" s="1"/>
  <c r="Q28" i="1" s="1"/>
  <c r="R28" i="1" s="1"/>
  <c r="S28" i="1" s="1"/>
  <c r="T28" i="1" s="1"/>
  <c r="U28" i="1" s="1"/>
  <c r="M26" i="1"/>
  <c r="N26" i="1" s="1"/>
  <c r="O26" i="1" s="1"/>
  <c r="P26" i="1" s="1"/>
  <c r="Q26" i="1" s="1"/>
  <c r="R26" i="1" s="1"/>
  <c r="S26" i="1" s="1"/>
  <c r="T26" i="1" s="1"/>
  <c r="U26" i="1" s="1"/>
  <c r="M50" i="1"/>
  <c r="M17" i="1"/>
  <c r="N17" i="1" s="1"/>
  <c r="O17" i="1" s="1"/>
  <c r="P17" i="1" s="1"/>
  <c r="Q17" i="1" s="1"/>
  <c r="R17" i="1" s="1"/>
  <c r="S17" i="1" s="1"/>
  <c r="T17" i="1" s="1"/>
  <c r="U17" i="1" s="1"/>
  <c r="V9" i="1"/>
  <c r="M18" i="1"/>
  <c r="N18" i="1" s="1"/>
  <c r="O18" i="1" s="1"/>
  <c r="P18" i="1" s="1"/>
  <c r="Q18" i="1" s="1"/>
  <c r="R18" i="1" s="1"/>
  <c r="S18" i="1" s="1"/>
  <c r="T18" i="1" s="1"/>
  <c r="U18" i="1" s="1"/>
  <c r="N5" i="1"/>
  <c r="N69" i="1"/>
  <c r="O69" i="1" s="1"/>
  <c r="P69" i="1" s="1"/>
  <c r="Q69" i="1" s="1"/>
  <c r="R69" i="1" s="1"/>
  <c r="S69" i="1" s="1"/>
  <c r="T69" i="1" s="1"/>
  <c r="U69" i="1" s="1"/>
  <c r="N29" i="1"/>
  <c r="O29" i="1" s="1"/>
  <c r="P29" i="1" s="1"/>
  <c r="Q29" i="1" s="1"/>
  <c r="R29" i="1" s="1"/>
  <c r="S29" i="1" s="1"/>
  <c r="T29" i="1" s="1"/>
  <c r="U29" i="1" s="1"/>
  <c r="N19" i="1"/>
  <c r="O19" i="1" s="1"/>
  <c r="P19" i="1" s="1"/>
  <c r="Q19" i="1" s="1"/>
  <c r="R19" i="1" s="1"/>
  <c r="S19" i="1" s="1"/>
  <c r="T19" i="1" s="1"/>
  <c r="U19" i="1" s="1"/>
  <c r="M44" i="1"/>
  <c r="N44" i="1" s="1"/>
  <c r="O44" i="1" s="1"/>
  <c r="P44" i="1" s="1"/>
  <c r="Q44" i="1" s="1"/>
  <c r="R44" i="1" s="1"/>
  <c r="S44" i="1" s="1"/>
  <c r="T44" i="1" s="1"/>
  <c r="U44" i="1" s="1"/>
  <c r="M57" i="1"/>
  <c r="M11" i="1"/>
  <c r="N11" i="1" s="1"/>
  <c r="O11" i="1" s="1"/>
  <c r="P11" i="1" s="1"/>
  <c r="Q11" i="1" s="1"/>
  <c r="R11" i="1" s="1"/>
  <c r="S11" i="1" s="1"/>
  <c r="T11" i="1" s="1"/>
  <c r="U11" i="1" s="1"/>
  <c r="V53" i="1"/>
  <c r="V13" i="1"/>
  <c r="M35" i="1"/>
  <c r="L34" i="1"/>
  <c r="M41" i="1"/>
  <c r="N41" i="1" s="1"/>
  <c r="O41" i="1" s="1"/>
  <c r="P41" i="1" s="1"/>
  <c r="Q41" i="1" s="1"/>
  <c r="R41" i="1" s="1"/>
  <c r="S41" i="1" s="1"/>
  <c r="T41" i="1" s="1"/>
  <c r="U41" i="1" s="1"/>
  <c r="M64" i="1"/>
  <c r="N64" i="1" s="1"/>
  <c r="O64" i="1" s="1"/>
  <c r="P64" i="1" s="1"/>
  <c r="Q64" i="1" s="1"/>
  <c r="R64" i="1" s="1"/>
  <c r="S64" i="1" s="1"/>
  <c r="T64" i="1" s="1"/>
  <c r="U64" i="1" s="1"/>
  <c r="N45" i="1"/>
  <c r="O45" i="1" s="1"/>
  <c r="P45" i="1" s="1"/>
  <c r="Q45" i="1" s="1"/>
  <c r="R45" i="1" s="1"/>
  <c r="S45" i="1" s="1"/>
  <c r="T45" i="1" s="1"/>
  <c r="U45" i="1" s="1"/>
  <c r="P107" i="9"/>
  <c r="P1" i="9" s="1"/>
  <c r="M21" i="1"/>
  <c r="N21" i="1" s="1"/>
  <c r="O21" i="1" s="1"/>
  <c r="P21" i="1" s="1"/>
  <c r="Q21" i="1" s="1"/>
  <c r="R21" i="1" s="1"/>
  <c r="S21" i="1" s="1"/>
  <c r="T21" i="1" s="1"/>
  <c r="U21" i="1" s="1"/>
  <c r="M37" i="1"/>
  <c r="N37" i="1" s="1"/>
  <c r="O37" i="1" s="1"/>
  <c r="P37" i="1" s="1"/>
  <c r="Q37" i="1" s="1"/>
  <c r="R37" i="1" s="1"/>
  <c r="S37" i="1" s="1"/>
  <c r="T37" i="1" s="1"/>
  <c r="U37" i="1" s="1"/>
  <c r="M52" i="1"/>
  <c r="N52" i="1" s="1"/>
  <c r="O52" i="1" s="1"/>
  <c r="P52" i="1" s="1"/>
  <c r="Q52" i="1" s="1"/>
  <c r="R52" i="1" s="1"/>
  <c r="S52" i="1" s="1"/>
  <c r="T52" i="1" s="1"/>
  <c r="U52" i="1" s="1"/>
  <c r="M43" i="1"/>
  <c r="N43" i="1" s="1"/>
  <c r="O43" i="1" s="1"/>
  <c r="P43" i="1" s="1"/>
  <c r="Q43" i="1" s="1"/>
  <c r="R43" i="1" s="1"/>
  <c r="S43" i="1" s="1"/>
  <c r="T43" i="1" s="1"/>
  <c r="U43" i="1" s="1"/>
  <c r="M63" i="1"/>
  <c r="N63" i="1" s="1"/>
  <c r="O63" i="1" s="1"/>
  <c r="P63" i="1" s="1"/>
  <c r="Q63" i="1" s="1"/>
  <c r="R63" i="1" s="1"/>
  <c r="S63" i="1" s="1"/>
  <c r="T63" i="1" s="1"/>
  <c r="U63" i="1" s="1"/>
  <c r="V61" i="1"/>
  <c r="V67" i="1"/>
  <c r="M10" i="1"/>
  <c r="N10" i="1" s="1"/>
  <c r="O10" i="1" s="1"/>
  <c r="P10" i="1" s="1"/>
  <c r="Q10" i="1" s="1"/>
  <c r="R10" i="1" s="1"/>
  <c r="S10" i="1" s="1"/>
  <c r="T10" i="1" s="1"/>
  <c r="U10" i="1" s="1"/>
  <c r="M33" i="1"/>
  <c r="N33" i="1" s="1"/>
  <c r="O33" i="1" s="1"/>
  <c r="P33" i="1" s="1"/>
  <c r="Q33" i="1" s="1"/>
  <c r="R33" i="1" s="1"/>
  <c r="S33" i="1" s="1"/>
  <c r="T33" i="1" s="1"/>
  <c r="U33" i="1" s="1"/>
  <c r="M70" i="1"/>
  <c r="N70" i="1" s="1"/>
  <c r="O70" i="1" s="1"/>
  <c r="P70" i="1" s="1"/>
  <c r="Q70" i="1" s="1"/>
  <c r="R70" i="1" s="1"/>
  <c r="S70" i="1" s="1"/>
  <c r="T70" i="1" s="1"/>
  <c r="U70" i="1" s="1"/>
  <c r="M27" i="1"/>
  <c r="N27" i="1" s="1"/>
  <c r="O27" i="1" s="1"/>
  <c r="P27" i="1" s="1"/>
  <c r="Q27" i="1" s="1"/>
  <c r="R27" i="1" s="1"/>
  <c r="S27" i="1" s="1"/>
  <c r="T27" i="1" s="1"/>
  <c r="U27" i="1" s="1"/>
  <c r="V30" i="1"/>
  <c r="O31" i="1"/>
  <c r="P31" i="1" s="1"/>
  <c r="Q31" i="1" s="1"/>
  <c r="R31" i="1" s="1"/>
  <c r="S31" i="1" s="1"/>
  <c r="T31" i="1" s="1"/>
  <c r="U31" i="1" s="1"/>
  <c r="V46" i="1"/>
  <c r="AC4" i="4"/>
  <c r="J24" i="1"/>
  <c r="J23" i="1" s="1"/>
  <c r="J72" i="1" s="1"/>
  <c r="J81" i="1" s="1"/>
  <c r="AH60" i="8"/>
  <c r="AI60" i="8" s="1"/>
  <c r="AH180" i="8"/>
  <c r="AI180" i="8" s="1"/>
  <c r="AH171" i="8"/>
  <c r="AI171" i="8" s="1"/>
  <c r="AH178" i="8"/>
  <c r="AI178" i="8" s="1"/>
  <c r="AH223" i="8"/>
  <c r="AI223" i="8" s="1"/>
  <c r="AH32" i="8"/>
  <c r="AI32" i="8" s="1"/>
  <c r="AH138" i="8"/>
  <c r="AI138" i="8" s="1"/>
  <c r="AH204" i="8"/>
  <c r="AI204" i="8" s="1"/>
  <c r="AH168" i="8"/>
  <c r="AI168" i="8" s="1"/>
  <c r="AH210" i="8"/>
  <c r="AI210" i="8" s="1"/>
  <c r="AH173" i="8"/>
  <c r="AI173" i="8" s="1"/>
  <c r="AH97" i="8"/>
  <c r="AI97" i="8" s="1"/>
  <c r="AH227" i="8"/>
  <c r="AI227" i="8" s="1"/>
  <c r="AH63" i="8"/>
  <c r="AI63" i="8" s="1"/>
  <c r="AH7" i="8"/>
  <c r="AI7" i="8" s="1"/>
  <c r="AH42" i="8"/>
  <c r="AI42" i="8" s="1"/>
  <c r="AH96" i="8"/>
  <c r="AI96" i="8" s="1"/>
  <c r="AH136" i="8"/>
  <c r="AI136" i="8" s="1"/>
  <c r="AH196" i="8"/>
  <c r="AI196" i="8" s="1"/>
  <c r="AH23" i="8"/>
  <c r="AI23" i="8" s="1"/>
  <c r="AH175" i="8"/>
  <c r="AI175" i="8" s="1"/>
  <c r="AH137" i="8"/>
  <c r="AI137" i="8" s="1"/>
  <c r="AH203" i="8"/>
  <c r="AI203" i="8" s="1"/>
  <c r="AH239" i="8"/>
  <c r="AI239" i="8" s="1"/>
  <c r="AH22" i="8"/>
  <c r="AI22" i="8" s="1"/>
  <c r="AH66" i="8"/>
  <c r="AI66" i="8" s="1"/>
  <c r="AF246" i="8"/>
  <c r="AH17" i="8"/>
  <c r="AI17" i="8" s="1"/>
  <c r="AH61" i="8"/>
  <c r="AI61" i="8" s="1"/>
  <c r="AH135" i="8"/>
  <c r="AI135" i="8" s="1"/>
  <c r="AH179" i="8"/>
  <c r="AI179" i="8" s="1"/>
  <c r="AH237" i="8"/>
  <c r="AI237" i="8" s="1"/>
  <c r="W246" i="8"/>
  <c r="AH91" i="8"/>
  <c r="AI91" i="8" s="1"/>
  <c r="AH101" i="8"/>
  <c r="AI101" i="8" s="1"/>
  <c r="AH166" i="8"/>
  <c r="AI166" i="8" s="1"/>
  <c r="AH188" i="8"/>
  <c r="AI188" i="8" s="1"/>
  <c r="AH240" i="8"/>
  <c r="AI240" i="8" s="1"/>
  <c r="AH10" i="8"/>
  <c r="AI10" i="8" s="1"/>
  <c r="AH43" i="8"/>
  <c r="AI43" i="8" s="1"/>
  <c r="AH98" i="8"/>
  <c r="AI98" i="8" s="1"/>
  <c r="AH177" i="8"/>
  <c r="AI177" i="8" s="1"/>
  <c r="AH6" i="8"/>
  <c r="AI6" i="8" s="1"/>
  <c r="AG246" i="8"/>
  <c r="AH21" i="8"/>
  <c r="AI21" i="8" s="1"/>
  <c r="AH231" i="8"/>
  <c r="AI231" i="8" s="1"/>
  <c r="AH172" i="8"/>
  <c r="AI172" i="8" s="1"/>
  <c r="AH181" i="8"/>
  <c r="AI181" i="8" s="1"/>
  <c r="AH34" i="8"/>
  <c r="AI34" i="8" s="1"/>
  <c r="X246" i="8"/>
  <c r="AI246" i="8" l="1"/>
  <c r="K24" i="1"/>
  <c r="K23" i="1" s="1"/>
  <c r="S58" i="1"/>
  <c r="V66" i="1"/>
  <c r="Q66" i="1"/>
  <c r="R66" i="1" s="1"/>
  <c r="S66" i="1" s="1"/>
  <c r="T66" i="1" s="1"/>
  <c r="U66" i="1" s="1"/>
  <c r="V25" i="1"/>
  <c r="V58" i="1"/>
  <c r="V41" i="1"/>
  <c r="V26" i="1"/>
  <c r="V28" i="1"/>
  <c r="V52" i="1"/>
  <c r="V29" i="1"/>
  <c r="V18" i="1"/>
  <c r="V14" i="1"/>
  <c r="V6" i="1"/>
  <c r="V37" i="1"/>
  <c r="V17" i="1"/>
  <c r="V60" i="1"/>
  <c r="V15" i="1"/>
  <c r="V8" i="1"/>
  <c r="V54" i="1"/>
  <c r="V42" i="1"/>
  <c r="V63" i="1"/>
  <c r="V36" i="1"/>
  <c r="V27" i="1"/>
  <c r="V43" i="1"/>
  <c r="V45" i="1"/>
  <c r="V10" i="1"/>
  <c r="V48" i="1"/>
  <c r="V70" i="1"/>
  <c r="M4" i="1"/>
  <c r="M39" i="1"/>
  <c r="N40" i="1"/>
  <c r="V51" i="1"/>
  <c r="V21" i="1"/>
  <c r="N57" i="1"/>
  <c r="M56" i="1"/>
  <c r="V69" i="1"/>
  <c r="N50" i="1"/>
  <c r="M49" i="1"/>
  <c r="V33" i="1"/>
  <c r="V11" i="1"/>
  <c r="V16" i="1"/>
  <c r="V31" i="1"/>
  <c r="O5" i="1"/>
  <c r="N4" i="1"/>
  <c r="V44" i="1"/>
  <c r="V12" i="1"/>
  <c r="AC14" i="4"/>
  <c r="AN4" i="4"/>
  <c r="AN14" i="4" s="1"/>
  <c r="N35" i="1"/>
  <c r="M34" i="1"/>
  <c r="V19" i="1"/>
  <c r="V64" i="1"/>
  <c r="AH246" i="8"/>
  <c r="L24" i="1" l="1"/>
  <c r="M24" i="1" s="1"/>
  <c r="N24" i="1" s="1"/>
  <c r="N23" i="1" s="1"/>
  <c r="T58" i="1"/>
  <c r="O40" i="1"/>
  <c r="N39" i="1"/>
  <c r="N49" i="1"/>
  <c r="O50" i="1"/>
  <c r="N34" i="1"/>
  <c r="O35" i="1"/>
  <c r="P5" i="1"/>
  <c r="Q5" i="1" s="1"/>
  <c r="O4" i="1"/>
  <c r="O57" i="1"/>
  <c r="N56" i="1"/>
  <c r="O24" i="1" l="1"/>
  <c r="P24" i="1" s="1"/>
  <c r="L23" i="1"/>
  <c r="L72" i="1" s="1"/>
  <c r="L81" i="1" s="1"/>
  <c r="M23" i="1"/>
  <c r="M72" i="1" s="1"/>
  <c r="M81" i="1" s="1"/>
  <c r="U58" i="1"/>
  <c r="R5" i="1"/>
  <c r="Q4" i="1"/>
  <c r="P57" i="1"/>
  <c r="O56" i="1"/>
  <c r="P35" i="1"/>
  <c r="Q35" i="1" s="1"/>
  <c r="O34" i="1"/>
  <c r="P40" i="1"/>
  <c r="Q40" i="1" s="1"/>
  <c r="O39" i="1"/>
  <c r="P50" i="1"/>
  <c r="O49" i="1"/>
  <c r="P4" i="1"/>
  <c r="V4" i="1" s="1"/>
  <c r="V5" i="1"/>
  <c r="N72" i="1"/>
  <c r="N81" i="1" s="1"/>
  <c r="O23" i="1" l="1"/>
  <c r="O72" i="1" s="1"/>
  <c r="O81" i="1" s="1"/>
  <c r="R35" i="1"/>
  <c r="Q34" i="1"/>
  <c r="P49" i="1"/>
  <c r="Q50" i="1"/>
  <c r="P56" i="1"/>
  <c r="Q57" i="1"/>
  <c r="Q39" i="1"/>
  <c r="R40" i="1"/>
  <c r="P23" i="1"/>
  <c r="Q24" i="1"/>
  <c r="S5" i="1"/>
  <c r="R4" i="1"/>
  <c r="V57" i="1"/>
  <c r="V56" i="1" s="1"/>
  <c r="V50" i="1"/>
  <c r="V49" i="1"/>
  <c r="P39" i="1"/>
  <c r="V39" i="1" s="1"/>
  <c r="V40" i="1"/>
  <c r="P34" i="1"/>
  <c r="V34" i="1" s="1"/>
  <c r="V35" i="1"/>
  <c r="V24" i="1"/>
  <c r="V23" i="1" l="1"/>
  <c r="V72" i="1" s="1"/>
  <c r="V81" i="1" s="1"/>
  <c r="E81" i="1" s="1"/>
  <c r="Q56" i="1"/>
  <c r="R57" i="1"/>
  <c r="Q49" i="1"/>
  <c r="R50" i="1"/>
  <c r="R39" i="1"/>
  <c r="S40" i="1"/>
  <c r="R34" i="1"/>
  <c r="S35" i="1"/>
  <c r="Q23" i="1"/>
  <c r="R24" i="1"/>
  <c r="T5" i="1"/>
  <c r="S4" i="1"/>
  <c r="P72" i="1"/>
  <c r="P81" i="1" s="1"/>
  <c r="S39" i="1" l="1"/>
  <c r="T40" i="1"/>
  <c r="T35" i="1"/>
  <c r="S34" i="1"/>
  <c r="R49" i="1"/>
  <c r="S50" i="1"/>
  <c r="S57" i="1"/>
  <c r="R56" i="1"/>
  <c r="Q72" i="1"/>
  <c r="Q81" i="1" s="1"/>
  <c r="R23" i="1"/>
  <c r="S24" i="1"/>
  <c r="T4" i="1"/>
  <c r="U5" i="1"/>
  <c r="U4" i="1" s="1"/>
  <c r="U35" i="1" l="1"/>
  <c r="U34" i="1" s="1"/>
  <c r="T34" i="1"/>
  <c r="R72" i="1"/>
  <c r="R81" i="1" s="1"/>
  <c r="T39" i="1"/>
  <c r="U40" i="1"/>
  <c r="U39" i="1" s="1"/>
  <c r="T57" i="1"/>
  <c r="S56" i="1"/>
  <c r="S49" i="1"/>
  <c r="T50" i="1"/>
  <c r="T24" i="1"/>
  <c r="S23" i="1"/>
  <c r="U57" i="1" l="1"/>
  <c r="U56" i="1" s="1"/>
  <c r="T56" i="1"/>
  <c r="S72" i="1"/>
  <c r="S81" i="1" s="1"/>
  <c r="T49" i="1"/>
  <c r="U50" i="1"/>
  <c r="U49" i="1" s="1"/>
  <c r="U24" i="1"/>
  <c r="U23" i="1" s="1"/>
  <c r="T23" i="1"/>
  <c r="T72" i="1" s="1"/>
  <c r="T81" i="1" s="1"/>
  <c r="U72" i="1" l="1"/>
  <c r="U81" i="1" s="1"/>
</calcChain>
</file>

<file path=xl/sharedStrings.xml><?xml version="1.0" encoding="utf-8"?>
<sst xmlns="http://schemas.openxmlformats.org/spreadsheetml/2006/main" count="4611" uniqueCount="1894">
  <si>
    <t>Core Services</t>
  </si>
  <si>
    <t>2.1.1</t>
  </si>
  <si>
    <t>Centralised Single Point of Contact (SPoC) Service Desk Aggregator</t>
  </si>
  <si>
    <t>2.1.2</t>
  </si>
  <si>
    <t>User Support</t>
  </si>
  <si>
    <t>2.1.4</t>
  </si>
  <si>
    <t>Desktop Configuration</t>
  </si>
  <si>
    <t>Network Management</t>
  </si>
  <si>
    <t>2.2.1</t>
  </si>
  <si>
    <t>2.1.5</t>
  </si>
  <si>
    <t>2.1.6</t>
  </si>
  <si>
    <t>2.1.7</t>
  </si>
  <si>
    <t>2.1.8</t>
  </si>
  <si>
    <t>2.1.10</t>
  </si>
  <si>
    <t>Server Management</t>
  </si>
  <si>
    <t>Database Administration</t>
  </si>
  <si>
    <t>ICT Facility Management</t>
  </si>
  <si>
    <t>Disaster Recovery Management</t>
  </si>
  <si>
    <t>Email archiving services</t>
  </si>
  <si>
    <t>SharePoint Management and Support</t>
  </si>
  <si>
    <t>2.1.11</t>
  </si>
  <si>
    <t>2.1.12</t>
  </si>
  <si>
    <t>2.1.13</t>
  </si>
  <si>
    <t>2.1.14</t>
  </si>
  <si>
    <t>BizTalk Management and Support</t>
  </si>
  <si>
    <t>EMS Management and Support</t>
  </si>
  <si>
    <t>Password reset Management and Support</t>
  </si>
  <si>
    <t>SCCM Management and Support</t>
  </si>
  <si>
    <t>2.2.2</t>
  </si>
  <si>
    <t>Internet access service</t>
  </si>
  <si>
    <t xml:space="preserve">MPLS / VSAT </t>
  </si>
  <si>
    <t>Pricing Schedule Summary</t>
  </si>
  <si>
    <t>2.2.3</t>
  </si>
  <si>
    <t>IP telephony services</t>
  </si>
  <si>
    <r>
      <t xml:space="preserve">Wide Area Network </t>
    </r>
    <r>
      <rPr>
        <sz val="11"/>
        <color theme="1"/>
        <rFont val="Calibri"/>
        <family val="2"/>
        <scheme val="minor"/>
      </rPr>
      <t>(Totals from separate pricing schedules where applicable)</t>
    </r>
  </si>
  <si>
    <t>2.4.1</t>
  </si>
  <si>
    <t>Disaster Recovery Site</t>
  </si>
  <si>
    <t>2.4.2</t>
  </si>
  <si>
    <t>2.4.3</t>
  </si>
  <si>
    <t>Implementation and hosting of cloud services</t>
  </si>
  <si>
    <r>
      <t xml:space="preserve">Security Services </t>
    </r>
    <r>
      <rPr>
        <sz val="11"/>
        <color theme="1"/>
        <rFont val="Calibri"/>
        <family val="2"/>
        <scheme val="minor"/>
      </rPr>
      <t>(Totals from separate pricing schedules where applicable)</t>
    </r>
  </si>
  <si>
    <t>SOC Services</t>
  </si>
  <si>
    <t>2.5.3</t>
  </si>
  <si>
    <t>Vulnerability assessment services</t>
  </si>
  <si>
    <t>Multi-factor authentication</t>
  </si>
  <si>
    <t>Perimeter Protection Services</t>
  </si>
  <si>
    <t>PCI DSS Governance and Monitoring Services - Advisory</t>
  </si>
  <si>
    <t>Independent QSA</t>
  </si>
  <si>
    <r>
      <t xml:space="preserve">Additional Services </t>
    </r>
    <r>
      <rPr>
        <sz val="11"/>
        <color theme="1"/>
        <rFont val="Calibri"/>
        <family val="2"/>
        <scheme val="minor"/>
      </rPr>
      <t>(Totals from separate pricing schedules where applicable)</t>
    </r>
  </si>
  <si>
    <t>ICT Maturity and Innovation Services</t>
  </si>
  <si>
    <t>Quality Assurance</t>
  </si>
  <si>
    <t>Quantity</t>
  </si>
  <si>
    <t>Minimum</t>
  </si>
  <si>
    <t>Maximum</t>
  </si>
  <si>
    <t>Hours per</t>
  </si>
  <si>
    <t>Month</t>
  </si>
  <si>
    <t>Annum</t>
  </si>
  <si>
    <t>Total</t>
  </si>
  <si>
    <t>Once off</t>
  </si>
  <si>
    <t>Costs</t>
  </si>
  <si>
    <t>Recurring</t>
  </si>
  <si>
    <t>Costs per unit</t>
  </si>
  <si>
    <t>Extended</t>
  </si>
  <si>
    <t>Year 2</t>
  </si>
  <si>
    <t>Year 3</t>
  </si>
  <si>
    <t>Year 4</t>
  </si>
  <si>
    <t>Year 5</t>
  </si>
  <si>
    <t>TOTAL</t>
  </si>
  <si>
    <r>
      <t xml:space="preserve">Uncatered for costs (not above) </t>
    </r>
    <r>
      <rPr>
        <sz val="11"/>
        <color theme="1"/>
        <rFont val="Calibri"/>
        <family val="2"/>
        <scheme val="minor"/>
      </rPr>
      <t>(refer to additional pricing sheets if required)</t>
    </r>
  </si>
  <si>
    <t>SUBTOTAL</t>
  </si>
  <si>
    <t>CPI Increase percentages used above</t>
  </si>
  <si>
    <t>Discounts offered</t>
  </si>
  <si>
    <t>TOTAL CONTRACT VALUE</t>
  </si>
  <si>
    <t>Name 1</t>
  </si>
  <si>
    <t>Capacity 1</t>
  </si>
  <si>
    <t>Capacity 2</t>
  </si>
  <si>
    <t>Name 2</t>
  </si>
  <si>
    <t>Name 3</t>
  </si>
  <si>
    <t>Capacity 3</t>
  </si>
  <si>
    <t>Signatures:</t>
  </si>
  <si>
    <t>Date:</t>
  </si>
  <si>
    <t>South African National Parks</t>
  </si>
  <si>
    <t>2.1.9a</t>
  </si>
  <si>
    <t>2.1.9b</t>
  </si>
  <si>
    <t>Email archiving services - Management</t>
  </si>
  <si>
    <t>2.1.3a</t>
  </si>
  <si>
    <t>2.3.1</t>
  </si>
  <si>
    <t>2.3.3</t>
  </si>
  <si>
    <t>2.4.5a</t>
  </si>
  <si>
    <t>2.4.5b</t>
  </si>
  <si>
    <t>A</t>
  </si>
  <si>
    <t>B</t>
  </si>
  <si>
    <t>C</t>
  </si>
  <si>
    <t>D</t>
  </si>
  <si>
    <t>E</t>
  </si>
  <si>
    <t>F</t>
  </si>
  <si>
    <t>G</t>
  </si>
  <si>
    <t>H</t>
  </si>
  <si>
    <t>I</t>
  </si>
  <si>
    <t>J</t>
  </si>
  <si>
    <t>K</t>
  </si>
  <si>
    <t>L</t>
  </si>
  <si>
    <t>M</t>
  </si>
  <si>
    <t>N</t>
  </si>
  <si>
    <t>O</t>
  </si>
  <si>
    <t>P</t>
  </si>
  <si>
    <t>Q</t>
  </si>
  <si>
    <t>R</t>
  </si>
  <si>
    <t>WAN</t>
  </si>
  <si>
    <t>Region</t>
  </si>
  <si>
    <t>Park</t>
  </si>
  <si>
    <t>Site Name</t>
  </si>
  <si>
    <t>Curr WAN</t>
  </si>
  <si>
    <t>Curr BW</t>
  </si>
  <si>
    <t>RT BW</t>
  </si>
  <si>
    <t>Curr Teleph</t>
  </si>
  <si>
    <t>Site Class</t>
  </si>
  <si>
    <t>Site Size</t>
  </si>
  <si>
    <t>Site Type</t>
  </si>
  <si>
    <t>Typical Traffic</t>
  </si>
  <si>
    <t>Required BW</t>
  </si>
  <si>
    <t>VAS</t>
  </si>
  <si>
    <t>GPS Coordinates</t>
  </si>
  <si>
    <t>Phone</t>
  </si>
  <si>
    <t>Address</t>
  </si>
  <si>
    <t>Comment</t>
  </si>
  <si>
    <t>Yes</t>
  </si>
  <si>
    <t>Cape</t>
  </si>
  <si>
    <t>TMNP</t>
  </si>
  <si>
    <t>Boulders Beach</t>
  </si>
  <si>
    <t>VPNS Digi</t>
  </si>
  <si>
    <t>N/A</t>
  </si>
  <si>
    <t>S</t>
  </si>
  <si>
    <t>HMR</t>
  </si>
  <si>
    <t>(021) 786-2329</t>
  </si>
  <si>
    <t>1 Kleintuin Road, SIMONS TOWN</t>
  </si>
  <si>
    <t>Buffelsfontein Visitors Centre (BVC)</t>
  </si>
  <si>
    <t>CA</t>
  </si>
  <si>
    <t>(021) 780-9204</t>
  </si>
  <si>
    <t>Main Road / Plateau Road (M4 / M65), Cape Point, Smitswinkel bay, SIMONS TOWN</t>
  </si>
  <si>
    <t>Cape Point Gate</t>
  </si>
  <si>
    <t>V</t>
  </si>
  <si>
    <t>(021) 780-9526</t>
  </si>
  <si>
    <t>Cape Town Technical Offices - Kuilsrivier</t>
  </si>
  <si>
    <t>VPNS ME</t>
  </si>
  <si>
    <t>(021) 900-9060</t>
  </si>
  <si>
    <t>Office 121, Ipic shopping Centre, Soneike, cnr off Bottelary rd and Amadel dr, KUILSRIVIER</t>
  </si>
  <si>
    <t xml:space="preserve">Klaasjagersberg Ranger </t>
  </si>
  <si>
    <t>(021) 780-9101</t>
  </si>
  <si>
    <t xml:space="preserve">Kloofnek Ranger </t>
  </si>
  <si>
    <t>RA</t>
  </si>
  <si>
    <t>(021) 689-4111</t>
  </si>
  <si>
    <t>6 Signal Hill Road, Kloofnek, off Kloof Street, CAPE TOWN</t>
  </si>
  <si>
    <t>Marine Office, Slangkop Tented Camp</t>
  </si>
  <si>
    <t>(021) 783-1862</t>
  </si>
  <si>
    <t>South along Lighthouse Road from Kommetjie, Opposite No 45 Lighthouse Road, Turn west next to Garages, Building on left with Orange tiled roof, most western end of building (closest to sea) next to tented camp, KOMMETJIE</t>
  </si>
  <si>
    <t xml:space="preserve">Newlands WfFire </t>
  </si>
  <si>
    <t>(021) 689-7438</t>
  </si>
  <si>
    <t>Newlands forestry Station, Union Avenue, CAPE TOWN</t>
  </si>
  <si>
    <t xml:space="preserve">Orangekloof Ranger </t>
  </si>
  <si>
    <t>(021) 790-1023</t>
  </si>
  <si>
    <t>0.5km off Houtbay Main Road, CAPE TOWN</t>
  </si>
  <si>
    <t>Silvermine</t>
  </si>
  <si>
    <t>(021) 789-2457</t>
  </si>
  <si>
    <t>Silvermine Homestead, Ou Kaapseweg, NOORDHOEK</t>
  </si>
  <si>
    <t xml:space="preserve">Smitswinkel </t>
  </si>
  <si>
    <t>VSAT Shared</t>
  </si>
  <si>
    <t>Contact BVC</t>
  </si>
  <si>
    <t>Tokai Cape Research Centre (CRC) (Bosdorp)</t>
  </si>
  <si>
    <t>RAS</t>
  </si>
  <si>
    <t>(021) 713-7500</t>
  </si>
  <si>
    <t xml:space="preserve">Tokai Forest, Tokai Road, TOKAI </t>
  </si>
  <si>
    <t>Integrate with Tokai Manor</t>
  </si>
  <si>
    <t>Tokai Manor</t>
  </si>
  <si>
    <t>AOS</t>
  </si>
  <si>
    <t>(021) 712-0527</t>
  </si>
  <si>
    <t>Tokai Forest, Tokai Road, TOKAI</t>
  </si>
  <si>
    <t>Tokai Wild Card Sales</t>
  </si>
  <si>
    <t>(021) 712-7471</t>
  </si>
  <si>
    <t>Wash houses (Platteklip)</t>
  </si>
  <si>
    <t>(021) 701-8692</t>
  </si>
  <si>
    <t>Van Riebeeck Park, Entrance at Cnr of Serpentine Rd and Sidmouth Ave,  CAPE TOWN</t>
  </si>
  <si>
    <t>Cape Town</t>
  </si>
  <si>
    <t>Mount Pleasant Regional Offices</t>
  </si>
  <si>
    <t>(021) 689-4441</t>
  </si>
  <si>
    <t>Rhodes Memorial, 2 kms south of UCT, CAPE TOWN</t>
  </si>
  <si>
    <t>Travel Trade</t>
  </si>
  <si>
    <t>(021) 422-2816</t>
  </si>
  <si>
    <t>15th Floor, Pinnacle Building, 2 Burg Street, CAPE TOWN</t>
  </si>
  <si>
    <t>LAN</t>
  </si>
  <si>
    <t>Free State</t>
  </si>
  <si>
    <t>Golden Gate</t>
  </si>
  <si>
    <t>Glen Reenen Camp</t>
  </si>
  <si>
    <t>CO</t>
  </si>
  <si>
    <t>(058) 255-0000</t>
  </si>
  <si>
    <t>20.6km East of R712, Golden Gate National Park, CLARENS</t>
  </si>
  <si>
    <t>Wilgenhof Hostel</t>
  </si>
  <si>
    <t>Wireless LAN with Gladstone</t>
  </si>
  <si>
    <t>No</t>
  </si>
  <si>
    <t>GGNP Gate - East</t>
  </si>
  <si>
    <t>GGNP Gate - West</t>
  </si>
  <si>
    <t>Propose link to Gladstone</t>
  </si>
  <si>
    <t>Golden Gate Staff Shop</t>
  </si>
  <si>
    <t>Mountain Retreat Camp</t>
  </si>
  <si>
    <t>Noordbraband Camp</t>
  </si>
  <si>
    <t>19.7km East of R712, Golden Gate National Park, CLARENS</t>
  </si>
  <si>
    <t>Qwa Qwa</t>
  </si>
  <si>
    <t>40.8km East of R712, Golden Gate National Park, CLARENS</t>
  </si>
  <si>
    <t>Gladstone Admin Offices</t>
  </si>
  <si>
    <t>RASO</t>
  </si>
  <si>
    <t>17km East of R712, Golden Gate National Park, CLARENS</t>
  </si>
  <si>
    <t>Golden Gate Hotel (Brandwag)</t>
  </si>
  <si>
    <t>Internet</t>
  </si>
  <si>
    <t>Frontier</t>
  </si>
  <si>
    <t>AENP</t>
  </si>
  <si>
    <t>Addo Camp</t>
  </si>
  <si>
    <t>2000-5000</t>
  </si>
  <si>
    <t>(042) 233-8600</t>
  </si>
  <si>
    <t>15kms North from Addo Town, on route R335, ADDO</t>
  </si>
  <si>
    <t>Addo Gate - Wireless LAN with Addo Camp</t>
  </si>
  <si>
    <t>Addo Marine Rangers</t>
  </si>
  <si>
    <t>Colchester Ranger</t>
  </si>
  <si>
    <t>Darlington Dam Ranger</t>
  </si>
  <si>
    <t>Kabouga Ranger</t>
  </si>
  <si>
    <t>GR</t>
  </si>
  <si>
    <t>(042) 230-1533</t>
  </si>
  <si>
    <t>From Uitenhage travel North on R75. Turn North-East on the R336 for 17.1 km. In the town of Kirkwood at the Addo Junction, turn North towards Enon for 4.1km. Site on the left (North) 65 metres. KIRKWOOD</t>
  </si>
  <si>
    <t xml:space="preserve">Nyathi Rest Camp </t>
  </si>
  <si>
    <t>(042) 233 8606</t>
  </si>
  <si>
    <t>6 km East on R342 from Addo Camp entrance, Turn north on district road for 6km, Addo Park, ADDO</t>
  </si>
  <si>
    <t>Zuurberg Ranger</t>
  </si>
  <si>
    <t>Addo BSP</t>
  </si>
  <si>
    <t>(042) 233-0400</t>
  </si>
  <si>
    <t>CGRAOS</t>
  </si>
  <si>
    <t xml:space="preserve">Matyholweni Camp &amp; Gate </t>
  </si>
  <si>
    <t>CG</t>
  </si>
  <si>
    <t>(041) 468-0916</t>
  </si>
  <si>
    <t>Turn right 1.9kms South on N2 from Garage in Colchester - Follow the signboards, COLCHESTER</t>
  </si>
  <si>
    <t>Woody Cape Ranger &amp; BSP</t>
  </si>
  <si>
    <t>(046) 653-1388</t>
  </si>
  <si>
    <t>8.4km South from Alexandria on unmarked road, just off R72, ALEXANDRIA</t>
  </si>
  <si>
    <t>Camdeboo</t>
  </si>
  <si>
    <t>Camdeboo GVA Gate</t>
  </si>
  <si>
    <t>(049) 892-3453</t>
  </si>
  <si>
    <t>7.5km North-West on R63, GRAAFF-REINET</t>
  </si>
  <si>
    <t xml:space="preserve">Camdeboo Offices </t>
  </si>
  <si>
    <t>CRAS</t>
  </si>
  <si>
    <t>2.9km North on N9 towards Middelburg, GRAAFF-REINET</t>
  </si>
  <si>
    <t>Camdeboo Valley Gate</t>
  </si>
  <si>
    <t>4.5km North-West on R63, GRAAFF-REINET</t>
  </si>
  <si>
    <t>3G</t>
  </si>
  <si>
    <t>GRNP</t>
  </si>
  <si>
    <t>Kransvlei, Wilderness</t>
  </si>
  <si>
    <t>(044) 882 1043</t>
  </si>
  <si>
    <t>Turn north on "Die Vleie" route, 6.6 km east from Bridge over Touw River in Wilderness, turn right 0.2km, 0.2 km along the road on left, WILDERNESS</t>
  </si>
  <si>
    <t>Goudveld Forest Station</t>
  </si>
  <si>
    <t>(044) 389-0126</t>
  </si>
  <si>
    <t>9.5Km Northeast from Rheenendal, Close to KNYSNA</t>
  </si>
  <si>
    <t>Bloukrans Forest Station</t>
  </si>
  <si>
    <t>(044) 531-6792</t>
  </si>
  <si>
    <t>33.6km East from Plettenberg Bay on N2, Take R102 turn off North, 400m, PLETTENBERG BAY</t>
  </si>
  <si>
    <t>Diepwalle Forest Station</t>
  </si>
  <si>
    <t>CR</t>
  </si>
  <si>
    <t>(044) 382-9762</t>
  </si>
  <si>
    <t>15.6km North on R339, turn Right, continue 1.5km, Diepwalle Forestry Station, KNYSNA</t>
  </si>
  <si>
    <t>Farleigh Forest Station</t>
  </si>
  <si>
    <t>(044) 356-9021</t>
  </si>
  <si>
    <t>4.4km East on N2 from Sedgefield, Turn North on Ruigtevlei Karatara Road, continue for 22.4km to Farleigh Forestry Station, KARATARA</t>
  </si>
  <si>
    <t>George Eco Factory</t>
  </si>
  <si>
    <t>Harkerville BSP</t>
  </si>
  <si>
    <t>(044) 532 7770</t>
  </si>
  <si>
    <t>12.8km East from Knysna on N2, Take turn off South, 1km, KNYSNA</t>
  </si>
  <si>
    <t>Harkerville Forest Station</t>
  </si>
  <si>
    <t>GA</t>
  </si>
  <si>
    <t>(044) 532 7816</t>
  </si>
  <si>
    <t>Knysna Hotel</t>
  </si>
  <si>
    <t>AS</t>
  </si>
  <si>
    <t>(044) 302-5600</t>
  </si>
  <si>
    <t>19 Queen Street, cnr of Main Road, KNYSNA</t>
  </si>
  <si>
    <t>Natures Valley Camp</t>
  </si>
  <si>
    <t>(044) 531-6700</t>
  </si>
  <si>
    <t>33.6km East from Plettenberg Bay on N2, Take R102 turn off South, 8.5km, NATURES VALLEY</t>
  </si>
  <si>
    <t xml:space="preserve">Rondevlei Offices </t>
  </si>
  <si>
    <t>RS</t>
  </si>
  <si>
    <t>(044) 343-1302</t>
  </si>
  <si>
    <t>6.9km West on N2 from Sedgefield, Turn North on Swartvlei Road, continue for 2.7km, Turn North for 1.1km, SEDGEFIELD</t>
  </si>
  <si>
    <t xml:space="preserve">Stormsriver Admin </t>
  </si>
  <si>
    <t>(042) 281-1607</t>
  </si>
  <si>
    <t>6.3 km West on N2 from Stormsrivier, Turn Left towards Tsitsikamma National Park, 10km to Park, STORMS RIVER</t>
  </si>
  <si>
    <t xml:space="preserve">Stormsriver Gate </t>
  </si>
  <si>
    <t>GRAS</t>
  </si>
  <si>
    <t>Thesen Island</t>
  </si>
  <si>
    <t>Thesen Island jetty, Long Street, KNYSNA</t>
  </si>
  <si>
    <t>Tsitsikamma Ranger (Stormsriver Village)</t>
  </si>
  <si>
    <t>(042) 281-1557</t>
  </si>
  <si>
    <t>107 Darnell Street, STORMS RIVER</t>
  </si>
  <si>
    <t>Wilderness Camp</t>
  </si>
  <si>
    <t>CRA</t>
  </si>
  <si>
    <t>(044) 877-1197</t>
  </si>
  <si>
    <t>Head East on N2 from Wilderness for 2.4km, Left on Dumbelton Road, 1.1km into the park. WILDERNESS</t>
  </si>
  <si>
    <t>Mountain Zebra</t>
  </si>
  <si>
    <t>Mountain Zebra Camp</t>
  </si>
  <si>
    <t>(048) 881-2427</t>
  </si>
  <si>
    <t>4.2km West on N10/R61, 5.5km West on R61, 13.7km Southwest into Park, on left, CRADOCK</t>
  </si>
  <si>
    <t>Mountain Zebra Ranger  - Wireless LAN with MZ Camp</t>
  </si>
  <si>
    <t>CGRA</t>
  </si>
  <si>
    <t>Port Elizabeth</t>
  </si>
  <si>
    <t>Frontier Regional Office</t>
  </si>
  <si>
    <t>(041) 508-5422</t>
  </si>
  <si>
    <t>42 6th Avenue, Newton Park, PORT ELIZABETH</t>
  </si>
  <si>
    <t>George</t>
  </si>
  <si>
    <t xml:space="preserve">Saasveld </t>
  </si>
  <si>
    <t>(044) 871-0109</t>
  </si>
  <si>
    <t>UPE Saasveld Campus, head 5km Northeast on Saasveld Rd from Knysna St junction, Turn North into UPE Saasveld Campus, 1.9km on right, GEORGE</t>
  </si>
  <si>
    <t>Heidelberg</t>
  </si>
  <si>
    <t>Gauteng</t>
  </si>
  <si>
    <t>Heidelberg Factory</t>
  </si>
  <si>
    <t>(012) 426-5000</t>
  </si>
  <si>
    <t>643 Leyds Street Muckleneuk, PRETORIA</t>
  </si>
  <si>
    <t>Conc</t>
  </si>
  <si>
    <t>KNP - North</t>
  </si>
  <si>
    <t>KNP</t>
  </si>
  <si>
    <t>Pafuri Private Camp</t>
  </si>
  <si>
    <t>The Outpost Lodge</t>
  </si>
  <si>
    <t>High</t>
  </si>
  <si>
    <t>Dzombo High Site</t>
  </si>
  <si>
    <t>Dzundzwini High Site</t>
  </si>
  <si>
    <t>Kharige High Site</t>
  </si>
  <si>
    <t>Longwe High Site</t>
  </si>
  <si>
    <t>Mashundutzi High Site</t>
  </si>
  <si>
    <t>Punda Maria Sentech High Site</t>
  </si>
  <si>
    <t>Mooiplaas Ranger - Wireless LAN from Mopani Camp</t>
  </si>
  <si>
    <t>(013) 735-6550</t>
  </si>
  <si>
    <t>Mopani Conference - Wireless LAN from Mopani Camp</t>
  </si>
  <si>
    <t>(013) 735-6535</t>
  </si>
  <si>
    <t>Mopani Linen Room - Wireless LAN from Mopani Camp</t>
  </si>
  <si>
    <t>Pafuri Border Camp - Wireless link to Pafuri Ranger</t>
  </si>
  <si>
    <t>Shingwedzi Ranger</t>
  </si>
  <si>
    <t>(013) 735-6833</t>
  </si>
  <si>
    <t>Picnic</t>
  </si>
  <si>
    <t>Babalala Picnic</t>
  </si>
  <si>
    <t>Makhadzi Picnic</t>
  </si>
  <si>
    <t>Mooiplaas Picnic</t>
  </si>
  <si>
    <t>Remote</t>
  </si>
  <si>
    <t>Boulders Camp - Managed from Phalaborwa Gate</t>
  </si>
  <si>
    <t>Thulamela Archeological Site</t>
  </si>
  <si>
    <t>Tsendze Camp</t>
  </si>
  <si>
    <t>Bateleur Camp</t>
  </si>
  <si>
    <t>(013) 735-6843</t>
  </si>
  <si>
    <t>Giriyondo Gate</t>
  </si>
  <si>
    <t>(013) 735-8919</t>
  </si>
  <si>
    <t>Letaba Camp</t>
  </si>
  <si>
    <t>(013) 735-1683</t>
  </si>
  <si>
    <t>Mahlangeni Ranger</t>
  </si>
  <si>
    <t>(013) 735-6693</t>
  </si>
  <si>
    <t>Mopani Camp Reception</t>
  </si>
  <si>
    <t>Pafuri Gate</t>
  </si>
  <si>
    <t>(013) 735-6888</t>
  </si>
  <si>
    <t>Pafuri Ranger</t>
  </si>
  <si>
    <t>(013) 735-5720</t>
  </si>
  <si>
    <t>Phalaborwa Gate</t>
  </si>
  <si>
    <t>GRASO</t>
  </si>
  <si>
    <t>(013) 735-6509</t>
  </si>
  <si>
    <t>Punda Maria Camp</t>
  </si>
  <si>
    <t>(013) 735-6873</t>
  </si>
  <si>
    <t>Punda Maria Gate</t>
  </si>
  <si>
    <t>(013) 735-6870</t>
  </si>
  <si>
    <t>Shangoni Ranger</t>
  </si>
  <si>
    <t>(013) 735-6857</t>
  </si>
  <si>
    <t>Shimuwini Camp</t>
  </si>
  <si>
    <t>(013) 735-6683</t>
  </si>
  <si>
    <t>Shingwedzi Camp</t>
  </si>
  <si>
    <t>(013) 735-6806</t>
  </si>
  <si>
    <t>Shingwedzi Scientists</t>
  </si>
  <si>
    <t>(013) 735-6834</t>
  </si>
  <si>
    <t>Sirheni Camp</t>
  </si>
  <si>
    <t>(013) 735-6860</t>
  </si>
  <si>
    <t>Vlakteplaas Ranger</t>
  </si>
  <si>
    <t>(013) 735-6855</t>
  </si>
  <si>
    <t>Woodlands Ranger</t>
  </si>
  <si>
    <t>(013) 735-6853</t>
  </si>
  <si>
    <t>KNP - South</t>
  </si>
  <si>
    <t>Afsaal Picnic</t>
  </si>
  <si>
    <t>Camp Shawu</t>
  </si>
  <si>
    <t>Camp Shonga</t>
  </si>
  <si>
    <t>Imbali Safari Lodge</t>
  </si>
  <si>
    <t>Jock Safari Lodge</t>
  </si>
  <si>
    <t>Lion Sands Narina Lodge</t>
  </si>
  <si>
    <t>Lukimbi Safari Lodge</t>
  </si>
  <si>
    <t>Rhino Post Safari Lodge</t>
  </si>
  <si>
    <t>Shishangeni Private Lodge</t>
  </si>
  <si>
    <t>Singita Lebombo Lodge</t>
  </si>
  <si>
    <t>Singita Sweni Lodge</t>
  </si>
  <si>
    <t>Tinga Legends Lodge</t>
  </si>
  <si>
    <t>Big Buffalo (Vertel) High Site</t>
  </si>
  <si>
    <t>Khandiswe High Site</t>
  </si>
  <si>
    <t>Lebombo High Site</t>
  </si>
  <si>
    <t>Mariepskop</t>
  </si>
  <si>
    <t>Masala High Site</t>
  </si>
  <si>
    <t>Munche High Site</t>
  </si>
  <si>
    <t>Nwamuriwa High Site</t>
  </si>
  <si>
    <t>Pumbe High Site</t>
  </si>
  <si>
    <t>Shabeni High Site</t>
  </si>
  <si>
    <t>Skukuza</t>
  </si>
  <si>
    <t>Skukuza Camp</t>
  </si>
  <si>
    <t>Digi 
ADSL</t>
  </si>
  <si>
    <t>20000-40000</t>
  </si>
  <si>
    <t>(013) 735-4000</t>
  </si>
  <si>
    <t>Skukuza Conference Centre</t>
  </si>
  <si>
    <t>ADSL</t>
  </si>
  <si>
    <t>10000-20000</t>
  </si>
  <si>
    <t>Skukuza Scientists</t>
  </si>
  <si>
    <t>Skukuza Special Operations</t>
  </si>
  <si>
    <t>Digi</t>
  </si>
  <si>
    <t>(013) 735-5319</t>
  </si>
  <si>
    <t>Crocodile Bridge Ranger  - Wireless from IP Backbone</t>
  </si>
  <si>
    <t>(013) 735-6011</t>
  </si>
  <si>
    <t>Game Processing Plant - Wireless LAN from Skukuza</t>
  </si>
  <si>
    <t>(013) 735-4252</t>
  </si>
  <si>
    <t>Malelane Ranger  - Wireless from IP Backbone</t>
  </si>
  <si>
    <t>(013) 735-6154</t>
  </si>
  <si>
    <t>Orpen Gate - Fibre LAN from Orpen Camp</t>
  </si>
  <si>
    <t>Fibre Link</t>
  </si>
  <si>
    <t>(013) 735-0237</t>
  </si>
  <si>
    <t>Skukuza Airport - Wireless LAN with Skukuza</t>
  </si>
  <si>
    <t>Skukuza Flight Services - Wireless LAN with Skukuza</t>
  </si>
  <si>
    <t>Skukuza Special Operations - Wireless LAN with Skukuza</t>
  </si>
  <si>
    <t>Stolsnek Ranger</t>
  </si>
  <si>
    <t>(013) 735-8904</t>
  </si>
  <si>
    <t>LAN
Mast</t>
  </si>
  <si>
    <t>Pretoriuskop Ranger and Mast</t>
  </si>
  <si>
    <t>MR</t>
  </si>
  <si>
    <t>Mast</t>
  </si>
  <si>
    <t>Berg-en-Dal Mast</t>
  </si>
  <si>
    <t>Lower Sabie Ranger (Mast)</t>
  </si>
  <si>
    <t>Malelane Ranger Mast</t>
  </si>
  <si>
    <t>Mnyeleni Picket Mast</t>
  </si>
  <si>
    <t>Numbi Gate Mast</t>
  </si>
  <si>
    <t>Phabeni Gate Mast</t>
  </si>
  <si>
    <t>Stolsnek Ranger Mast</t>
  </si>
  <si>
    <t>Wilson Picket Mast</t>
  </si>
  <si>
    <t>Eileen Orpen Dam Picnic</t>
  </si>
  <si>
    <t>Mlondozi Picnic</t>
  </si>
  <si>
    <t>Muzandzeni Picnic</t>
  </si>
  <si>
    <t>Nhlanguleni Picnic</t>
  </si>
  <si>
    <t>Timbavati Picnic</t>
  </si>
  <si>
    <t>Tshokwane Picnic</t>
  </si>
  <si>
    <t>(013) 735-5903</t>
  </si>
  <si>
    <t>Balule Camp - Managed from Olifants Camp</t>
  </si>
  <si>
    <t>Malelane Camp</t>
  </si>
  <si>
    <t>(013) 735-6152</t>
  </si>
  <si>
    <t>Maroela Camping Site - Near Orpen</t>
  </si>
  <si>
    <t>Roodewal Private Camp</t>
  </si>
  <si>
    <t>Sandriver Army Base</t>
  </si>
  <si>
    <t>Tamboti Tented Camp - Associated with Orpen Camp</t>
  </si>
  <si>
    <t>Telkom</t>
  </si>
  <si>
    <t>Skukuza IT - WAN entry in Skukuza</t>
  </si>
  <si>
    <t>T</t>
  </si>
  <si>
    <t>Skukuza Telkom (Reception) - Telkom entry in Skukuza</t>
  </si>
  <si>
    <t>Berg-en-dal Camp</t>
  </si>
  <si>
    <t>(013) 735-6106</t>
  </si>
  <si>
    <t>Biyamiti Camp</t>
  </si>
  <si>
    <t>(013) 735-6171</t>
  </si>
  <si>
    <t>Crocodile Bridge Camp &amp; Gate</t>
  </si>
  <si>
    <t>(013) 735-6012</t>
  </si>
  <si>
    <t>Houtboschrand Ranger</t>
  </si>
  <si>
    <t>(013) 735-6620</t>
  </si>
  <si>
    <t>Kingfisherspruit Ranger</t>
  </si>
  <si>
    <t>(013) 735-6357</t>
  </si>
  <si>
    <t>Kruger Gate</t>
  </si>
  <si>
    <t>(013) 735-5107</t>
  </si>
  <si>
    <t>Lower Sabie Camp</t>
  </si>
  <si>
    <t>(013) 735-1600</t>
  </si>
  <si>
    <t>Malelane Gate</t>
  </si>
  <si>
    <t>Nkhuhlu Picnic</t>
  </si>
  <si>
    <t>(013) 735-8900</t>
  </si>
  <si>
    <t>Numbi Gate</t>
  </si>
  <si>
    <t>(013) 735-5133</t>
  </si>
  <si>
    <t>Nwanetsi Ranger</t>
  </si>
  <si>
    <t>(013) 735-6365</t>
  </si>
  <si>
    <t>Olifants Camp</t>
  </si>
  <si>
    <t>(013) 735-6606</t>
  </si>
  <si>
    <t>Orpen Camp</t>
  </si>
  <si>
    <t>(013) 735-6355</t>
  </si>
  <si>
    <t>Phabeni Gate</t>
  </si>
  <si>
    <t>(013) 735-5890</t>
  </si>
  <si>
    <t>Pretoriuskop Camp</t>
  </si>
  <si>
    <t>(013) 735-5128</t>
  </si>
  <si>
    <t>Satara Camp</t>
  </si>
  <si>
    <t>(013) 735-6306</t>
  </si>
  <si>
    <t>CAOS</t>
  </si>
  <si>
    <t>Talamati Camp</t>
  </si>
  <si>
    <t>(013) 735-6343</t>
  </si>
  <si>
    <t>Tshokwane Ranger</t>
  </si>
  <si>
    <t>(013) 735-5902</t>
  </si>
  <si>
    <t>3rd Party</t>
  </si>
  <si>
    <t>Limpopo</t>
  </si>
  <si>
    <t>Mapungubwe</t>
  </si>
  <si>
    <t>Mapungubwe Visitors Centre  - Fibre LAN to gate</t>
  </si>
  <si>
    <t>AO</t>
  </si>
  <si>
    <t>(015) 533-1414</t>
  </si>
  <si>
    <t>67km West on R572 from MUSINA</t>
  </si>
  <si>
    <t>Leokwe Camp</t>
  </si>
  <si>
    <t xml:space="preserve">Mapungubwe Picnic </t>
  </si>
  <si>
    <t xml:space="preserve">Mapungubwe Gate </t>
  </si>
  <si>
    <t>CGRAS</t>
  </si>
  <si>
    <t>North West</t>
  </si>
  <si>
    <t>Marakele</t>
  </si>
  <si>
    <t>Marakele Gate</t>
  </si>
  <si>
    <t>(014) 777-6929</t>
  </si>
  <si>
    <t>12,4km Northeast on R510 from Thabazimbi, on left, THABAZIMBI</t>
  </si>
  <si>
    <t xml:space="preserve">Molapofifi Ranger </t>
  </si>
  <si>
    <t>57km Northeast of Thabazimbi on D1485 road which joins Alma road, turn left to North for 32km, On left , THABAZIMBI</t>
  </si>
  <si>
    <t>Moralane Ranger</t>
  </si>
  <si>
    <t>17km Northeast of Thabazimbi on D1485 road, turn left to North for 32km, Turn right on Tweelopfontein which joins Schoonegeluk road for 40km, turn right for 1km, THABAZIMBI</t>
  </si>
  <si>
    <t>Dithabaneng Ranger</t>
  </si>
  <si>
    <t>17.6km Northeast on R510 from Thabazimbi, on left 1.2km, THABAZIMBI</t>
  </si>
  <si>
    <t>Thutong Visitors Centre</t>
  </si>
  <si>
    <t>(014) 772-1632</t>
  </si>
  <si>
    <t>14.6km Northeast on R510 from Thabazimbi, turn North for 12km, Turn East 2km inside the Park , THABAZIMBI</t>
  </si>
  <si>
    <t>Northern Cape</t>
  </si>
  <si>
    <t>Augrabies</t>
  </si>
  <si>
    <t>Augrabies Gate - Fibre LAN to Augrabies Camp</t>
  </si>
  <si>
    <t>(054) 452-9200</t>
  </si>
  <si>
    <t>Route 359, Augrabies, 40km's from KAKAMAS</t>
  </si>
  <si>
    <t>Augrabies Camp</t>
  </si>
  <si>
    <t>Kgalagadi</t>
  </si>
  <si>
    <t xml:space="preserve">Bitterpan Camp </t>
  </si>
  <si>
    <t xml:space="preserve">Gharagab Camp </t>
  </si>
  <si>
    <t xml:space="preserve">Grootkolk Camp </t>
  </si>
  <si>
    <t xml:space="preserve">Kalahari Tented Camp </t>
  </si>
  <si>
    <t xml:space="preserve">Kieliekrankie Camp </t>
  </si>
  <si>
    <t xml:space="preserve">Urikaruus Camp </t>
  </si>
  <si>
    <t>Kgalagadi National Park, 252km's North on R360 from UPINGTON</t>
  </si>
  <si>
    <t xml:space="preserve">Mata Mata Camp </t>
  </si>
  <si>
    <t>CS</t>
  </si>
  <si>
    <t>(054) 561-0907</t>
  </si>
  <si>
    <t>147km North West of Twee Rivieren on Namibia border, C15 route in Namibia</t>
  </si>
  <si>
    <t xml:space="preserve">Nossob Camp </t>
  </si>
  <si>
    <t>(054) 561-0903</t>
  </si>
  <si>
    <t>160km North from Twee Rivieren  along the Nossob river</t>
  </si>
  <si>
    <t>Twee Rivieren Camp</t>
  </si>
  <si>
    <t>(054) 561-2000</t>
  </si>
  <si>
    <t>Kimberley</t>
  </si>
  <si>
    <t>Kimberley VWS</t>
  </si>
  <si>
    <t>(053) 802-1900</t>
  </si>
  <si>
    <t>21 Wilkins close, off Memorial Road (N12), South en route Cape Town, KIMBERLEY</t>
  </si>
  <si>
    <t>Mokala</t>
  </si>
  <si>
    <t xml:space="preserve">Mosu Lodge </t>
  </si>
  <si>
    <t>(053) 204-8000</t>
  </si>
  <si>
    <t>20km South on N12 from Jacobsdal (R705) turn off, Turn West, 21km on right is Entrance Gate, MODDER RIVIER</t>
  </si>
  <si>
    <t>Mofele Lodge  - Wireless LAN to Mosu Lodge</t>
  </si>
  <si>
    <t>(053) 204-0158</t>
  </si>
  <si>
    <t xml:space="preserve">Lilydale Camp </t>
  </si>
  <si>
    <t>(053) 581-7128</t>
  </si>
  <si>
    <t>1 Knoffelfontein Road, Knoffelfontein 104 Farm, Ritchie. Turn West at Jacobsdal (R705) turn off, 16km to Lilydale Entrance Gate, From MODDER RIVIER</t>
  </si>
  <si>
    <t>Namaqua</t>
  </si>
  <si>
    <t xml:space="preserve">Kranzevlei Camp </t>
  </si>
  <si>
    <t>(027) 581-1052</t>
  </si>
  <si>
    <t>4.5km South on N7 from Kamieskroon, Turn West for 44.2km,  Turn West for 10.2km,  Turn West for 250m, Turn South at first Road for 9.5km, Turn West for 190m, GARIES</t>
  </si>
  <si>
    <t xml:space="preserve">Groenrivier Camp </t>
  </si>
  <si>
    <t>(027) 531-1015</t>
  </si>
  <si>
    <t>24.3 km South on N7 from Garies, Turn west for 62km, GARIES</t>
  </si>
  <si>
    <t xml:space="preserve">Kamieskroon Offices </t>
  </si>
  <si>
    <t>(027) 672-1159</t>
  </si>
  <si>
    <t>350m down Charlotta Street, KAMIESKROON</t>
  </si>
  <si>
    <t xml:space="preserve">Skilpad Camp </t>
  </si>
  <si>
    <t>(027) 672-1948</t>
  </si>
  <si>
    <t>From N7 turn East into Kamieskroon, 250m left, 3.2km left, 13.1km left, 350m on right, KAMIESKROON</t>
  </si>
  <si>
    <t>Richtersveld</t>
  </si>
  <si>
    <t xml:space="preserve">Richtersveld Offices </t>
  </si>
  <si>
    <t>(027) 831-1506</t>
  </si>
  <si>
    <t>Sendelingsdrift, border of the Northern Cape and Namibia, at Ferry crossing onto D276 in Namibia, SENDELINGSDRIFT</t>
  </si>
  <si>
    <t>Upington</t>
  </si>
  <si>
    <t>Upington Regional Office</t>
  </si>
  <si>
    <t>(054) 338 0600</t>
  </si>
  <si>
    <t>6 Bi-Lo Office, 9 Groenpunt Road, Keidebees, UPINGTON</t>
  </si>
  <si>
    <t>NMMU</t>
  </si>
  <si>
    <t>(041) 508-5411</t>
  </si>
  <si>
    <t>SANParks Conservation Services, Building 12, University of PE, University Way, PORT ELIZABETH</t>
  </si>
  <si>
    <t>Pretoria</t>
  </si>
  <si>
    <t>Head Office</t>
  </si>
  <si>
    <t>Groenkloof - All Sites</t>
  </si>
  <si>
    <t>ME</t>
  </si>
  <si>
    <t>150000-500000</t>
  </si>
  <si>
    <t>Brooklyn</t>
  </si>
  <si>
    <t>232 Bronkhorts Street, Nieu Muckleneuk, PRETORIA</t>
  </si>
  <si>
    <t>Groenkloof</t>
  </si>
  <si>
    <t>Samrand</t>
  </si>
  <si>
    <t>Disaster Recovery Site (DCX)</t>
  </si>
  <si>
    <t>(012) 657-5000</t>
  </si>
  <si>
    <t>Datacentrix, 101 Landmarks Ave, SAMRAND</t>
  </si>
  <si>
    <t>Western Cape</t>
  </si>
  <si>
    <t>Agulhas</t>
  </si>
  <si>
    <t>Agulhas Light House  - Wireless LAN to Offices</t>
  </si>
  <si>
    <t>(028) 435-6078</t>
  </si>
  <si>
    <t>158 Lighthouse Road, L'AGULHAS</t>
  </si>
  <si>
    <t>Agulhas Admin Offices</t>
  </si>
  <si>
    <t>Bosheuwel</t>
  </si>
  <si>
    <t>(028) 435-6216</t>
  </si>
  <si>
    <t>5.1km North on R319 from Struisbaai center, Turn Left (West) on the Elim Road for 10.5km, STRUISBAAI</t>
  </si>
  <si>
    <t>Bontebok</t>
  </si>
  <si>
    <t xml:space="preserve">Bontebok (Lang Elsieskraal) </t>
  </si>
  <si>
    <t>(028) 514-2735</t>
  </si>
  <si>
    <t>3.9km East on N2 from R60 Turn off, Swellendam, Turn Right into Park, follow the signs, SWELLENDAM</t>
  </si>
  <si>
    <t>Karoo</t>
  </si>
  <si>
    <t>Karoo Camp</t>
  </si>
  <si>
    <t>(023) 415-2828</t>
  </si>
  <si>
    <t>4.7km South on N1  from Beaufort West (cnr N1 and Voortrekker), turn west into Park, BEAUFORT WEST</t>
  </si>
  <si>
    <t>Tankwa Karoo</t>
  </si>
  <si>
    <t>Elandsberg Camp</t>
  </si>
  <si>
    <t>(027) 341-1927</t>
  </si>
  <si>
    <t>From cnr of Vos and Ceres Road, Ceres head North East on Ceres Road (R46), becomes R355 after 40km. After 64km turn North East, continue 65.3km, Turn West and 4.5km at Park</t>
  </si>
  <si>
    <t>Paulshoek Camp</t>
  </si>
  <si>
    <t>Varschfontein Camp</t>
  </si>
  <si>
    <t>Tankwa Karoo Reception</t>
  </si>
  <si>
    <t>West Coast</t>
  </si>
  <si>
    <t>WCNP Buffelsfontein Vodacom Mast</t>
  </si>
  <si>
    <t>(022) 772-2144</t>
  </si>
  <si>
    <t xml:space="preserve">WCNP Seaberg Vodacom Mast </t>
  </si>
  <si>
    <t>WCNP Swart Vlei Vodacom Mast</t>
  </si>
  <si>
    <t>WCNP Vodacom Mast</t>
  </si>
  <si>
    <t>Geelbek Visitors Centre</t>
  </si>
  <si>
    <t>(022) 772-2798</t>
  </si>
  <si>
    <t>Head North on West Coast Road (R27) from Cape Town, Turn West at West Coast National Park Gate, continue 10km in Park, LANGEBAAN</t>
  </si>
  <si>
    <t>WCNP Admin Offices New</t>
  </si>
  <si>
    <t>WCNP Duinepos</t>
  </si>
  <si>
    <t xml:space="preserve">WCNP Gate East </t>
  </si>
  <si>
    <t xml:space="preserve">WCNP Gate North </t>
  </si>
  <si>
    <t>WCNP Jetty and proposed new Camp</t>
  </si>
  <si>
    <t>WCNP Kraalbaai</t>
  </si>
  <si>
    <t xml:space="preserve">WCNP Offices </t>
  </si>
  <si>
    <t>Cnr Main and Oostewal Street, LANGEBAAN</t>
  </si>
  <si>
    <t xml:space="preserve">WCNP Pump Station (Telemetry) </t>
  </si>
  <si>
    <t>WCNP Technical Offices</t>
  </si>
  <si>
    <t>POP GPS Coordinates</t>
  </si>
  <si>
    <t>Distance from site (kms)</t>
  </si>
  <si>
    <t>Total cost over 5 years</t>
  </si>
  <si>
    <t>Closest POP Name</t>
  </si>
  <si>
    <t>Type of Connectivity (Diginet, DSL, Fibre, ME, VSAT, Cellular Data, etc.)</t>
  </si>
  <si>
    <t>RT Class bandwith allocation (kbps)</t>
  </si>
  <si>
    <t>Proposed bandwidth 
Primary (kbps)</t>
  </si>
  <si>
    <t>Primary Connectivity</t>
  </si>
  <si>
    <t>Redundant Connectivity</t>
  </si>
  <si>
    <t>Installation Cost</t>
  </si>
  <si>
    <t>Monthly recurring cost</t>
  </si>
  <si>
    <t>Annual recurring cost</t>
  </si>
  <si>
    <t xml:space="preserve">
Installation Cost</t>
  </si>
  <si>
    <t xml:space="preserve">
Monthly recurring cost</t>
  </si>
  <si>
    <t xml:space="preserve">
Annual recurring cost</t>
  </si>
  <si>
    <t xml:space="preserve">
Total cost over 5 years</t>
  </si>
  <si>
    <t>14 Meul Street, George Industria, GEORGE</t>
  </si>
  <si>
    <t>Grand Total</t>
  </si>
  <si>
    <t>Karoo Rest Camp</t>
  </si>
  <si>
    <t xml:space="preserve">Bontebok </t>
  </si>
  <si>
    <t>Agulhas - Bosheuwel</t>
  </si>
  <si>
    <t>West Coast Admin Offices (Langebaan)</t>
  </si>
  <si>
    <t>West Coast – Geelbek</t>
  </si>
  <si>
    <t>Namaqua – Skilpad</t>
  </si>
  <si>
    <t>Namaqua - Kamieskroon</t>
  </si>
  <si>
    <t>Namaqua - Groenrivier</t>
  </si>
  <si>
    <t xml:space="preserve">Tankwa Karoo </t>
  </si>
  <si>
    <t>Richtersveld (Sendelingsdrif)</t>
  </si>
  <si>
    <t>Mokala - Mosu Lodge</t>
  </si>
  <si>
    <t>Mokala – Lilydale</t>
  </si>
  <si>
    <t>Kimberley Veterinary Services</t>
  </si>
  <si>
    <t xml:space="preserve">Kgalagadi - Twee Rivieren </t>
  </si>
  <si>
    <t xml:space="preserve">Kgalagadi - Nossob </t>
  </si>
  <si>
    <t xml:space="preserve">Kgalagadi - Mata Mata </t>
  </si>
  <si>
    <t>Augrabies Rest Camp</t>
  </si>
  <si>
    <t>Arid Regional Office (Upington)</t>
  </si>
  <si>
    <t>Marakele - Dithabaneng Ranger</t>
  </si>
  <si>
    <t>Graskop / Sabie</t>
  </si>
  <si>
    <t>Mpumalanga</t>
  </si>
  <si>
    <t xml:space="preserve">Mapungubwe </t>
  </si>
  <si>
    <t>Makhado</t>
  </si>
  <si>
    <t xml:space="preserve">Tshokwane Picnic and Ranger </t>
  </si>
  <si>
    <t>Kruger National Park – South</t>
  </si>
  <si>
    <t>Talamati Bushveld Camp</t>
  </si>
  <si>
    <t>Skukuza Rest Camp</t>
  </si>
  <si>
    <t xml:space="preserve">Skukuza Airport, Security and Flight Services </t>
  </si>
  <si>
    <t>Satara Rest Camp</t>
  </si>
  <si>
    <t>Pretoriuskop Rest Camp</t>
  </si>
  <si>
    <t>Orpen Rest Camp</t>
  </si>
  <si>
    <t>Orpen Gate</t>
  </si>
  <si>
    <t>Malelane Ranger</t>
  </si>
  <si>
    <t>Lower Sabie Rest Camp</t>
  </si>
  <si>
    <t>Crocodile Bridge Rest Camp</t>
  </si>
  <si>
    <t>Biyamiti Bushveld Camp</t>
  </si>
  <si>
    <t>Berg-en-Dal Rest Camp</t>
  </si>
  <si>
    <t>Kruger National Park - South</t>
  </si>
  <si>
    <t>Kruger National Park – North</t>
  </si>
  <si>
    <t>Kruger National Park - North</t>
  </si>
  <si>
    <t>Sirheni Bushveld Camp</t>
  </si>
  <si>
    <t>Shingwedzi Rest Camp</t>
  </si>
  <si>
    <t>Shimuwini Bushveld Camp</t>
  </si>
  <si>
    <t>Punda Maria Rest Camp</t>
  </si>
  <si>
    <t>Olifants Rest Camp</t>
  </si>
  <si>
    <t>Mopani Rest Camp</t>
  </si>
  <si>
    <t>Letaba Rest Camp</t>
  </si>
  <si>
    <t xml:space="preserve">Giriyondo Border Gate </t>
  </si>
  <si>
    <t>Bateleur Bushveld Camp</t>
  </si>
  <si>
    <t>Soshanguve</t>
  </si>
  <si>
    <t>SANParks Head Office (Groenkloof)</t>
  </si>
  <si>
    <t>Wilderness</t>
  </si>
  <si>
    <t>Garden Route</t>
  </si>
  <si>
    <t>Stormsriver Village</t>
  </si>
  <si>
    <t xml:space="preserve">Stormsriver Mouth </t>
  </si>
  <si>
    <t>Saasveld Campus (George)</t>
  </si>
  <si>
    <t>Rondevlei</t>
  </si>
  <si>
    <t>Natures Valley Rest Camp</t>
  </si>
  <si>
    <t>Knysna Scientist (Royal Hotel)</t>
  </si>
  <si>
    <t>Harkerville</t>
  </si>
  <si>
    <t>Goudveld</t>
  </si>
  <si>
    <t>Garden Route Office (Thesen Island)</t>
  </si>
  <si>
    <t>Farleigh</t>
  </si>
  <si>
    <t>Diepwalle</t>
  </si>
  <si>
    <t>Bloukrans</t>
  </si>
  <si>
    <t>Golden Gate Hotel</t>
  </si>
  <si>
    <t xml:space="preserve">Golden Gate - Glen Reenen Rest Camp </t>
  </si>
  <si>
    <t>Golden Gate - Gladstone</t>
  </si>
  <si>
    <t>NMMU and Frontier Regional Office (PE)</t>
  </si>
  <si>
    <t>Eastern Cape</t>
  </si>
  <si>
    <t xml:space="preserve">Mountain Zebra </t>
  </si>
  <si>
    <t xml:space="preserve">Camdeboo </t>
  </si>
  <si>
    <t>Addo - Kabouga</t>
  </si>
  <si>
    <t>Addo - Woody Cape Section</t>
  </si>
  <si>
    <t>Addo - Mathyolweni Rest Camp</t>
  </si>
  <si>
    <t>Travel Trade (Cape Town)</t>
  </si>
  <si>
    <t>Cape Town &amp; Surrounds</t>
  </si>
  <si>
    <t>TMNP - Washhouses (Platteklip)</t>
  </si>
  <si>
    <t>TMNP - Tokai Ranger</t>
  </si>
  <si>
    <t>TMNP - Tokai Manor</t>
  </si>
  <si>
    <t>TMNP – Tokai Cape Research Centre (CRC)</t>
  </si>
  <si>
    <t>TMNP - Smitswinkel</t>
  </si>
  <si>
    <t>TMNP - Slangkop Tented Camp</t>
  </si>
  <si>
    <t>TMNP - Silvermine</t>
  </si>
  <si>
    <t>TMNP - Orangekloof</t>
  </si>
  <si>
    <t>TMNP - Newlands</t>
  </si>
  <si>
    <t>TMNP - Mount Pleasant</t>
  </si>
  <si>
    <t>TMNP - Kloofnek</t>
  </si>
  <si>
    <t>TMNP - Klaasjagersberg</t>
  </si>
  <si>
    <t xml:space="preserve">TMNP - Buffelsfontein (BVC - Homestead) </t>
  </si>
  <si>
    <t xml:space="preserve">TMNP - Boulders </t>
  </si>
  <si>
    <t>Technical Offices (Kuilsrivier)</t>
  </si>
  <si>
    <t>WAPs</t>
  </si>
  <si>
    <t>Switches</t>
  </si>
  <si>
    <t>Routers</t>
  </si>
  <si>
    <t>Cabinets</t>
  </si>
  <si>
    <t>Tourism</t>
  </si>
  <si>
    <t>Admin</t>
  </si>
  <si>
    <t xml:space="preserve">Cloud Services </t>
  </si>
  <si>
    <t>Server</t>
  </si>
  <si>
    <t>Development Environment</t>
  </si>
  <si>
    <t>Disaster Recovery Environment</t>
  </si>
  <si>
    <t>Category</t>
  </si>
  <si>
    <t>Requirement</t>
  </si>
  <si>
    <t>Required</t>
  </si>
  <si>
    <t>Response</t>
  </si>
  <si>
    <t>Single Service Aggregator (SSA)</t>
  </si>
  <si>
    <t>Heading</t>
  </si>
  <si>
    <t>Provide evidence of experience in managing services, associated contracts and vendors as a SSA</t>
  </si>
  <si>
    <t>Contract Governance Capacity with reference to:</t>
  </si>
  <si>
    <r>
      <t>-</t>
    </r>
    <r>
      <rPr>
        <sz val="7"/>
        <color indexed="8"/>
        <rFont val="Times New Roman"/>
        <family val="1"/>
      </rPr>
      <t xml:space="preserve">        </t>
    </r>
    <r>
      <rPr>
        <sz val="8"/>
        <color indexed="8"/>
        <rFont val="Arial"/>
        <family val="2"/>
      </rPr>
      <t>Risk Management</t>
    </r>
  </si>
  <si>
    <r>
      <t>-</t>
    </r>
    <r>
      <rPr>
        <sz val="7"/>
        <color indexed="8"/>
        <rFont val="Times New Roman"/>
        <family val="1"/>
      </rPr>
      <t xml:space="preserve">        </t>
    </r>
    <r>
      <rPr>
        <sz val="8"/>
        <color indexed="8"/>
        <rFont val="Arial"/>
        <family val="2"/>
      </rPr>
      <t>Legal</t>
    </r>
  </si>
  <si>
    <r>
      <t>-</t>
    </r>
    <r>
      <rPr>
        <sz val="7"/>
        <color indexed="8"/>
        <rFont val="Times New Roman"/>
        <family val="1"/>
      </rPr>
      <t xml:space="preserve">        </t>
    </r>
    <r>
      <rPr>
        <sz val="8"/>
        <color indexed="8"/>
        <rFont val="Arial"/>
        <family val="2"/>
      </rPr>
      <t>Auditing</t>
    </r>
  </si>
  <si>
    <r>
      <t>-</t>
    </r>
    <r>
      <rPr>
        <sz val="7"/>
        <color indexed="8"/>
        <rFont val="Times New Roman"/>
        <family val="1"/>
      </rPr>
      <t xml:space="preserve">        </t>
    </r>
    <r>
      <rPr>
        <sz val="8"/>
        <color indexed="8"/>
        <rFont val="Arial"/>
        <family val="2"/>
      </rPr>
      <t>Contract Management Specialist</t>
    </r>
  </si>
  <si>
    <t>Mandatory</t>
  </si>
  <si>
    <t>Supporting technologies for governing various contracts</t>
  </si>
  <si>
    <t>Service Delivery Manager available on site (Pretoria) at all times. Therefore, the SDM should have a delegated assistant with decision making capacity to stand in when the SDM is not on site for longer than 2 hours.</t>
  </si>
  <si>
    <t>All new staff deployed on site must be introduced to SANParks.</t>
  </si>
  <si>
    <t>Incident Management (1500 – 2000 pm)</t>
  </si>
  <si>
    <t>Telephone Calls received (2000 – 3000 pm)</t>
  </si>
  <si>
    <t>First Call Resolution rate</t>
  </si>
  <si>
    <t>Severity 1 and 2 calls (&lt; 15 pm)</t>
  </si>
  <si>
    <t>Incident Management System</t>
  </si>
  <si>
    <t>Incident logging channels (email, telephone, IM, Text, Web forms, automated, personal)</t>
  </si>
  <si>
    <t>Escalation process</t>
  </si>
  <si>
    <t>Comprehensive Reporting per Severity level, Classification, Location, Application, User, Service</t>
  </si>
  <si>
    <t>Require integrated feed of all incidents, call statistics, IMACD and relevant metrics from Aggregator’s system into SANParks Data Warehouse on MS SQL so that SANParks has access to the data for own use and analyses over and above what would be provided by Aggregator</t>
  </si>
  <si>
    <t>End-to-end responsibility for all Incidents including management of sub-contractors, third party support vendors, SANParks support staff</t>
  </si>
  <si>
    <t>Comprehensive Problem Management</t>
  </si>
  <si>
    <t>Knowledge Management</t>
  </si>
  <si>
    <t>Event Management</t>
  </si>
  <si>
    <t>Request Fulfilment</t>
  </si>
  <si>
    <t>Task Management</t>
  </si>
  <si>
    <t>User Support (Desktops, tablets and cell phones)</t>
  </si>
  <si>
    <t>User data backup / transfer</t>
  </si>
  <si>
    <t>Building images for computer equipment to be used by hardware vendor in setting up equipment prior to delivery</t>
  </si>
  <si>
    <t>IMACD services (250 pm)</t>
  </si>
  <si>
    <t>Managing AD groups for role/ function based access to systems and Internet</t>
  </si>
  <si>
    <t>Full support on standardised software</t>
  </si>
  <si>
    <r>
      <t>-</t>
    </r>
    <r>
      <rPr>
        <sz val="7"/>
        <color indexed="8"/>
        <rFont val="Times New Roman"/>
        <family val="1"/>
      </rPr>
      <t xml:space="preserve"> </t>
    </r>
    <r>
      <rPr>
        <sz val="8"/>
        <color indexed="8"/>
        <rFont val="Arial"/>
        <family val="2"/>
      </rPr>
      <t>Operating System (Windows / iOS / Linux / Android)</t>
    </r>
  </si>
  <si>
    <r>
      <t>-</t>
    </r>
    <r>
      <rPr>
        <sz val="7"/>
        <color indexed="8"/>
        <rFont val="Times New Roman"/>
        <family val="1"/>
      </rPr>
      <t xml:space="preserve"> </t>
    </r>
    <r>
      <rPr>
        <sz val="8"/>
        <color indexed="8"/>
        <rFont val="Arial"/>
        <family val="2"/>
      </rPr>
      <t>MS Office</t>
    </r>
  </si>
  <si>
    <r>
      <t>-</t>
    </r>
    <r>
      <rPr>
        <sz val="7"/>
        <color indexed="8"/>
        <rFont val="Times New Roman"/>
        <family val="1"/>
      </rPr>
      <t xml:space="preserve"> </t>
    </r>
    <r>
      <rPr>
        <sz val="8"/>
        <color indexed="8"/>
        <rFont val="Arial"/>
        <family val="2"/>
      </rPr>
      <t>SharePoint</t>
    </r>
  </si>
  <si>
    <r>
      <t>-</t>
    </r>
    <r>
      <rPr>
        <sz val="7"/>
        <color indexed="8"/>
        <rFont val="Times New Roman"/>
        <family val="1"/>
      </rPr>
      <t xml:space="preserve"> </t>
    </r>
    <r>
      <rPr>
        <sz val="8"/>
        <color indexed="8"/>
        <rFont val="Arial"/>
        <family val="2"/>
      </rPr>
      <t>Adobe Reader</t>
    </r>
  </si>
  <si>
    <r>
      <t>-</t>
    </r>
    <r>
      <rPr>
        <sz val="7"/>
        <color indexed="8"/>
        <rFont val="Times New Roman"/>
        <family val="1"/>
      </rPr>
      <t xml:space="preserve"> </t>
    </r>
    <r>
      <rPr>
        <sz val="8"/>
        <color indexed="8"/>
        <rFont val="Arial"/>
        <family val="2"/>
      </rPr>
      <t>Mimecast</t>
    </r>
  </si>
  <si>
    <r>
      <t>-</t>
    </r>
    <r>
      <rPr>
        <sz val="7"/>
        <color indexed="8"/>
        <rFont val="Times New Roman"/>
        <family val="1"/>
      </rPr>
      <t xml:space="preserve"> </t>
    </r>
    <r>
      <rPr>
        <sz val="8"/>
        <color indexed="8"/>
        <rFont val="Arial"/>
        <family val="2"/>
      </rPr>
      <t>Email</t>
    </r>
  </si>
  <si>
    <r>
      <t>-</t>
    </r>
    <r>
      <rPr>
        <sz val="7"/>
        <color indexed="8"/>
        <rFont val="Times New Roman"/>
        <family val="1"/>
      </rPr>
      <t xml:space="preserve"> </t>
    </r>
    <r>
      <rPr>
        <sz val="8"/>
        <color indexed="8"/>
        <rFont val="Arial"/>
        <family val="2"/>
      </rPr>
      <t>Automated backups</t>
    </r>
  </si>
  <si>
    <r>
      <t>-</t>
    </r>
    <r>
      <rPr>
        <sz val="7"/>
        <color indexed="8"/>
        <rFont val="Times New Roman"/>
        <family val="1"/>
      </rPr>
      <t xml:space="preserve"> </t>
    </r>
    <r>
      <rPr>
        <sz val="8"/>
        <color indexed="8"/>
        <rFont val="Arial"/>
        <family val="2"/>
      </rPr>
      <t>User</t>
    </r>
  </si>
  <si>
    <r>
      <t>-</t>
    </r>
    <r>
      <rPr>
        <sz val="7"/>
        <color indexed="8"/>
        <rFont val="Times New Roman"/>
        <family val="1"/>
      </rPr>
      <t xml:space="preserve"> </t>
    </r>
    <r>
      <rPr>
        <sz val="8"/>
        <color indexed="8"/>
        <rFont val="Arial"/>
        <family val="2"/>
      </rPr>
      <t>Location</t>
    </r>
  </si>
  <si>
    <r>
      <t>-</t>
    </r>
    <r>
      <rPr>
        <sz val="7"/>
        <color indexed="8"/>
        <rFont val="Times New Roman"/>
        <family val="1"/>
      </rPr>
      <t xml:space="preserve"> </t>
    </r>
    <r>
      <rPr>
        <sz val="8"/>
        <color indexed="8"/>
        <rFont val="Arial"/>
        <family val="2"/>
      </rPr>
      <t>Functional Area (Tourism, Finance, Human Capital, Conservation, ExCo, Board, Biodiversity Unit, Research, etc.)</t>
    </r>
  </si>
  <si>
    <r>
      <t>-</t>
    </r>
    <r>
      <rPr>
        <sz val="7"/>
        <color indexed="8"/>
        <rFont val="Times New Roman"/>
        <family val="1"/>
      </rPr>
      <t xml:space="preserve"> </t>
    </r>
    <r>
      <rPr>
        <sz val="8"/>
        <color indexed="8"/>
        <rFont val="Arial"/>
        <family val="2"/>
      </rPr>
      <t>Asset Number (Where applicable)</t>
    </r>
  </si>
  <si>
    <r>
      <t>-</t>
    </r>
    <r>
      <rPr>
        <sz val="7"/>
        <color indexed="8"/>
        <rFont val="Times New Roman"/>
        <family val="1"/>
      </rPr>
      <t xml:space="preserve"> </t>
    </r>
    <r>
      <rPr>
        <sz val="8"/>
        <color indexed="8"/>
        <rFont val="Arial"/>
        <family val="2"/>
      </rPr>
      <t>Serial Number (Where applicable)</t>
    </r>
  </si>
  <si>
    <r>
      <t>-</t>
    </r>
    <r>
      <rPr>
        <sz val="7"/>
        <color indexed="8"/>
        <rFont val="Times New Roman"/>
        <family val="1"/>
      </rPr>
      <t xml:space="preserve"> </t>
    </r>
    <r>
      <rPr>
        <sz val="8"/>
        <color indexed="8"/>
        <rFont val="Arial"/>
        <family val="2"/>
      </rPr>
      <t>Operating System</t>
    </r>
  </si>
  <si>
    <r>
      <t>-</t>
    </r>
    <r>
      <rPr>
        <sz val="7"/>
        <color indexed="8"/>
        <rFont val="Times New Roman"/>
        <family val="1"/>
      </rPr>
      <t xml:space="preserve"> </t>
    </r>
    <r>
      <rPr>
        <sz val="8"/>
        <color indexed="8"/>
        <rFont val="Arial"/>
        <family val="2"/>
      </rPr>
      <t>Office version</t>
    </r>
  </si>
  <si>
    <r>
      <t>-</t>
    </r>
    <r>
      <rPr>
        <sz val="7"/>
        <color indexed="8"/>
        <rFont val="Times New Roman"/>
        <family val="1"/>
      </rPr>
      <t xml:space="preserve"> </t>
    </r>
    <r>
      <rPr>
        <sz val="8"/>
        <color indexed="8"/>
        <rFont val="Arial"/>
        <family val="2"/>
      </rPr>
      <t>Any local application / software</t>
    </r>
  </si>
  <si>
    <r>
      <t>-</t>
    </r>
    <r>
      <rPr>
        <sz val="7"/>
        <color indexed="8"/>
        <rFont val="Times New Roman"/>
        <family val="1"/>
      </rPr>
      <t xml:space="preserve"> </t>
    </r>
    <r>
      <rPr>
        <sz val="8"/>
        <color indexed="8"/>
        <rFont val="Arial"/>
        <family val="2"/>
      </rPr>
      <t>Make</t>
    </r>
  </si>
  <si>
    <r>
      <t>-</t>
    </r>
    <r>
      <rPr>
        <sz val="7"/>
        <color indexed="8"/>
        <rFont val="Times New Roman"/>
        <family val="1"/>
      </rPr>
      <t xml:space="preserve"> </t>
    </r>
    <r>
      <rPr>
        <sz val="8"/>
        <color indexed="8"/>
        <rFont val="Arial"/>
        <family val="2"/>
      </rPr>
      <t>Model</t>
    </r>
  </si>
  <si>
    <r>
      <t>-</t>
    </r>
    <r>
      <rPr>
        <sz val="7"/>
        <color indexed="8"/>
        <rFont val="Times New Roman"/>
        <family val="1"/>
      </rPr>
      <t xml:space="preserve"> </t>
    </r>
    <r>
      <rPr>
        <sz val="8"/>
        <color indexed="8"/>
        <rFont val="Arial"/>
        <family val="2"/>
      </rPr>
      <t>Installation Date</t>
    </r>
  </si>
  <si>
    <r>
      <t>-</t>
    </r>
    <r>
      <rPr>
        <sz val="7"/>
        <color indexed="8"/>
        <rFont val="Times New Roman"/>
        <family val="1"/>
      </rPr>
      <t xml:space="preserve"> </t>
    </r>
    <r>
      <rPr>
        <sz val="8"/>
        <color indexed="8"/>
        <rFont val="Arial"/>
        <family val="2"/>
      </rPr>
      <t>Warranty Date</t>
    </r>
  </si>
  <si>
    <r>
      <t>-</t>
    </r>
    <r>
      <rPr>
        <sz val="7"/>
        <color indexed="8"/>
        <rFont val="Times New Roman"/>
        <family val="1"/>
      </rPr>
      <t xml:space="preserve"> </t>
    </r>
    <r>
      <rPr>
        <sz val="8"/>
        <color indexed="8"/>
        <rFont val="Arial"/>
        <family val="2"/>
      </rPr>
      <t>Useful life end-date</t>
    </r>
  </si>
  <si>
    <t>Integrated feed of all CIs on the CMDB into SANParks Data Warehouse on MS SQL so that SANParks has access to the data for own use and analyses over and above what would be provided by Aggregator</t>
  </si>
  <si>
    <t>Password management (describe process recommended to manage passwords)</t>
  </si>
  <si>
    <t>Software License Management</t>
  </si>
  <si>
    <t>Identification of Training / User Intervention requirements and assisting in setting up processes to drive improved awareness</t>
  </si>
  <si>
    <t>Task management</t>
  </si>
  <si>
    <t>Recommendations on equipment upgrades / model replacements</t>
  </si>
  <si>
    <t>Setup up of services on multiple devices (Desktops, Notebooks, Tablets, Cell Phones)</t>
  </si>
  <si>
    <t>IMACDs on desktop equipment completed within 3 days</t>
  </si>
  <si>
    <t>IMACD services at all sites</t>
  </si>
  <si>
    <t>Networks</t>
  </si>
  <si>
    <t>Management of Network Service Providers (own or third parties)</t>
  </si>
  <si>
    <t>Pro-active and reactive Monitoring and Management of the full network and all components including but not limited to performance, configuration, outages, failures, improvements, etc.</t>
  </si>
  <si>
    <t>Logical segregation of the network (VLAN) as per best practice and security considerations</t>
  </si>
  <si>
    <t>Maintenance of CMDB information for all network components</t>
  </si>
  <si>
    <t>Facilitating, including sub-contracted service providers (e.g. Vodacom, MTN, Telkom, Cell C) and managing user remote access to the network and systems including but not limited to:</t>
  </si>
  <si>
    <r>
      <t>-</t>
    </r>
    <r>
      <rPr>
        <sz val="7"/>
        <color indexed="8"/>
        <rFont val="Times New Roman"/>
        <family val="1"/>
      </rPr>
      <t xml:space="preserve"> </t>
    </r>
    <r>
      <rPr>
        <sz val="8"/>
        <color indexed="8"/>
        <rFont val="Arial"/>
        <family val="2"/>
      </rPr>
      <t>Cellular data</t>
    </r>
  </si>
  <si>
    <r>
      <t>-</t>
    </r>
    <r>
      <rPr>
        <sz val="7"/>
        <color indexed="8"/>
        <rFont val="Times New Roman"/>
        <family val="1"/>
      </rPr>
      <t xml:space="preserve"> </t>
    </r>
    <r>
      <rPr>
        <sz val="8"/>
        <color indexed="8"/>
        <rFont val="Arial"/>
        <family val="2"/>
      </rPr>
      <t>VPN</t>
    </r>
  </si>
  <si>
    <r>
      <t>-</t>
    </r>
    <r>
      <rPr>
        <sz val="7"/>
        <color indexed="8"/>
        <rFont val="Times New Roman"/>
        <family val="1"/>
      </rPr>
      <t xml:space="preserve"> </t>
    </r>
    <r>
      <rPr>
        <sz val="8"/>
        <color indexed="8"/>
        <rFont val="Arial"/>
        <family val="2"/>
      </rPr>
      <t>APN</t>
    </r>
  </si>
  <si>
    <t>Managing and facilitating perimeter security at all network entry points including but not limited to:</t>
  </si>
  <si>
    <r>
      <t>-</t>
    </r>
    <r>
      <rPr>
        <sz val="7"/>
        <color indexed="8"/>
        <rFont val="Times New Roman"/>
        <family val="1"/>
      </rPr>
      <t xml:space="preserve"> </t>
    </r>
    <r>
      <rPr>
        <sz val="8"/>
        <color indexed="8"/>
        <rFont val="Arial"/>
        <family val="2"/>
      </rPr>
      <t>Firewalls</t>
    </r>
  </si>
  <si>
    <r>
      <t>-</t>
    </r>
    <r>
      <rPr>
        <sz val="7"/>
        <color indexed="8"/>
        <rFont val="Times New Roman"/>
        <family val="1"/>
      </rPr>
      <t xml:space="preserve"> </t>
    </r>
    <r>
      <rPr>
        <sz val="8"/>
        <color indexed="8"/>
        <rFont val="Arial"/>
        <family val="2"/>
      </rPr>
      <t>Intrusion prevention</t>
    </r>
  </si>
  <si>
    <r>
      <t>-</t>
    </r>
    <r>
      <rPr>
        <sz val="7"/>
        <color indexed="8"/>
        <rFont val="Times New Roman"/>
        <family val="1"/>
      </rPr>
      <t xml:space="preserve"> </t>
    </r>
    <r>
      <rPr>
        <sz val="8"/>
        <color indexed="8"/>
        <rFont val="Arial"/>
        <family val="2"/>
      </rPr>
      <t>Intrusion detection</t>
    </r>
  </si>
  <si>
    <r>
      <t>-</t>
    </r>
    <r>
      <rPr>
        <sz val="7"/>
        <color indexed="8"/>
        <rFont val="Times New Roman"/>
        <family val="1"/>
      </rPr>
      <t xml:space="preserve"> </t>
    </r>
    <r>
      <rPr>
        <sz val="8"/>
        <color indexed="8"/>
        <rFont val="Arial"/>
        <family val="2"/>
      </rPr>
      <t>Online presence</t>
    </r>
  </si>
  <si>
    <r>
      <t>-</t>
    </r>
    <r>
      <rPr>
        <sz val="7"/>
        <color indexed="8"/>
        <rFont val="Times New Roman"/>
        <family val="1"/>
      </rPr>
      <t xml:space="preserve"> </t>
    </r>
    <r>
      <rPr>
        <sz val="8"/>
        <color indexed="8"/>
        <rFont val="Arial"/>
        <family val="2"/>
      </rPr>
      <t>Disaster Recovery Site</t>
    </r>
  </si>
  <si>
    <r>
      <t>-</t>
    </r>
    <r>
      <rPr>
        <sz val="7"/>
        <color indexed="8"/>
        <rFont val="Times New Roman"/>
        <family val="1"/>
      </rPr>
      <t xml:space="preserve"> </t>
    </r>
    <r>
      <rPr>
        <sz val="8"/>
        <color indexed="8"/>
        <rFont val="Arial"/>
        <family val="2"/>
      </rPr>
      <t>Cloud environments</t>
    </r>
  </si>
  <si>
    <r>
      <t>-</t>
    </r>
    <r>
      <rPr>
        <sz val="7"/>
        <color indexed="8"/>
        <rFont val="Times New Roman"/>
        <family val="1"/>
      </rPr>
      <t xml:space="preserve"> </t>
    </r>
    <r>
      <rPr>
        <sz val="8"/>
        <color indexed="8"/>
        <rFont val="Arial"/>
        <family val="2"/>
      </rPr>
      <t>Visitors</t>
    </r>
  </si>
  <si>
    <r>
      <t>-</t>
    </r>
    <r>
      <rPr>
        <sz val="7"/>
        <color indexed="8"/>
        <rFont val="Times New Roman"/>
        <family val="1"/>
      </rPr>
      <t xml:space="preserve"> </t>
    </r>
    <r>
      <rPr>
        <sz val="8"/>
        <color indexed="8"/>
        <rFont val="Arial"/>
        <family val="2"/>
      </rPr>
      <t>Conference Venues</t>
    </r>
  </si>
  <si>
    <r>
      <t>-</t>
    </r>
    <r>
      <rPr>
        <sz val="7"/>
        <color indexed="8"/>
        <rFont val="Times New Roman"/>
        <family val="1"/>
      </rPr>
      <t xml:space="preserve"> </t>
    </r>
    <r>
      <rPr>
        <sz val="8"/>
        <color indexed="8"/>
        <rFont val="Arial"/>
        <family val="2"/>
      </rPr>
      <t>Staff</t>
    </r>
  </si>
  <si>
    <t xml:space="preserve">Patch Management  </t>
  </si>
  <si>
    <r>
      <t>-</t>
    </r>
    <r>
      <rPr>
        <sz val="7"/>
        <color indexed="8"/>
        <rFont val="Times New Roman"/>
        <family val="1"/>
      </rPr>
      <t xml:space="preserve"> </t>
    </r>
    <r>
      <rPr>
        <sz val="8"/>
        <color indexed="8"/>
        <rFont val="Arial"/>
        <family val="2"/>
      </rPr>
      <t>n for high impact security patches</t>
    </r>
  </si>
  <si>
    <r>
      <t>-</t>
    </r>
    <r>
      <rPr>
        <sz val="7"/>
        <color indexed="8"/>
        <rFont val="Times New Roman"/>
        <family val="1"/>
      </rPr>
      <t xml:space="preserve"> </t>
    </r>
    <r>
      <rPr>
        <sz val="8"/>
        <color indexed="8"/>
        <rFont val="Arial"/>
        <family val="2"/>
      </rPr>
      <t>n -1 for other important security patches</t>
    </r>
  </si>
  <si>
    <r>
      <t>-</t>
    </r>
    <r>
      <rPr>
        <sz val="7"/>
        <color indexed="8"/>
        <rFont val="Times New Roman"/>
        <family val="1"/>
      </rPr>
      <t xml:space="preserve"> </t>
    </r>
    <r>
      <rPr>
        <sz val="8"/>
        <color indexed="8"/>
        <rFont val="Arial"/>
        <family val="2"/>
      </rPr>
      <t>n -3 for other patches</t>
    </r>
  </si>
  <si>
    <t>Full Maintenance and Management of CMDB on all Hardware, Software and Configuration Items (CI)</t>
  </si>
  <si>
    <t>Management of any / all cloud infrastructure, software, platforms</t>
  </si>
  <si>
    <t>Full configuration / setup documentation of all servers and applications with emphasis on security standards</t>
  </si>
  <si>
    <t>Optimising server performance</t>
  </si>
  <si>
    <t>Disaster recovery environment management</t>
  </si>
  <si>
    <t>Management of facilities (server rooms, communication environment, DR services) including</t>
  </si>
  <si>
    <r>
      <t>-</t>
    </r>
    <r>
      <rPr>
        <sz val="7"/>
        <color indexed="8"/>
        <rFont val="Times New Roman"/>
        <family val="1"/>
      </rPr>
      <t xml:space="preserve"> </t>
    </r>
    <r>
      <rPr>
        <sz val="8"/>
        <color indexed="8"/>
        <rFont val="Arial"/>
        <family val="2"/>
      </rPr>
      <t>Access Management (Physical Security)</t>
    </r>
  </si>
  <si>
    <r>
      <t>-</t>
    </r>
    <r>
      <rPr>
        <sz val="7"/>
        <color indexed="8"/>
        <rFont val="Times New Roman"/>
        <family val="1"/>
      </rPr>
      <t xml:space="preserve"> </t>
    </r>
    <r>
      <rPr>
        <sz val="8"/>
        <color indexed="8"/>
        <rFont val="Arial"/>
        <family val="2"/>
      </rPr>
      <t>Power</t>
    </r>
  </si>
  <si>
    <r>
      <t>-</t>
    </r>
    <r>
      <rPr>
        <sz val="7"/>
        <color indexed="8"/>
        <rFont val="Times New Roman"/>
        <family val="1"/>
      </rPr>
      <t xml:space="preserve"> </t>
    </r>
    <r>
      <rPr>
        <sz val="8"/>
        <color indexed="8"/>
        <rFont val="Arial"/>
        <family val="2"/>
      </rPr>
      <t>Environmental management</t>
    </r>
  </si>
  <si>
    <r>
      <t>-</t>
    </r>
    <r>
      <rPr>
        <sz val="7"/>
        <color indexed="8"/>
        <rFont val="Times New Roman"/>
        <family val="1"/>
      </rPr>
      <t xml:space="preserve"> </t>
    </r>
    <r>
      <rPr>
        <sz val="8"/>
        <color indexed="8"/>
        <rFont val="Arial"/>
        <family val="2"/>
      </rPr>
      <t>Fire suppression</t>
    </r>
  </si>
  <si>
    <r>
      <t>-</t>
    </r>
    <r>
      <rPr>
        <sz val="7"/>
        <color indexed="8"/>
        <rFont val="Times New Roman"/>
        <family val="1"/>
      </rPr>
      <t xml:space="preserve"> </t>
    </r>
    <r>
      <rPr>
        <sz val="8"/>
        <color indexed="8"/>
        <rFont val="Arial"/>
        <family val="2"/>
      </rPr>
      <t>Servicing of all components</t>
    </r>
  </si>
  <si>
    <r>
      <t>-</t>
    </r>
    <r>
      <rPr>
        <sz val="7"/>
        <color indexed="8"/>
        <rFont val="Times New Roman"/>
        <family val="1"/>
      </rPr>
      <t xml:space="preserve"> </t>
    </r>
    <r>
      <rPr>
        <sz val="8"/>
        <color indexed="8"/>
        <rFont val="Arial"/>
        <family val="2"/>
      </rPr>
      <t>n -1 for high impact security patches</t>
    </r>
  </si>
  <si>
    <r>
      <t>-</t>
    </r>
    <r>
      <rPr>
        <sz val="7"/>
        <color indexed="8"/>
        <rFont val="Times New Roman"/>
        <family val="1"/>
      </rPr>
      <t xml:space="preserve"> </t>
    </r>
    <r>
      <rPr>
        <sz val="8"/>
        <color indexed="8"/>
        <rFont val="Arial"/>
        <family val="2"/>
      </rPr>
      <t>Immediate for critical patches</t>
    </r>
  </si>
  <si>
    <t>Management of any / all cloud-based databases for IaaS and PaaS deployments</t>
  </si>
  <si>
    <t>Database performance optimisation</t>
  </si>
  <si>
    <t>Change Management</t>
  </si>
  <si>
    <t>Must tie back to CMDB management of all CIs</t>
  </si>
  <si>
    <t>Manage all service partners in any change</t>
  </si>
  <si>
    <t>Reporting on success / failures to end-user representatives</t>
  </si>
  <si>
    <t>Communication on intended / planned changes</t>
  </si>
  <si>
    <t>Patch and release management – preferably automated</t>
  </si>
  <si>
    <t>Managing all physical access to ICT facilities</t>
  </si>
  <si>
    <t>Protecting remote network equipment such as routers, switches, WAPs, IP PABXs.</t>
  </si>
  <si>
    <t>Facilitating the cleaning of ICT facilities</t>
  </si>
  <si>
    <t>Managing events / incidents in facilities</t>
  </si>
  <si>
    <t>Monitoring of environmental alarms and addressing issues that may arise from the monitoring.</t>
  </si>
  <si>
    <t>Management of all sites in use for Disaster Recovery</t>
  </si>
  <si>
    <t>Perform data restoration testing monthly</t>
  </si>
  <si>
    <t>Facilitate and perform Disaster Site data integrity testing quarterly</t>
  </si>
  <si>
    <t>Alerts on any critical events with immediate escalation</t>
  </si>
  <si>
    <t>Alerts on log file tampering with immediate escalation</t>
  </si>
  <si>
    <t>Email Archiving</t>
  </si>
  <si>
    <t>Ensure that the Mimecast email archiving and associated services including Targeted Threat Protection is managed</t>
  </si>
  <si>
    <t>Perform required changes as per Change Management Process</t>
  </si>
  <si>
    <t>Perform any requested data extract as reasonably requested from time to time</t>
  </si>
  <si>
    <t>Manage Mimecast as Service Provider which includes taking over of any existing contractual agreement</t>
  </si>
  <si>
    <t>Monitor and manage the on-premise SharePoint environment and optimise pro-actively</t>
  </si>
  <si>
    <t>Monitor and manage the on-line SharePoint environment and optimise pro-actively</t>
  </si>
  <si>
    <t>Monitor and manage the syncing between the on-premise and on-line SharePoint and pro-actively attend to syncing challenges</t>
  </si>
  <si>
    <t>Provide user administration support and best practices knowledge sharing</t>
  </si>
  <si>
    <t>Develop and maintain custom web-parts on SharePoint</t>
  </si>
  <si>
    <t>Provide support for external Board members</t>
  </si>
  <si>
    <t>Monitor and manage the BizTalk environment and optimise pro-actively</t>
  </si>
  <si>
    <t>Develop and deploy new web services on request</t>
  </si>
  <si>
    <t>Optimise and deploy new web services on request</t>
  </si>
  <si>
    <t>Provide support and best practices knowledge sharing</t>
  </si>
  <si>
    <t>Enterprise Mobility and Security Management and Support</t>
  </si>
  <si>
    <t>Monitor and manage the EMS environment and optimise pro-actively</t>
  </si>
  <si>
    <t>Provide support to users in terms of setup and maintenance</t>
  </si>
  <si>
    <t>Perform remote wiping of devices on request or on termination of services</t>
  </si>
  <si>
    <t>Password reset tool Management and Support</t>
  </si>
  <si>
    <t>Monitor and manage the Password Management Tool</t>
  </si>
  <si>
    <t>Service Levels</t>
  </si>
  <si>
    <t>24-hour operations</t>
  </si>
  <si>
    <t>(Includes all web-based transactions and associated servers, applications and networks)</t>
  </si>
  <si>
    <t>Severity 1 – Immediate response, Targeted resolution within 2 hours</t>
  </si>
  <si>
    <t>&lt; 2 hours</t>
  </si>
  <si>
    <t>7 day per week Tourism operations – Times to correspond with SANParks published gate times per Park / camp (See Annexure M ) plus all scheduled overnight services / processes</t>
  </si>
  <si>
    <t>(Relates to central systems for Tourism business as well major site failures where more than 50% of business capability, including printing is lost)</t>
  </si>
  <si>
    <t>Severity 2 – Immediate response, Targeted resolution within 4 business hours</t>
  </si>
  <si>
    <t>&lt; 4 hours</t>
  </si>
  <si>
    <t>7 day per week other operations – 07:30 to 17:00</t>
  </si>
  <si>
    <t>(Relates to all central systems as well major site failures where more than 50% of business capability, including printing is lost)</t>
  </si>
  <si>
    <t>Severity 3 – Immediate response, Targeted resolution within 4 business hours</t>
  </si>
  <si>
    <t>7 day per week Tourism User support – 06:00 to 19:00</t>
  </si>
  <si>
    <t>(Relates to users in Tourism roles issues negatively impacting on business</t>
  </si>
  <si>
    <t>Severity 4 – Immediate response, Targeted resolution within 6 business hours</t>
  </si>
  <si>
    <t>&lt; 6 hours</t>
  </si>
  <si>
    <t>7 day per week other User support – 07:30 to 17:00</t>
  </si>
  <si>
    <t>(Relates to all other users’ roles with issues negatively impacting on business)</t>
  </si>
  <si>
    <t>Severity 5 – Immediate response, Targeted resolution within 8 business hours</t>
  </si>
  <si>
    <t>&lt; 8 hours</t>
  </si>
  <si>
    <t>VIP support</t>
  </si>
  <si>
    <t>Severity VIP – Immediate response, Targeted resolution within 4 hours (25 VIPs)</t>
  </si>
  <si>
    <t>Telephonic call logging – Answered within 40 seconds</t>
  </si>
  <si>
    <t>&gt; 80%</t>
  </si>
  <si>
    <t>Calls dropped</t>
  </si>
  <si>
    <t>&lt; 2%</t>
  </si>
  <si>
    <t>Email logging – Reference number issued</t>
  </si>
  <si>
    <t>&lt; 1 hour</t>
  </si>
  <si>
    <t>Reference number issued – any channel</t>
  </si>
  <si>
    <t>Please provide information from where each site will be serviced from:</t>
  </si>
  <si>
    <r>
      <t>-</t>
    </r>
    <r>
      <rPr>
        <sz val="7"/>
        <color indexed="8"/>
        <rFont val="Times New Roman"/>
        <family val="1"/>
      </rPr>
      <t xml:space="preserve"> </t>
    </r>
    <r>
      <rPr>
        <sz val="8"/>
        <color indexed="8"/>
        <rFont val="Arial"/>
        <family val="2"/>
      </rPr>
      <t>Name of Service Provider (SP)</t>
    </r>
  </si>
  <si>
    <r>
      <t>-</t>
    </r>
    <r>
      <rPr>
        <sz val="7"/>
        <color indexed="8"/>
        <rFont val="Times New Roman"/>
        <family val="1"/>
      </rPr>
      <t xml:space="preserve"> </t>
    </r>
    <r>
      <rPr>
        <sz val="8"/>
        <color indexed="8"/>
        <rFont val="Arial"/>
        <family val="2"/>
      </rPr>
      <t>Address of SP</t>
    </r>
  </si>
  <si>
    <r>
      <t>-</t>
    </r>
    <r>
      <rPr>
        <sz val="7"/>
        <color indexed="8"/>
        <rFont val="Times New Roman"/>
        <family val="1"/>
      </rPr>
      <t xml:space="preserve"> </t>
    </r>
    <r>
      <rPr>
        <sz val="8"/>
        <color indexed="8"/>
        <rFont val="Arial"/>
        <family val="2"/>
      </rPr>
      <t>Distance of SP to SANParks site (km and time)</t>
    </r>
  </si>
  <si>
    <r>
      <t>-</t>
    </r>
    <r>
      <rPr>
        <sz val="7"/>
        <color indexed="8"/>
        <rFont val="Times New Roman"/>
        <family val="1"/>
      </rPr>
      <t xml:space="preserve"> </t>
    </r>
    <r>
      <rPr>
        <sz val="8"/>
        <color indexed="8"/>
        <rFont val="Arial"/>
        <family val="2"/>
      </rPr>
      <t>The number of support staff and their skills / certification per site</t>
    </r>
  </si>
  <si>
    <t>Network Single Service Aggregator (SSA)</t>
  </si>
  <si>
    <t>List of underlying network infrastructure vendors with which you have an existing or planned relationship</t>
  </si>
  <si>
    <t>&gt; 3</t>
  </si>
  <si>
    <t>Any joint ventures established to service SANParks – please provide information</t>
  </si>
  <si>
    <t>All sites are included in the proposal</t>
  </si>
  <si>
    <t>Network must use MPLS or similar topology. Please state the MPLS, or where more than one MPLS is connected, the information of all the MPLS service providers.</t>
  </si>
  <si>
    <t>Underlying network infrastructure vendors closest POP to each site must be provided including:</t>
  </si>
  <si>
    <r>
      <t>-</t>
    </r>
    <r>
      <rPr>
        <sz val="7"/>
        <color indexed="8"/>
        <rFont val="Times New Roman"/>
        <family val="1"/>
      </rPr>
      <t xml:space="preserve"> </t>
    </r>
    <r>
      <rPr>
        <sz val="8"/>
        <color indexed="8"/>
        <rFont val="Arial"/>
        <family val="2"/>
      </rPr>
      <t>Name of POP</t>
    </r>
  </si>
  <si>
    <r>
      <t>-</t>
    </r>
    <r>
      <rPr>
        <sz val="7"/>
        <color indexed="8"/>
        <rFont val="Times New Roman"/>
        <family val="1"/>
      </rPr>
      <t xml:space="preserve"> </t>
    </r>
    <r>
      <rPr>
        <sz val="8"/>
        <color indexed="8"/>
        <rFont val="Arial"/>
        <family val="2"/>
      </rPr>
      <t>Address of POP</t>
    </r>
  </si>
  <si>
    <r>
      <t>-</t>
    </r>
    <r>
      <rPr>
        <sz val="7"/>
        <color indexed="8"/>
        <rFont val="Times New Roman"/>
        <family val="1"/>
      </rPr>
      <t xml:space="preserve"> </t>
    </r>
    <r>
      <rPr>
        <sz val="8"/>
        <color indexed="8"/>
        <rFont val="Arial"/>
        <family val="2"/>
      </rPr>
      <t>GPS coordinates of POP</t>
    </r>
  </si>
  <si>
    <r>
      <t>-</t>
    </r>
    <r>
      <rPr>
        <sz val="7"/>
        <color indexed="8"/>
        <rFont val="Times New Roman"/>
        <family val="1"/>
      </rPr>
      <t xml:space="preserve"> </t>
    </r>
    <r>
      <rPr>
        <sz val="8"/>
        <color indexed="8"/>
        <rFont val="Arial"/>
        <family val="2"/>
      </rPr>
      <t>Distance of POP to SANParks site</t>
    </r>
  </si>
  <si>
    <r>
      <t>-</t>
    </r>
    <r>
      <rPr>
        <sz val="7"/>
        <color indexed="8"/>
        <rFont val="Times New Roman"/>
        <family val="1"/>
      </rPr>
      <t xml:space="preserve"> </t>
    </r>
    <r>
      <rPr>
        <sz val="8"/>
        <color indexed="8"/>
        <rFont val="Arial"/>
        <family val="2"/>
      </rPr>
      <t>Recommended last mile infrastructure proposed</t>
    </r>
  </si>
  <si>
    <r>
      <t>-</t>
    </r>
    <r>
      <rPr>
        <sz val="7"/>
        <color indexed="8"/>
        <rFont val="Times New Roman"/>
        <family val="1"/>
      </rPr>
      <t xml:space="preserve"> </t>
    </r>
    <r>
      <rPr>
        <sz val="8"/>
        <color indexed="8"/>
        <rFont val="Arial"/>
        <family val="2"/>
      </rPr>
      <t>Bandwidth per site</t>
    </r>
  </si>
  <si>
    <r>
      <t>-</t>
    </r>
    <r>
      <rPr>
        <sz val="7"/>
        <color indexed="8"/>
        <rFont val="Times New Roman"/>
        <family val="1"/>
      </rPr>
      <t xml:space="preserve"> </t>
    </r>
    <r>
      <rPr>
        <sz val="8"/>
        <color indexed="8"/>
        <rFont val="Arial"/>
        <family val="2"/>
      </rPr>
      <t>Proposed alternative connectivity for the site</t>
    </r>
  </si>
  <si>
    <t>Evidence that number of VSAT sites have been reduced and that no Diginet, ME or Fibre last mile connectivity has been converted back to VSAT</t>
  </si>
  <si>
    <t>All sites to have access to the Internet preferably through a single centralised service on the MPLS with redundancy</t>
  </si>
  <si>
    <t>Access must be resilient</t>
  </si>
  <si>
    <t>Firewall – please provide detail</t>
  </si>
  <si>
    <t>Access to Internet must be managed via AD groups that will integrate with the proposed Proxy / Firewall</t>
  </si>
  <si>
    <t>WAN SLAs</t>
  </si>
  <si>
    <t>High - Redundant / resilient last mile connectivity using different technologies. 99%+ uptime required</t>
  </si>
  <si>
    <t>Medium – Onerous SLA with penalties. 98%+ uptime required</t>
  </si>
  <si>
    <t>Low – Less onerous SLA with penalties. 95%+ uptime required</t>
  </si>
  <si>
    <t>Manage the IP Telephony service provider for the duration of the current agreement</t>
  </si>
  <si>
    <t>Actively participate in the planning and project management for extending the service to more sites</t>
  </si>
  <si>
    <t>Managing and configuring the networks to allow for VOIP and LCR</t>
  </si>
  <si>
    <t>Manage the various components of the Contact Centre applications</t>
  </si>
  <si>
    <t>Provide user support on IP telephony issues</t>
  </si>
  <si>
    <t>Manage all the other components that is part of the solution as described in detail above (2.2.3)</t>
  </si>
  <si>
    <t>Setup of new IP phones or swapping out where required from existing SANParks stock</t>
  </si>
  <si>
    <t>Integrating telephone administration and cost management with AD / FIM</t>
  </si>
  <si>
    <t>Remote access services</t>
  </si>
  <si>
    <t>Manage and improve on the current APN solution available to SANParks as per specifications in 2.2.4 above.</t>
  </si>
  <si>
    <t>Provide user support on connectivity issues which includes a full service that incorporates managing the APN and cellular service providers</t>
  </si>
  <si>
    <t>Provide support on VPN access including multi-factor authentication where applicable</t>
  </si>
  <si>
    <t>Manage the issue and setup of new cellular data cards as part of IMACD service including provisioning on the APN</t>
  </si>
  <si>
    <t>Manage the recovery of cellular data cards in respect of staff whose service has been terminated</t>
  </si>
  <si>
    <t>Bulk e-mail service</t>
  </si>
  <si>
    <t>Provide a description of the proposed solution</t>
  </si>
  <si>
    <t>Indicate what steps will be taken to prevent black-listing of SANParks domain</t>
  </si>
  <si>
    <t>Describe the proposed unsubscribe function that will be provided</t>
  </si>
  <si>
    <t>Explain how the unsubscribe responses will be integrated through web services on BizTalk into any back-end application</t>
  </si>
  <si>
    <t>Bulk SMS service</t>
  </si>
  <si>
    <t>Describe how the usage of SMS will be managed and billed to SANParks</t>
  </si>
  <si>
    <t>Describe the proposed opt-out function that will be provided</t>
  </si>
  <si>
    <t>Explain how the opt-out responses will be integrated through web services on BizTalk into any back-end application</t>
  </si>
  <si>
    <t>Provide proposal for cloud based DR services based on requirements as per 2.3.1</t>
  </si>
  <si>
    <t>Website Hosting</t>
  </si>
  <si>
    <t>Provide proposal for cloud based website hosting services based on requirements as per 2.3.2</t>
  </si>
  <si>
    <t>Describe your experience in security hardening services on Linux CentOS servers and MySQL databases, to comply with Payment Card Industry Data Security Standard (PCI DSS) and POPIA</t>
  </si>
  <si>
    <t>Describe your experience in interfacing Linux (CentOS) based Apache &amp; PHP servers with backend MySQL</t>
  </si>
  <si>
    <t>At least 100 MB / second Internet bandwidth requirement with no capping or shaping for both the website and the webcams individually</t>
  </si>
  <si>
    <t>Describe your costed proposal to provide redundancy on the connectivity</t>
  </si>
  <si>
    <t>Describe your expert Level in management of Apache environment including:</t>
  </si>
  <si>
    <r>
      <t>-</t>
    </r>
    <r>
      <rPr>
        <sz val="7"/>
        <color indexed="8"/>
        <rFont val="Times New Roman"/>
        <family val="1"/>
      </rPr>
      <t xml:space="preserve"> </t>
    </r>
    <r>
      <rPr>
        <sz val="8"/>
        <color indexed="8"/>
        <rFont val="Arial"/>
        <family val="2"/>
      </rPr>
      <t>Setup of cluster</t>
    </r>
  </si>
  <si>
    <r>
      <t>-</t>
    </r>
    <r>
      <rPr>
        <sz val="7"/>
        <color indexed="8"/>
        <rFont val="Times New Roman"/>
        <family val="1"/>
      </rPr>
      <t xml:space="preserve"> </t>
    </r>
    <r>
      <rPr>
        <sz val="8"/>
        <color indexed="8"/>
        <rFont val="Arial"/>
        <family val="2"/>
      </rPr>
      <t>Video Streaming</t>
    </r>
  </si>
  <si>
    <r>
      <t>-</t>
    </r>
    <r>
      <rPr>
        <sz val="7"/>
        <color indexed="8"/>
        <rFont val="Times New Roman"/>
        <family val="1"/>
      </rPr>
      <t xml:space="preserve"> </t>
    </r>
    <r>
      <rPr>
        <sz val="8"/>
        <color indexed="8"/>
        <rFont val="Arial"/>
        <family val="2"/>
      </rPr>
      <t>SSL</t>
    </r>
  </si>
  <si>
    <r>
      <t>-</t>
    </r>
    <r>
      <rPr>
        <sz val="7"/>
        <color indexed="8"/>
        <rFont val="Times New Roman"/>
        <family val="1"/>
      </rPr>
      <t xml:space="preserve">  </t>
    </r>
    <r>
      <rPr>
        <sz val="8"/>
        <color indexed="8"/>
        <rFont val="Arial"/>
        <family val="2"/>
      </rPr>
      <t>Staging / development environment and push to operational environment</t>
    </r>
  </si>
  <si>
    <r>
      <t>-</t>
    </r>
    <r>
      <rPr>
        <sz val="7"/>
        <color indexed="8"/>
        <rFont val="Times New Roman"/>
        <family val="1"/>
      </rPr>
      <t xml:space="preserve"> </t>
    </r>
    <r>
      <rPr>
        <sz val="8"/>
        <color indexed="8"/>
        <rFont val="Arial"/>
        <family val="2"/>
      </rPr>
      <t>Virtual host and subsite redirects</t>
    </r>
  </si>
  <si>
    <t>Describe your expert Level in management of MySQL including:</t>
  </si>
  <si>
    <r>
      <t>-</t>
    </r>
    <r>
      <rPr>
        <sz val="7"/>
        <color indexed="8"/>
        <rFont val="Times New Roman"/>
        <family val="1"/>
      </rPr>
      <t xml:space="preserve"> </t>
    </r>
    <r>
      <rPr>
        <sz val="8"/>
        <color indexed="8"/>
        <rFont val="Arial"/>
        <family val="2"/>
      </rPr>
      <t>Cluster setup</t>
    </r>
  </si>
  <si>
    <r>
      <t>-</t>
    </r>
    <r>
      <rPr>
        <sz val="7"/>
        <color indexed="8"/>
        <rFont val="Times New Roman"/>
        <family val="1"/>
      </rPr>
      <t xml:space="preserve"> </t>
    </r>
    <r>
      <rPr>
        <sz val="8"/>
        <color indexed="8"/>
        <rFont val="Arial"/>
        <family val="2"/>
      </rPr>
      <t>Encryption at rest and transmission</t>
    </r>
  </si>
  <si>
    <t>Describe your proposed backup service of the website environment in line with best practices</t>
  </si>
  <si>
    <t>Describe how you propose web-based email and SMS service based on information captured on the Website or monitoring services</t>
  </si>
  <si>
    <t>Require metrics to measure bandwidth usage by the different components of the website</t>
  </si>
  <si>
    <t>DNS hosting and Management</t>
  </si>
  <si>
    <t>Secure FTP services or viable more secure alternative</t>
  </si>
  <si>
    <t>Website Development Support</t>
  </si>
  <si>
    <t>Describe your experience and proposal for this service as detailed under 2.3.2</t>
  </si>
  <si>
    <t>Cloud Services</t>
  </si>
  <si>
    <t>Provide proposal for cloud services based on requirements as per 2.3.3</t>
  </si>
  <si>
    <t>Security Operations Centre Service (SOC)</t>
  </si>
  <si>
    <t>Facilitate, coordinate and manage a SIEM and SOC service for SANParks with centralised security log environment taking input from, but not limited to:</t>
  </si>
  <si>
    <r>
      <t>-</t>
    </r>
    <r>
      <rPr>
        <sz val="7"/>
        <color indexed="8"/>
        <rFont val="Times New Roman"/>
        <family val="1"/>
      </rPr>
      <t xml:space="preserve"> </t>
    </r>
    <r>
      <rPr>
        <sz val="8"/>
        <color indexed="8"/>
        <rFont val="Arial"/>
        <family val="2"/>
      </rPr>
      <t>Operating Systems on servers</t>
    </r>
  </si>
  <si>
    <r>
      <t>-</t>
    </r>
    <r>
      <rPr>
        <sz val="7"/>
        <color indexed="8"/>
        <rFont val="Times New Roman"/>
        <family val="1"/>
      </rPr>
      <t xml:space="preserve"> </t>
    </r>
    <r>
      <rPr>
        <sz val="8"/>
        <color indexed="8"/>
        <rFont val="Arial"/>
        <family val="2"/>
      </rPr>
      <t>Database activities</t>
    </r>
  </si>
  <si>
    <r>
      <t>-</t>
    </r>
    <r>
      <rPr>
        <sz val="7"/>
        <color indexed="8"/>
        <rFont val="Times New Roman"/>
        <family val="1"/>
      </rPr>
      <t xml:space="preserve"> </t>
    </r>
    <r>
      <rPr>
        <sz val="8"/>
        <color indexed="8"/>
        <rFont val="Arial"/>
        <family val="2"/>
      </rPr>
      <t>Network and associated end-point device activities</t>
    </r>
  </si>
  <si>
    <r>
      <t>-</t>
    </r>
    <r>
      <rPr>
        <sz val="7"/>
        <color indexed="8"/>
        <rFont val="Times New Roman"/>
        <family val="1"/>
      </rPr>
      <t xml:space="preserve"> </t>
    </r>
    <r>
      <rPr>
        <sz val="8"/>
        <color indexed="8"/>
        <rFont val="Arial"/>
        <family val="2"/>
      </rPr>
      <t>Applications (Administrative access)</t>
    </r>
  </si>
  <si>
    <r>
      <t>-</t>
    </r>
    <r>
      <rPr>
        <sz val="7"/>
        <color indexed="8"/>
        <rFont val="Times New Roman"/>
        <family val="1"/>
      </rPr>
      <t xml:space="preserve"> </t>
    </r>
    <r>
      <rPr>
        <sz val="8"/>
        <color indexed="8"/>
        <rFont val="Arial"/>
        <family val="2"/>
      </rPr>
      <t>Administrator activities</t>
    </r>
  </si>
  <si>
    <t>Suggest and implement corrective measures to prevent security compromising events</t>
  </si>
  <si>
    <t>Vulnerability assessments</t>
  </si>
  <si>
    <t>Discuss and make recommendations for improving the environment and remediate</t>
  </si>
  <si>
    <t>Provide evidence of experience in doing vulnerability assessments using Nessus scanning tool</t>
  </si>
  <si>
    <t>Provide multi-factor authentication services to all users that administers / manages in-scope Card holder and associated environments (on premise and in the cloud) as per 2.4.3</t>
  </si>
  <si>
    <t>Provide perimeter protection services to SANParks as per 2.4.4</t>
  </si>
  <si>
    <t>Actively manage Firewall and Proxy server rules</t>
  </si>
  <si>
    <t>Apply same rule sets to all firewalls / proxy servers deployed in SANParks environment</t>
  </si>
  <si>
    <t>Manage all additional perimeter protection services that may be deployed over time in line with Security Incident SOP and standards</t>
  </si>
  <si>
    <t>PCI DSS Governance and Monitoring Service</t>
  </si>
  <si>
    <t>Provide PCI DSS services to SANParks as per 2.4.5</t>
  </si>
  <si>
    <t>IT Maturity and Innovation services</t>
  </si>
  <si>
    <t>Provide IT Maturity improvement and Innovation services to SANParks as per 2.5.2</t>
  </si>
  <si>
    <t>Quality Assurance service</t>
  </si>
  <si>
    <r>
      <t>Independent</t>
    </r>
    <r>
      <rPr>
        <sz val="8"/>
        <color indexed="8"/>
        <rFont val="Arial"/>
        <family val="2"/>
      </rPr>
      <t xml:space="preserve"> assurance services relating to:</t>
    </r>
  </si>
  <si>
    <r>
      <t>-</t>
    </r>
    <r>
      <rPr>
        <sz val="7"/>
        <color indexed="8"/>
        <rFont val="Times New Roman"/>
        <family val="1"/>
      </rPr>
      <t xml:space="preserve">       </t>
    </r>
    <r>
      <rPr>
        <sz val="8"/>
        <color indexed="8"/>
        <rFont val="Arial"/>
        <family val="2"/>
      </rPr>
      <t>Accuracy of any service metrics provided</t>
    </r>
  </si>
  <si>
    <r>
      <t>-</t>
    </r>
    <r>
      <rPr>
        <sz val="7"/>
        <color indexed="8"/>
        <rFont val="Times New Roman"/>
        <family val="1"/>
      </rPr>
      <t xml:space="preserve">       </t>
    </r>
    <r>
      <rPr>
        <sz val="8"/>
        <color indexed="8"/>
        <rFont val="Arial"/>
        <family val="2"/>
      </rPr>
      <t xml:space="preserve"> User satisfaction assessments</t>
    </r>
  </si>
  <si>
    <r>
      <t>o</t>
    </r>
    <r>
      <rPr>
        <sz val="7"/>
        <color indexed="8"/>
        <rFont val="Times New Roman"/>
        <family val="1"/>
      </rPr>
      <t xml:space="preserve">    </t>
    </r>
    <r>
      <rPr>
        <sz val="8"/>
        <color indexed="8"/>
        <rFont val="Arial"/>
        <family val="2"/>
      </rPr>
      <t xml:space="preserve"> After closure of each incident</t>
    </r>
  </si>
  <si>
    <r>
      <t>o</t>
    </r>
    <r>
      <rPr>
        <sz val="7"/>
        <color indexed="8"/>
        <rFont val="Times New Roman"/>
        <family val="1"/>
      </rPr>
      <t xml:space="preserve">    </t>
    </r>
    <r>
      <rPr>
        <sz val="8"/>
        <color indexed="8"/>
        <rFont val="Arial"/>
        <family val="2"/>
      </rPr>
      <t xml:space="preserve"> After completion of each IMACD</t>
    </r>
  </si>
  <si>
    <r>
      <t>o</t>
    </r>
    <r>
      <rPr>
        <sz val="7"/>
        <color indexed="8"/>
        <rFont val="Times New Roman"/>
        <family val="1"/>
      </rPr>
      <t xml:space="preserve">    </t>
    </r>
    <r>
      <rPr>
        <sz val="8"/>
        <color indexed="8"/>
        <rFont val="Arial"/>
        <family val="2"/>
      </rPr>
      <t xml:space="preserve"> After fulfilling any task</t>
    </r>
  </si>
  <si>
    <r>
      <t>o</t>
    </r>
    <r>
      <rPr>
        <sz val="7"/>
        <color indexed="8"/>
        <rFont val="Times New Roman"/>
        <family val="1"/>
      </rPr>
      <t xml:space="preserve">    </t>
    </r>
    <r>
      <rPr>
        <sz val="8"/>
        <color indexed="8"/>
        <rFont val="Arial"/>
        <family val="2"/>
      </rPr>
      <t xml:space="preserve"> After closure of any problem ticket</t>
    </r>
  </si>
  <si>
    <t>Quarterly overall user satisfaction surveys</t>
  </si>
  <si>
    <t>See through pricing for any subcontracted service that is open for auditing by SANParks or a nominee</t>
  </si>
  <si>
    <t>2.2.</t>
  </si>
  <si>
    <t>2.3.</t>
  </si>
  <si>
    <t>2.4.</t>
  </si>
  <si>
    <t>2.5.</t>
  </si>
  <si>
    <t>2.6.</t>
  </si>
  <si>
    <t>2.7.</t>
  </si>
  <si>
    <t>2.8.</t>
  </si>
  <si>
    <t>2.9.</t>
  </si>
  <si>
    <t>2.11.</t>
  </si>
  <si>
    <t>2.12.</t>
  </si>
  <si>
    <t>2.13.</t>
  </si>
  <si>
    <t>2.14.</t>
  </si>
  <si>
    <t>3.2.</t>
  </si>
  <si>
    <t>3.3.</t>
  </si>
  <si>
    <t>3.4.</t>
  </si>
  <si>
    <t>3.5.</t>
  </si>
  <si>
    <t>3.6.</t>
  </si>
  <si>
    <t>3.9.</t>
  </si>
  <si>
    <t>3.10.</t>
  </si>
  <si>
    <t>3.11.</t>
  </si>
  <si>
    <t>3.12.</t>
  </si>
  <si>
    <t>3.13.</t>
  </si>
  <si>
    <t>3.14.</t>
  </si>
  <si>
    <t>3.15.</t>
  </si>
  <si>
    <t>3.16.</t>
  </si>
  <si>
    <t>5.2.</t>
  </si>
  <si>
    <t>5.3.</t>
  </si>
  <si>
    <t>5.4.</t>
  </si>
  <si>
    <t>5.6.</t>
  </si>
  <si>
    <t>5.7.</t>
  </si>
  <si>
    <t>5.8.</t>
  </si>
  <si>
    <t>5.9.</t>
  </si>
  <si>
    <t>5.12.</t>
  </si>
  <si>
    <t>6.3.</t>
  </si>
  <si>
    <t>6.4.</t>
  </si>
  <si>
    <t>6.5.</t>
  </si>
  <si>
    <t>6.6.</t>
  </si>
  <si>
    <t>6.7.</t>
  </si>
  <si>
    <t>6.8.</t>
  </si>
  <si>
    <t>6.9.</t>
  </si>
  <si>
    <t>6.10.</t>
  </si>
  <si>
    <t>6.11.</t>
  </si>
  <si>
    <t>6.13.</t>
  </si>
  <si>
    <t>7.3.</t>
  </si>
  <si>
    <t>7.4.</t>
  </si>
  <si>
    <t>7.5.</t>
  </si>
  <si>
    <t>7.6.</t>
  </si>
  <si>
    <t>7.7.</t>
  </si>
  <si>
    <t>7.8.</t>
  </si>
  <si>
    <t>7.9.</t>
  </si>
  <si>
    <t>7.10.</t>
  </si>
  <si>
    <t>8.2.</t>
  </si>
  <si>
    <t>8.3.</t>
  </si>
  <si>
    <t>8.4.</t>
  </si>
  <si>
    <t>8.5.</t>
  </si>
  <si>
    <t>8.6.</t>
  </si>
  <si>
    <t>9.2.</t>
  </si>
  <si>
    <t>9.3.</t>
  </si>
  <si>
    <t>9.4.</t>
  </si>
  <si>
    <t>9.5.</t>
  </si>
  <si>
    <t>9.6.</t>
  </si>
  <si>
    <t>9.7.</t>
  </si>
  <si>
    <t>10.2.</t>
  </si>
  <si>
    <t>10.3.</t>
  </si>
  <si>
    <t>10.4.</t>
  </si>
  <si>
    <t>10.5.</t>
  </si>
  <si>
    <t>10.6.</t>
  </si>
  <si>
    <t>10.7.</t>
  </si>
  <si>
    <t>10.8.</t>
  </si>
  <si>
    <t>10.9.</t>
  </si>
  <si>
    <t>11.2.</t>
  </si>
  <si>
    <t>1. </t>
  </si>
  <si>
    <t>1.1. </t>
  </si>
  <si>
    <t/>
  </si>
  <si>
    <t>1.2. </t>
  </si>
  <si>
    <t>1.3. </t>
  </si>
  <si>
    <t>1.4. </t>
  </si>
  <si>
    <t>1.5. </t>
  </si>
  <si>
    <t>2</t>
  </si>
  <si>
    <t>2.1. </t>
  </si>
  <si>
    <t>2.10.</t>
  </si>
  <si>
    <t>2.15.</t>
  </si>
  <si>
    <t>2.16.</t>
  </si>
  <si>
    <t>3.   </t>
  </si>
  <si>
    <t>3.1. </t>
  </si>
  <si>
    <t>3.7. </t>
  </si>
  <si>
    <t>3.8. </t>
  </si>
  <si>
    <t>4.   </t>
  </si>
  <si>
    <t>4.1. </t>
  </si>
  <si>
    <t>4.2. </t>
  </si>
  <si>
    <t>4.3. </t>
  </si>
  <si>
    <t>4.4. </t>
  </si>
  <si>
    <t>5.   </t>
  </si>
  <si>
    <t>5.1. </t>
  </si>
  <si>
    <t>5.5. </t>
  </si>
  <si>
    <t>5.10.</t>
  </si>
  <si>
    <t>5.11.</t>
  </si>
  <si>
    <t>6.   </t>
  </si>
  <si>
    <t>6.1. </t>
  </si>
  <si>
    <t>6.2. </t>
  </si>
  <si>
    <t>6.12.</t>
  </si>
  <si>
    <t>7.   </t>
  </si>
  <si>
    <t>7.1. </t>
  </si>
  <si>
    <t>7.2. </t>
  </si>
  <si>
    <t>8.   </t>
  </si>
  <si>
    <t>8.1. </t>
  </si>
  <si>
    <t>9.   </t>
  </si>
  <si>
    <t>9.1. </t>
  </si>
  <si>
    <t>10.  </t>
  </si>
  <si>
    <t>10.1.</t>
  </si>
  <si>
    <t>10.10</t>
  </si>
  <si>
    <t>10.11</t>
  </si>
  <si>
    <t>11.  </t>
  </si>
  <si>
    <t>11.1.</t>
  </si>
  <si>
    <t>11.3.</t>
  </si>
  <si>
    <t>11.4.</t>
  </si>
  <si>
    <t>12.  </t>
  </si>
  <si>
    <t>12.1.</t>
  </si>
  <si>
    <t>12.2.</t>
  </si>
  <si>
    <t>12.3.</t>
  </si>
  <si>
    <t>12.4.</t>
  </si>
  <si>
    <t>12.5.</t>
  </si>
  <si>
    <t>12.6.</t>
  </si>
  <si>
    <t>13.  </t>
  </si>
  <si>
    <t>13.1.</t>
  </si>
  <si>
    <t>13.2.</t>
  </si>
  <si>
    <t>13.3.</t>
  </si>
  <si>
    <t>13.4.</t>
  </si>
  <si>
    <t>14.  </t>
  </si>
  <si>
    <t>14.1.</t>
  </si>
  <si>
    <t>14.2.</t>
  </si>
  <si>
    <t>14.3.</t>
  </si>
  <si>
    <t>15.  </t>
  </si>
  <si>
    <t>15.1.</t>
  </si>
  <si>
    <t>15.2.</t>
  </si>
  <si>
    <t>16.  </t>
  </si>
  <si>
    <t>16.1.</t>
  </si>
  <si>
    <t>16.2.</t>
  </si>
  <si>
    <t>16.3.</t>
  </si>
  <si>
    <t>16.4.</t>
  </si>
  <si>
    <t>16.5.</t>
  </si>
  <si>
    <t>16.6.</t>
  </si>
  <si>
    <t>16.7.</t>
  </si>
  <si>
    <t>16.8.</t>
  </si>
  <si>
    <t>16.9.</t>
  </si>
  <si>
    <t>16.10</t>
  </si>
  <si>
    <t>16.11</t>
  </si>
  <si>
    <t>17.  </t>
  </si>
  <si>
    <t>17.1.</t>
  </si>
  <si>
    <t>17.2.</t>
  </si>
  <si>
    <t>17.3.</t>
  </si>
  <si>
    <t>17.4.</t>
  </si>
  <si>
    <t>17.5.</t>
  </si>
  <si>
    <t>17.6.</t>
  </si>
  <si>
    <t>17.7.</t>
  </si>
  <si>
    <t>18.  </t>
  </si>
  <si>
    <t>18.1.</t>
  </si>
  <si>
    <t>18.2.</t>
  </si>
  <si>
    <t>18.3.</t>
  </si>
  <si>
    <t>18.4.</t>
  </si>
  <si>
    <t>18.5.</t>
  </si>
  <si>
    <t>19.  </t>
  </si>
  <si>
    <t>19.1.</t>
  </si>
  <si>
    <t>19.2.</t>
  </si>
  <si>
    <t>19.3.</t>
  </si>
  <si>
    <t>20.  </t>
  </si>
  <si>
    <t>20.1.</t>
  </si>
  <si>
    <t>20.2.</t>
  </si>
  <si>
    <t>20.3.</t>
  </si>
  <si>
    <t>20.4.</t>
  </si>
  <si>
    <t>20.5.</t>
  </si>
  <si>
    <t>20.6.</t>
  </si>
  <si>
    <t>20.7.</t>
  </si>
  <si>
    <t>20.8.</t>
  </si>
  <si>
    <t>21.  </t>
  </si>
  <si>
    <t>21.1.</t>
  </si>
  <si>
    <t>21.2.</t>
  </si>
  <si>
    <t>21.3.</t>
  </si>
  <si>
    <t>21.4.</t>
  </si>
  <si>
    <t>21.5.</t>
  </si>
  <si>
    <t>22.  </t>
  </si>
  <si>
    <t>22.1.</t>
  </si>
  <si>
    <t>22.2.</t>
  </si>
  <si>
    <t>22.3.</t>
  </si>
  <si>
    <t>22.4.</t>
  </si>
  <si>
    <t>23.  </t>
  </si>
  <si>
    <t>23.1.</t>
  </si>
  <si>
    <t>23.2.</t>
  </si>
  <si>
    <t>23.3.</t>
  </si>
  <si>
    <t>23.4.</t>
  </si>
  <si>
    <t>24.  </t>
  </si>
  <si>
    <t>24.1.</t>
  </si>
  <si>
    <t>25.  </t>
  </si>
  <si>
    <t>25.1.</t>
  </si>
  <si>
    <t>25.2.</t>
  </si>
  <si>
    <t>25.3.</t>
  </si>
  <si>
    <t>25.4.</t>
  </si>
  <si>
    <t>25.5.</t>
  </si>
  <si>
    <t>25.6.</t>
  </si>
  <si>
    <t>25.7.</t>
  </si>
  <si>
    <t>25.8.</t>
  </si>
  <si>
    <t>25.9.</t>
  </si>
  <si>
    <t>25.10</t>
  </si>
  <si>
    <t>25.11</t>
  </si>
  <si>
    <t>25.12</t>
  </si>
  <si>
    <t>25.13</t>
  </si>
  <si>
    <t>25.14</t>
  </si>
  <si>
    <t>25.15</t>
  </si>
  <si>
    <t>25.16</t>
  </si>
  <si>
    <t>26.  </t>
  </si>
  <si>
    <t>26.1.</t>
  </si>
  <si>
    <t>27.  </t>
  </si>
  <si>
    <t>27.1.</t>
  </si>
  <si>
    <t>28.  </t>
  </si>
  <si>
    <t>28.1.</t>
  </si>
  <si>
    <t>28.2.</t>
  </si>
  <si>
    <t>28.3.</t>
  </si>
  <si>
    <t>28.4.</t>
  </si>
  <si>
    <t>29.  </t>
  </si>
  <si>
    <t>29.1.</t>
  </si>
  <si>
    <t>29.2.</t>
  </si>
  <si>
    <t>29.3.</t>
  </si>
  <si>
    <t>30.  </t>
  </si>
  <si>
    <t>30.1.</t>
  </si>
  <si>
    <t>31.  </t>
  </si>
  <si>
    <t>31.1.</t>
  </si>
  <si>
    <t>31.2.</t>
  </si>
  <si>
    <t>31.3.</t>
  </si>
  <si>
    <t>31.4.</t>
  </si>
  <si>
    <t>31.5.</t>
  </si>
  <si>
    <t>32.  </t>
  </si>
  <si>
    <t>32.1.</t>
  </si>
  <si>
    <t>33.  </t>
  </si>
  <si>
    <t>33.1.</t>
  </si>
  <si>
    <t>34.  </t>
  </si>
  <si>
    <t>34.1.</t>
  </si>
  <si>
    <t>34.2.</t>
  </si>
  <si>
    <t>35.  </t>
  </si>
  <si>
    <t>35.1.</t>
  </si>
  <si>
    <t>35.2.</t>
  </si>
  <si>
    <t>Line item</t>
  </si>
  <si>
    <t>Current Year</t>
  </si>
  <si>
    <t>Previous Year</t>
  </si>
  <si>
    <t>Prior Year</t>
  </si>
  <si>
    <t>Revenue</t>
  </si>
  <si>
    <t>Net Surplus from Normal Operations</t>
  </si>
  <si>
    <t>Net Profit before Taxation</t>
  </si>
  <si>
    <t>Taxation</t>
  </si>
  <si>
    <t>Net Profit after Taxation</t>
  </si>
  <si>
    <t>HEPS</t>
  </si>
  <si>
    <t>Net profit margin (net profit / total revenue)</t>
  </si>
  <si>
    <t xml:space="preserve">Return on assets (net profit / total assets) </t>
  </si>
  <si>
    <t>Net cashflow for the period</t>
  </si>
  <si>
    <t>Capital</t>
  </si>
  <si>
    <t>Number of Shares issued</t>
  </si>
  <si>
    <t>Non-Current Liabilities</t>
  </si>
  <si>
    <t>Total Liabilities</t>
  </si>
  <si>
    <t>Non-Current Assets</t>
  </si>
  <si>
    <t>Total Assets</t>
  </si>
  <si>
    <t>Liquidity ratio x:1 (current assets / current liabilities)</t>
  </si>
  <si>
    <t>Acid Test x:1 (current assets less inventory / current liabilities)</t>
  </si>
  <si>
    <t>Working capital ratio (Current assets – current liabilities)</t>
  </si>
  <si>
    <t>Stability ratio: Total liabilities / Owners Equity</t>
  </si>
  <si>
    <t>Interest cover ratio (Net profit before tax plus finance costs/ finance costs)</t>
  </si>
  <si>
    <t>Equity</t>
  </si>
  <si>
    <t>Cash on hand / (Overdraft)</t>
  </si>
  <si>
    <t>Inventory</t>
  </si>
  <si>
    <t>Finance Costs</t>
  </si>
  <si>
    <t>Financial Summary</t>
  </si>
  <si>
    <t>Client</t>
  </si>
  <si>
    <t>Contact Name,</t>
  </si>
  <si>
    <t>Phone number</t>
  </si>
  <si>
    <t>Email address</t>
  </si>
  <si>
    <t>Commence-ment date</t>
  </si>
  <si>
    <t>Duration</t>
  </si>
  <si>
    <t>(Years)</t>
  </si>
  <si>
    <t>Contract Value over duration</t>
  </si>
  <si>
    <t>Summary of services</t>
  </si>
  <si>
    <t>Contactable</t>
  </si>
  <si>
    <t>(Yes / No)</t>
  </si>
  <si>
    <t>Letter Attached</t>
  </si>
  <si>
    <t>References</t>
  </si>
  <si>
    <t>Functional Area</t>
  </si>
  <si>
    <t>Description</t>
  </si>
  <si>
    <t>Required Certification</t>
  </si>
  <si>
    <t>Points</t>
  </si>
  <si>
    <t>Scoring criteria</t>
  </si>
  <si>
    <t>Names of resources</t>
  </si>
  <si>
    <t>CV attached</t>
  </si>
  <si>
    <t>2 x Network Engineers</t>
  </si>
  <si>
    <t>1 x Senior Engineer</t>
  </si>
  <si>
    <t>1 x Engineer</t>
  </si>
  <si>
    <t>EMS</t>
  </si>
  <si>
    <t>SCCM</t>
  </si>
  <si>
    <t>SOC</t>
  </si>
  <si>
    <t>Governance</t>
  </si>
  <si>
    <t>1 x Senior Consultant</t>
  </si>
  <si>
    <t>1 x Consultant</t>
  </si>
  <si>
    <t>CISA</t>
  </si>
  <si>
    <t>TOGAF</t>
  </si>
  <si>
    <t>Project Management</t>
  </si>
  <si>
    <t>1 x Senior PM</t>
  </si>
  <si>
    <t>1 x PM</t>
  </si>
  <si>
    <t>PRINCE2™</t>
  </si>
  <si>
    <t>Cloud</t>
  </si>
  <si>
    <t>Relevant certification to the environment</t>
  </si>
  <si>
    <t>Disaster Recovery</t>
  </si>
  <si>
    <t>Computer Support</t>
  </si>
  <si>
    <t>Servers</t>
  </si>
  <si>
    <t>DBA</t>
  </si>
  <si>
    <t>1 x Senior DBA</t>
  </si>
  <si>
    <t>1 x DBA</t>
  </si>
  <si>
    <t>3 x Senior Engineer</t>
  </si>
  <si>
    <t>3 x Engineer</t>
  </si>
  <si>
    <t>Capability</t>
  </si>
  <si>
    <t>Locations and Support</t>
  </si>
  <si>
    <t>Support Site Name</t>
  </si>
  <si>
    <t>Distance from site</t>
  </si>
  <si>
    <t>Travel time to site</t>
  </si>
  <si>
    <t>Score</t>
  </si>
  <si>
    <t>Weighted Score</t>
  </si>
  <si>
    <t>Town / Place Situated</t>
  </si>
  <si>
    <t>Comply</t>
  </si>
  <si>
    <t>Internet Pricing</t>
  </si>
  <si>
    <t>2.2.5</t>
  </si>
  <si>
    <t>2.2.4a</t>
  </si>
  <si>
    <t>2.2.4b</t>
  </si>
  <si>
    <t>2.2.4c</t>
  </si>
  <si>
    <t>Remote Access Services - Management</t>
  </si>
  <si>
    <t>2.2.6a</t>
  </si>
  <si>
    <t>2.2.6b</t>
  </si>
  <si>
    <t>2.3.2a</t>
  </si>
  <si>
    <t>2.3.2b</t>
  </si>
  <si>
    <t>Desktop Configuration - IMACD</t>
  </si>
  <si>
    <t>Development services</t>
  </si>
  <si>
    <t>2.5.1a</t>
  </si>
  <si>
    <t>Compliance Audits</t>
  </si>
  <si>
    <t>IT Strategy work</t>
  </si>
  <si>
    <t>2.5.1b</t>
  </si>
  <si>
    <t>2.5.1c</t>
  </si>
  <si>
    <t>2.5.2a</t>
  </si>
  <si>
    <t>2.5.2b</t>
  </si>
  <si>
    <t>Ad hoc Projects</t>
  </si>
  <si>
    <t>Not Comply</t>
  </si>
  <si>
    <t>Mandatory Requirement</t>
  </si>
  <si>
    <t>Attached (Yes / No)</t>
  </si>
  <si>
    <t>Proof Required</t>
  </si>
  <si>
    <t>Be a South African licensed (ECS as well as ECNS) network services provider that includes the build of networks as well as provisioning services on such networks</t>
  </si>
  <si>
    <t>Respond to this Bid in a structured manner following the numbering used in this document</t>
  </si>
  <si>
    <t>Confirmation that you will adhere to this request</t>
  </si>
  <si>
    <t>Confirm your ability to provide the full scope of services</t>
  </si>
  <si>
    <t>Include a sentence of compliance to this requirement</t>
  </si>
  <si>
    <t>2.4.4a</t>
  </si>
  <si>
    <t>2.4.4b</t>
  </si>
  <si>
    <t>2.4.4c</t>
  </si>
  <si>
    <t>2.4.4d</t>
  </si>
  <si>
    <t>Intrusion Prevention</t>
  </si>
  <si>
    <t>Intrusion Detection</t>
  </si>
  <si>
    <t>Data loss Prevention</t>
  </si>
  <si>
    <t>Notes</t>
  </si>
  <si>
    <t>Contract Governance</t>
  </si>
  <si>
    <t>Contract Specialist (Legal)</t>
  </si>
  <si>
    <t xml:space="preserve">Legal qualification </t>
  </si>
  <si>
    <t>Number of Resources at Site</t>
  </si>
  <si>
    <t>Bandwidth 
Primary (kbps)</t>
  </si>
  <si>
    <t>Confirmation of Compliance to Special Conditions of Contracting</t>
  </si>
  <si>
    <t>2 x Network Technicians</t>
  </si>
  <si>
    <t>1 x Implementer</t>
  </si>
  <si>
    <t>Restore of data on request in less than 2 days</t>
  </si>
  <si>
    <t>Monthly Comprehensive Reporting per Classification, Location, Application, User, Service</t>
  </si>
  <si>
    <t>Manage / recommend hardware refresh cycles per site pro-actively on a quarterly basis</t>
  </si>
  <si>
    <t>Preparation of images within 2 days</t>
  </si>
  <si>
    <t>Monthly Comprehensive IMACD service for network requirements</t>
  </si>
  <si>
    <t>High uptime (&gt;99%) required – no exclusions for third party dependency</t>
  </si>
  <si>
    <t>Server availability (&gt;99%) 24x7x365 in High Availability mode (where applicable)</t>
  </si>
  <si>
    <t>Quarterly Capacity planning is performed where applicable</t>
  </si>
  <si>
    <t>Backup of servers, applications and data (Daily / Weekly / Monthly / Annually)</t>
  </si>
  <si>
    <t>Database availability &gt;99%  24x7x365 in High Availability mode (where applicable)</t>
  </si>
  <si>
    <t>Monthly Full Maintenance and Management of CMDB on all Databases</t>
  </si>
  <si>
    <t>Monthly Capacity planning is performed where applicable</t>
  </si>
  <si>
    <t>Online firewall service – see 31.1</t>
  </si>
  <si>
    <t>After normal working hours support 24/7/365</t>
  </si>
  <si>
    <t>Quarterly review of access</t>
  </si>
  <si>
    <t>- Bitlocker(MBAM)</t>
  </si>
  <si>
    <t>Full Maintenance and Management of CMDB on all Hardware, Software and Configuration Items (CI) tied up to SANParks Asset Register (where relevant) broken down to (where relevant) - monthly:</t>
  </si>
  <si>
    <t>Bi-Annual Preventative maintenance on network equipment (Switches, Wireless Access Points, Routers, Associated cabinets and Uninterruptable Power Supply equipment, etc.)</t>
  </si>
  <si>
    <t>Monthly Reporting on network performance, utilisation, issues, IMACDs, etc.</t>
  </si>
  <si>
    <t>Carry stock of critical network equipment (switches and Wireless Access Points) to facilitate speedy swop out in case of equipment failure.in core areas</t>
  </si>
  <si>
    <t>Monthly Maintenance of all network diagrams including asset inventory and data flow as required by PCI DSS</t>
  </si>
  <si>
    <t>Firmware is updated when required on a quarterly basis</t>
  </si>
  <si>
    <t>Annual Revue to ensure Operating Systems are upgraded in consultation with application vendors – must drive process</t>
  </si>
  <si>
    <t>Mandatory updates whenever anything changes</t>
  </si>
  <si>
    <t>Disaster recovery testing every quarter</t>
  </si>
  <si>
    <t>Annual review to ensure  Databases are upgraded in consultation with application vendors  – must drive process</t>
  </si>
  <si>
    <t>Full configuration / setup documentation of all databases with emphasis on security standards after/when changes happed</t>
  </si>
  <si>
    <t>Daily Backup of databases</t>
  </si>
  <si>
    <t>Facilitate and manage comprehensive change management in the environment(s) on a weekly basis</t>
  </si>
  <si>
    <t>Facilitate with own resources / service providers the servicing of air conditioners and UPS devices at main hosting environments (Server rooms / cabinets) once per quarter</t>
  </si>
  <si>
    <t>Proactive management of environment to detect and prevent incidents from occurring on a continuous basis</t>
  </si>
  <si>
    <t>Ensuring all data is backed up according to the approved Backup SOP and standards on a daily basis</t>
  </si>
  <si>
    <t>Review of event logs on a weekly basis</t>
  </si>
  <si>
    <t>Audit logs (non-editable) of all events (must be immediate)</t>
  </si>
  <si>
    <t>Immediate Alerts on configuration changes if not planned as part of Change Management process – Verify in any case against planned change and escalate if not commensurate with planned change</t>
  </si>
  <si>
    <t>Bi-annual Penetration testing Internal and External</t>
  </si>
  <si>
    <t>Monthly Comprehensive reporting</t>
  </si>
  <si>
    <t>Transparent costing / mark-up model that may be subjected to audit by SANParks or its appointed representatives from time to time on an annual basis</t>
  </si>
  <si>
    <t>High uptime of &gt; 99%</t>
  </si>
  <si>
    <t>High uptime / availability of network and services &gt;99.8%</t>
  </si>
  <si>
    <t>Availability of support (24x7x365)</t>
  </si>
  <si>
    <t>Data centre requirement - at least Tier 3</t>
  </si>
  <si>
    <t>Information / Mandatory</t>
  </si>
  <si>
    <t>Immediate Security event notification and escalation services as per SANParks SOP</t>
  </si>
  <si>
    <t>Weekly Analysis of log files to search for contentious events</t>
  </si>
  <si>
    <t>Conduct regular internal vulnerability assessments quarterly</t>
  </si>
  <si>
    <t>Quarterly review all firewall and proxy server rules and settings to ensure that it complies to best practice and SANParks Policies, SOPs and standards</t>
  </si>
  <si>
    <t>Quarterly  innovation meetings with SANParks</t>
  </si>
  <si>
    <t>VM</t>
  </si>
  <si>
    <t>vProcessor</t>
  </si>
  <si>
    <t>vRAM-Startup</t>
  </si>
  <si>
    <t>vDisk1-Allocated</t>
  </si>
  <si>
    <t>vDisk2-Allocated</t>
  </si>
  <si>
    <t>O/S</t>
  </si>
  <si>
    <t>SBVCDW01</t>
  </si>
  <si>
    <t>8 GB</t>
  </si>
  <si>
    <t>150 GB</t>
  </si>
  <si>
    <t>NA</t>
  </si>
  <si>
    <t>Server 2016 Standard</t>
  </si>
  <si>
    <t>SGKEXP95</t>
  </si>
  <si>
    <t>4 GB</t>
  </si>
  <si>
    <t>100 GB</t>
  </si>
  <si>
    <t>Server 2008 R2 Standard</t>
  </si>
  <si>
    <t>SGKEXP96</t>
  </si>
  <si>
    <t>SGVDMSTEST01</t>
  </si>
  <si>
    <t>127 GB</t>
  </si>
  <si>
    <t>SGVECMDEV01</t>
  </si>
  <si>
    <t>SGVECMDEV06</t>
  </si>
  <si>
    <t>SGVSQL2016</t>
  </si>
  <si>
    <t>32 GB</t>
  </si>
  <si>
    <t>60 GB</t>
  </si>
  <si>
    <t>3701 GB</t>
  </si>
  <si>
    <t>Server 2012 R2 Standard</t>
  </si>
  <si>
    <t>SSVAVMPR169</t>
  </si>
  <si>
    <t>6 GB</t>
  </si>
  <si>
    <t>80 GB</t>
  </si>
  <si>
    <t>SSVAVTS152</t>
  </si>
  <si>
    <t>SSVBTA355</t>
  </si>
  <si>
    <t>120 GB</t>
  </si>
  <si>
    <t>SSVBTS357</t>
  </si>
  <si>
    <t>200 GB</t>
  </si>
  <si>
    <t>SSVGPTEST382</t>
  </si>
  <si>
    <t>STESTS094</t>
  </si>
  <si>
    <t>1 GB</t>
  </si>
  <si>
    <t>SBVCDW02</t>
  </si>
  <si>
    <t>SGVMFC01</t>
  </si>
  <si>
    <t>16 GB</t>
  </si>
  <si>
    <t>Linux</t>
  </si>
  <si>
    <t>SGVNMD01</t>
  </si>
  <si>
    <t>SGVOBIDEV01</t>
  </si>
  <si>
    <t>1551 GB</t>
  </si>
  <si>
    <t>SGVWEBT01</t>
  </si>
  <si>
    <t>SGVWLD01</t>
  </si>
  <si>
    <t>SGVWLD02</t>
  </si>
  <si>
    <t>SSVADPIN185</t>
  </si>
  <si>
    <t>SSVAVS149</t>
  </si>
  <si>
    <t>85 GB</t>
  </si>
  <si>
    <t>500 GB</t>
  </si>
  <si>
    <t>SSVBTA356</t>
  </si>
  <si>
    <t>SSVBTS358</t>
  </si>
  <si>
    <t>12 GB</t>
  </si>
  <si>
    <t>STSTVBPM243</t>
  </si>
  <si>
    <t>RSTEST231</t>
  </si>
  <si>
    <t>SGVDMSSQLTEST</t>
  </si>
  <si>
    <t>600 GB</t>
  </si>
  <si>
    <t>SGVECMDEV02</t>
  </si>
  <si>
    <t>SGVECMDEV03</t>
  </si>
  <si>
    <t>SGVECMDEV04</t>
  </si>
  <si>
    <t>SGVECMDEV05</t>
  </si>
  <si>
    <t>SGVECMDEV07</t>
  </si>
  <si>
    <t>SGVECMUAT01</t>
  </si>
  <si>
    <t>SGVMEM01</t>
  </si>
  <si>
    <t>SGVOBIDEV02</t>
  </si>
  <si>
    <t>SGVRDSTEST2</t>
  </si>
  <si>
    <t>8GB</t>
  </si>
  <si>
    <t>SGVWLDL01</t>
  </si>
  <si>
    <t>SGVWLDL02</t>
  </si>
  <si>
    <t>SSVAVMDB167</t>
  </si>
  <si>
    <t>2 GB</t>
  </si>
  <si>
    <t>10 GB</t>
  </si>
  <si>
    <t>SSVSQLGPTEST381</t>
  </si>
  <si>
    <t>121 GB</t>
  </si>
  <si>
    <t>1639 GB</t>
  </si>
  <si>
    <t>STESTS209</t>
  </si>
  <si>
    <t>270 GB</t>
  </si>
  <si>
    <t>STSTVSQL249</t>
  </si>
  <si>
    <t>105 GB</t>
  </si>
  <si>
    <t>CPU</t>
  </si>
  <si>
    <t>RAM</t>
  </si>
  <si>
    <t>T1 Storage QTY (GB)</t>
  </si>
  <si>
    <t>Domain Controller 1</t>
  </si>
  <si>
    <t>Domain Controller 2</t>
  </si>
  <si>
    <t>Great Plains Broker</t>
  </si>
  <si>
    <t>Great Plains RDS1</t>
  </si>
  <si>
    <t>Great Plains RDS2</t>
  </si>
  <si>
    <t xml:space="preserve">SQL </t>
  </si>
  <si>
    <t>RoomSeeker WEB</t>
  </si>
  <si>
    <t>Roomseeker Mail relay</t>
  </si>
  <si>
    <t>Roomseeker Broker</t>
  </si>
  <si>
    <t>Roomseeker RDS1</t>
  </si>
  <si>
    <t>Roomseeker RDS2</t>
  </si>
  <si>
    <t>Metastorm RDS2</t>
  </si>
  <si>
    <t>VIP RDS1</t>
  </si>
  <si>
    <t>VIP RDS2</t>
  </si>
  <si>
    <t>Biztalk</t>
  </si>
  <si>
    <t>Starlight</t>
  </si>
  <si>
    <t>Starlight database server</t>
  </si>
  <si>
    <t>Nomad</t>
  </si>
  <si>
    <t>Jumpbox</t>
  </si>
  <si>
    <t>GKLinux</t>
  </si>
  <si>
    <t xml:space="preserve">VIP </t>
  </si>
  <si>
    <t xml:space="preserve">Biztalk </t>
  </si>
  <si>
    <t>RDS 3</t>
  </si>
  <si>
    <t>RDS 4</t>
  </si>
  <si>
    <t>Qualification checklist</t>
  </si>
  <si>
    <t xml:space="preserve">1 x Senior network engineer - 
Responsible for architecture, oversight, Routing and Switching, </t>
  </si>
  <si>
    <t>1 x Senior network engineer - 
Responsible for architecture, oversight, Collaboration</t>
  </si>
  <si>
    <t>1 x Senior network engineer - 
Responsible for architecture, oversight, Security</t>
  </si>
  <si>
    <t>2x Certified and &gt;5 years’ experience each</t>
  </si>
  <si>
    <t>2x Certified and 4 years’ experience each</t>
  </si>
  <si>
    <t>2x Certified and 3 years’ experience each</t>
  </si>
  <si>
    <t>2 x Senior Engineers</t>
  </si>
  <si>
    <t>MSCSE -Productivity or valid certified equivalent</t>
  </si>
  <si>
    <t xml:space="preserve"> &gt;5 years’ experience each</t>
  </si>
  <si>
    <t>4 years’ experience each</t>
  </si>
  <si>
    <t>3 years’ experience each</t>
  </si>
  <si>
    <t xml:space="preserve"> &gt;5 years’ experience</t>
  </si>
  <si>
    <t>4 years’ experience</t>
  </si>
  <si>
    <t>3 years’ experience</t>
  </si>
  <si>
    <t>&lt;3 years' experience</t>
  </si>
  <si>
    <t>MSCSE - Mobility or valid certified equivalent</t>
  </si>
  <si>
    <t>Certified and &gt;5 years' experience</t>
  </si>
  <si>
    <t>Certified and 3 years' experience</t>
  </si>
  <si>
    <t>Certified and &lt;3 years' experience</t>
  </si>
  <si>
    <t>SCCM or valid certified equivalent</t>
  </si>
  <si>
    <t>CoBIT5® Assessor</t>
  </si>
  <si>
    <t>1 x Assessor</t>
  </si>
  <si>
    <t>CoBIT5® Implementor</t>
  </si>
  <si>
    <t>Governance &amp; Quality Assurance</t>
  </si>
  <si>
    <t>PMBOK / PRINCE2™</t>
  </si>
  <si>
    <t>HP Certified Professional</t>
  </si>
  <si>
    <t>6x Certified and &gt;5 years’ experience each</t>
  </si>
  <si>
    <t>6x Certified and 4 years’ experience each</t>
  </si>
  <si>
    <t>6x Certified and 3 years’ experience each</t>
  </si>
  <si>
    <t>6x Certified and &lt;3 years' experience</t>
  </si>
  <si>
    <t>MCSE - Productivity/Business Applications or valid certified equivalent (MS Server 2012 or higher)</t>
  </si>
  <si>
    <t xml:space="preserve">Linux Professional Institute </t>
  </si>
  <si>
    <t>MCSE - Data Management and Analytics or valid certified equivalent (MS SQL 2012 or higher)</t>
  </si>
  <si>
    <t>2.1.15b</t>
  </si>
  <si>
    <t>2.1.15a</t>
  </si>
  <si>
    <t>LAN Installation Service</t>
  </si>
  <si>
    <t>LAN Maintenance Service</t>
  </si>
  <si>
    <t>Certified Copies of both licences</t>
  </si>
  <si>
    <t>Certified Copies of certificates</t>
  </si>
  <si>
    <t>IT Governance and Enterprise Architecture Services</t>
  </si>
  <si>
    <t>Provide IT Governance and Enterprise Architecture services to SANParks as per 2.5.1</t>
  </si>
  <si>
    <t xml:space="preserve">SharePoint </t>
  </si>
  <si>
    <t>Certified and 4 years' experience</t>
  </si>
  <si>
    <t>Certified and 4 years;  experience</t>
  </si>
  <si>
    <t>Qualified and &gt;5 years’ experience</t>
  </si>
  <si>
    <t>Qualified and 4 years’ experience</t>
  </si>
  <si>
    <t>Qualified and 3 years’ experience</t>
  </si>
  <si>
    <t>Qualified and &lt;3 years’ experience</t>
  </si>
  <si>
    <t>ICT Governance and Enterprise Architech Services</t>
  </si>
  <si>
    <t>Microwave</t>
  </si>
  <si>
    <t>20000-50000</t>
  </si>
  <si>
    <t>VSAT</t>
  </si>
  <si>
    <t xml:space="preserve">VSAT </t>
  </si>
  <si>
    <t>Fibre</t>
  </si>
  <si>
    <t>LTE</t>
  </si>
  <si>
    <t>Boulders Gate 2 (in place of Orange Kloof)</t>
  </si>
  <si>
    <t>VAT</t>
  </si>
  <si>
    <t>Finbre</t>
  </si>
  <si>
    <t>Tokai New office Server Room (Upgarded Fibre)</t>
  </si>
  <si>
    <t>Crocodile Bridge Camp and Gate</t>
  </si>
  <si>
    <t>Camp/Gate</t>
  </si>
  <si>
    <t>Crocodile Bridge Ranger Mast - Wireless from IP Backbone</t>
  </si>
  <si>
    <t>VOIP Services</t>
  </si>
  <si>
    <t>2000 Licenses</t>
  </si>
  <si>
    <t>Porting of existing Numbers</t>
  </si>
  <si>
    <t>2000x extensions</t>
  </si>
  <si>
    <t>2000 user handsets</t>
  </si>
  <si>
    <t>Call stats and reporting</t>
  </si>
  <si>
    <t>SERVICE PROVIDER</t>
  </si>
  <si>
    <t>Amount Year 1</t>
  </si>
  <si>
    <t>Amount Year 2</t>
  </si>
  <si>
    <t>Amount Year 3</t>
  </si>
  <si>
    <t>Amount Year 4</t>
  </si>
  <si>
    <t>Amount Year 5</t>
  </si>
  <si>
    <t>Amount Year 6</t>
  </si>
  <si>
    <t>Amount Year 7</t>
  </si>
  <si>
    <t>Amount Year 8</t>
  </si>
  <si>
    <t>Amount Year 9</t>
  </si>
  <si>
    <t>Amount Year 10</t>
  </si>
  <si>
    <t>SUBTOTAL EXCL VAT</t>
  </si>
  <si>
    <t>GRAND TOTAL</t>
  </si>
  <si>
    <t>Vodacom (rate per minute)</t>
  </si>
  <si>
    <t>MTN (rate per minute)</t>
  </si>
  <si>
    <t>Cell C (rate per minute)</t>
  </si>
  <si>
    <t>National (rate per minute)</t>
  </si>
  <si>
    <t>Local  (rate per minute)</t>
  </si>
  <si>
    <t>VOIP Numbers (rate per minute)</t>
  </si>
  <si>
    <t xml:space="preserve">Recuring Costs </t>
  </si>
  <si>
    <t xml:space="preserve">Once of Costs </t>
  </si>
  <si>
    <t>Total cost over 10 years</t>
  </si>
  <si>
    <t>2.1.15c</t>
  </si>
  <si>
    <t>LAN Supply</t>
  </si>
  <si>
    <t>Year 6</t>
  </si>
  <si>
    <t>Year 7</t>
  </si>
  <si>
    <t>Year 8</t>
  </si>
  <si>
    <t>Year 9</t>
  </si>
  <si>
    <t>Year 10</t>
  </si>
  <si>
    <t>VMName</t>
  </si>
  <si>
    <t>vmWare</t>
  </si>
  <si>
    <t>CPU 1GHz</t>
  </si>
  <si>
    <t>SizeOf Syste mFiles</t>
  </si>
  <si>
    <t>Application Name</t>
  </si>
  <si>
    <t>SSVMCS397</t>
  </si>
  <si>
    <t>8 589 934 592</t>
  </si>
  <si>
    <t>84 398</t>
  </si>
  <si>
    <t>Mimecast</t>
  </si>
  <si>
    <t>SSVTVT075</t>
  </si>
  <si>
    <t>4 294 967 296</t>
  </si>
  <si>
    <t>98 304</t>
  </si>
  <si>
    <t>Necto</t>
  </si>
  <si>
    <t>77 824</t>
  </si>
  <si>
    <t>SGVNPO01</t>
  </si>
  <si>
    <t>47 825</t>
  </si>
  <si>
    <t>Notion Pro</t>
  </si>
  <si>
    <t>SGVAAS01</t>
  </si>
  <si>
    <t>94 208</t>
  </si>
  <si>
    <t>PAM</t>
  </si>
  <si>
    <t>SGVAAS02</t>
  </si>
  <si>
    <t>SGVAAS03</t>
  </si>
  <si>
    <t>54 185</t>
  </si>
  <si>
    <t>SGVAAS04</t>
  </si>
  <si>
    <t>56 066</t>
  </si>
  <si>
    <t>SGVMIF01</t>
  </si>
  <si>
    <t>17 179 869 184</t>
  </si>
  <si>
    <t>42 664</t>
  </si>
  <si>
    <t>SGVMIF02</t>
  </si>
  <si>
    <t>46 807</t>
  </si>
  <si>
    <t>SGVPAM01</t>
  </si>
  <si>
    <t>12 884 901 888</t>
  </si>
  <si>
    <t>SGVPAM02</t>
  </si>
  <si>
    <t>49 152</t>
  </si>
  <si>
    <t>SGVPKI01</t>
  </si>
  <si>
    <t>-</t>
  </si>
  <si>
    <t>46 400</t>
  </si>
  <si>
    <t>PKI</t>
  </si>
  <si>
    <t>SGVPKI02</t>
  </si>
  <si>
    <t>48 250</t>
  </si>
  <si>
    <t>SGVPRTG01</t>
  </si>
  <si>
    <t>48 579</t>
  </si>
  <si>
    <t>PRTG</t>
  </si>
  <si>
    <t>SSVAQLV227</t>
  </si>
  <si>
    <t>48 613</t>
  </si>
  <si>
    <t>Qlikview</t>
  </si>
  <si>
    <t>SGVRAL01</t>
  </si>
  <si>
    <t>48 883</t>
  </si>
  <si>
    <t>Room Alert</t>
  </si>
  <si>
    <t>SGVRMB01</t>
  </si>
  <si>
    <t>RoomSeeker</t>
  </si>
  <si>
    <t>SGVRMS01</t>
  </si>
  <si>
    <t>SGVRMS02</t>
  </si>
  <si>
    <t>SGVRMS03</t>
  </si>
  <si>
    <t>SSVAARR1611</t>
  </si>
  <si>
    <t>AAR</t>
  </si>
  <si>
    <t>SSVAARR1612</t>
  </si>
  <si>
    <t>SGVANB01</t>
  </si>
  <si>
    <t>Analyst Notebook</t>
  </si>
  <si>
    <t>SGVOBI01</t>
  </si>
  <si>
    <t>BI</t>
  </si>
  <si>
    <t>SGVOBI02</t>
  </si>
  <si>
    <t>SGVMBM01</t>
  </si>
  <si>
    <t>Bitlocker</t>
  </si>
  <si>
    <t>SSVBDA359</t>
  </si>
  <si>
    <t>34 359 738 368</t>
  </si>
  <si>
    <t>SSVBPA351</t>
  </si>
  <si>
    <t>SSVBPA352</t>
  </si>
  <si>
    <t>SSVBPS353</t>
  </si>
  <si>
    <t>49 671</t>
  </si>
  <si>
    <t>SGVCAM01</t>
  </si>
  <si>
    <t>Camera Server</t>
  </si>
  <si>
    <t>SGVCRM01</t>
  </si>
  <si>
    <t>49 392</t>
  </si>
  <si>
    <t>SGVCDW01</t>
  </si>
  <si>
    <t>21 474 836 480</t>
  </si>
  <si>
    <t>DC</t>
  </si>
  <si>
    <t>SGVECM01</t>
  </si>
  <si>
    <t>ECM</t>
  </si>
  <si>
    <t>SGVECM02</t>
  </si>
  <si>
    <r>
      <t>Disk</t>
    </r>
    <r>
      <rPr>
        <sz val="8"/>
        <color theme="1"/>
        <rFont val="Calibri"/>
        <family val="2"/>
      </rPr>
      <t> </t>
    </r>
    <r>
      <rPr>
        <b/>
        <sz val="7"/>
        <color theme="1"/>
        <rFont val="Arial"/>
        <family val="2"/>
      </rPr>
      <t xml:space="preserve"> (GB)</t>
    </r>
  </si>
  <si>
    <t>SGVECM03</t>
  </si>
  <si>
    <t>SGVECM04</t>
  </si>
  <si>
    <t>SGVECM05</t>
  </si>
  <si>
    <t>SGVECM06</t>
  </si>
  <si>
    <t>SGVECM07</t>
  </si>
  <si>
    <t>SGVELECMON02</t>
  </si>
  <si>
    <t>86 016</t>
  </si>
  <si>
    <t>Electricity Monitor</t>
  </si>
  <si>
    <t>SGVEXCH01</t>
  </si>
  <si>
    <t>69 632</t>
  </si>
  <si>
    <t>Exchange</t>
  </si>
  <si>
    <t>49 226</t>
  </si>
  <si>
    <t>Exchange / Dirsync</t>
  </si>
  <si>
    <t>SGVFLS01</t>
  </si>
  <si>
    <t>52 254</t>
  </si>
  <si>
    <t>File Server</t>
  </si>
  <si>
    <t>SSVAVNUP186</t>
  </si>
  <si>
    <t>53 248</t>
  </si>
  <si>
    <t>FNB File</t>
  </si>
  <si>
    <t>SGVGIS01</t>
  </si>
  <si>
    <t>GIS</t>
  </si>
  <si>
    <t>SGVDBR01</t>
  </si>
  <si>
    <t>54 586</t>
  </si>
  <si>
    <t>Great Plains</t>
  </si>
  <si>
    <t>SGVDMB01</t>
  </si>
  <si>
    <t>SGVDMS01</t>
  </si>
  <si>
    <t>SGVDMS02</t>
  </si>
  <si>
    <t>25 568 477 184</t>
  </si>
  <si>
    <t>90 112</t>
  </si>
  <si>
    <t>SGVDMS03</t>
  </si>
  <si>
    <t>SGVDMS04</t>
  </si>
  <si>
    <t>25 769 803 776</t>
  </si>
  <si>
    <t>SGVJPOS01</t>
  </si>
  <si>
    <t>42 706</t>
  </si>
  <si>
    <t>JPOS</t>
  </si>
  <si>
    <t>SGVFAS01</t>
  </si>
  <si>
    <t>57 123</t>
  </si>
  <si>
    <t>Jump Box</t>
  </si>
  <si>
    <t>SSVAS224</t>
  </si>
  <si>
    <t>Memex</t>
  </si>
  <si>
    <t>SSVAVMPR015</t>
  </si>
  <si>
    <t>Metastorm</t>
  </si>
  <si>
    <t>SGVRMS04</t>
  </si>
  <si>
    <t>SGVRMS05</t>
  </si>
  <si>
    <t>SGVRMS06</t>
  </si>
  <si>
    <t>SGVRMS07</t>
  </si>
  <si>
    <t>SSVTA033</t>
  </si>
  <si>
    <t>RoomSeeker Mail Server</t>
  </si>
  <si>
    <t>SGVSAGE300</t>
  </si>
  <si>
    <t>46 775</t>
  </si>
  <si>
    <t>Sage</t>
  </si>
  <si>
    <t>SSVSCCM226</t>
  </si>
  <si>
    <t>55 463</t>
  </si>
  <si>
    <t>SGVADFS01</t>
  </si>
  <si>
    <t>54 110</t>
  </si>
  <si>
    <t>Sharepoint</t>
  </si>
  <si>
    <t>SGVADFS02</t>
  </si>
  <si>
    <t>47 005</t>
  </si>
  <si>
    <t>SGVOWA01</t>
  </si>
  <si>
    <t>65 406</t>
  </si>
  <si>
    <t>SGVWAP01</t>
  </si>
  <si>
    <t>51 060</t>
  </si>
  <si>
    <t>SGVWAP02</t>
  </si>
  <si>
    <t>51 601</t>
  </si>
  <si>
    <t>SGVWFE01</t>
  </si>
  <si>
    <t>SGVWFE02</t>
  </si>
  <si>
    <t>SGVSKYBOX01</t>
  </si>
  <si>
    <t>52 084</t>
  </si>
  <si>
    <t>Skybox</t>
  </si>
  <si>
    <t>SGVSQL01</t>
  </si>
  <si>
    <t>773 094 000 000</t>
  </si>
  <si>
    <t>SQL</t>
  </si>
  <si>
    <t>SGVSQL02</t>
  </si>
  <si>
    <t>SGVSTR01</t>
  </si>
  <si>
    <t>SGVSTR02</t>
  </si>
  <si>
    <t>SGVSTR03</t>
  </si>
  <si>
    <t>48 793</t>
  </si>
  <si>
    <t>SSVPOSCS194</t>
  </si>
  <si>
    <t>SGVSTOR01</t>
  </si>
  <si>
    <t>45 724</t>
  </si>
  <si>
    <t>Storage</t>
  </si>
  <si>
    <t>SSVAVTS154</t>
  </si>
  <si>
    <t>VIP</t>
  </si>
  <si>
    <t>SSVAVTS155</t>
  </si>
  <si>
    <t>SSVAVTS156</t>
  </si>
  <si>
    <t>SSVAVVDB153</t>
  </si>
  <si>
    <t>59 715</t>
  </si>
  <si>
    <t>SGVWEB01</t>
  </si>
  <si>
    <t>Web</t>
  </si>
  <si>
    <t>SGVWEB02</t>
  </si>
  <si>
    <t>SSVTVEXP92</t>
  </si>
  <si>
    <t>Wildcard</t>
  </si>
  <si>
    <t>SGVXLAYER01</t>
  </si>
  <si>
    <t>4 395 630 592</t>
  </si>
  <si>
    <t>Xlayer</t>
  </si>
  <si>
    <t>SGVChangeGuar dian01</t>
  </si>
  <si>
    <t>Change Guardian</t>
  </si>
  <si>
    <t>SGVCloudF01</t>
  </si>
  <si>
    <t>Cloudflare</t>
  </si>
  <si>
    <t>SGVNAC01</t>
  </si>
  <si>
    <t>2 862</t>
  </si>
  <si>
    <t>1 366</t>
  </si>
  <si>
    <t>10 531</t>
  </si>
  <si>
    <t>All disk</t>
  </si>
  <si>
    <t>RAM Price</t>
  </si>
  <si>
    <t>vmWare Price</t>
  </si>
  <si>
    <t>vCPU Price</t>
  </si>
  <si>
    <t>Disk  price</t>
  </si>
  <si>
    <t>139 265</t>
  </si>
  <si>
    <t>172 32</t>
  </si>
  <si>
    <t>237 568</t>
  </si>
  <si>
    <t>110 592</t>
  </si>
  <si>
    <t>180 224</t>
  </si>
  <si>
    <t>131 72</t>
  </si>
  <si>
    <t>147 456</t>
  </si>
  <si>
    <t>126 976</t>
  </si>
  <si>
    <t>184 320</t>
  </si>
  <si>
    <t>106 496</t>
  </si>
  <si>
    <t>143 360</t>
  </si>
  <si>
    <t>102 400</t>
  </si>
  <si>
    <t>139 264</t>
  </si>
  <si>
    <t>163 840</t>
  </si>
  <si>
    <t>323 584</t>
  </si>
  <si>
    <t>151 552</t>
  </si>
  <si>
    <t>118 784</t>
  </si>
  <si>
    <t>225 280</t>
  </si>
  <si>
    <t>104 878</t>
  </si>
  <si>
    <t>109 216</t>
  </si>
  <si>
    <t>155 648</t>
  </si>
  <si>
    <t>348 160</t>
  </si>
  <si>
    <t>114 688</t>
  </si>
  <si>
    <r>
      <t>Note:</t>
    </r>
    <r>
      <rPr>
        <i/>
        <sz val="11"/>
        <color indexed="8"/>
        <rFont val="Calibri"/>
        <family val="2"/>
      </rPr>
      <t xml:space="preserve"> If any of the services are included in pricing elsewhere, you are requested to please state the fact in your response by cross-referencing the item to a supporting note. Also, please don't leave the line item blank, but populate the columns available with a zero (0) in the qty, once off and recurring cost fields.</t>
    </r>
  </si>
  <si>
    <t>Telkom (rate per minute)</t>
  </si>
  <si>
    <t>Rain (rate per minute)</t>
  </si>
  <si>
    <t>SMS Bundle - 400 000 pm</t>
  </si>
  <si>
    <t>Backhaul into MPLS - 300 Mbps</t>
  </si>
  <si>
    <t>CPZ/IPZ Network 500 Mbps</t>
  </si>
  <si>
    <t>2.2.6c</t>
  </si>
  <si>
    <t>Shared Data - 5 TB</t>
  </si>
  <si>
    <t>Azure Integration Engineer/Developer</t>
  </si>
  <si>
    <t xml:space="preserve"> Azure Integration Experience</t>
  </si>
  <si>
    <t>NAC</t>
  </si>
  <si>
    <t>SGVADconnect01 andSGVDRS01 -&gt;</t>
  </si>
  <si>
    <t>Dynamics. CRM MS</t>
  </si>
  <si>
    <t>MemoryAssigned</t>
  </si>
  <si>
    <t>CPU 2GHz</t>
  </si>
  <si>
    <t>Once off Cost</t>
  </si>
  <si>
    <t>Monthly Price</t>
  </si>
  <si>
    <t>Ram</t>
  </si>
  <si>
    <t xml:space="preserve">Vmware </t>
  </si>
  <si>
    <t xml:space="preserve">vcpu 1GH </t>
  </si>
  <si>
    <t xml:space="preserve">vcpu 2GH </t>
  </si>
  <si>
    <t xml:space="preserve">disk (GB) </t>
  </si>
  <si>
    <t>CCIE or Equivalent Certfication</t>
  </si>
  <si>
    <t>CCSP or Equivalent Certfication</t>
  </si>
  <si>
    <t>CCNP or Equivalent Certfication x 2</t>
  </si>
  <si>
    <t>CCNA or Equivalent Certfication x 2</t>
  </si>
  <si>
    <t>CISM/CISSP</t>
  </si>
  <si>
    <t>Azure Intergration Services Management and Support</t>
  </si>
  <si>
    <t>Independantly reviwed Annual Financial Statements / Report not older than three years for each entity that forms a part of the bid response</t>
  </si>
  <si>
    <t>Annual Financial Statements / Annual Report</t>
  </si>
  <si>
    <t>Minimum Certifications: ITIL v3/v4 or later Practitioner, CoBIT 5® Implementer, CoBIT 5® Assessor, TOGAF 9 or later certification, CCIE Routing and Switching or Equivalent Certification, CCSP in Network Security or Equivalent Certification, Linux Professional Institute (LPI), MCSE, CISSP, CISM, PRINCE2™ practitioner / PMBOK™ and HP Certified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</si>
</sst>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R&quot;\ * #,##0.00_ ;_ &quot;R&quot;\ * \-#,##0.00_ ;_ &quot;R&quot;\ * &quot;-&quot;??_ ;_ @_ "/>
    <numFmt numFmtId="43" formatCode="_ * #,##0.00_ ;_ * \-#,##0.00_ ;_ * &quot;-&quot;??_ ;_ @_ "/>
    <numFmt numFmtId="164" formatCode="0.000000"/>
    <numFmt numFmtId="165" formatCode="&quot;R&quot;\ #,##0.00"/>
  </numFmts>
  <fonts count="44" x14ac:knownFonts="1">
    <font>
      <sz val="11"/>
      <color theme="1"/>
      <name val="Calibri"/>
      <family val="2"/>
      <scheme val="minor"/>
    </font>
    <font>
      <i/>
      <sz val="11"/>
      <color indexed="8"/>
      <name val="Calibri"/>
      <family val="2"/>
    </font>
    <font>
      <b/>
      <sz val="9"/>
      <name val="Arial"/>
      <family val="2"/>
    </font>
    <font>
      <sz val="8"/>
      <color indexed="8"/>
      <name val="Arial"/>
      <family val="2"/>
    </font>
    <font>
      <sz val="7"/>
      <color indexed="8"/>
      <name val="Times New Roman"/>
      <family val="1"/>
    </font>
    <font>
      <b/>
      <sz val="8"/>
      <name val="Arial"/>
      <family val="2"/>
    </font>
    <font>
      <sz val="8"/>
      <name val="Arial"/>
      <family val="2"/>
    </font>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Arial Narrow"/>
      <family val="2"/>
    </font>
    <font>
      <sz val="8"/>
      <color theme="1"/>
      <name val="Arial Narrow"/>
      <family val="2"/>
    </font>
    <font>
      <b/>
      <sz val="7"/>
      <color theme="1"/>
      <name val="Arial"/>
      <family val="2"/>
    </font>
    <font>
      <sz val="7"/>
      <color theme="1"/>
      <name val="Arial"/>
      <family val="2"/>
    </font>
    <font>
      <b/>
      <sz val="8"/>
      <color theme="1"/>
      <name val="Arial Narrow"/>
      <family val="2"/>
    </font>
    <font>
      <sz val="7"/>
      <color rgb="FF3F3F76"/>
      <name val="Arial"/>
      <family val="2"/>
    </font>
    <font>
      <b/>
      <sz val="7"/>
      <color rgb="FF3F3F3F"/>
      <name val="Arial"/>
      <family val="2"/>
    </font>
    <font>
      <b/>
      <sz val="9"/>
      <color theme="1"/>
      <name val="Arial"/>
      <family val="2"/>
    </font>
    <font>
      <sz val="9"/>
      <color theme="1"/>
      <name val="Arial"/>
      <family val="2"/>
    </font>
    <font>
      <i/>
      <sz val="11"/>
      <color theme="1"/>
      <name val="Calibri"/>
      <family val="2"/>
      <scheme val="minor"/>
    </font>
    <font>
      <b/>
      <sz val="8"/>
      <color rgb="FFFFFFFF"/>
      <name val="Arial"/>
      <family val="2"/>
    </font>
    <font>
      <b/>
      <sz val="8"/>
      <color theme="1"/>
      <name val="Arial"/>
      <family val="2"/>
    </font>
    <font>
      <sz val="8"/>
      <color theme="1"/>
      <name val="Arial"/>
      <family val="2"/>
    </font>
    <font>
      <i/>
      <sz val="8"/>
      <color theme="1"/>
      <name val="Arial"/>
      <family val="2"/>
    </font>
    <font>
      <sz val="11"/>
      <color theme="0"/>
      <name val="Calibri"/>
      <family val="2"/>
      <scheme val="minor"/>
    </font>
    <font>
      <b/>
      <sz val="10"/>
      <color rgb="FFFFFFFF"/>
      <name val="Arial"/>
      <family val="2"/>
    </font>
    <font>
      <sz val="10"/>
      <color theme="1"/>
      <name val="Arial"/>
      <family val="2"/>
    </font>
    <font>
      <u/>
      <sz val="8"/>
      <color theme="1"/>
      <name val="Arial"/>
      <family val="2"/>
    </font>
    <font>
      <sz val="8"/>
      <color theme="1"/>
      <name val="Courier New"/>
      <family val="3"/>
    </font>
    <font>
      <sz val="8"/>
      <color rgb="FF000000"/>
      <name val="Arial"/>
      <family val="2"/>
    </font>
    <font>
      <b/>
      <sz val="8"/>
      <color rgb="FF000000"/>
      <name val="Arial"/>
      <family val="2"/>
    </font>
    <font>
      <b/>
      <sz val="11"/>
      <color rgb="FF000000"/>
      <name val="Calibri"/>
      <family val="2"/>
    </font>
    <font>
      <b/>
      <i/>
      <sz val="11"/>
      <color theme="1"/>
      <name val="Calibri"/>
      <family val="2"/>
      <scheme val="minor"/>
    </font>
    <font>
      <b/>
      <sz val="12"/>
      <color theme="1"/>
      <name val="Calibri"/>
      <family val="2"/>
      <scheme val="minor"/>
    </font>
    <font>
      <sz val="8"/>
      <name val="Calibri"/>
      <family val="2"/>
      <scheme val="minor"/>
    </font>
    <font>
      <sz val="8"/>
      <color theme="1"/>
      <name val="Tahoma"/>
      <family val="2"/>
    </font>
    <font>
      <sz val="6.5"/>
      <color theme="1"/>
      <name val="Tahoma"/>
      <family val="2"/>
    </font>
    <font>
      <sz val="7"/>
      <color theme="1"/>
      <name val="Times New Roman"/>
      <family val="1"/>
    </font>
    <font>
      <sz val="8"/>
      <color theme="1"/>
      <name val="Calibri"/>
      <family val="2"/>
    </font>
    <font>
      <b/>
      <sz val="6.5"/>
      <color theme="1"/>
      <name val="Tahoma"/>
      <family val="2"/>
    </font>
    <font>
      <b/>
      <sz val="7"/>
      <color theme="1"/>
      <name val="Times New Roman"/>
      <family val="1"/>
    </font>
  </fonts>
  <fills count="1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9BBB59"/>
        <bgColor indexed="64"/>
      </patternFill>
    </fill>
    <fill>
      <patternFill patternType="solid">
        <fgColor rgb="FFEAF1DD"/>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DDDAC"/>
        <bgColor indexed="64"/>
      </patternFill>
    </fill>
    <fill>
      <patternFill patternType="solid">
        <fgColor rgb="FFE6EED5"/>
        <bgColor indexed="64"/>
      </patternFill>
    </fill>
    <fill>
      <patternFill patternType="solid">
        <fgColor theme="8" tint="0.59999389629810485"/>
        <bgColor indexed="64"/>
      </patternFill>
    </fill>
    <fill>
      <patternFill patternType="solid">
        <fgColor theme="0"/>
        <bgColor indexed="64"/>
      </patternFill>
    </fill>
  </fills>
  <borders count="105">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indexed="64"/>
      </top>
      <bottom style="double">
        <color indexed="64"/>
      </bottom>
      <diagonal/>
    </border>
    <border>
      <left style="thin">
        <color rgb="FF7F7F7F"/>
      </left>
      <right style="thin">
        <color rgb="FF7F7F7F"/>
      </right>
      <top style="medium">
        <color indexed="64"/>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medium">
        <color indexed="64"/>
      </top>
      <bottom style="thin">
        <color rgb="FF3F3F3F"/>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3F3F3F"/>
      </left>
      <right style="medium">
        <color indexed="64"/>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rgb="FF9BBB59"/>
      </left>
      <right/>
      <top style="medium">
        <color rgb="FF9BBB59"/>
      </top>
      <bottom style="medium">
        <color rgb="FF9BBB59"/>
      </bottom>
      <diagonal/>
    </border>
    <border>
      <left style="medium">
        <color rgb="FFC2D69B"/>
      </left>
      <right/>
      <top/>
      <bottom style="medium">
        <color rgb="FFC2D69B"/>
      </bottom>
      <diagonal/>
    </border>
    <border>
      <left/>
      <right/>
      <top style="medium">
        <color rgb="FF9BBB59"/>
      </top>
      <bottom style="medium">
        <color rgb="FF9BBB59"/>
      </bottom>
      <diagonal/>
    </border>
    <border>
      <left/>
      <right style="medium">
        <color rgb="FF9BBB59"/>
      </right>
      <top style="medium">
        <color rgb="FF9BBB59"/>
      </top>
      <bottom style="medium">
        <color rgb="FF9BBB59"/>
      </bottom>
      <diagonal/>
    </border>
    <border>
      <left/>
      <right/>
      <top style="medium">
        <color rgb="FF9BBB59"/>
      </top>
      <bottom/>
      <diagonal/>
    </border>
    <border>
      <left/>
      <right/>
      <top/>
      <bottom style="medium">
        <color rgb="FF9BBB59"/>
      </bottom>
      <diagonal/>
    </border>
    <border>
      <left/>
      <right/>
      <top/>
      <bottom style="medium">
        <color rgb="FFC2D69B"/>
      </bottom>
      <diagonal/>
    </border>
    <border>
      <left/>
      <right style="medium">
        <color rgb="FFC2D69B"/>
      </right>
      <top/>
      <bottom style="medium">
        <color rgb="FFC2D69B"/>
      </bottom>
      <diagonal/>
    </border>
    <border>
      <left style="thin">
        <color rgb="FF3F3F3F"/>
      </left>
      <right style="thin">
        <color rgb="FF3F3F3F"/>
      </right>
      <top/>
      <bottom style="double">
        <color indexed="64"/>
      </bottom>
      <diagonal/>
    </border>
    <border>
      <left style="medium">
        <color indexed="64"/>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thick">
        <color rgb="FFFFFFFF"/>
      </right>
      <top/>
      <bottom/>
      <diagonal/>
    </border>
    <border>
      <left/>
      <right style="medium">
        <color rgb="FFFFFFFF"/>
      </right>
      <top/>
      <bottom style="medium">
        <color rgb="FFFFFFFF"/>
      </bottom>
      <diagonal/>
    </border>
    <border>
      <left style="thin">
        <color rgb="FF7F7F7F"/>
      </left>
      <right style="thin">
        <color rgb="FF7F7F7F"/>
      </right>
      <top/>
      <bottom style="thin">
        <color rgb="FF7F7F7F"/>
      </bottom>
      <diagonal/>
    </border>
    <border>
      <left style="medium">
        <color rgb="FFC2D69B"/>
      </left>
      <right/>
      <top style="medium">
        <color rgb="FFC2D69B"/>
      </top>
      <bottom/>
      <diagonal/>
    </border>
    <border>
      <left style="medium">
        <color rgb="FFC2D69B"/>
      </left>
      <right/>
      <top/>
      <bottom/>
      <diagonal/>
    </border>
    <border>
      <left/>
      <right/>
      <top style="medium">
        <color rgb="FFC2D69B"/>
      </top>
      <bottom/>
      <diagonal/>
    </border>
    <border>
      <left/>
      <right style="medium">
        <color rgb="FFC2D69B"/>
      </right>
      <top style="medium">
        <color rgb="FFC2D69B"/>
      </top>
      <bottom/>
      <diagonal/>
    </border>
    <border>
      <left style="medium">
        <color rgb="FFB3CC82"/>
      </left>
      <right/>
      <top style="medium">
        <color rgb="FFB3CC82"/>
      </top>
      <bottom style="medium">
        <color rgb="FFB3CC82"/>
      </bottom>
      <diagonal/>
    </border>
    <border>
      <left/>
      <right/>
      <top style="medium">
        <color rgb="FFB3CC82"/>
      </top>
      <bottom style="medium">
        <color rgb="FFB3CC82"/>
      </bottom>
      <diagonal/>
    </border>
    <border>
      <left/>
      <right style="medium">
        <color rgb="FFB3CC82"/>
      </right>
      <top style="medium">
        <color rgb="FFB3CC82"/>
      </top>
      <bottom style="medium">
        <color rgb="FFB3CC82"/>
      </bottom>
      <diagonal/>
    </border>
    <border>
      <left style="medium">
        <color rgb="FFB3CC82"/>
      </left>
      <right/>
      <top/>
      <bottom style="medium">
        <color rgb="FFB3CC82"/>
      </bottom>
      <diagonal/>
    </border>
    <border>
      <left/>
      <right/>
      <top/>
      <bottom style="medium">
        <color rgb="FFB3CC82"/>
      </bottom>
      <diagonal/>
    </border>
    <border>
      <left/>
      <right style="medium">
        <color rgb="FFB3CC82"/>
      </right>
      <top/>
      <bottom style="medium">
        <color rgb="FFB3CC82"/>
      </bottom>
      <diagonal/>
    </border>
    <border>
      <left/>
      <right/>
      <top style="medium">
        <color rgb="FFC2D69B"/>
      </top>
      <bottom style="medium">
        <color rgb="FFC2D69B"/>
      </bottom>
      <diagonal/>
    </border>
    <border>
      <left/>
      <right style="medium">
        <color rgb="FFC2D69B"/>
      </right>
      <top/>
      <bottom/>
      <diagonal/>
    </border>
    <border>
      <left/>
      <right/>
      <top style="medium">
        <color rgb="FF9BBB59"/>
      </top>
      <bottom style="medium">
        <color rgb="FFC2D69B"/>
      </bottom>
      <diagonal/>
    </border>
    <border>
      <left/>
      <right/>
      <top/>
      <bottom style="medium">
        <color rgb="FFFFFFFF"/>
      </bottom>
      <diagonal/>
    </border>
    <border>
      <left/>
      <right style="medium">
        <color rgb="FF9BBB59"/>
      </right>
      <top style="medium">
        <color rgb="FF9BBB59"/>
      </top>
      <bottom/>
      <diagonal/>
    </border>
    <border>
      <left/>
      <right style="medium">
        <color rgb="FF9BBB59"/>
      </right>
      <top/>
      <bottom/>
      <diagonal/>
    </border>
    <border>
      <left/>
      <right style="medium">
        <color rgb="FF9BBB59"/>
      </right>
      <top/>
      <bottom style="medium">
        <color rgb="FF9BBB59"/>
      </bottom>
      <diagonal/>
    </border>
    <border>
      <left style="medium">
        <color rgb="FF9BBB59"/>
      </left>
      <right/>
      <top style="medium">
        <color rgb="FF9BBB59"/>
      </top>
      <bottom/>
      <diagonal/>
    </border>
    <border>
      <left style="medium">
        <color rgb="FF9BBB59"/>
      </left>
      <right/>
      <top/>
      <bottom/>
      <diagonal/>
    </border>
    <border>
      <left style="medium">
        <color rgb="FF9BBB59"/>
      </left>
      <right/>
      <top/>
      <bottom style="medium">
        <color rgb="FF9BBB59"/>
      </bottom>
      <diagonal/>
    </border>
    <border>
      <left style="medium">
        <color rgb="FFC2D69B"/>
      </left>
      <right/>
      <top style="medium">
        <color rgb="FF9BBB59"/>
      </top>
      <bottom/>
      <diagonal/>
    </border>
    <border>
      <left/>
      <right style="medium">
        <color rgb="FFC2D69B"/>
      </right>
      <top style="medium">
        <color rgb="FF9BBB59"/>
      </top>
      <bottom/>
      <diagonal/>
    </border>
    <border>
      <left style="thin">
        <color rgb="FF7F7F7F"/>
      </left>
      <right/>
      <top style="medium">
        <color indexed="64"/>
      </top>
      <bottom style="thin">
        <color rgb="FF7F7F7F"/>
      </bottom>
      <diagonal/>
    </border>
    <border>
      <left/>
      <right/>
      <top style="medium">
        <color indexed="64"/>
      </top>
      <bottom style="thin">
        <color rgb="FF7F7F7F"/>
      </bottom>
      <diagonal/>
    </border>
    <border>
      <left/>
      <right style="thin">
        <color rgb="FF7F7F7F"/>
      </right>
      <top style="medium">
        <color indexed="64"/>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medium">
        <color indexed="64"/>
      </bottom>
      <diagonal/>
    </border>
    <border>
      <left/>
      <right/>
      <top style="thin">
        <color rgb="FF7F7F7F"/>
      </top>
      <bottom style="medium">
        <color indexed="64"/>
      </bottom>
      <diagonal/>
    </border>
    <border>
      <left/>
      <right style="thin">
        <color rgb="FF7F7F7F"/>
      </right>
      <top style="thin">
        <color rgb="FF7F7F7F"/>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top style="medium">
        <color indexed="64"/>
      </top>
      <bottom style="thin">
        <color rgb="FF3F3F3F"/>
      </bottom>
      <diagonal/>
    </border>
    <border>
      <left style="thin">
        <color rgb="FF3F3F3F"/>
      </left>
      <right/>
      <top style="thin">
        <color rgb="FF3F3F3F"/>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top/>
      <bottom/>
      <diagonal/>
    </border>
    <border>
      <left style="thick">
        <color auto="1"/>
      </left>
      <right/>
      <top/>
      <bottom/>
      <diagonal/>
    </border>
    <border>
      <left style="thin">
        <color rgb="FF3F3F3F"/>
      </left>
      <right style="medium">
        <color indexed="64"/>
      </right>
      <top style="thin">
        <color rgb="FF3F3F3F"/>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auto="1"/>
      </right>
      <top style="medium">
        <color rgb="FF000000"/>
      </top>
      <bottom style="medium">
        <color indexed="64"/>
      </bottom>
      <diagonal/>
    </border>
    <border>
      <left style="medium">
        <color rgb="FF000000"/>
      </left>
      <right style="thick">
        <color auto="1"/>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2" borderId="20" applyNumberFormat="0" applyAlignment="0" applyProtection="0"/>
    <xf numFmtId="0" fontId="9" fillId="3" borderId="21" applyNumberFormat="0" applyAlignment="0" applyProtection="0"/>
    <xf numFmtId="9" fontId="7" fillId="0" borderId="0" applyFont="0" applyFill="0" applyBorder="0" applyAlignment="0" applyProtection="0"/>
  </cellStyleXfs>
  <cellXfs count="583">
    <xf numFmtId="0" fontId="0" fillId="0" borderId="0" xfId="0"/>
    <xf numFmtId="0" fontId="0" fillId="0" borderId="0" xfId="0" applyAlignment="1">
      <alignment wrapText="1"/>
    </xf>
    <xf numFmtId="0" fontId="0" fillId="0" borderId="0" xfId="0" applyAlignment="1">
      <alignment horizontal="left" vertical="top"/>
    </xf>
    <xf numFmtId="43" fontId="7" fillId="0" borderId="0" xfId="1" applyFont="1"/>
    <xf numFmtId="44" fontId="7" fillId="0" borderId="0" xfId="2" applyFont="1"/>
    <xf numFmtId="43" fontId="7" fillId="0" borderId="0" xfId="1" applyFont="1" applyBorder="1"/>
    <xf numFmtId="0" fontId="0" fillId="0" borderId="1" xfId="0" applyBorder="1" applyAlignment="1">
      <alignment horizontal="left" vertical="top"/>
    </xf>
    <xf numFmtId="0" fontId="0" fillId="0" borderId="1" xfId="0" applyBorder="1" applyAlignment="1">
      <alignment wrapText="1"/>
    </xf>
    <xf numFmtId="0" fontId="10" fillId="0" borderId="1" xfId="0" applyFont="1" applyBorder="1" applyAlignment="1">
      <alignment horizontal="right"/>
    </xf>
    <xf numFmtId="43" fontId="10" fillId="0" borderId="1" xfId="1" applyFont="1" applyBorder="1" applyAlignment="1">
      <alignment horizontal="right"/>
    </xf>
    <xf numFmtId="43" fontId="7" fillId="0" borderId="1" xfId="1" applyFont="1" applyBorder="1" applyAlignment="1">
      <alignment horizontal="right"/>
    </xf>
    <xf numFmtId="44" fontId="7" fillId="0" borderId="1" xfId="2" applyFont="1" applyBorder="1" applyAlignment="1">
      <alignment horizontal="right"/>
    </xf>
    <xf numFmtId="0" fontId="11" fillId="0" borderId="2" xfId="0" applyFont="1" applyBorder="1" applyAlignment="1">
      <alignment horizontal="left" vertical="top"/>
    </xf>
    <xf numFmtId="0" fontId="0" fillId="0" borderId="2" xfId="0" applyBorder="1" applyAlignment="1">
      <alignment wrapText="1"/>
    </xf>
    <xf numFmtId="0" fontId="10" fillId="0" borderId="2" xfId="0" applyFont="1" applyBorder="1" applyAlignment="1">
      <alignment horizontal="right"/>
    </xf>
    <xf numFmtId="43" fontId="10" fillId="0" borderId="2" xfId="1" applyFont="1" applyBorder="1" applyAlignment="1">
      <alignment horizontal="right"/>
    </xf>
    <xf numFmtId="0" fontId="10" fillId="0" borderId="0" xfId="0" applyFont="1" applyAlignment="1">
      <alignment horizontal="left" vertical="top"/>
    </xf>
    <xf numFmtId="0" fontId="10" fillId="0" borderId="0" xfId="0" applyFont="1" applyAlignment="1">
      <alignment wrapText="1"/>
    </xf>
    <xf numFmtId="44" fontId="7" fillId="0" borderId="0" xfId="2" applyFont="1" applyBorder="1"/>
    <xf numFmtId="0" fontId="0" fillId="0" borderId="2" xfId="0" applyBorder="1" applyAlignment="1">
      <alignment horizontal="left" vertical="top"/>
    </xf>
    <xf numFmtId="0" fontId="0" fillId="0" borderId="2" xfId="0" applyBorder="1"/>
    <xf numFmtId="43" fontId="7" fillId="0" borderId="2" xfId="1" applyFont="1" applyBorder="1"/>
    <xf numFmtId="44" fontId="7" fillId="0" borderId="2" xfId="2" applyFont="1" applyBorder="1"/>
    <xf numFmtId="0" fontId="0" fillId="0" borderId="3" xfId="0" applyBorder="1"/>
    <xf numFmtId="0" fontId="0" fillId="0" borderId="4" xfId="0" applyBorder="1" applyAlignment="1">
      <alignment wrapText="1"/>
    </xf>
    <xf numFmtId="0" fontId="0" fillId="0" borderId="4" xfId="0" applyBorder="1"/>
    <xf numFmtId="43" fontId="7" fillId="0" borderId="4" xfId="1" applyFont="1" applyBorder="1"/>
    <xf numFmtId="44" fontId="7" fillId="0" borderId="4" xfId="2" applyFont="1" applyBorder="1"/>
    <xf numFmtId="0" fontId="0" fillId="0" borderId="5" xfId="0" applyBorder="1"/>
    <xf numFmtId="0" fontId="12" fillId="0" borderId="4" xfId="0" applyFont="1" applyBorder="1" applyAlignment="1">
      <alignment horizontal="left" vertical="center"/>
    </xf>
    <xf numFmtId="0" fontId="10" fillId="0" borderId="0" xfId="0" applyFont="1" applyAlignment="1">
      <alignment horizontal="left"/>
    </xf>
    <xf numFmtId="0" fontId="13" fillId="0" borderId="0" xfId="0" applyFont="1"/>
    <xf numFmtId="0" fontId="13" fillId="0" borderId="0" xfId="0" applyFont="1" applyAlignment="1">
      <alignment wrapText="1"/>
    </xf>
    <xf numFmtId="0" fontId="13" fillId="0" borderId="0" xfId="0" applyFont="1" applyAlignment="1">
      <alignment textRotation="90"/>
    </xf>
    <xf numFmtId="0" fontId="13" fillId="0" borderId="0" xfId="0" applyFont="1" applyAlignment="1">
      <alignment horizontal="center" textRotation="90"/>
    </xf>
    <xf numFmtId="0" fontId="14" fillId="0" borderId="0" xfId="0" applyFont="1" applyAlignment="1">
      <alignment horizontal="center" textRotation="90" wrapText="1"/>
    </xf>
    <xf numFmtId="49" fontId="13" fillId="0" borderId="0" xfId="0" applyNumberFormat="1" applyFont="1"/>
    <xf numFmtId="0" fontId="15" fillId="4" borderId="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8" xfId="0" applyFont="1" applyFill="1" applyBorder="1" applyAlignment="1">
      <alignment horizontal="center" vertical="center" wrapText="1"/>
    </xf>
    <xf numFmtId="0" fontId="13" fillId="0" borderId="0" xfId="0" applyFont="1" applyAlignment="1">
      <alignment horizontal="left" wrapText="1"/>
    </xf>
    <xf numFmtId="0" fontId="16" fillId="0" borderId="6" xfId="0" applyFont="1" applyBorder="1" applyAlignment="1">
      <alignment vertical="center"/>
    </xf>
    <xf numFmtId="0" fontId="16" fillId="0" borderId="5" xfId="0" applyFont="1" applyBorder="1" applyAlignment="1">
      <alignment vertical="center"/>
    </xf>
    <xf numFmtId="0" fontId="16" fillId="0" borderId="5" xfId="0" applyFont="1" applyBorder="1" applyAlignment="1">
      <alignment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3" fillId="0" borderId="0" xfId="0" applyFont="1" applyAlignment="1">
      <alignment vertical="top"/>
    </xf>
    <xf numFmtId="0" fontId="16" fillId="0" borderId="7" xfId="0" applyFont="1" applyBorder="1" applyAlignment="1">
      <alignment vertical="center"/>
    </xf>
    <xf numFmtId="0" fontId="16" fillId="0" borderId="8" xfId="0" applyFont="1" applyBorder="1" applyAlignment="1">
      <alignment vertical="center"/>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164" fontId="16" fillId="0" borderId="8" xfId="0" applyNumberFormat="1" applyFont="1" applyBorder="1" applyAlignment="1">
      <alignment vertical="center"/>
    </xf>
    <xf numFmtId="164" fontId="13" fillId="0" borderId="0" xfId="1" applyNumberFormat="1" applyFont="1" applyFill="1" applyBorder="1" applyAlignment="1" applyProtection="1">
      <alignment horizontal="right"/>
    </xf>
    <xf numFmtId="164" fontId="13" fillId="0" borderId="0" xfId="1" applyNumberFormat="1" applyFont="1" applyFill="1" applyBorder="1" applyAlignment="1" applyProtection="1">
      <alignment horizontal="right" vertical="top"/>
    </xf>
    <xf numFmtId="0" fontId="16" fillId="0" borderId="7" xfId="0" applyFont="1" applyBorder="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4" fillId="0" borderId="0" xfId="0" applyFont="1"/>
    <xf numFmtId="0" fontId="14" fillId="0" borderId="0" xfId="0" applyFont="1" applyAlignment="1">
      <alignment horizontal="left" wrapText="1"/>
    </xf>
    <xf numFmtId="0" fontId="13" fillId="0" borderId="0" xfId="0" applyFont="1" applyAlignment="1">
      <alignment horizontal="center"/>
    </xf>
    <xf numFmtId="0" fontId="13" fillId="0" borderId="0" xfId="0" applyFont="1" applyAlignment="1">
      <alignment horizontal="center" wrapText="1"/>
    </xf>
    <xf numFmtId="164" fontId="13" fillId="0" borderId="0" xfId="0" applyNumberFormat="1" applyFont="1" applyAlignment="1">
      <alignment horizontal="right"/>
    </xf>
    <xf numFmtId="0" fontId="17" fillId="0" borderId="0" xfId="0" applyFont="1"/>
    <xf numFmtId="43" fontId="13" fillId="0" borderId="0" xfId="1" applyFont="1" applyFill="1" applyProtection="1"/>
    <xf numFmtId="43" fontId="15" fillId="4" borderId="5" xfId="1" applyFont="1" applyFill="1" applyBorder="1" applyAlignment="1">
      <alignment horizontal="center" vertical="center"/>
    </xf>
    <xf numFmtId="43" fontId="15" fillId="4" borderId="8" xfId="1" applyFont="1" applyFill="1" applyBorder="1" applyAlignment="1">
      <alignment vertical="center" wrapText="1"/>
    </xf>
    <xf numFmtId="49" fontId="13" fillId="0" borderId="0" xfId="0" applyNumberFormat="1" applyFont="1" applyAlignment="1">
      <alignment wrapText="1"/>
    </xf>
    <xf numFmtId="49" fontId="15" fillId="4" borderId="8" xfId="0" applyNumberFormat="1" applyFont="1" applyFill="1" applyBorder="1" applyAlignment="1">
      <alignment vertical="center" wrapText="1"/>
    </xf>
    <xf numFmtId="49" fontId="16" fillId="0" borderId="0" xfId="0" applyNumberFormat="1" applyFont="1" applyAlignment="1">
      <alignment vertical="center" wrapText="1"/>
    </xf>
    <xf numFmtId="43" fontId="19" fillId="3" borderId="21" xfId="4" applyNumberFormat="1" applyFont="1" applyAlignment="1" applyProtection="1">
      <alignment vertical="center"/>
      <protection locked="0"/>
    </xf>
    <xf numFmtId="0" fontId="0" fillId="0" borderId="9" xfId="0" applyBorder="1" applyAlignment="1">
      <alignment horizontal="left" vertical="top"/>
    </xf>
    <xf numFmtId="0" fontId="0" fillId="0" borderId="1" xfId="0" applyBorder="1"/>
    <xf numFmtId="43" fontId="8" fillId="2" borderId="23" xfId="3" applyNumberFormat="1" applyBorder="1" applyProtection="1">
      <protection locked="0"/>
    </xf>
    <xf numFmtId="0" fontId="0" fillId="0" borderId="10" xfId="0" applyBorder="1" applyAlignment="1">
      <alignment horizontal="left" vertical="top"/>
    </xf>
    <xf numFmtId="43" fontId="8" fillId="2" borderId="20" xfId="3" applyNumberFormat="1" applyProtection="1">
      <protection locked="0"/>
    </xf>
    <xf numFmtId="0" fontId="0" fillId="0" borderId="11" xfId="0" applyBorder="1" applyAlignment="1">
      <alignment horizontal="left" vertical="top"/>
    </xf>
    <xf numFmtId="43" fontId="8" fillId="2" borderId="24" xfId="3" applyNumberFormat="1" applyBorder="1" applyProtection="1">
      <protection locked="0"/>
    </xf>
    <xf numFmtId="43" fontId="9" fillId="3" borderId="25" xfId="4" applyNumberFormat="1" applyBorder="1" applyProtection="1"/>
    <xf numFmtId="0" fontId="8" fillId="2" borderId="23" xfId="3" applyBorder="1" applyProtection="1">
      <protection locked="0"/>
    </xf>
    <xf numFmtId="0" fontId="8" fillId="2" borderId="20" xfId="3" applyProtection="1">
      <protection locked="0"/>
    </xf>
    <xf numFmtId="0" fontId="8" fillId="2" borderId="24" xfId="3" applyBorder="1" applyProtection="1">
      <protection locked="0"/>
    </xf>
    <xf numFmtId="0" fontId="8" fillId="2" borderId="26" xfId="3" applyBorder="1" applyAlignment="1" applyProtection="1">
      <alignment horizontal="left" vertical="top"/>
      <protection locked="0"/>
    </xf>
    <xf numFmtId="0" fontId="8" fillId="2" borderId="27" xfId="3" applyBorder="1" applyAlignment="1" applyProtection="1">
      <alignment horizontal="left" vertical="top"/>
      <protection locked="0"/>
    </xf>
    <xf numFmtId="0" fontId="8" fillId="2" borderId="28" xfId="3" applyBorder="1" applyAlignment="1" applyProtection="1">
      <alignment horizontal="left" vertical="top"/>
      <protection locked="0"/>
    </xf>
    <xf numFmtId="43" fontId="9" fillId="3" borderId="25" xfId="4" applyNumberFormat="1" applyBorder="1"/>
    <xf numFmtId="44" fontId="9" fillId="3" borderId="29" xfId="4" applyNumberFormat="1" applyBorder="1"/>
    <xf numFmtId="43" fontId="9" fillId="3" borderId="21" xfId="4" applyNumberFormat="1"/>
    <xf numFmtId="43" fontId="9" fillId="3" borderId="21" xfId="4" applyNumberFormat="1" applyProtection="1"/>
    <xf numFmtId="44" fontId="9" fillId="3" borderId="30" xfId="4" applyNumberFormat="1" applyBorder="1"/>
    <xf numFmtId="43" fontId="9" fillId="3" borderId="31" xfId="4" applyNumberFormat="1" applyBorder="1"/>
    <xf numFmtId="43" fontId="9" fillId="3" borderId="31" xfId="4" applyNumberFormat="1" applyBorder="1" applyProtection="1"/>
    <xf numFmtId="44" fontId="9" fillId="3" borderId="32" xfId="4" applyNumberFormat="1" applyBorder="1"/>
    <xf numFmtId="43" fontId="9" fillId="3" borderId="21" xfId="4" applyNumberFormat="1" applyProtection="1">
      <protection locked="0"/>
    </xf>
    <xf numFmtId="43" fontId="9" fillId="3" borderId="31" xfId="4" applyNumberFormat="1" applyBorder="1" applyProtection="1">
      <protection locked="0"/>
    </xf>
    <xf numFmtId="44" fontId="10" fillId="5" borderId="12" xfId="2" applyFont="1" applyFill="1" applyBorder="1"/>
    <xf numFmtId="43" fontId="7" fillId="5" borderId="13" xfId="1" applyFont="1" applyFill="1" applyBorder="1"/>
    <xf numFmtId="44" fontId="7" fillId="5" borderId="13" xfId="2" applyFont="1" applyFill="1" applyBorder="1"/>
    <xf numFmtId="43" fontId="10" fillId="5" borderId="14" xfId="1" applyFont="1" applyFill="1" applyBorder="1"/>
    <xf numFmtId="44" fontId="10" fillId="5" borderId="14" xfId="2" applyFont="1" applyFill="1" applyBorder="1"/>
    <xf numFmtId="43" fontId="10" fillId="5" borderId="15" xfId="1" applyFont="1" applyFill="1" applyBorder="1"/>
    <xf numFmtId="43" fontId="7" fillId="5" borderId="16" xfId="1" applyFont="1" applyFill="1" applyBorder="1"/>
    <xf numFmtId="43" fontId="10" fillId="0" borderId="0" xfId="1" applyFont="1" applyBorder="1" applyAlignment="1">
      <alignment horizontal="right"/>
    </xf>
    <xf numFmtId="44" fontId="10" fillId="0" borderId="0" xfId="2" applyFont="1" applyBorder="1" applyAlignment="1">
      <alignment horizontal="right"/>
    </xf>
    <xf numFmtId="43" fontId="7" fillId="5" borderId="15" xfId="1" applyFont="1" applyFill="1" applyBorder="1"/>
    <xf numFmtId="44" fontId="7" fillId="5" borderId="15" xfId="2" applyFont="1" applyFill="1" applyBorder="1"/>
    <xf numFmtId="43" fontId="7" fillId="5" borderId="17" xfId="1" applyFont="1" applyFill="1" applyBorder="1"/>
    <xf numFmtId="44" fontId="7" fillId="5" borderId="17" xfId="2" applyFont="1" applyFill="1" applyBorder="1"/>
    <xf numFmtId="0" fontId="8" fillId="2" borderId="26" xfId="3" applyBorder="1" applyAlignment="1" applyProtection="1">
      <alignment vertical="top"/>
      <protection locked="0"/>
    </xf>
    <xf numFmtId="0" fontId="8" fillId="2" borderId="27" xfId="3" applyBorder="1" applyAlignment="1" applyProtection="1">
      <alignment vertical="top"/>
      <protection locked="0"/>
    </xf>
    <xf numFmtId="0" fontId="8" fillId="2" borderId="28" xfId="3" applyBorder="1" applyAlignment="1" applyProtection="1">
      <alignment vertical="top"/>
      <protection locked="0"/>
    </xf>
    <xf numFmtId="43" fontId="18" fillId="6" borderId="20" xfId="3" applyNumberFormat="1" applyFont="1" applyFill="1" applyAlignment="1" applyProtection="1">
      <alignment vertical="center"/>
    </xf>
    <xf numFmtId="0" fontId="18" fillId="6" borderId="20" xfId="3" applyFont="1" applyFill="1" applyAlignment="1" applyProtection="1">
      <alignment vertical="center" wrapText="1"/>
    </xf>
    <xf numFmtId="49" fontId="18" fillId="6" borderId="20" xfId="3" applyNumberFormat="1" applyFont="1" applyFill="1" applyAlignment="1" applyProtection="1">
      <alignment vertical="center" wrapText="1"/>
    </xf>
    <xf numFmtId="43" fontId="19" fillId="6" borderId="21" xfId="4" applyNumberFormat="1" applyFont="1" applyFill="1" applyAlignment="1" applyProtection="1">
      <alignment vertical="center"/>
    </xf>
    <xf numFmtId="44" fontId="19" fillId="6" borderId="21" xfId="2" applyFont="1" applyFill="1" applyBorder="1" applyAlignment="1" applyProtection="1">
      <alignment vertical="center"/>
    </xf>
    <xf numFmtId="0" fontId="20" fillId="0" borderId="0" xfId="0" applyFont="1" applyAlignment="1">
      <alignment horizontal="righ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right" vertical="center"/>
    </xf>
    <xf numFmtId="0" fontId="20"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Alignment="1">
      <alignment horizontal="left" vertical="center"/>
    </xf>
    <xf numFmtId="0" fontId="10"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22" fillId="0" borderId="0" xfId="0" applyFont="1" applyAlignment="1">
      <alignment vertical="top" wrapText="1"/>
    </xf>
    <xf numFmtId="0" fontId="10" fillId="0" borderId="0" xfId="0" applyFont="1"/>
    <xf numFmtId="0" fontId="23" fillId="7" borderId="33" xfId="0" applyFont="1" applyFill="1" applyBorder="1" applyAlignment="1">
      <alignment vertical="center" wrapText="1"/>
    </xf>
    <xf numFmtId="0" fontId="24" fillId="8" borderId="34" xfId="0" applyFont="1" applyFill="1" applyBorder="1" applyAlignment="1">
      <alignment vertical="top" wrapText="1"/>
    </xf>
    <xf numFmtId="0" fontId="0" fillId="0" borderId="0" xfId="0" applyAlignment="1">
      <alignment vertical="top"/>
    </xf>
    <xf numFmtId="0" fontId="23" fillId="7" borderId="33" xfId="0" applyFont="1" applyFill="1" applyBorder="1" applyAlignment="1">
      <alignment vertical="top" wrapText="1"/>
    </xf>
    <xf numFmtId="0" fontId="24" fillId="0" borderId="34" xfId="0" applyFont="1" applyBorder="1" applyAlignment="1">
      <alignment vertical="top" wrapText="1"/>
    </xf>
    <xf numFmtId="0" fontId="23" fillId="7" borderId="35" xfId="0" applyFont="1" applyFill="1" applyBorder="1" applyAlignment="1">
      <alignment vertical="top" wrapText="1"/>
    </xf>
    <xf numFmtId="0" fontId="23" fillId="7" borderId="35" xfId="0" applyFont="1" applyFill="1" applyBorder="1" applyAlignment="1">
      <alignment horizontal="right" vertical="center" wrapText="1"/>
    </xf>
    <xf numFmtId="0" fontId="23" fillId="7" borderId="36" xfId="0" applyFont="1" applyFill="1" applyBorder="1" applyAlignment="1">
      <alignment horizontal="right" vertical="center" wrapText="1"/>
    </xf>
    <xf numFmtId="0" fontId="24" fillId="8" borderId="33" xfId="0" applyFont="1" applyFill="1" applyBorder="1" applyAlignment="1">
      <alignment vertical="center" wrapText="1"/>
    </xf>
    <xf numFmtId="44" fontId="25" fillId="8" borderId="35" xfId="2" applyFont="1" applyFill="1" applyBorder="1" applyAlignment="1" applyProtection="1">
      <alignment horizontal="right" vertical="center" wrapText="1"/>
      <protection locked="0"/>
    </xf>
    <xf numFmtId="44" fontId="25" fillId="8" borderId="36" xfId="2" applyFont="1" applyFill="1" applyBorder="1" applyAlignment="1" applyProtection="1">
      <alignment horizontal="right" vertical="center" wrapText="1"/>
      <protection locked="0"/>
    </xf>
    <xf numFmtId="0" fontId="24" fillId="0" borderId="33" xfId="0" applyFont="1" applyBorder="1" applyAlignment="1">
      <alignment vertical="center" wrapText="1"/>
    </xf>
    <xf numFmtId="44" fontId="25" fillId="0" borderId="35" xfId="2" applyFont="1" applyBorder="1" applyAlignment="1" applyProtection="1">
      <alignment horizontal="right" vertical="center" wrapText="1"/>
      <protection locked="0"/>
    </xf>
    <xf numFmtId="44" fontId="25" fillId="0" borderId="36" xfId="2" applyFont="1" applyBorder="1" applyAlignment="1" applyProtection="1">
      <alignment horizontal="right" vertical="center" wrapText="1"/>
      <protection locked="0"/>
    </xf>
    <xf numFmtId="0" fontId="25" fillId="8" borderId="35" xfId="0" applyFont="1" applyFill="1" applyBorder="1" applyAlignment="1" applyProtection="1">
      <alignment horizontal="right" vertical="center" wrapText="1"/>
      <protection locked="0"/>
    </xf>
    <xf numFmtId="0" fontId="25" fillId="8" borderId="36" xfId="0" applyFont="1" applyFill="1" applyBorder="1" applyAlignment="1" applyProtection="1">
      <alignment horizontal="right" vertical="center" wrapText="1"/>
      <protection locked="0"/>
    </xf>
    <xf numFmtId="0" fontId="26" fillId="0" borderId="33" xfId="0" applyFont="1" applyBorder="1" applyAlignment="1">
      <alignment vertical="center" wrapText="1"/>
    </xf>
    <xf numFmtId="10" fontId="26" fillId="0" borderId="35" xfId="5" applyNumberFormat="1" applyFont="1" applyBorder="1" applyAlignment="1">
      <alignment horizontal="right" vertical="center" wrapText="1"/>
    </xf>
    <xf numFmtId="10" fontId="26" fillId="0" borderId="36" xfId="5" applyNumberFormat="1" applyFont="1" applyBorder="1" applyAlignment="1">
      <alignment horizontal="right" vertical="center" wrapText="1"/>
    </xf>
    <xf numFmtId="0" fontId="26" fillId="8" borderId="33" xfId="0" applyFont="1" applyFill="1" applyBorder="1" applyAlignment="1">
      <alignment vertical="center" wrapText="1"/>
    </xf>
    <xf numFmtId="10" fontId="26" fillId="8" borderId="35" xfId="5" applyNumberFormat="1" applyFont="1" applyFill="1" applyBorder="1" applyAlignment="1">
      <alignment horizontal="right" vertical="center" wrapText="1"/>
    </xf>
    <xf numFmtId="10" fontId="26" fillId="8" borderId="36" xfId="5" applyNumberFormat="1" applyFont="1" applyFill="1" applyBorder="1" applyAlignment="1">
      <alignment horizontal="right" vertical="center" wrapText="1"/>
    </xf>
    <xf numFmtId="0" fontId="26" fillId="0" borderId="35" xfId="0" applyFont="1" applyBorder="1" applyAlignment="1">
      <alignment horizontal="right" vertical="center" wrapText="1"/>
    </xf>
    <xf numFmtId="0" fontId="26" fillId="0" borderId="36" xfId="0" applyFont="1" applyBorder="1" applyAlignment="1">
      <alignment horizontal="right" vertical="center" wrapText="1"/>
    </xf>
    <xf numFmtId="0" fontId="26" fillId="8" borderId="35" xfId="0" applyFont="1" applyFill="1" applyBorder="1" applyAlignment="1">
      <alignment horizontal="right" vertical="center" wrapText="1"/>
    </xf>
    <xf numFmtId="0" fontId="26" fillId="8" borderId="36" xfId="0" applyFont="1" applyFill="1" applyBorder="1" applyAlignment="1">
      <alignment horizontal="right" vertical="center" wrapText="1"/>
    </xf>
    <xf numFmtId="44" fontId="26" fillId="0" borderId="35" xfId="2" applyFont="1" applyBorder="1" applyAlignment="1">
      <alignment horizontal="right" vertical="center" wrapText="1"/>
    </xf>
    <xf numFmtId="44" fontId="26" fillId="0" borderId="36" xfId="2" applyFont="1" applyBorder="1" applyAlignment="1">
      <alignment horizontal="right" vertical="center" wrapText="1"/>
    </xf>
    <xf numFmtId="0" fontId="23" fillId="7" borderId="0" xfId="0" applyFont="1" applyFill="1" applyAlignment="1">
      <alignment vertical="center" wrapText="1"/>
    </xf>
    <xf numFmtId="0" fontId="23" fillId="7" borderId="37" xfId="0" applyFont="1" applyFill="1" applyBorder="1" applyAlignment="1">
      <alignment vertical="center" wrapText="1"/>
    </xf>
    <xf numFmtId="0" fontId="23" fillId="7" borderId="38" xfId="0" applyFont="1" applyFill="1" applyBorder="1" applyAlignment="1">
      <alignment vertical="center" wrapText="1"/>
    </xf>
    <xf numFmtId="0" fontId="0" fillId="7" borderId="38" xfId="0" applyFill="1" applyBorder="1" applyAlignment="1">
      <alignment vertical="top" wrapText="1"/>
    </xf>
    <xf numFmtId="0" fontId="27" fillId="0" borderId="0" xfId="0" applyFont="1"/>
    <xf numFmtId="49" fontId="25" fillId="8" borderId="39" xfId="0" applyNumberFormat="1" applyFont="1" applyFill="1" applyBorder="1" applyAlignment="1" applyProtection="1">
      <alignment vertical="top" wrapText="1"/>
      <protection locked="0"/>
    </xf>
    <xf numFmtId="14" fontId="25" fillId="8" borderId="39" xfId="0" applyNumberFormat="1" applyFont="1" applyFill="1" applyBorder="1" applyAlignment="1" applyProtection="1">
      <alignment vertical="top" wrapText="1"/>
      <protection locked="0"/>
    </xf>
    <xf numFmtId="2" fontId="25" fillId="8" borderId="39" xfId="0" applyNumberFormat="1" applyFont="1" applyFill="1" applyBorder="1" applyAlignment="1" applyProtection="1">
      <alignment horizontal="center" vertical="top" wrapText="1"/>
      <protection locked="0"/>
    </xf>
    <xf numFmtId="44" fontId="25" fillId="8" borderId="39" xfId="2" applyFont="1" applyFill="1" applyBorder="1" applyAlignment="1" applyProtection="1">
      <alignment horizontal="right" vertical="top" wrapText="1"/>
      <protection locked="0"/>
    </xf>
    <xf numFmtId="0" fontId="25" fillId="8" borderId="39" xfId="0" applyFont="1" applyFill="1" applyBorder="1" applyAlignment="1" applyProtection="1">
      <alignment vertical="top" wrapText="1"/>
      <protection locked="0"/>
    </xf>
    <xf numFmtId="49" fontId="25" fillId="8" borderId="40" xfId="0" applyNumberFormat="1" applyFont="1" applyFill="1" applyBorder="1" applyAlignment="1" applyProtection="1">
      <alignment vertical="top" wrapText="1"/>
      <protection locked="0"/>
    </xf>
    <xf numFmtId="49" fontId="25" fillId="0" borderId="39" xfId="0" applyNumberFormat="1" applyFont="1" applyBorder="1" applyAlignment="1" applyProtection="1">
      <alignment vertical="top" wrapText="1"/>
      <protection locked="0"/>
    </xf>
    <xf numFmtId="14" fontId="25" fillId="0" borderId="39" xfId="0" applyNumberFormat="1" applyFont="1" applyBorder="1" applyAlignment="1" applyProtection="1">
      <alignment vertical="top" wrapText="1"/>
      <protection locked="0"/>
    </xf>
    <xf numFmtId="2" fontId="25" fillId="0" borderId="39" xfId="0" applyNumberFormat="1" applyFont="1" applyBorder="1" applyAlignment="1" applyProtection="1">
      <alignment horizontal="center" vertical="top" wrapText="1"/>
      <protection locked="0"/>
    </xf>
    <xf numFmtId="44" fontId="25" fillId="0" borderId="39" xfId="2" applyFont="1" applyBorder="1" applyAlignment="1" applyProtection="1">
      <alignment horizontal="right" vertical="top" wrapText="1"/>
      <protection locked="0"/>
    </xf>
    <xf numFmtId="0" fontId="25" fillId="0" borderId="39" xfId="0" applyFont="1" applyBorder="1" applyAlignment="1" applyProtection="1">
      <alignment vertical="top" wrapText="1"/>
      <protection locked="0"/>
    </xf>
    <xf numFmtId="49" fontId="25" fillId="0" borderId="40" xfId="0" applyNumberFormat="1" applyFont="1" applyBorder="1" applyAlignment="1" applyProtection="1">
      <alignment vertical="top" wrapText="1"/>
      <protection locked="0"/>
    </xf>
    <xf numFmtId="0" fontId="0" fillId="8" borderId="0" xfId="0" applyFill="1" applyAlignment="1">
      <alignment vertical="top" wrapText="1"/>
    </xf>
    <xf numFmtId="0" fontId="0" fillId="8" borderId="39" xfId="0" applyFill="1" applyBorder="1" applyAlignment="1">
      <alignment vertical="top" wrapText="1"/>
    </xf>
    <xf numFmtId="0" fontId="0" fillId="0" borderId="39" xfId="0" applyBorder="1" applyAlignment="1">
      <alignment vertical="top" wrapText="1"/>
    </xf>
    <xf numFmtId="0" fontId="0" fillId="0" borderId="0" xfId="0" applyAlignment="1">
      <alignment horizontal="center"/>
    </xf>
    <xf numFmtId="0" fontId="25" fillId="8" borderId="0" xfId="0" applyFont="1" applyFill="1" applyAlignment="1">
      <alignment horizontal="center" vertical="top" wrapText="1"/>
    </xf>
    <xf numFmtId="0" fontId="25" fillId="8" borderId="39" xfId="0" applyFont="1" applyFill="1" applyBorder="1" applyAlignment="1">
      <alignment horizontal="center" vertical="top" wrapText="1"/>
    </xf>
    <xf numFmtId="0" fontId="25" fillId="0" borderId="0" xfId="0" applyFont="1" applyAlignment="1">
      <alignment horizontal="center" vertical="top" wrapText="1"/>
    </xf>
    <xf numFmtId="0" fontId="25" fillId="0" borderId="39" xfId="0" applyFont="1" applyBorder="1" applyAlignment="1">
      <alignment horizontal="center" vertical="top" wrapText="1"/>
    </xf>
    <xf numFmtId="0" fontId="23" fillId="7" borderId="36" xfId="0" applyFont="1" applyFill="1" applyBorder="1" applyAlignment="1">
      <alignment horizontal="center" vertical="top" wrapText="1"/>
    </xf>
    <xf numFmtId="0" fontId="27" fillId="0" borderId="0" xfId="0" applyFont="1" applyAlignment="1">
      <alignment vertical="top"/>
    </xf>
    <xf numFmtId="0" fontId="2" fillId="0" borderId="0" xfId="0" applyFont="1" applyAlignment="1">
      <alignment horizontal="left" vertical="center" wrapText="1"/>
    </xf>
    <xf numFmtId="0" fontId="21" fillId="0" borderId="0" xfId="0" applyFont="1" applyAlignment="1" applyProtection="1">
      <alignment horizontal="right" vertical="center"/>
      <protection locked="0"/>
    </xf>
    <xf numFmtId="0" fontId="10" fillId="9" borderId="0" xfId="0" applyFont="1" applyFill="1"/>
    <xf numFmtId="43" fontId="10" fillId="9" borderId="0" xfId="1" applyFont="1" applyFill="1"/>
    <xf numFmtId="0" fontId="25" fillId="10" borderId="39" xfId="0" applyFont="1" applyFill="1" applyBorder="1" applyAlignment="1">
      <alignment vertical="top" wrapText="1"/>
    </xf>
    <xf numFmtId="0" fontId="25" fillId="10" borderId="40" xfId="0" applyFont="1" applyFill="1" applyBorder="1" applyAlignment="1">
      <alignment vertical="top" wrapText="1"/>
    </xf>
    <xf numFmtId="0" fontId="25" fillId="10" borderId="39" xfId="0" applyFont="1" applyFill="1" applyBorder="1" applyAlignment="1">
      <alignment horizontal="center" vertical="center" wrapText="1"/>
    </xf>
    <xf numFmtId="0" fontId="25" fillId="8" borderId="0" xfId="0" applyFont="1" applyFill="1" applyAlignment="1" applyProtection="1">
      <alignment horizontal="center" vertical="center" wrapText="1"/>
      <protection locked="0"/>
    </xf>
    <xf numFmtId="44" fontId="19" fillId="3" borderId="41" xfId="2" applyFont="1" applyFill="1" applyBorder="1" applyAlignment="1" applyProtection="1">
      <alignment vertical="center"/>
      <protection locked="0"/>
    </xf>
    <xf numFmtId="0" fontId="18" fillId="10" borderId="20" xfId="3" applyFont="1" applyFill="1" applyAlignment="1" applyProtection="1">
      <alignment vertical="center" wrapText="1"/>
    </xf>
    <xf numFmtId="49" fontId="18" fillId="10" borderId="20" xfId="3" applyNumberFormat="1" applyFont="1" applyFill="1" applyAlignment="1" applyProtection="1">
      <alignment vertical="center" wrapText="1"/>
    </xf>
    <xf numFmtId="43" fontId="18" fillId="10" borderId="20" xfId="3" applyNumberFormat="1" applyFont="1" applyFill="1" applyAlignment="1" applyProtection="1">
      <alignment vertical="center"/>
    </xf>
    <xf numFmtId="43" fontId="19" fillId="10" borderId="21" xfId="4" applyNumberFormat="1" applyFont="1" applyFill="1" applyAlignment="1" applyProtection="1">
      <alignment vertical="center"/>
    </xf>
    <xf numFmtId="44" fontId="19" fillId="3" borderId="30" xfId="2" applyFont="1" applyFill="1" applyBorder="1" applyAlignment="1" applyProtection="1">
      <alignment vertical="center"/>
      <protection locked="0"/>
    </xf>
    <xf numFmtId="43" fontId="19" fillId="3" borderId="31" xfId="4" applyNumberFormat="1" applyFont="1" applyBorder="1" applyAlignment="1" applyProtection="1">
      <alignment vertical="center"/>
      <protection locked="0"/>
    </xf>
    <xf numFmtId="0" fontId="18" fillId="10" borderId="24" xfId="3" applyFont="1" applyFill="1" applyBorder="1" applyAlignment="1" applyProtection="1">
      <alignment vertical="center" wrapText="1"/>
    </xf>
    <xf numFmtId="49" fontId="18" fillId="10" borderId="24" xfId="3" applyNumberFormat="1" applyFont="1" applyFill="1" applyBorder="1" applyAlignment="1" applyProtection="1">
      <alignment vertical="center" wrapText="1"/>
    </xf>
    <xf numFmtId="43" fontId="18" fillId="10" borderId="24" xfId="3" applyNumberFormat="1" applyFont="1" applyFill="1" applyBorder="1" applyAlignment="1" applyProtection="1">
      <alignment vertical="center"/>
    </xf>
    <xf numFmtId="43" fontId="19" fillId="10" borderId="31" xfId="4" applyNumberFormat="1" applyFont="1" applyFill="1" applyBorder="1" applyAlignment="1" applyProtection="1">
      <alignment vertical="center"/>
    </xf>
    <xf numFmtId="44" fontId="19" fillId="3" borderId="32" xfId="2" applyFont="1" applyFill="1" applyBorder="1" applyAlignment="1" applyProtection="1">
      <alignment vertical="center"/>
      <protection locked="0"/>
    </xf>
    <xf numFmtId="10" fontId="8" fillId="11" borderId="42" xfId="3" applyNumberFormat="1" applyFill="1" applyBorder="1" applyProtection="1"/>
    <xf numFmtId="10" fontId="8" fillId="11" borderId="43" xfId="3" applyNumberFormat="1" applyFill="1" applyBorder="1" applyProtection="1"/>
    <xf numFmtId="10" fontId="8" fillId="11" borderId="44" xfId="3" applyNumberFormat="1" applyFill="1" applyBorder="1" applyProtection="1"/>
    <xf numFmtId="0" fontId="0" fillId="0" borderId="0" xfId="0" applyAlignment="1">
      <alignment horizontal="left"/>
    </xf>
    <xf numFmtId="0" fontId="0" fillId="0" borderId="18" xfId="0" applyBorder="1" applyAlignment="1">
      <alignment horizontal="center"/>
    </xf>
    <xf numFmtId="0" fontId="0" fillId="0" borderId="10" xfId="0" applyBorder="1" applyAlignment="1">
      <alignment horizontal="center"/>
    </xf>
    <xf numFmtId="0" fontId="10" fillId="0" borderId="1" xfId="0" applyFont="1" applyBorder="1" applyAlignment="1">
      <alignment vertical="top"/>
    </xf>
    <xf numFmtId="0" fontId="28" fillId="7" borderId="45" xfId="0" applyFont="1" applyFill="1" applyBorder="1" applyAlignment="1">
      <alignment horizontal="justify" vertical="center" wrapText="1"/>
    </xf>
    <xf numFmtId="0" fontId="28" fillId="7" borderId="46" xfId="0" applyFont="1" applyFill="1" applyBorder="1" applyAlignment="1">
      <alignment horizontal="justify" vertical="center" wrapText="1"/>
    </xf>
    <xf numFmtId="0" fontId="28" fillId="7" borderId="47" xfId="0" applyFont="1" applyFill="1" applyBorder="1" applyAlignment="1">
      <alignment horizontal="justify" vertical="center" wrapText="1"/>
    </xf>
    <xf numFmtId="0" fontId="29" fillId="12" borderId="48" xfId="0" applyFont="1" applyFill="1" applyBorder="1" applyAlignment="1">
      <alignment horizontal="justify" vertical="center" wrapText="1"/>
    </xf>
    <xf numFmtId="0" fontId="29" fillId="13" borderId="48" xfId="0" applyFont="1" applyFill="1" applyBorder="1" applyAlignment="1">
      <alignment horizontal="justify" vertical="center" wrapText="1"/>
    </xf>
    <xf numFmtId="0" fontId="0" fillId="0" borderId="10" xfId="0" applyBorder="1"/>
    <xf numFmtId="43" fontId="7" fillId="0" borderId="0" xfId="1" applyFont="1" applyBorder="1" applyAlignment="1"/>
    <xf numFmtId="44" fontId="7" fillId="0" borderId="0" xfId="2" applyFont="1" applyBorder="1" applyAlignment="1"/>
    <xf numFmtId="0" fontId="0" fillId="0" borderId="11" xfId="0" applyBorder="1"/>
    <xf numFmtId="44" fontId="7" fillId="0" borderId="2" xfId="2" applyFont="1" applyBorder="1" applyAlignment="1"/>
    <xf numFmtId="0" fontId="8" fillId="2" borderId="49" xfId="3" applyBorder="1" applyAlignment="1">
      <alignment wrapText="1"/>
    </xf>
    <xf numFmtId="0" fontId="10" fillId="0" borderId="2" xfId="0" applyFont="1" applyBorder="1" applyAlignment="1">
      <alignment wrapText="1"/>
    </xf>
    <xf numFmtId="0" fontId="0" fillId="2" borderId="1"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2" xfId="0" applyFill="1" applyBorder="1" applyAlignment="1" applyProtection="1">
      <alignment vertical="top" wrapText="1"/>
      <protection locked="0"/>
    </xf>
    <xf numFmtId="0" fontId="10" fillId="0" borderId="0" xfId="0" applyFont="1" applyAlignment="1">
      <alignment vertical="top"/>
    </xf>
    <xf numFmtId="0" fontId="18" fillId="2" borderId="20" xfId="3" applyFont="1" applyAlignment="1" applyProtection="1">
      <alignment vertical="center" wrapText="1"/>
      <protection locked="0"/>
    </xf>
    <xf numFmtId="0" fontId="18" fillId="5" borderId="20" xfId="3" applyFont="1" applyFill="1" applyAlignment="1" applyProtection="1">
      <alignment vertical="center" wrapText="1"/>
      <protection locked="0"/>
    </xf>
    <xf numFmtId="0" fontId="18" fillId="5" borderId="20" xfId="3" applyFont="1" applyFill="1" applyAlignment="1">
      <alignment vertical="center" wrapText="1"/>
    </xf>
    <xf numFmtId="49" fontId="18" fillId="2" borderId="20" xfId="3" applyNumberFormat="1" applyFont="1" applyAlignment="1" applyProtection="1">
      <alignment vertical="center" wrapText="1"/>
      <protection locked="0"/>
    </xf>
    <xf numFmtId="43" fontId="18" fillId="2" borderId="20" xfId="3" applyNumberFormat="1" applyFont="1" applyAlignment="1" applyProtection="1">
      <alignment vertical="center"/>
      <protection locked="0"/>
    </xf>
    <xf numFmtId="0" fontId="29" fillId="12" borderId="48" xfId="0" applyFont="1" applyFill="1" applyBorder="1" applyAlignment="1" applyProtection="1">
      <alignment horizontal="center" vertical="center" wrapText="1"/>
      <protection locked="0"/>
    </xf>
    <xf numFmtId="0" fontId="29" fillId="13" borderId="48" xfId="0" applyFont="1" applyFill="1" applyBorder="1" applyAlignment="1" applyProtection="1">
      <alignment horizontal="center" vertical="center" wrapText="1"/>
      <protection locked="0"/>
    </xf>
    <xf numFmtId="43" fontId="9" fillId="2" borderId="21" xfId="4" applyNumberFormat="1" applyFill="1" applyProtection="1">
      <protection locked="0"/>
    </xf>
    <xf numFmtId="43" fontId="9" fillId="2" borderId="25" xfId="4" applyNumberFormat="1" applyFill="1" applyBorder="1" applyProtection="1">
      <protection locked="0"/>
    </xf>
    <xf numFmtId="0" fontId="18" fillId="2" borderId="24" xfId="3" applyFont="1" applyBorder="1" applyAlignment="1" applyProtection="1">
      <alignment vertical="center" wrapText="1"/>
      <protection locked="0"/>
    </xf>
    <xf numFmtId="49" fontId="18" fillId="2" borderId="24" xfId="3" applyNumberFormat="1" applyFont="1" applyBorder="1" applyAlignment="1" applyProtection="1">
      <alignment vertical="center" wrapText="1"/>
      <protection locked="0"/>
    </xf>
    <xf numFmtId="43" fontId="18" fillId="2" borderId="24" xfId="3" applyNumberFormat="1" applyFont="1" applyBorder="1" applyAlignment="1" applyProtection="1">
      <alignment vertical="center"/>
      <protection locked="0"/>
    </xf>
    <xf numFmtId="0" fontId="23" fillId="7" borderId="33" xfId="0" applyFont="1" applyFill="1" applyBorder="1" applyAlignment="1">
      <alignment vertical="top"/>
    </xf>
    <xf numFmtId="0" fontId="23" fillId="7" borderId="35" xfId="0" applyFont="1" applyFill="1" applyBorder="1" applyAlignment="1">
      <alignment horizontal="left" vertical="top" wrapText="1"/>
    </xf>
    <xf numFmtId="0" fontId="24" fillId="8" borderId="34" xfId="0" applyFont="1" applyFill="1" applyBorder="1" applyAlignment="1">
      <alignment vertical="top"/>
    </xf>
    <xf numFmtId="0" fontId="24" fillId="8" borderId="39" xfId="0" applyFont="1" applyFill="1" applyBorder="1" applyAlignment="1">
      <alignment horizontal="left" vertical="top" wrapText="1"/>
    </xf>
    <xf numFmtId="0" fontId="24" fillId="8" borderId="34" xfId="0" applyFont="1" applyFill="1" applyBorder="1" applyAlignment="1">
      <alignment horizontal="left" vertical="top"/>
    </xf>
    <xf numFmtId="0" fontId="24" fillId="0" borderId="34" xfId="0" applyFont="1" applyBorder="1" applyAlignment="1">
      <alignment vertical="top"/>
    </xf>
    <xf numFmtId="0" fontId="24" fillId="0" borderId="39" xfId="0" applyFont="1" applyBorder="1" applyAlignment="1">
      <alignment horizontal="left" vertical="top" wrapText="1"/>
    </xf>
    <xf numFmtId="0" fontId="25" fillId="8" borderId="0" xfId="0" quotePrefix="1" applyFont="1" applyFill="1" applyAlignment="1">
      <alignment horizontal="left" vertical="top" wrapText="1"/>
    </xf>
    <xf numFmtId="9" fontId="25" fillId="8" borderId="39" xfId="0" applyNumberFormat="1" applyFont="1" applyFill="1" applyBorder="1" applyAlignment="1">
      <alignment horizontal="left" vertical="top" wrapText="1"/>
    </xf>
    <xf numFmtId="0" fontId="30" fillId="0" borderId="0" xfId="0" applyFont="1" applyAlignment="1">
      <alignment vertical="top" wrapText="1"/>
    </xf>
    <xf numFmtId="0" fontId="31" fillId="0" borderId="0" xfId="0" applyFont="1" applyAlignment="1">
      <alignment horizontal="left" vertical="top" wrapText="1"/>
    </xf>
    <xf numFmtId="0" fontId="24" fillId="7" borderId="36" xfId="0" applyFont="1" applyFill="1" applyBorder="1" applyAlignment="1">
      <alignment vertical="top" wrapText="1"/>
    </xf>
    <xf numFmtId="0" fontId="25" fillId="8" borderId="50" xfId="0" applyFont="1" applyFill="1" applyBorder="1" applyAlignment="1">
      <alignment vertical="top"/>
    </xf>
    <xf numFmtId="0" fontId="25" fillId="8" borderId="51" xfId="0" applyFont="1" applyFill="1" applyBorder="1" applyAlignment="1">
      <alignment vertical="top"/>
    </xf>
    <xf numFmtId="0" fontId="25" fillId="8" borderId="34" xfId="0" applyFont="1" applyFill="1" applyBorder="1" applyAlignment="1">
      <alignment vertical="top"/>
    </xf>
    <xf numFmtId="0" fontId="25" fillId="8" borderId="52" xfId="0" applyFont="1" applyFill="1" applyBorder="1" applyAlignment="1" applyProtection="1">
      <alignment horizontal="center" vertical="center" wrapText="1"/>
      <protection locked="0"/>
    </xf>
    <xf numFmtId="0" fontId="25" fillId="8" borderId="39" xfId="0" applyFont="1" applyFill="1" applyBorder="1" applyAlignment="1" applyProtection="1">
      <alignment horizontal="center" vertical="center" wrapText="1"/>
      <protection locked="0"/>
    </xf>
    <xf numFmtId="0" fontId="25" fillId="0" borderId="50" xfId="0" applyFont="1" applyBorder="1" applyAlignment="1">
      <alignment vertical="top"/>
    </xf>
    <xf numFmtId="0" fontId="25" fillId="0" borderId="34" xfId="0" applyFont="1" applyBorder="1" applyAlignment="1">
      <alignment vertical="top"/>
    </xf>
    <xf numFmtId="0" fontId="25" fillId="0" borderId="52"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25" fillId="8" borderId="0" xfId="0" applyFont="1" applyFill="1" applyAlignment="1">
      <alignment vertical="top" wrapText="1"/>
    </xf>
    <xf numFmtId="0" fontId="25" fillId="8" borderId="39" xfId="0" applyFont="1" applyFill="1" applyBorder="1" applyAlignment="1">
      <alignment vertical="top" wrapText="1"/>
    </xf>
    <xf numFmtId="0" fontId="25" fillId="8" borderId="0" xfId="0" applyFont="1" applyFill="1" applyAlignment="1">
      <alignment horizontal="left" vertical="top" wrapText="1"/>
    </xf>
    <xf numFmtId="0" fontId="25" fillId="8" borderId="39" xfId="0" applyFont="1" applyFill="1" applyBorder="1" applyAlignment="1">
      <alignment horizontal="left" vertical="top" wrapText="1"/>
    </xf>
    <xf numFmtId="0" fontId="25" fillId="8" borderId="40" xfId="0" applyFont="1" applyFill="1" applyBorder="1" applyAlignment="1" applyProtection="1">
      <alignment vertical="top" wrapText="1"/>
      <protection locked="0"/>
    </xf>
    <xf numFmtId="0" fontId="25" fillId="0" borderId="52" xfId="0" applyFont="1" applyBorder="1" applyAlignment="1">
      <alignment vertical="top" wrapText="1"/>
    </xf>
    <xf numFmtId="0" fontId="25" fillId="0" borderId="0" xfId="0" applyFont="1" applyAlignment="1">
      <alignment vertical="top" wrapText="1"/>
    </xf>
    <xf numFmtId="0" fontId="25" fillId="0" borderId="39" xfId="0" applyFont="1" applyBorder="1" applyAlignment="1">
      <alignment vertical="top" wrapText="1"/>
    </xf>
    <xf numFmtId="0" fontId="25" fillId="0" borderId="0" xfId="0" applyFont="1" applyAlignment="1">
      <alignment horizontal="left" vertical="top" wrapText="1"/>
    </xf>
    <xf numFmtId="0" fontId="25" fillId="0" borderId="39" xfId="0" applyFont="1" applyBorder="1" applyAlignment="1">
      <alignment horizontal="left" vertical="top" wrapText="1"/>
    </xf>
    <xf numFmtId="0" fontId="25" fillId="0" borderId="53" xfId="0" applyFont="1" applyBorder="1" applyAlignment="1" applyProtection="1">
      <alignment vertical="top" wrapText="1"/>
      <protection locked="0"/>
    </xf>
    <xf numFmtId="0" fontId="25" fillId="0" borderId="40" xfId="0" applyFont="1" applyBorder="1" applyAlignment="1" applyProtection="1">
      <alignment vertical="top" wrapText="1"/>
      <protection locked="0"/>
    </xf>
    <xf numFmtId="0" fontId="32" fillId="7" borderId="54" xfId="0" applyFont="1" applyFill="1" applyBorder="1" applyAlignment="1">
      <alignment horizontal="center" vertical="center"/>
    </xf>
    <xf numFmtId="0" fontId="32" fillId="7" borderId="55" xfId="0" applyFont="1" applyFill="1" applyBorder="1" applyAlignment="1">
      <alignment horizontal="center" vertical="center"/>
    </xf>
    <xf numFmtId="0" fontId="32" fillId="7" borderId="56" xfId="0" applyFont="1" applyFill="1" applyBorder="1" applyAlignment="1">
      <alignment horizontal="center" vertical="center"/>
    </xf>
    <xf numFmtId="0" fontId="32" fillId="13" borderId="57" xfId="0" applyFont="1" applyFill="1" applyBorder="1" applyAlignment="1">
      <alignment horizontal="left" vertical="center"/>
    </xf>
    <xf numFmtId="0" fontId="32" fillId="13" borderId="58" xfId="0" applyFont="1" applyFill="1" applyBorder="1" applyAlignment="1">
      <alignment horizontal="center" vertical="center"/>
    </xf>
    <xf numFmtId="0" fontId="32" fillId="13" borderId="59" xfId="0" applyFont="1" applyFill="1" applyBorder="1" applyAlignment="1">
      <alignment horizontal="left" vertical="center"/>
    </xf>
    <xf numFmtId="0" fontId="32" fillId="0" borderId="57" xfId="0" applyFont="1" applyBorder="1" applyAlignment="1">
      <alignment horizontal="left" vertical="center"/>
    </xf>
    <xf numFmtId="0" fontId="32" fillId="0" borderId="58" xfId="0" applyFont="1" applyBorder="1" applyAlignment="1">
      <alignment horizontal="center" vertical="center"/>
    </xf>
    <xf numFmtId="0" fontId="32" fillId="0" borderId="59" xfId="0" applyFont="1" applyBorder="1" applyAlignment="1">
      <alignment horizontal="left" vertical="center"/>
    </xf>
    <xf numFmtId="0" fontId="33" fillId="13" borderId="57" xfId="0" applyFont="1" applyFill="1" applyBorder="1" applyAlignment="1">
      <alignment horizontal="left" vertical="center"/>
    </xf>
    <xf numFmtId="0" fontId="32" fillId="13" borderId="59" xfId="0" applyFont="1" applyFill="1" applyBorder="1" applyAlignment="1">
      <alignment horizontal="center" vertical="center"/>
    </xf>
    <xf numFmtId="0" fontId="33" fillId="0" borderId="57" xfId="0" applyFont="1" applyBorder="1" applyAlignment="1">
      <alignment horizontal="left" vertical="center"/>
    </xf>
    <xf numFmtId="0" fontId="32" fillId="0" borderId="59" xfId="0" applyFont="1" applyBorder="1" applyAlignment="1">
      <alignment horizontal="center" vertical="center"/>
    </xf>
    <xf numFmtId="0" fontId="24" fillId="13" borderId="57" xfId="0" applyFont="1" applyFill="1" applyBorder="1" applyAlignment="1">
      <alignment horizontal="left" vertical="center"/>
    </xf>
    <xf numFmtId="0" fontId="25" fillId="13" borderId="58" xfId="0" applyFont="1" applyFill="1" applyBorder="1" applyAlignment="1">
      <alignment horizontal="center" vertical="center"/>
    </xf>
    <xf numFmtId="0" fontId="25" fillId="13" borderId="59" xfId="0" applyFont="1" applyFill="1" applyBorder="1" applyAlignment="1">
      <alignment horizontal="center" vertical="center"/>
    </xf>
    <xf numFmtId="0" fontId="34" fillId="7" borderId="54" xfId="0" applyFont="1" applyFill="1" applyBorder="1" applyAlignment="1">
      <alignment horizontal="left" vertical="center"/>
    </xf>
    <xf numFmtId="0" fontId="34" fillId="7" borderId="55" xfId="0" applyFont="1" applyFill="1" applyBorder="1" applyAlignment="1">
      <alignment horizontal="left" vertical="center"/>
    </xf>
    <xf numFmtId="0" fontId="34" fillId="7" borderId="56" xfId="0" applyFont="1" applyFill="1" applyBorder="1" applyAlignment="1">
      <alignment horizontal="left" vertical="center" wrapText="1"/>
    </xf>
    <xf numFmtId="0" fontId="25" fillId="3" borderId="0" xfId="0" applyFont="1" applyFill="1" applyAlignment="1">
      <alignment horizontal="center" vertical="top" wrapText="1"/>
    </xf>
    <xf numFmtId="0" fontId="25" fillId="3" borderId="0" xfId="0" applyFont="1" applyFill="1" applyAlignment="1">
      <alignment vertical="top" wrapText="1"/>
    </xf>
    <xf numFmtId="0" fontId="25" fillId="3" borderId="39" xfId="0" applyFont="1" applyFill="1" applyBorder="1" applyAlignment="1">
      <alignment horizontal="center" vertical="top" wrapText="1"/>
    </xf>
    <xf numFmtId="0" fontId="25" fillId="3" borderId="39" xfId="0" applyFont="1" applyFill="1" applyBorder="1" applyAlignment="1">
      <alignment vertical="top" wrapText="1"/>
    </xf>
    <xf numFmtId="0" fontId="23" fillId="7" borderId="37" xfId="0" applyFont="1" applyFill="1" applyBorder="1" applyAlignment="1">
      <alignment horizontal="center" vertical="top" wrapText="1"/>
    </xf>
    <xf numFmtId="0" fontId="23" fillId="7" borderId="37" xfId="0" applyFont="1" applyFill="1" applyBorder="1" applyAlignment="1">
      <alignment vertical="top" wrapText="1"/>
    </xf>
    <xf numFmtId="0" fontId="25" fillId="8" borderId="52" xfId="0" applyFont="1" applyFill="1" applyBorder="1" applyAlignment="1">
      <alignment vertical="top" wrapText="1"/>
    </xf>
    <xf numFmtId="0" fontId="25" fillId="8" borderId="52" xfId="0" applyFont="1" applyFill="1" applyBorder="1" applyAlignment="1">
      <alignment horizontal="center" vertical="top" wrapText="1"/>
    </xf>
    <xf numFmtId="0" fontId="15" fillId="4" borderId="18" xfId="0" applyFont="1" applyFill="1" applyBorder="1" applyAlignment="1">
      <alignment horizontal="center" vertical="center" wrapText="1"/>
    </xf>
    <xf numFmtId="0" fontId="0" fillId="0" borderId="14" xfId="0" applyBorder="1"/>
    <xf numFmtId="0" fontId="0" fillId="10" borderId="14" xfId="0" applyFill="1" applyBorder="1"/>
    <xf numFmtId="43" fontId="19" fillId="3" borderId="21" xfId="4" applyNumberFormat="1" applyFont="1" applyAlignment="1" applyProtection="1">
      <alignment vertical="center"/>
    </xf>
    <xf numFmtId="44" fontId="19" fillId="3" borderId="21" xfId="2" applyFont="1" applyFill="1" applyBorder="1" applyAlignment="1" applyProtection="1">
      <alignment vertical="center"/>
    </xf>
    <xf numFmtId="44" fontId="19" fillId="3" borderId="22" xfId="2" applyFont="1" applyFill="1" applyBorder="1" applyAlignment="1" applyProtection="1">
      <alignment vertical="center"/>
    </xf>
    <xf numFmtId="43" fontId="9" fillId="3" borderId="84" xfId="4" applyNumberFormat="1" applyBorder="1" applyProtection="1"/>
    <xf numFmtId="43" fontId="9" fillId="3" borderId="85" xfId="4" applyNumberFormat="1" applyBorder="1" applyProtection="1"/>
    <xf numFmtId="43" fontId="9" fillId="2" borderId="84" xfId="4" applyNumberFormat="1" applyFill="1" applyBorder="1" applyProtection="1">
      <protection locked="0"/>
    </xf>
    <xf numFmtId="10" fontId="8" fillId="11" borderId="0" xfId="3" applyNumberFormat="1" applyFill="1" applyBorder="1" applyProtection="1"/>
    <xf numFmtId="43" fontId="8" fillId="2" borderId="1" xfId="3" applyNumberFormat="1" applyBorder="1" applyProtection="1">
      <protection locked="0"/>
    </xf>
    <xf numFmtId="43" fontId="8" fillId="2" borderId="2" xfId="3" applyNumberFormat="1" applyBorder="1" applyProtection="1">
      <protection locked="0"/>
    </xf>
    <xf numFmtId="0" fontId="38" fillId="0" borderId="86" xfId="0" applyFont="1" applyBorder="1" applyAlignment="1">
      <alignment vertical="center" wrapText="1"/>
    </xf>
    <xf numFmtId="0" fontId="15" fillId="0" borderId="88" xfId="0" applyFont="1" applyBorder="1" applyAlignment="1">
      <alignment vertical="center" wrapText="1"/>
    </xf>
    <xf numFmtId="0" fontId="38" fillId="0" borderId="89" xfId="0" applyFont="1" applyBorder="1" applyAlignment="1">
      <alignment vertical="center" wrapText="1"/>
    </xf>
    <xf numFmtId="0" fontId="15" fillId="0" borderId="91" xfId="0" applyFont="1" applyBorder="1" applyAlignment="1">
      <alignment vertical="center" wrapText="1"/>
    </xf>
    <xf numFmtId="0" fontId="15" fillId="0" borderId="91" xfId="0" applyFont="1" applyBorder="1" applyAlignment="1">
      <alignment horizontal="center" vertical="center" wrapText="1"/>
    </xf>
    <xf numFmtId="0" fontId="15" fillId="0" borderId="90" xfId="0" applyFont="1" applyBorder="1" applyAlignment="1">
      <alignment vertical="center" wrapText="1"/>
    </xf>
    <xf numFmtId="0" fontId="39" fillId="0" borderId="89" xfId="0" applyFont="1" applyBorder="1" applyAlignment="1">
      <alignment vertical="center" wrapText="1"/>
    </xf>
    <xf numFmtId="0" fontId="15" fillId="0" borderId="90" xfId="0" applyFont="1" applyBorder="1" applyAlignment="1">
      <alignment horizontal="center" vertical="center" wrapText="1"/>
    </xf>
    <xf numFmtId="0" fontId="15" fillId="0" borderId="90" xfId="0" applyFont="1" applyBorder="1" applyAlignment="1">
      <alignment horizontal="justify" vertical="center" wrapText="1"/>
    </xf>
    <xf numFmtId="0" fontId="15" fillId="0" borderId="91" xfId="0" applyFont="1" applyBorder="1" applyAlignment="1">
      <alignment horizontal="right" vertical="center" wrapText="1"/>
    </xf>
    <xf numFmtId="0" fontId="16" fillId="0" borderId="88" xfId="0" applyFont="1" applyBorder="1" applyAlignment="1">
      <alignment vertical="center" wrapText="1"/>
    </xf>
    <xf numFmtId="0" fontId="16" fillId="0" borderId="91" xfId="0" applyFont="1" applyBorder="1" applyAlignment="1">
      <alignment horizontal="right" vertical="center" wrapText="1"/>
    </xf>
    <xf numFmtId="0" fontId="16" fillId="0" borderId="91" xfId="0" applyFont="1" applyBorder="1" applyAlignment="1">
      <alignment vertical="center" wrapText="1"/>
    </xf>
    <xf numFmtId="0" fontId="16" fillId="0" borderId="91" xfId="0" applyFont="1" applyBorder="1" applyAlignment="1">
      <alignment horizontal="center" vertical="center" wrapText="1"/>
    </xf>
    <xf numFmtId="0" fontId="16" fillId="0" borderId="87" xfId="0" applyFont="1" applyBorder="1" applyAlignment="1">
      <alignment vertical="center" wrapText="1"/>
    </xf>
    <xf numFmtId="0" fontId="16" fillId="0" borderId="90" xfId="0" applyFont="1" applyBorder="1" applyAlignment="1">
      <alignment horizontal="right" vertical="center" wrapText="1"/>
    </xf>
    <xf numFmtId="0" fontId="16" fillId="0" borderId="90" xfId="0" applyFont="1" applyBorder="1" applyAlignment="1">
      <alignment vertical="center" wrapText="1"/>
    </xf>
    <xf numFmtId="0" fontId="16" fillId="0" borderId="90" xfId="0" applyFont="1" applyBorder="1" applyAlignment="1">
      <alignment horizontal="center" vertical="center" wrapText="1"/>
    </xf>
    <xf numFmtId="165" fontId="16" fillId="0" borderId="90" xfId="0" applyNumberFormat="1" applyFont="1" applyBorder="1" applyAlignment="1">
      <alignment vertical="center" wrapText="1"/>
    </xf>
    <xf numFmtId="165" fontId="16" fillId="0" borderId="91" xfId="0" applyNumberFormat="1" applyFont="1" applyBorder="1" applyAlignment="1">
      <alignment vertical="center" wrapText="1"/>
    </xf>
    <xf numFmtId="165" fontId="16" fillId="0" borderId="90" xfId="0" applyNumberFormat="1" applyFont="1" applyBorder="1" applyAlignment="1">
      <alignment horizontal="center" vertical="center" wrapText="1"/>
    </xf>
    <xf numFmtId="165" fontId="16" fillId="0" borderId="91" xfId="0" applyNumberFormat="1" applyFont="1" applyBorder="1" applyAlignment="1">
      <alignment horizontal="center" vertical="center" wrapText="1"/>
    </xf>
    <xf numFmtId="165" fontId="40" fillId="0" borderId="88" xfId="0" applyNumberFormat="1" applyFont="1" applyBorder="1" applyAlignment="1">
      <alignment vertical="center" wrapText="1"/>
    </xf>
    <xf numFmtId="165" fontId="0" fillId="0" borderId="0" xfId="0" applyNumberFormat="1"/>
    <xf numFmtId="0" fontId="0" fillId="0" borderId="94" xfId="0" applyBorder="1"/>
    <xf numFmtId="0" fontId="0" fillId="0" borderId="95" xfId="0" applyBorder="1"/>
    <xf numFmtId="43" fontId="9" fillId="2" borderId="21" xfId="4" applyNumberFormat="1" applyFill="1" applyProtection="1"/>
    <xf numFmtId="44" fontId="9" fillId="3" borderId="30" xfId="4" applyNumberFormat="1" applyBorder="1" applyProtection="1"/>
    <xf numFmtId="43" fontId="7" fillId="5" borderId="17" xfId="1" applyFont="1" applyFill="1" applyBorder="1" applyProtection="1"/>
    <xf numFmtId="43" fontId="9" fillId="2" borderId="31" xfId="4" applyNumberFormat="1" applyFill="1" applyBorder="1" applyProtection="1"/>
    <xf numFmtId="43" fontId="9" fillId="2" borderId="84" xfId="4" applyNumberFormat="1" applyFill="1" applyBorder="1" applyProtection="1"/>
    <xf numFmtId="43" fontId="9" fillId="2" borderId="85" xfId="4" applyNumberFormat="1" applyFill="1" applyBorder="1" applyProtection="1"/>
    <xf numFmtId="43" fontId="9" fillId="2" borderId="25" xfId="4" applyNumberFormat="1" applyFill="1" applyBorder="1" applyProtection="1"/>
    <xf numFmtId="0" fontId="0" fillId="15" borderId="10" xfId="0" applyFill="1" applyBorder="1" applyAlignment="1">
      <alignment horizontal="left" vertical="top"/>
    </xf>
    <xf numFmtId="0" fontId="0" fillId="15" borderId="0" xfId="0" applyFill="1" applyAlignment="1">
      <alignment vertical="top" wrapText="1"/>
    </xf>
    <xf numFmtId="0" fontId="0" fillId="15" borderId="0" xfId="0" applyFill="1"/>
    <xf numFmtId="0" fontId="0" fillId="3" borderId="0" xfId="0" applyFill="1"/>
    <xf numFmtId="43" fontId="8" fillId="3" borderId="20" xfId="3" applyNumberFormat="1" applyFill="1" applyProtection="1">
      <protection locked="0"/>
    </xf>
    <xf numFmtId="44" fontId="9" fillId="3" borderId="96" xfId="4" applyNumberFormat="1" applyBorder="1"/>
    <xf numFmtId="0" fontId="40" fillId="0" borderId="88" xfId="0" applyFont="1" applyBorder="1" applyAlignment="1">
      <alignment horizontal="center" vertical="center" wrapText="1"/>
    </xf>
    <xf numFmtId="0" fontId="40" fillId="0" borderId="88" xfId="0" applyFont="1" applyBorder="1" applyAlignment="1">
      <alignment vertical="center" wrapText="1"/>
    </xf>
    <xf numFmtId="0" fontId="16" fillId="0" borderId="86" xfId="0" applyFont="1" applyBorder="1" applyAlignment="1">
      <alignment vertical="center" wrapText="1"/>
    </xf>
    <xf numFmtId="0" fontId="40" fillId="0" borderId="87" xfId="0" applyFont="1" applyBorder="1" applyAlignment="1">
      <alignment vertical="center" wrapText="1"/>
    </xf>
    <xf numFmtId="165" fontId="40" fillId="0" borderId="87" xfId="0" applyNumberFormat="1" applyFont="1" applyBorder="1" applyAlignment="1">
      <alignment vertical="center" wrapText="1"/>
    </xf>
    <xf numFmtId="165" fontId="40" fillId="0" borderId="92" xfId="0" applyNumberFormat="1" applyFont="1" applyBorder="1" applyAlignment="1">
      <alignment vertical="center" wrapText="1"/>
    </xf>
    <xf numFmtId="165" fontId="40" fillId="0" borderId="93" xfId="0" applyNumberFormat="1" applyFont="1" applyBorder="1" applyAlignment="1">
      <alignment vertical="center" wrapText="1"/>
    </xf>
    <xf numFmtId="0" fontId="16" fillId="0" borderId="93" xfId="0" applyFont="1" applyBorder="1" applyAlignment="1">
      <alignment vertical="center" wrapText="1"/>
    </xf>
    <xf numFmtId="0" fontId="15" fillId="0" borderId="97" xfId="0" applyFont="1" applyBorder="1" applyAlignment="1">
      <alignment horizontal="right" vertical="center" wrapText="1"/>
    </xf>
    <xf numFmtId="0" fontId="40" fillId="0" borderId="98" xfId="0" applyFont="1" applyBorder="1" applyAlignment="1">
      <alignment horizontal="center" vertical="center" wrapText="1"/>
    </xf>
    <xf numFmtId="0" fontId="15" fillId="0" borderId="4" xfId="0" applyFont="1" applyBorder="1" applyAlignment="1">
      <alignment vertical="center" wrapText="1"/>
    </xf>
    <xf numFmtId="165"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65" fontId="15" fillId="0" borderId="99" xfId="0" applyNumberFormat="1" applyFont="1" applyBorder="1" applyAlignment="1">
      <alignment horizontal="center" vertical="center" wrapText="1"/>
    </xf>
    <xf numFmtId="0" fontId="15" fillId="0" borderId="99" xfId="0" applyFont="1" applyBorder="1" applyAlignment="1">
      <alignment horizontal="center" vertical="center" wrapText="1"/>
    </xf>
    <xf numFmtId="165" fontId="42" fillId="0" borderId="98" xfId="0" applyNumberFormat="1" applyFont="1" applyBorder="1" applyAlignment="1">
      <alignment horizontal="center" vertical="center" wrapText="1"/>
    </xf>
    <xf numFmtId="0" fontId="15" fillId="0" borderId="99" xfId="0" applyFont="1" applyBorder="1" applyAlignment="1">
      <alignment vertical="center" wrapText="1"/>
    </xf>
    <xf numFmtId="165" fontId="43" fillId="0" borderId="98" xfId="0" applyNumberFormat="1" applyFont="1" applyBorder="1" applyAlignment="1">
      <alignment vertical="center" wrapText="1"/>
    </xf>
    <xf numFmtId="0" fontId="15" fillId="0" borderId="99" xfId="0" applyFont="1" applyBorder="1" applyAlignment="1">
      <alignment horizontal="right" vertical="center" wrapText="1"/>
    </xf>
    <xf numFmtId="0" fontId="40" fillId="0" borderId="87" xfId="0" applyFont="1" applyBorder="1" applyAlignment="1">
      <alignment horizontal="center" vertical="center" wrapText="1"/>
    </xf>
    <xf numFmtId="0" fontId="16" fillId="0" borderId="97" xfId="0" applyFont="1" applyBorder="1" applyAlignment="1">
      <alignment vertical="center" wrapText="1"/>
    </xf>
    <xf numFmtId="0" fontId="16" fillId="0" borderId="99" xfId="0" applyFont="1" applyBorder="1" applyAlignment="1">
      <alignment horizontal="center" vertical="center" wrapText="1"/>
    </xf>
    <xf numFmtId="0" fontId="16" fillId="0" borderId="99" xfId="0" applyFont="1" applyBorder="1" applyAlignment="1">
      <alignment vertical="center" wrapText="1"/>
    </xf>
    <xf numFmtId="165" fontId="16" fillId="0" borderId="99" xfId="0" applyNumberFormat="1" applyFont="1" applyBorder="1" applyAlignment="1">
      <alignment vertical="center" wrapText="1"/>
    </xf>
    <xf numFmtId="165" fontId="16" fillId="0" borderId="99" xfId="0" applyNumberFormat="1" applyFont="1" applyBorder="1" applyAlignment="1">
      <alignment horizontal="center" vertical="center" wrapText="1"/>
    </xf>
    <xf numFmtId="0" fontId="40" fillId="0" borderId="98" xfId="0" applyFont="1" applyBorder="1" applyAlignment="1">
      <alignment vertical="center" wrapText="1"/>
    </xf>
    <xf numFmtId="165" fontId="40" fillId="0" borderId="98" xfId="0" applyNumberFormat="1" applyFont="1" applyBorder="1" applyAlignment="1">
      <alignment vertical="center" wrapText="1"/>
    </xf>
    <xf numFmtId="0" fontId="16" fillId="0" borderId="99" xfId="0" applyFont="1" applyBorder="1" applyAlignment="1">
      <alignment horizontal="right" vertical="center" wrapText="1"/>
    </xf>
    <xf numFmtId="165" fontId="40" fillId="0" borderId="100" xfId="0" applyNumberFormat="1" applyFont="1" applyBorder="1" applyAlignment="1">
      <alignmen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165" fontId="16" fillId="0" borderId="6" xfId="0" applyNumberFormat="1" applyFont="1" applyBorder="1" applyAlignment="1">
      <alignment vertical="center" wrapText="1"/>
    </xf>
    <xf numFmtId="165" fontId="16" fillId="0" borderId="6" xfId="0" applyNumberFormat="1" applyFont="1" applyBorder="1" applyAlignment="1">
      <alignment horizontal="center" vertical="center" wrapText="1"/>
    </xf>
    <xf numFmtId="0" fontId="16" fillId="0" borderId="6" xfId="0" applyFont="1" applyBorder="1" applyAlignment="1">
      <alignment horizontal="right" vertical="center" wrapText="1"/>
    </xf>
    <xf numFmtId="165" fontId="40" fillId="0" borderId="6" xfId="0" applyNumberFormat="1" applyFont="1" applyBorder="1" applyAlignment="1">
      <alignment vertical="center" wrapText="1"/>
    </xf>
    <xf numFmtId="0" fontId="16" fillId="0" borderId="101" xfId="0" applyFont="1" applyBorder="1" applyAlignment="1">
      <alignment vertical="center" wrapText="1"/>
    </xf>
    <xf numFmtId="0" fontId="16" fillId="0" borderId="101" xfId="0" applyFont="1" applyBorder="1" applyAlignment="1">
      <alignment horizontal="center" vertical="center" wrapText="1"/>
    </xf>
    <xf numFmtId="165" fontId="16" fillId="0" borderId="101" xfId="0" applyNumberFormat="1" applyFont="1" applyBorder="1" applyAlignment="1">
      <alignment vertical="center" wrapText="1"/>
    </xf>
    <xf numFmtId="165" fontId="16" fillId="0" borderId="101" xfId="0" applyNumberFormat="1" applyFont="1" applyBorder="1" applyAlignment="1">
      <alignment horizontal="center" vertical="center" wrapText="1"/>
    </xf>
    <xf numFmtId="0" fontId="40" fillId="0" borderId="101" xfId="0" applyFont="1" applyBorder="1" applyAlignment="1">
      <alignment vertical="center" wrapText="1"/>
    </xf>
    <xf numFmtId="165" fontId="40" fillId="0" borderId="101" xfId="0" applyNumberFormat="1" applyFont="1" applyBorder="1" applyAlignment="1">
      <alignment vertical="center" wrapText="1"/>
    </xf>
    <xf numFmtId="0" fontId="16" fillId="0" borderId="101" xfId="0" applyFont="1" applyBorder="1" applyAlignment="1">
      <alignment horizontal="right" vertical="center" wrapText="1"/>
    </xf>
    <xf numFmtId="0" fontId="40" fillId="0" borderId="101" xfId="0" applyFont="1" applyBorder="1" applyAlignment="1">
      <alignment horizontal="center" vertical="center" wrapText="1"/>
    </xf>
    <xf numFmtId="0" fontId="16" fillId="0" borderId="103" xfId="0" applyFont="1" applyBorder="1" applyAlignment="1">
      <alignment vertical="center" wrapText="1"/>
    </xf>
    <xf numFmtId="0" fontId="16" fillId="0" borderId="104" xfId="0" applyFont="1" applyBorder="1" applyAlignment="1">
      <alignment vertical="center" wrapText="1"/>
    </xf>
    <xf numFmtId="0" fontId="16" fillId="0" borderId="104" xfId="0" applyFont="1" applyBorder="1" applyAlignment="1">
      <alignment horizontal="center" vertical="center" wrapText="1"/>
    </xf>
    <xf numFmtId="165" fontId="16" fillId="0" borderId="104" xfId="0" applyNumberFormat="1" applyFont="1" applyBorder="1" applyAlignment="1">
      <alignment vertical="center" wrapText="1"/>
    </xf>
    <xf numFmtId="165" fontId="16" fillId="0" borderId="104" xfId="0" applyNumberFormat="1" applyFont="1" applyBorder="1" applyAlignment="1">
      <alignment horizontal="center" vertical="center" wrapText="1"/>
    </xf>
    <xf numFmtId="0" fontId="16" fillId="0" borderId="104" xfId="0" applyFont="1" applyBorder="1" applyAlignment="1">
      <alignment horizontal="right" vertical="center" wrapText="1"/>
    </xf>
    <xf numFmtId="165" fontId="40" fillId="0" borderId="104" xfId="0" applyNumberFormat="1" applyFont="1" applyBorder="1" applyAlignment="1">
      <alignment vertical="center" wrapText="1"/>
    </xf>
    <xf numFmtId="0" fontId="16" fillId="0" borderId="102" xfId="0" applyFont="1" applyBorder="1" applyAlignment="1">
      <alignment vertical="center" wrapText="1"/>
    </xf>
    <xf numFmtId="165" fontId="15" fillId="0" borderId="100" xfId="0" applyNumberFormat="1" applyFont="1" applyBorder="1" applyAlignment="1">
      <alignment vertical="center" wrapText="1"/>
    </xf>
    <xf numFmtId="0" fontId="15" fillId="0" borderId="90" xfId="0" applyFont="1" applyBorder="1" applyAlignment="1">
      <alignment horizontal="left" vertical="center" wrapText="1"/>
    </xf>
    <xf numFmtId="0" fontId="15" fillId="0" borderId="0" xfId="0" applyFont="1" applyAlignment="1">
      <alignment horizontal="right" vertical="center" wrapText="1"/>
    </xf>
    <xf numFmtId="0" fontId="40" fillId="0" borderId="0" xfId="0" applyFont="1" applyAlignment="1">
      <alignment horizontal="center" vertical="center" wrapText="1"/>
    </xf>
    <xf numFmtId="0" fontId="15" fillId="0" borderId="0" xfId="0" applyFont="1" applyAlignment="1">
      <alignment vertical="center" wrapText="1"/>
    </xf>
    <xf numFmtId="165" fontId="15" fillId="0" borderId="0" xfId="0" applyNumberFormat="1" applyFont="1" applyAlignment="1">
      <alignment horizontal="center" vertical="center" wrapText="1"/>
    </xf>
    <xf numFmtId="0" fontId="15" fillId="0" borderId="0" xfId="0" applyFont="1" applyAlignment="1">
      <alignment horizontal="center" vertical="center" wrapText="1"/>
    </xf>
    <xf numFmtId="165" fontId="42" fillId="0" borderId="0" xfId="0" applyNumberFormat="1" applyFont="1" applyAlignment="1">
      <alignment horizontal="center" vertical="center" wrapText="1"/>
    </xf>
    <xf numFmtId="165" fontId="43" fillId="0" borderId="0" xfId="0" applyNumberFormat="1" applyFont="1" applyAlignment="1">
      <alignment vertical="center" wrapText="1"/>
    </xf>
    <xf numFmtId="165" fontId="15" fillId="0" borderId="0" xfId="0" applyNumberFormat="1" applyFont="1" applyAlignment="1">
      <alignment vertical="center" wrapText="1"/>
    </xf>
    <xf numFmtId="0" fontId="24" fillId="0" borderId="0" xfId="0" applyFont="1" applyAlignment="1">
      <alignment vertical="center" wrapText="1"/>
    </xf>
    <xf numFmtId="0" fontId="25" fillId="0" borderId="0" xfId="0" applyFont="1"/>
    <xf numFmtId="165" fontId="25" fillId="0" borderId="0" xfId="0" applyNumberFormat="1" applyFont="1"/>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40" fillId="0" borderId="87" xfId="0" applyFont="1" applyBorder="1" applyAlignment="1">
      <alignment vertical="center" wrapText="1"/>
    </xf>
    <xf numFmtId="165" fontId="40" fillId="0" borderId="87" xfId="0" applyNumberFormat="1" applyFont="1" applyBorder="1" applyAlignment="1">
      <alignment vertical="center" wrapText="1"/>
    </xf>
    <xf numFmtId="165" fontId="40" fillId="0" borderId="92" xfId="0" applyNumberFormat="1" applyFont="1" applyBorder="1" applyAlignment="1">
      <alignment vertical="center" wrapText="1"/>
    </xf>
    <xf numFmtId="0" fontId="40" fillId="0" borderId="98" xfId="0" applyFont="1" applyBorder="1" applyAlignment="1">
      <alignment vertical="center" wrapText="1"/>
    </xf>
    <xf numFmtId="165" fontId="40" fillId="0" borderId="98" xfId="0" applyNumberFormat="1" applyFont="1" applyBorder="1" applyAlignment="1">
      <alignment vertical="center" wrapText="1"/>
    </xf>
    <xf numFmtId="165" fontId="40" fillId="0" borderId="100" xfId="0" applyNumberFormat="1" applyFont="1" applyBorder="1" applyAlignment="1">
      <alignment vertical="center" wrapText="1"/>
    </xf>
    <xf numFmtId="165" fontId="40" fillId="0" borderId="101" xfId="0" applyNumberFormat="1" applyFont="1" applyBorder="1" applyAlignment="1">
      <alignment vertical="center" wrapText="1"/>
    </xf>
    <xf numFmtId="165" fontId="40" fillId="0" borderId="6" xfId="0" applyNumberFormat="1" applyFont="1" applyBorder="1" applyAlignment="1">
      <alignment vertical="center" wrapText="1"/>
    </xf>
    <xf numFmtId="0" fontId="40" fillId="0" borderId="101" xfId="0" applyFont="1" applyBorder="1" applyAlignment="1">
      <alignment vertical="center" wrapText="1"/>
    </xf>
    <xf numFmtId="0" fontId="25" fillId="0" borderId="50" xfId="0" applyFont="1" applyBorder="1" applyAlignment="1">
      <alignment vertical="top"/>
    </xf>
    <xf numFmtId="0" fontId="25" fillId="0" borderId="51" xfId="0" applyFont="1" applyBorder="1" applyAlignment="1">
      <alignment vertical="top"/>
    </xf>
    <xf numFmtId="0" fontId="25" fillId="0" borderId="34" xfId="0" applyFont="1" applyBorder="1" applyAlignment="1">
      <alignment vertical="top"/>
    </xf>
    <xf numFmtId="0" fontId="25" fillId="0" borderId="52"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25" fillId="8" borderId="52" xfId="0" applyFont="1" applyFill="1" applyBorder="1" applyAlignment="1" applyProtection="1">
      <alignment horizontal="center" vertical="center" wrapText="1"/>
      <protection locked="0"/>
    </xf>
    <xf numFmtId="0" fontId="25" fillId="8" borderId="0" xfId="0" applyFont="1" applyFill="1" applyAlignment="1" applyProtection="1">
      <alignment horizontal="center" vertical="center" wrapText="1"/>
      <protection locked="0"/>
    </xf>
    <xf numFmtId="0" fontId="25" fillId="8" borderId="39" xfId="0" applyFont="1" applyFill="1" applyBorder="1" applyAlignment="1" applyProtection="1">
      <alignment horizontal="center" vertical="center" wrapText="1"/>
      <protection locked="0"/>
    </xf>
    <xf numFmtId="0" fontId="25" fillId="8" borderId="50" xfId="0" applyFont="1" applyFill="1" applyBorder="1" applyAlignment="1">
      <alignment vertical="top"/>
    </xf>
    <xf numFmtId="0" fontId="25" fillId="8" borderId="51" xfId="0" applyFont="1" applyFill="1" applyBorder="1" applyAlignment="1">
      <alignment vertical="top"/>
    </xf>
    <xf numFmtId="0" fontId="25" fillId="8" borderId="34" xfId="0" applyFont="1" applyFill="1" applyBorder="1" applyAlignment="1">
      <alignment vertical="top"/>
    </xf>
    <xf numFmtId="0" fontId="24" fillId="8" borderId="60" xfId="0" applyFont="1" applyFill="1" applyBorder="1" applyAlignment="1">
      <alignment vertical="top" wrapText="1"/>
    </xf>
    <xf numFmtId="0" fontId="25" fillId="8" borderId="52" xfId="0" applyFont="1" applyFill="1" applyBorder="1" applyAlignment="1">
      <alignment vertical="top" wrapText="1"/>
    </xf>
    <xf numFmtId="0" fontId="25" fillId="8" borderId="0" xfId="0" applyFont="1" applyFill="1" applyAlignment="1">
      <alignment vertical="top" wrapText="1"/>
    </xf>
    <xf numFmtId="0" fontId="25" fillId="8" borderId="39" xfId="0" applyFont="1" applyFill="1" applyBorder="1" applyAlignment="1">
      <alignment vertical="top" wrapText="1"/>
    </xf>
    <xf numFmtId="0" fontId="25" fillId="8" borderId="52" xfId="0" applyFont="1" applyFill="1" applyBorder="1" applyAlignment="1">
      <alignment horizontal="left" vertical="top" wrapText="1"/>
    </xf>
    <xf numFmtId="0" fontId="25" fillId="8" borderId="0" xfId="0" applyFont="1" applyFill="1" applyAlignment="1">
      <alignment horizontal="left" vertical="top" wrapText="1"/>
    </xf>
    <xf numFmtId="0" fontId="25" fillId="8" borderId="39" xfId="0" applyFont="1" applyFill="1" applyBorder="1" applyAlignment="1">
      <alignment horizontal="left" vertical="top" wrapText="1"/>
    </xf>
    <xf numFmtId="0" fontId="24" fillId="0" borderId="60" xfId="0" applyFont="1" applyBorder="1" applyAlignment="1">
      <alignment vertical="top" wrapText="1"/>
    </xf>
    <xf numFmtId="0" fontId="25" fillId="0" borderId="52" xfId="0" applyFont="1" applyBorder="1" applyAlignment="1">
      <alignment vertical="top" wrapText="1"/>
    </xf>
    <xf numFmtId="0" fontId="25" fillId="0" borderId="0" xfId="0" applyFont="1" applyAlignment="1">
      <alignment vertical="top" wrapText="1"/>
    </xf>
    <xf numFmtId="0" fontId="25" fillId="0" borderId="39" xfId="0" applyFont="1" applyBorder="1" applyAlignment="1">
      <alignment vertical="top" wrapText="1"/>
    </xf>
    <xf numFmtId="0" fontId="25" fillId="0" borderId="52" xfId="0" applyFont="1" applyBorder="1" applyAlignment="1">
      <alignment horizontal="left" vertical="top" wrapText="1"/>
    </xf>
    <xf numFmtId="0" fontId="25" fillId="0" borderId="0" xfId="0" applyFont="1" applyAlignment="1">
      <alignment horizontal="left" vertical="top" wrapText="1"/>
    </xf>
    <xf numFmtId="0" fontId="25" fillId="0" borderId="39" xfId="0" applyFont="1" applyBorder="1" applyAlignment="1">
      <alignment horizontal="left" vertical="top" wrapText="1"/>
    </xf>
    <xf numFmtId="0" fontId="24" fillId="8" borderId="62" xfId="0" applyFont="1" applyFill="1" applyBorder="1" applyAlignment="1">
      <alignment vertical="top" wrapText="1"/>
    </xf>
    <xf numFmtId="0" fontId="25" fillId="0" borderId="53" xfId="0" applyFont="1" applyBorder="1" applyAlignment="1" applyProtection="1">
      <alignment vertical="top" wrapText="1"/>
      <protection locked="0"/>
    </xf>
    <xf numFmtId="0" fontId="25" fillId="0" borderId="61" xfId="0" applyFont="1" applyBorder="1" applyAlignment="1" applyProtection="1">
      <alignment vertical="top" wrapText="1"/>
      <protection locked="0"/>
    </xf>
    <xf numFmtId="0" fontId="25" fillId="0" borderId="40" xfId="0" applyFont="1" applyBorder="1" applyAlignment="1" applyProtection="1">
      <alignment vertical="top" wrapText="1"/>
      <protection locked="0"/>
    </xf>
    <xf numFmtId="0" fontId="25" fillId="8" borderId="53" xfId="0" applyFont="1" applyFill="1" applyBorder="1" applyAlignment="1" applyProtection="1">
      <alignment vertical="top" wrapText="1"/>
      <protection locked="0"/>
    </xf>
    <xf numFmtId="0" fontId="25" fillId="8" borderId="61" xfId="0" applyFont="1" applyFill="1" applyBorder="1" applyAlignment="1" applyProtection="1">
      <alignment vertical="top" wrapText="1"/>
      <protection locked="0"/>
    </xf>
    <xf numFmtId="0" fontId="25" fillId="8" borderId="40" xfId="0" applyFont="1" applyFill="1" applyBorder="1" applyAlignment="1" applyProtection="1">
      <alignment vertical="top" wrapText="1"/>
      <protection locked="0"/>
    </xf>
    <xf numFmtId="0" fontId="10" fillId="0" borderId="38" xfId="0" applyFont="1" applyBorder="1"/>
    <xf numFmtId="0" fontId="24" fillId="8" borderId="60" xfId="0" applyFont="1" applyFill="1" applyBorder="1" applyAlignment="1">
      <alignment horizontal="left" vertical="top" wrapText="1"/>
    </xf>
    <xf numFmtId="164" fontId="13" fillId="0" borderId="0" xfId="0" applyNumberFormat="1" applyFont="1" applyAlignment="1">
      <alignment horizontal="center"/>
    </xf>
    <xf numFmtId="164" fontId="15" fillId="4" borderId="3" xfId="0" applyNumberFormat="1" applyFont="1" applyFill="1" applyBorder="1" applyAlignment="1">
      <alignment horizontal="center" vertical="center"/>
    </xf>
    <xf numFmtId="164" fontId="15" fillId="4" borderId="5" xfId="0" applyNumberFormat="1" applyFont="1" applyFill="1" applyBorder="1" applyAlignment="1">
      <alignment horizontal="center" vertical="center"/>
    </xf>
    <xf numFmtId="164" fontId="15" fillId="4" borderId="11" xfId="0" applyNumberFormat="1" applyFont="1" applyFill="1" applyBorder="1" applyAlignment="1">
      <alignment horizontal="center" vertical="center" wrapText="1"/>
    </xf>
    <xf numFmtId="164" fontId="15" fillId="4" borderId="8"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0" fillId="0" borderId="63" xfId="0" applyFont="1" applyBorder="1"/>
    <xf numFmtId="0" fontId="23" fillId="7" borderId="64" xfId="0" applyFont="1" applyFill="1" applyBorder="1" applyAlignment="1">
      <alignment vertical="center" wrapText="1"/>
    </xf>
    <xf numFmtId="0" fontId="23" fillId="7" borderId="65" xfId="0" applyFont="1" applyFill="1" applyBorder="1" applyAlignment="1">
      <alignment vertical="center" wrapText="1"/>
    </xf>
    <xf numFmtId="0" fontId="23" fillId="7" borderId="66" xfId="0" applyFont="1" applyFill="1" applyBorder="1" applyAlignment="1">
      <alignment vertical="center" wrapText="1"/>
    </xf>
    <xf numFmtId="0" fontId="23" fillId="7" borderId="67" xfId="0" applyFont="1" applyFill="1" applyBorder="1" applyAlignment="1">
      <alignment vertical="center" wrapText="1"/>
    </xf>
    <xf numFmtId="0" fontId="23" fillId="7" borderId="68" xfId="0" applyFont="1" applyFill="1" applyBorder="1" applyAlignment="1">
      <alignment vertical="center" wrapText="1"/>
    </xf>
    <xf numFmtId="0" fontId="23" fillId="7" borderId="69" xfId="0" applyFont="1" applyFill="1" applyBorder="1" applyAlignment="1">
      <alignment vertical="center" wrapText="1"/>
    </xf>
    <xf numFmtId="0" fontId="23" fillId="7" borderId="37" xfId="0" applyFont="1" applyFill="1" applyBorder="1" applyAlignment="1">
      <alignment vertical="center" wrapText="1"/>
    </xf>
    <xf numFmtId="0" fontId="23" fillId="7" borderId="0" xfId="0" applyFont="1" applyFill="1" applyAlignment="1">
      <alignment vertical="center" wrapText="1"/>
    </xf>
    <xf numFmtId="0" fontId="23" fillId="7" borderId="38" xfId="0" applyFont="1" applyFill="1" applyBorder="1" applyAlignment="1">
      <alignment vertical="center" wrapText="1"/>
    </xf>
    <xf numFmtId="0" fontId="25" fillId="0" borderId="53" xfId="0" applyFont="1" applyBorder="1" applyAlignment="1" applyProtection="1">
      <alignment horizontal="center" vertical="top" wrapText="1"/>
      <protection locked="0"/>
    </xf>
    <xf numFmtId="0" fontId="25" fillId="0" borderId="61" xfId="0" applyFont="1" applyBorder="1" applyAlignment="1" applyProtection="1">
      <alignment horizontal="center" vertical="top" wrapText="1"/>
      <protection locked="0"/>
    </xf>
    <xf numFmtId="0" fontId="25" fillId="0" borderId="40" xfId="0" applyFont="1" applyBorder="1" applyAlignment="1" applyProtection="1">
      <alignment horizontal="center" vertical="top" wrapText="1"/>
      <protection locked="0"/>
    </xf>
    <xf numFmtId="0" fontId="24" fillId="0" borderId="50" xfId="0" applyFont="1" applyBorder="1" applyAlignment="1">
      <alignment vertical="top" wrapText="1"/>
    </xf>
    <xf numFmtId="0" fontId="24" fillId="0" borderId="51" xfId="0" applyFont="1" applyBorder="1" applyAlignment="1">
      <alignment vertical="top" wrapText="1"/>
    </xf>
    <xf numFmtId="0" fontId="24" fillId="0" borderId="34" xfId="0" applyFont="1" applyBorder="1" applyAlignment="1">
      <alignment vertical="top" wrapText="1"/>
    </xf>
    <xf numFmtId="0" fontId="25" fillId="0" borderId="52"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25" fillId="0" borderId="39" xfId="0" applyFont="1" applyBorder="1" applyAlignment="1" applyProtection="1">
      <alignment vertical="top" wrapText="1"/>
      <protection locked="0"/>
    </xf>
    <xf numFmtId="0" fontId="6" fillId="0" borderId="37" xfId="0" applyFont="1" applyBorder="1" applyAlignment="1">
      <alignment horizontal="left" vertical="top" wrapText="1"/>
    </xf>
    <xf numFmtId="0" fontId="6" fillId="0" borderId="0" xfId="0" applyFont="1" applyAlignment="1">
      <alignment horizontal="left" vertical="top" wrapText="1"/>
    </xf>
    <xf numFmtId="0" fontId="6" fillId="0" borderId="39" xfId="0" applyFont="1" applyBorder="1" applyAlignment="1">
      <alignment horizontal="left" vertical="top" wrapText="1"/>
    </xf>
    <xf numFmtId="0" fontId="25" fillId="8" borderId="53" xfId="0" applyFont="1" applyFill="1" applyBorder="1" applyAlignment="1" applyProtection="1">
      <alignment horizontal="center" vertical="top" wrapText="1"/>
      <protection locked="0"/>
    </xf>
    <xf numFmtId="0" fontId="25" fillId="8" borderId="61" xfId="0" applyFont="1" applyFill="1" applyBorder="1" applyAlignment="1" applyProtection="1">
      <alignment horizontal="center" vertical="top" wrapText="1"/>
      <protection locked="0"/>
    </xf>
    <xf numFmtId="0" fontId="25" fillId="8" borderId="40" xfId="0" applyFont="1" applyFill="1" applyBorder="1" applyAlignment="1" applyProtection="1">
      <alignment horizontal="center" vertical="top" wrapText="1"/>
      <protection locked="0"/>
    </xf>
    <xf numFmtId="0" fontId="5" fillId="0" borderId="70" xfId="0" applyFont="1" applyBorder="1" applyAlignment="1">
      <alignment vertical="top" wrapText="1"/>
    </xf>
    <xf numFmtId="0" fontId="5" fillId="0" borderId="51" xfId="0" applyFont="1" applyBorder="1" applyAlignment="1">
      <alignment vertical="top" wrapText="1"/>
    </xf>
    <xf numFmtId="0" fontId="5" fillId="0" borderId="34" xfId="0" applyFont="1" applyBorder="1" applyAlignment="1">
      <alignment vertical="top" wrapText="1"/>
    </xf>
    <xf numFmtId="0" fontId="6" fillId="0" borderId="37" xfId="0" applyFont="1" applyBorder="1" applyAlignment="1">
      <alignment vertical="top" wrapText="1"/>
    </xf>
    <xf numFmtId="0" fontId="6" fillId="0" borderId="0" xfId="0" applyFont="1" applyAlignment="1">
      <alignment vertical="top" wrapText="1"/>
    </xf>
    <xf numFmtId="0" fontId="6" fillId="0" borderId="39" xfId="0" applyFont="1" applyBorder="1" applyAlignment="1">
      <alignment vertical="top" wrapText="1"/>
    </xf>
    <xf numFmtId="0" fontId="6" fillId="0" borderId="3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39" xfId="0" applyFont="1" applyBorder="1" applyAlignment="1" applyProtection="1">
      <alignment vertical="top" wrapText="1"/>
      <protection locked="0"/>
    </xf>
    <xf numFmtId="0" fontId="6" fillId="0" borderId="71" xfId="0" applyFont="1" applyBorder="1" applyAlignment="1" applyProtection="1">
      <alignment horizontal="center" vertical="top" wrapText="1"/>
      <protection locked="0"/>
    </xf>
    <xf numFmtId="0" fontId="6" fillId="0" borderId="61" xfId="0" applyFont="1" applyBorder="1" applyAlignment="1" applyProtection="1">
      <alignment horizontal="center" vertical="top" wrapText="1"/>
      <protection locked="0"/>
    </xf>
    <xf numFmtId="0" fontId="6" fillId="0" borderId="40" xfId="0" applyFont="1" applyBorder="1" applyAlignment="1" applyProtection="1">
      <alignment horizontal="center" vertical="top" wrapText="1"/>
      <protection locked="0"/>
    </xf>
    <xf numFmtId="0" fontId="24" fillId="3" borderId="50" xfId="0" applyFont="1" applyFill="1" applyBorder="1" applyAlignment="1">
      <alignment vertical="top" wrapText="1"/>
    </xf>
    <xf numFmtId="0" fontId="24" fillId="3" borderId="51" xfId="0" applyFont="1" applyFill="1" applyBorder="1" applyAlignment="1">
      <alignment vertical="top" wrapText="1"/>
    </xf>
    <xf numFmtId="0" fontId="24" fillId="3" borderId="34" xfId="0" applyFont="1" applyFill="1" applyBorder="1" applyAlignment="1">
      <alignment vertical="top" wrapText="1"/>
    </xf>
    <xf numFmtId="0" fontId="25" fillId="3" borderId="52" xfId="0" applyFont="1" applyFill="1" applyBorder="1" applyAlignment="1">
      <alignment vertical="top" wrapText="1"/>
    </xf>
    <xf numFmtId="0" fontId="25" fillId="3" borderId="0" xfId="0" applyFont="1" applyFill="1" applyAlignment="1">
      <alignment vertical="top" wrapText="1"/>
    </xf>
    <xf numFmtId="0" fontId="25" fillId="3" borderId="39" xfId="0" applyFont="1" applyFill="1" applyBorder="1" applyAlignment="1">
      <alignment vertical="top" wrapText="1"/>
    </xf>
    <xf numFmtId="0" fontId="25" fillId="3" borderId="52" xfId="0" applyFont="1" applyFill="1" applyBorder="1" applyAlignment="1" applyProtection="1">
      <alignment vertical="top" wrapText="1"/>
      <protection locked="0"/>
    </xf>
    <xf numFmtId="0" fontId="25" fillId="3" borderId="0" xfId="0" applyFont="1" applyFill="1" applyAlignment="1" applyProtection="1">
      <alignment vertical="top" wrapText="1"/>
      <protection locked="0"/>
    </xf>
    <xf numFmtId="0" fontId="25" fillId="3" borderId="39" xfId="0" applyFont="1" applyFill="1" applyBorder="1" applyAlignment="1" applyProtection="1">
      <alignment vertical="top" wrapText="1"/>
      <protection locked="0"/>
    </xf>
    <xf numFmtId="0" fontId="25" fillId="3" borderId="53" xfId="0" applyFont="1" applyFill="1" applyBorder="1" applyAlignment="1" applyProtection="1">
      <alignment horizontal="center" vertical="top" wrapText="1"/>
      <protection locked="0"/>
    </xf>
    <xf numFmtId="0" fontId="25" fillId="3" borderId="61" xfId="0" applyFont="1" applyFill="1" applyBorder="1" applyAlignment="1" applyProtection="1">
      <alignment horizontal="center" vertical="top" wrapText="1"/>
      <protection locked="0"/>
    </xf>
    <xf numFmtId="0" fontId="25" fillId="3" borderId="40" xfId="0" applyFont="1" applyFill="1" applyBorder="1" applyAlignment="1" applyProtection="1">
      <alignment horizontal="center" vertical="top" wrapText="1"/>
      <protection locked="0"/>
    </xf>
    <xf numFmtId="0" fontId="6" fillId="3" borderId="71" xfId="0" applyFont="1" applyFill="1" applyBorder="1" applyAlignment="1" applyProtection="1">
      <alignment horizontal="center" vertical="top" wrapText="1"/>
      <protection locked="0"/>
    </xf>
    <xf numFmtId="0" fontId="6" fillId="3" borderId="61" xfId="0" applyFont="1" applyFill="1" applyBorder="1" applyAlignment="1" applyProtection="1">
      <alignment horizontal="center" vertical="top" wrapText="1"/>
      <protection locked="0"/>
    </xf>
    <xf numFmtId="0" fontId="6" fillId="3" borderId="40" xfId="0" applyFont="1" applyFill="1" applyBorder="1" applyAlignment="1" applyProtection="1">
      <alignment horizontal="center" vertical="top" wrapText="1"/>
      <protection locked="0"/>
    </xf>
    <xf numFmtId="0" fontId="6" fillId="0" borderId="70" xfId="0" applyFont="1" applyBorder="1" applyAlignment="1">
      <alignment vertical="top" wrapText="1"/>
    </xf>
    <xf numFmtId="0" fontId="6" fillId="0" borderId="51" xfId="0" applyFont="1" applyBorder="1" applyAlignment="1">
      <alignment vertical="top" wrapText="1"/>
    </xf>
    <xf numFmtId="0" fontId="6" fillId="0" borderId="34" xfId="0" applyFont="1" applyBorder="1" applyAlignment="1">
      <alignment vertical="top" wrapText="1"/>
    </xf>
    <xf numFmtId="0" fontId="24" fillId="8" borderId="50" xfId="0" applyFont="1" applyFill="1" applyBorder="1" applyAlignment="1">
      <alignment vertical="top" wrapText="1"/>
    </xf>
    <xf numFmtId="0" fontId="24" fillId="8" borderId="51" xfId="0" applyFont="1" applyFill="1" applyBorder="1" applyAlignment="1">
      <alignment vertical="top" wrapText="1"/>
    </xf>
    <xf numFmtId="0" fontId="24" fillId="8" borderId="34" xfId="0" applyFont="1" applyFill="1" applyBorder="1" applyAlignment="1">
      <alignment vertical="top" wrapText="1"/>
    </xf>
    <xf numFmtId="0" fontId="25" fillId="8" borderId="52" xfId="0" applyFont="1" applyFill="1" applyBorder="1" applyAlignment="1" applyProtection="1">
      <alignment vertical="top" wrapText="1"/>
      <protection locked="0"/>
    </xf>
    <xf numFmtId="0" fontId="25" fillId="8" borderId="0" xfId="0" applyFont="1" applyFill="1" applyAlignment="1" applyProtection="1">
      <alignment vertical="top" wrapText="1"/>
      <protection locked="0"/>
    </xf>
    <xf numFmtId="0" fontId="25" fillId="8" borderId="39" xfId="0" applyFont="1" applyFill="1" applyBorder="1" applyAlignment="1" applyProtection="1">
      <alignment vertical="top" wrapText="1"/>
      <protection locked="0"/>
    </xf>
    <xf numFmtId="0" fontId="6" fillId="3" borderId="70" xfId="0" applyFont="1" applyFill="1" applyBorder="1" applyAlignment="1">
      <alignment vertical="top" wrapText="1"/>
    </xf>
    <xf numFmtId="0" fontId="6" fillId="3" borderId="51" xfId="0" applyFont="1" applyFill="1" applyBorder="1" applyAlignment="1">
      <alignment vertical="top" wrapText="1"/>
    </xf>
    <xf numFmtId="0" fontId="6" fillId="3" borderId="34" xfId="0" applyFont="1" applyFill="1" applyBorder="1" applyAlignment="1">
      <alignment vertical="top" wrapText="1"/>
    </xf>
    <xf numFmtId="0" fontId="6" fillId="3" borderId="37" xfId="0" applyFont="1" applyFill="1" applyBorder="1" applyAlignment="1">
      <alignment horizontal="left" vertical="top" wrapText="1"/>
    </xf>
    <xf numFmtId="0" fontId="6" fillId="3" borderId="0" xfId="0" applyFont="1" applyFill="1" applyAlignment="1">
      <alignment horizontal="left" vertical="top" wrapText="1"/>
    </xf>
    <xf numFmtId="0" fontId="6" fillId="3" borderId="39" xfId="0" applyFont="1" applyFill="1" applyBorder="1" applyAlignment="1">
      <alignment horizontal="left" vertical="top" wrapText="1"/>
    </xf>
    <xf numFmtId="0" fontId="6" fillId="3" borderId="37" xfId="0" applyFont="1" applyFill="1" applyBorder="1" applyAlignment="1">
      <alignment vertical="top" wrapText="1"/>
    </xf>
    <xf numFmtId="0" fontId="6" fillId="3" borderId="0" xfId="0" applyFont="1" applyFill="1" applyAlignment="1">
      <alignment vertical="top" wrapText="1"/>
    </xf>
    <xf numFmtId="0" fontId="6" fillId="3" borderId="39" xfId="0" applyFont="1" applyFill="1" applyBorder="1" applyAlignment="1">
      <alignment vertical="top" wrapText="1"/>
    </xf>
    <xf numFmtId="0" fontId="6" fillId="3" borderId="37"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6" fillId="3" borderId="39" xfId="0" applyFont="1" applyFill="1" applyBorder="1" applyAlignment="1" applyProtection="1">
      <alignment vertical="top" wrapText="1"/>
      <protection locked="0"/>
    </xf>
    <xf numFmtId="0" fontId="8" fillId="2" borderId="81" xfId="3" applyBorder="1" applyAlignment="1"/>
    <xf numFmtId="0" fontId="8" fillId="2" borderId="82" xfId="3" applyBorder="1" applyAlignment="1"/>
    <xf numFmtId="0" fontId="8" fillId="2" borderId="83" xfId="3" applyBorder="1" applyAlignment="1"/>
    <xf numFmtId="0" fontId="8" fillId="2" borderId="75" xfId="3" applyBorder="1" applyAlignment="1" applyProtection="1">
      <alignment wrapText="1"/>
      <protection locked="0"/>
    </xf>
    <xf numFmtId="0" fontId="8" fillId="2" borderId="76" xfId="3" applyBorder="1" applyAlignment="1" applyProtection="1">
      <alignment wrapText="1"/>
      <protection locked="0"/>
    </xf>
    <xf numFmtId="0" fontId="8" fillId="2" borderId="77" xfId="3" applyBorder="1" applyAlignment="1" applyProtection="1">
      <alignment wrapText="1"/>
      <protection locked="0"/>
    </xf>
    <xf numFmtId="44" fontId="36" fillId="5" borderId="3" xfId="2" applyFont="1" applyFill="1" applyBorder="1"/>
    <xf numFmtId="44" fontId="36" fillId="5" borderId="5" xfId="2" applyFont="1" applyFill="1" applyBorder="1"/>
    <xf numFmtId="0" fontId="0" fillId="0" borderId="19"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8" fillId="2" borderId="75" xfId="3" applyBorder="1" applyAlignment="1" applyProtection="1">
      <alignment vertical="top"/>
      <protection locked="0"/>
    </xf>
    <xf numFmtId="0" fontId="8" fillId="2" borderId="76" xfId="3" applyBorder="1" applyAlignment="1" applyProtection="1">
      <alignment vertical="top"/>
      <protection locked="0"/>
    </xf>
    <xf numFmtId="0" fontId="8" fillId="2" borderId="77" xfId="3" applyBorder="1" applyAlignment="1" applyProtection="1">
      <alignment vertical="top"/>
      <protection locked="0"/>
    </xf>
    <xf numFmtId="0" fontId="8" fillId="2" borderId="78" xfId="3" applyBorder="1" applyAlignment="1" applyProtection="1">
      <alignment vertical="top"/>
      <protection locked="0"/>
    </xf>
    <xf numFmtId="0" fontId="8" fillId="2" borderId="79" xfId="3" applyBorder="1" applyAlignment="1" applyProtection="1">
      <alignment vertical="top"/>
      <protection locked="0"/>
    </xf>
    <xf numFmtId="0" fontId="8" fillId="2" borderId="80" xfId="3" applyBorder="1" applyAlignment="1" applyProtection="1">
      <alignment vertical="top"/>
      <protection locked="0"/>
    </xf>
    <xf numFmtId="0" fontId="8" fillId="2" borderId="72" xfId="3" applyBorder="1" applyAlignment="1" applyProtection="1">
      <alignment wrapText="1"/>
      <protection locked="0"/>
    </xf>
    <xf numFmtId="0" fontId="8" fillId="2" borderId="73" xfId="3" applyBorder="1" applyAlignment="1" applyProtection="1">
      <alignment wrapText="1"/>
      <protection locked="0"/>
    </xf>
    <xf numFmtId="0" fontId="8" fillId="2" borderId="74" xfId="3" applyBorder="1" applyAlignment="1" applyProtection="1">
      <alignment wrapText="1"/>
      <protection locked="0"/>
    </xf>
    <xf numFmtId="0" fontId="8" fillId="2" borderId="78" xfId="3" applyBorder="1" applyAlignment="1" applyProtection="1">
      <alignment wrapText="1"/>
      <protection locked="0"/>
    </xf>
    <xf numFmtId="0" fontId="8" fillId="2" borderId="79" xfId="3" applyBorder="1" applyAlignment="1" applyProtection="1">
      <alignment wrapText="1"/>
      <protection locked="0"/>
    </xf>
    <xf numFmtId="0" fontId="8" fillId="2" borderId="80" xfId="3" applyBorder="1" applyAlignment="1" applyProtection="1">
      <alignment wrapText="1"/>
      <protection locked="0"/>
    </xf>
    <xf numFmtId="0" fontId="8" fillId="2" borderId="81" xfId="3" applyBorder="1" applyAlignment="1" applyProtection="1">
      <alignment wrapText="1"/>
      <protection locked="0"/>
    </xf>
    <xf numFmtId="0" fontId="8" fillId="2" borderId="82" xfId="3" applyBorder="1" applyAlignment="1" applyProtection="1">
      <alignment wrapText="1"/>
      <protection locked="0"/>
    </xf>
    <xf numFmtId="0" fontId="8" fillId="2" borderId="83" xfId="3" applyBorder="1" applyAlignment="1" applyProtection="1">
      <alignment wrapText="1"/>
      <protection locked="0"/>
    </xf>
    <xf numFmtId="0" fontId="10" fillId="0" borderId="1" xfId="0" applyFont="1" applyBorder="1" applyAlignment="1">
      <alignment horizontal="center"/>
    </xf>
    <xf numFmtId="0" fontId="8" fillId="2" borderId="72" xfId="3" applyBorder="1" applyAlignment="1" applyProtection="1">
      <alignment vertical="top"/>
      <protection locked="0"/>
    </xf>
    <xf numFmtId="0" fontId="8" fillId="2" borderId="73" xfId="3" applyBorder="1" applyAlignment="1" applyProtection="1">
      <alignment vertical="top"/>
      <protection locked="0"/>
    </xf>
    <xf numFmtId="0" fontId="8" fillId="2" borderId="74" xfId="3" applyBorder="1" applyAlignment="1" applyProtection="1">
      <alignment vertical="top"/>
      <protection locked="0"/>
    </xf>
    <xf numFmtId="0" fontId="35" fillId="14" borderId="1" xfId="0" applyFont="1" applyFill="1" applyBorder="1" applyAlignment="1">
      <alignment horizontal="left" vertical="top" wrapText="1"/>
    </xf>
    <xf numFmtId="0" fontId="35" fillId="14" borderId="2" xfId="0" applyFont="1" applyFill="1" applyBorder="1" applyAlignment="1">
      <alignment horizontal="left" vertical="top"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15" borderId="14" xfId="0" applyFill="1" applyBorder="1"/>
  </cellXfs>
  <cellStyles count="6">
    <cellStyle name="Comma" xfId="1" builtinId="3"/>
    <cellStyle name="Currency" xfId="2" builtinId="4"/>
    <cellStyle name="Input" xfId="3" builtinId="20" customBuiltin="1"/>
    <cellStyle name="Normal" xfId="0" builtinId="0"/>
    <cellStyle name="Output" xfId="4" builtinId="21" customBuiltin="1"/>
    <cellStyle name="Percent" xfId="5" builtinId="5"/>
  </cellStyles>
  <dxfs count="20">
    <dxf>
      <font>
        <b/>
        <i val="0"/>
        <color theme="0"/>
      </font>
      <fill>
        <patternFill>
          <bgColor rgb="FFFF0000"/>
        </patternFill>
      </fill>
    </dxf>
    <dxf>
      <font>
        <b val="0"/>
        <i/>
        <color theme="0"/>
      </font>
      <fill>
        <patternFill>
          <bgColor rgb="FF00B0F0"/>
        </patternFill>
      </fill>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9"/>
        <color theme="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fill>
        <patternFill patternType="none">
          <fgColor indexed="64"/>
          <bgColor indexed="65"/>
        </patternFill>
      </fill>
      <alignment horizontal="righ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2:P107" totalsRowShown="0" headerRowDxfId="19" dataDxfId="18">
  <autoFilter ref="A2:P107" xr:uid="{00000000-0009-0000-0100-000001000000}"/>
  <tableColumns count="16">
    <tableColumn id="1" xr3:uid="{00000000-0010-0000-0000-000001000000}" name="Region" dataDxfId="17"/>
    <tableColumn id="2" xr3:uid="{00000000-0010-0000-0000-000002000000}" name="Site Name" dataDxfId="16"/>
    <tableColumn id="3" xr3:uid="{00000000-0010-0000-0000-000003000000}" name="Admin" dataDxfId="15"/>
    <tableColumn id="4" xr3:uid="{00000000-0010-0000-0000-000004000000}" name="Tourism" dataDxfId="14"/>
    <tableColumn id="5" xr3:uid="{00000000-0010-0000-0000-000005000000}" name="Total" dataDxfId="13"/>
    <tableColumn id="6" xr3:uid="{00000000-0010-0000-0000-000006000000}" name="Cabinets" dataDxfId="12"/>
    <tableColumn id="7" xr3:uid="{00000000-0010-0000-0000-000007000000}" name="Routers" dataDxfId="11"/>
    <tableColumn id="8" xr3:uid="{00000000-0010-0000-0000-000008000000}" name="Switches" dataDxfId="10"/>
    <tableColumn id="9" xr3:uid="{00000000-0010-0000-0000-000009000000}" name="WAPs" dataDxfId="9"/>
    <tableColumn id="10" xr3:uid="{00000000-0010-0000-0000-00000A000000}" name="Support Site Name" dataDxfId="8"/>
    <tableColumn id="11" xr3:uid="{00000000-0010-0000-0000-00000B000000}" name="Town / Place Situated" dataDxfId="7"/>
    <tableColumn id="16" xr3:uid="{00000000-0010-0000-0000-000010000000}" name="Number of Resources at Site" dataDxfId="6"/>
    <tableColumn id="12" xr3:uid="{00000000-0010-0000-0000-00000C000000}" name="Distance from site" dataDxfId="5"/>
    <tableColumn id="13" xr3:uid="{00000000-0010-0000-0000-00000D000000}" name="Travel time to site" dataDxfId="4"/>
    <tableColumn id="14" xr3:uid="{00000000-0010-0000-0000-00000E000000}" name="Score" dataDxfId="3"/>
    <tableColumn id="15" xr3:uid="{00000000-0010-0000-0000-00000F000000}" name="Weighted Score" dataDxfId="2"/>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7"/>
  <sheetViews>
    <sheetView workbookViewId="0">
      <pane ySplit="2" topLeftCell="A18" activePane="bottomLeft" state="frozen"/>
      <selection pane="bottomLeft" activeCell="A25" sqref="A25"/>
    </sheetView>
  </sheetViews>
  <sheetFormatPr defaultRowHeight="14.5" x14ac:dyDescent="0.35"/>
  <cols>
    <col min="1" max="1" width="26.1796875" customWidth="1"/>
    <col min="2" max="2" width="5" bestFit="1" customWidth="1"/>
    <col min="4" max="4" width="12.26953125" customWidth="1"/>
    <col min="5" max="5" width="16" customWidth="1"/>
  </cols>
  <sheetData>
    <row r="1" spans="1:4" ht="15" thickBot="1" x14ac:dyDescent="0.4">
      <c r="A1" s="133" t="s">
        <v>754</v>
      </c>
    </row>
    <row r="2" spans="1:4" ht="29.5" thickBot="1" x14ac:dyDescent="0.4">
      <c r="A2" s="293" t="s">
        <v>752</v>
      </c>
      <c r="B2" s="294" t="s">
        <v>1526</v>
      </c>
      <c r="C2" s="294" t="s">
        <v>1527</v>
      </c>
      <c r="D2" s="295" t="s">
        <v>1528</v>
      </c>
    </row>
    <row r="3" spans="1:4" ht="15" thickBot="1" x14ac:dyDescent="0.4">
      <c r="A3" s="286" t="s">
        <v>1529</v>
      </c>
      <c r="B3" s="281">
        <v>4</v>
      </c>
      <c r="C3" s="281">
        <v>4</v>
      </c>
      <c r="D3" s="287">
        <v>150</v>
      </c>
    </row>
    <row r="4" spans="1:4" ht="15" thickBot="1" x14ac:dyDescent="0.4">
      <c r="A4" s="288" t="s">
        <v>1530</v>
      </c>
      <c r="B4" s="284">
        <v>4</v>
      </c>
      <c r="C4" s="284">
        <v>4</v>
      </c>
      <c r="D4" s="289">
        <v>150</v>
      </c>
    </row>
    <row r="5" spans="1:4" ht="15" thickBot="1" x14ac:dyDescent="0.4">
      <c r="A5" s="286" t="s">
        <v>1531</v>
      </c>
      <c r="B5" s="281">
        <v>2</v>
      </c>
      <c r="C5" s="281">
        <v>4</v>
      </c>
      <c r="D5" s="287">
        <v>80</v>
      </c>
    </row>
    <row r="6" spans="1:4" ht="15" thickBot="1" x14ac:dyDescent="0.4">
      <c r="A6" s="288" t="s">
        <v>1532</v>
      </c>
      <c r="B6" s="284">
        <v>8</v>
      </c>
      <c r="C6" s="284">
        <v>20</v>
      </c>
      <c r="D6" s="289">
        <v>120</v>
      </c>
    </row>
    <row r="7" spans="1:4" ht="15" thickBot="1" x14ac:dyDescent="0.4">
      <c r="A7" s="286" t="s">
        <v>1533</v>
      </c>
      <c r="B7" s="281">
        <v>8</v>
      </c>
      <c r="C7" s="281">
        <v>20</v>
      </c>
      <c r="D7" s="287">
        <v>120</v>
      </c>
    </row>
    <row r="8" spans="1:4" ht="15" thickBot="1" x14ac:dyDescent="0.4">
      <c r="A8" s="288" t="s">
        <v>1534</v>
      </c>
      <c r="B8" s="284">
        <v>16</v>
      </c>
      <c r="C8" s="284">
        <v>136</v>
      </c>
      <c r="D8" s="289">
        <v>4200</v>
      </c>
    </row>
    <row r="9" spans="1:4" ht="15" thickBot="1" x14ac:dyDescent="0.4">
      <c r="A9" s="286" t="s">
        <v>1535</v>
      </c>
      <c r="B9" s="281">
        <v>8</v>
      </c>
      <c r="C9" s="281">
        <v>4</v>
      </c>
      <c r="D9" s="287">
        <v>80</v>
      </c>
    </row>
    <row r="10" spans="1:4" ht="15" thickBot="1" x14ac:dyDescent="0.4">
      <c r="A10" s="288" t="s">
        <v>1536</v>
      </c>
      <c r="B10" s="284">
        <v>4</v>
      </c>
      <c r="C10" s="284">
        <v>12</v>
      </c>
      <c r="D10" s="289">
        <v>100</v>
      </c>
    </row>
    <row r="11" spans="1:4" ht="15" thickBot="1" x14ac:dyDescent="0.4">
      <c r="A11" s="286" t="s">
        <v>1537</v>
      </c>
      <c r="B11" s="281">
        <v>8</v>
      </c>
      <c r="C11" s="281">
        <v>12</v>
      </c>
      <c r="D11" s="287">
        <v>150</v>
      </c>
    </row>
    <row r="12" spans="1:4" ht="15" thickBot="1" x14ac:dyDescent="0.4">
      <c r="A12" s="288" t="s">
        <v>1538</v>
      </c>
      <c r="B12" s="284">
        <v>8</v>
      </c>
      <c r="C12" s="284">
        <v>16</v>
      </c>
      <c r="D12" s="289">
        <v>150</v>
      </c>
    </row>
    <row r="13" spans="1:4" ht="15" thickBot="1" x14ac:dyDescent="0.4">
      <c r="A13" s="286" t="s">
        <v>1539</v>
      </c>
      <c r="B13" s="281">
        <v>8</v>
      </c>
      <c r="C13" s="281">
        <v>16</v>
      </c>
      <c r="D13" s="287">
        <v>150</v>
      </c>
    </row>
    <row r="14" spans="1:4" ht="15" thickBot="1" x14ac:dyDescent="0.4">
      <c r="A14" s="288" t="s">
        <v>1540</v>
      </c>
      <c r="B14" s="284">
        <v>2</v>
      </c>
      <c r="C14" s="284">
        <v>8</v>
      </c>
      <c r="D14" s="289">
        <v>101</v>
      </c>
    </row>
    <row r="15" spans="1:4" ht="15" thickBot="1" x14ac:dyDescent="0.4">
      <c r="A15" s="286" t="s">
        <v>1541</v>
      </c>
      <c r="B15" s="281">
        <v>8</v>
      </c>
      <c r="C15" s="281">
        <v>4</v>
      </c>
      <c r="D15" s="287">
        <v>471</v>
      </c>
    </row>
    <row r="16" spans="1:4" ht="15" thickBot="1" x14ac:dyDescent="0.4">
      <c r="A16" s="288" t="s">
        <v>1542</v>
      </c>
      <c r="B16" s="284">
        <v>4</v>
      </c>
      <c r="C16" s="284">
        <v>4</v>
      </c>
      <c r="D16" s="289">
        <v>100</v>
      </c>
    </row>
    <row r="17" spans="1:4" ht="15" thickBot="1" x14ac:dyDescent="0.4">
      <c r="A17" s="286" t="s">
        <v>1543</v>
      </c>
      <c r="B17" s="281">
        <v>4</v>
      </c>
      <c r="C17" s="281">
        <v>8</v>
      </c>
      <c r="D17" s="287">
        <v>220</v>
      </c>
    </row>
    <row r="18" spans="1:4" ht="15" thickBot="1" x14ac:dyDescent="0.4">
      <c r="A18" s="288" t="s">
        <v>1544</v>
      </c>
      <c r="B18" s="284">
        <v>2</v>
      </c>
      <c r="C18" s="284">
        <v>16</v>
      </c>
      <c r="D18" s="289">
        <v>127</v>
      </c>
    </row>
    <row r="19" spans="1:4" ht="15" thickBot="1" x14ac:dyDescent="0.4">
      <c r="A19" s="286" t="s">
        <v>1545</v>
      </c>
      <c r="B19" s="281">
        <v>2</v>
      </c>
      <c r="C19" s="281">
        <v>8</v>
      </c>
      <c r="D19" s="287">
        <v>327</v>
      </c>
    </row>
    <row r="20" spans="1:4" ht="15" thickBot="1" x14ac:dyDescent="0.4">
      <c r="A20" s="288" t="s">
        <v>1544</v>
      </c>
      <c r="B20" s="284">
        <v>2</v>
      </c>
      <c r="C20" s="284">
        <v>8</v>
      </c>
      <c r="D20" s="289">
        <v>180</v>
      </c>
    </row>
    <row r="21" spans="1:4" ht="15" thickBot="1" x14ac:dyDescent="0.4">
      <c r="A21" s="290" t="s">
        <v>1546</v>
      </c>
      <c r="B21" s="291">
        <v>4</v>
      </c>
      <c r="C21" s="291">
        <v>9</v>
      </c>
      <c r="D21" s="292">
        <v>120</v>
      </c>
    </row>
    <row r="22" spans="1:4" ht="15" thickBot="1" x14ac:dyDescent="0.4">
      <c r="A22" s="288" t="s">
        <v>1547</v>
      </c>
      <c r="B22" s="284">
        <v>4</v>
      </c>
      <c r="C22" s="284">
        <v>9</v>
      </c>
      <c r="D22" s="289">
        <v>200</v>
      </c>
    </row>
    <row r="23" spans="1:4" ht="15" thickBot="1" x14ac:dyDescent="0.4">
      <c r="A23" s="286" t="s">
        <v>1548</v>
      </c>
      <c r="B23" s="281">
        <v>4</v>
      </c>
      <c r="C23" s="281">
        <v>9</v>
      </c>
      <c r="D23" s="287">
        <v>2000</v>
      </c>
    </row>
    <row r="24" spans="1:4" ht="15" thickBot="1" x14ac:dyDescent="0.4">
      <c r="A24" s="288" t="s">
        <v>1549</v>
      </c>
      <c r="B24" s="284">
        <v>4</v>
      </c>
      <c r="C24" s="284">
        <v>4</v>
      </c>
      <c r="D24" s="289">
        <v>100</v>
      </c>
    </row>
    <row r="25" spans="1:4" ht="15" thickBot="1" x14ac:dyDescent="0.4">
      <c r="A25" s="286" t="s">
        <v>1550</v>
      </c>
      <c r="B25" s="281">
        <v>4</v>
      </c>
      <c r="C25" s="281">
        <v>8</v>
      </c>
      <c r="D25" s="287">
        <v>220</v>
      </c>
    </row>
    <row r="26" spans="1:4" ht="15" thickBot="1" x14ac:dyDescent="0.4">
      <c r="A26" s="288" t="s">
        <v>1551</v>
      </c>
      <c r="B26" s="284">
        <v>8</v>
      </c>
      <c r="C26" s="284">
        <v>16</v>
      </c>
      <c r="D26" s="289">
        <v>150</v>
      </c>
    </row>
    <row r="27" spans="1:4" ht="15" thickBot="1" x14ac:dyDescent="0.4">
      <c r="A27" s="286" t="s">
        <v>1552</v>
      </c>
      <c r="B27" s="281">
        <v>8</v>
      </c>
      <c r="C27" s="281">
        <v>16</v>
      </c>
      <c r="D27" s="287">
        <v>150</v>
      </c>
    </row>
  </sheetData>
  <sheetProtection sheet="1" objects="1" scenarios="1"/>
  <printOptions horizontalCentered="1"/>
  <pageMargins left="0.70866141732283472" right="0.70866141732283472" top="0.94488188976377963" bottom="0.74803149606299213" header="0.11811023622047245" footer="0.31496062992125984"/>
  <pageSetup paperSize="9" orientation="portrait" r:id="rId1"/>
  <headerFooter>
    <oddHeader>&amp;L&amp;G&amp;CCloud Requirement
Disaster Recovery Environment&amp;RAnnexure D</oddHeader>
    <oddFooter>&amp;CPage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K13"/>
  <sheetViews>
    <sheetView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3" bestFit="1" customWidth="1"/>
    <col min="2" max="2" width="28.7265625" customWidth="1"/>
    <col min="3" max="3" width="26.26953125" customWidth="1"/>
    <col min="4" max="4" width="10.1796875" bestFit="1" customWidth="1"/>
    <col min="5" max="5" width="8.7265625" customWidth="1"/>
    <col min="6" max="6" width="18" customWidth="1"/>
    <col min="7" max="7" width="71.1796875" customWidth="1"/>
    <col min="8" max="8" width="10.81640625" customWidth="1"/>
    <col min="9" max="9" width="9" customWidth="1"/>
    <col min="10" max="13" width="0" hidden="1" customWidth="1"/>
  </cols>
  <sheetData>
    <row r="1" spans="1:11" ht="15" thickBot="1" x14ac:dyDescent="0.4">
      <c r="A1" s="133" t="s">
        <v>1312</v>
      </c>
      <c r="K1" s="166" t="s">
        <v>126</v>
      </c>
    </row>
    <row r="2" spans="1:11" x14ac:dyDescent="0.35">
      <c r="A2" s="478" t="s">
        <v>198</v>
      </c>
      <c r="B2" s="481" t="s">
        <v>1300</v>
      </c>
      <c r="C2" s="163" t="s">
        <v>1301</v>
      </c>
      <c r="D2" s="481" t="s">
        <v>1304</v>
      </c>
      <c r="E2" s="163" t="s">
        <v>1305</v>
      </c>
      <c r="F2" s="481" t="s">
        <v>1307</v>
      </c>
      <c r="G2" s="481" t="s">
        <v>1308</v>
      </c>
      <c r="H2" s="163" t="s">
        <v>1309</v>
      </c>
      <c r="I2" s="475" t="s">
        <v>1311</v>
      </c>
      <c r="K2" s="166" t="s">
        <v>198</v>
      </c>
    </row>
    <row r="3" spans="1:11" x14ac:dyDescent="0.35">
      <c r="A3" s="479"/>
      <c r="B3" s="482"/>
      <c r="C3" s="162" t="s">
        <v>1302</v>
      </c>
      <c r="D3" s="482"/>
      <c r="E3" s="162" t="s">
        <v>1306</v>
      </c>
      <c r="F3" s="482"/>
      <c r="G3" s="482"/>
      <c r="H3" s="162" t="s">
        <v>1310</v>
      </c>
      <c r="I3" s="476"/>
    </row>
    <row r="4" spans="1:11" ht="15" thickBot="1" x14ac:dyDescent="0.4">
      <c r="A4" s="480"/>
      <c r="B4" s="483"/>
      <c r="C4" s="164" t="s">
        <v>1303</v>
      </c>
      <c r="D4" s="483"/>
      <c r="E4" s="165"/>
      <c r="F4" s="483"/>
      <c r="G4" s="483"/>
      <c r="H4" s="165"/>
      <c r="I4" s="477"/>
    </row>
    <row r="5" spans="1:11" ht="48.75" customHeight="1" thickBot="1" x14ac:dyDescent="0.4">
      <c r="A5" s="135">
        <v>1</v>
      </c>
      <c r="B5" s="167"/>
      <c r="C5" s="167"/>
      <c r="D5" s="168"/>
      <c r="E5" s="169"/>
      <c r="F5" s="170"/>
      <c r="G5" s="171"/>
      <c r="H5" s="167"/>
      <c r="I5" s="172"/>
    </row>
    <row r="6" spans="1:11" ht="48.75" customHeight="1" thickBot="1" x14ac:dyDescent="0.4">
      <c r="A6" s="138">
        <v>2</v>
      </c>
      <c r="B6" s="173"/>
      <c r="C6" s="173"/>
      <c r="D6" s="174"/>
      <c r="E6" s="175"/>
      <c r="F6" s="176"/>
      <c r="G6" s="177"/>
      <c r="H6" s="173"/>
      <c r="I6" s="178"/>
    </row>
    <row r="7" spans="1:11" ht="48.75" customHeight="1" thickBot="1" x14ac:dyDescent="0.4">
      <c r="A7" s="135">
        <v>3</v>
      </c>
      <c r="B7" s="167"/>
      <c r="C7" s="167"/>
      <c r="D7" s="168"/>
      <c r="E7" s="169"/>
      <c r="F7" s="170"/>
      <c r="G7" s="171"/>
      <c r="H7" s="167"/>
      <c r="I7" s="172"/>
    </row>
    <row r="8" spans="1:11" ht="48.75" customHeight="1" thickBot="1" x14ac:dyDescent="0.4">
      <c r="A8" s="138">
        <v>4</v>
      </c>
      <c r="B8" s="173"/>
      <c r="C8" s="173"/>
      <c r="D8" s="174"/>
      <c r="E8" s="175"/>
      <c r="F8" s="176"/>
      <c r="G8" s="177"/>
      <c r="H8" s="173"/>
      <c r="I8" s="178"/>
    </row>
    <row r="9" spans="1:11" ht="48.75" customHeight="1" thickBot="1" x14ac:dyDescent="0.4">
      <c r="A9" s="135">
        <v>5</v>
      </c>
      <c r="B9" s="167"/>
      <c r="C9" s="167"/>
      <c r="D9" s="168"/>
      <c r="E9" s="169"/>
      <c r="F9" s="170"/>
      <c r="G9" s="171"/>
      <c r="H9" s="167"/>
      <c r="I9" s="172"/>
    </row>
    <row r="10" spans="1:11" ht="48.75" customHeight="1" thickBot="1" x14ac:dyDescent="0.4">
      <c r="A10" s="138">
        <v>6</v>
      </c>
      <c r="B10" s="173"/>
      <c r="C10" s="173"/>
      <c r="D10" s="174"/>
      <c r="E10" s="175"/>
      <c r="F10" s="176"/>
      <c r="G10" s="177"/>
      <c r="H10" s="173"/>
      <c r="I10" s="178"/>
    </row>
    <row r="11" spans="1:11" ht="48.75" customHeight="1" thickBot="1" x14ac:dyDescent="0.4">
      <c r="A11" s="135">
        <v>7</v>
      </c>
      <c r="B11" s="167"/>
      <c r="C11" s="167"/>
      <c r="D11" s="168"/>
      <c r="E11" s="169"/>
      <c r="F11" s="170"/>
      <c r="G11" s="171"/>
      <c r="H11" s="167"/>
      <c r="I11" s="172"/>
    </row>
    <row r="12" spans="1:11" ht="48.75" customHeight="1" thickBot="1" x14ac:dyDescent="0.4">
      <c r="A12" s="138">
        <v>8</v>
      </c>
      <c r="B12" s="173"/>
      <c r="C12" s="173"/>
      <c r="D12" s="174"/>
      <c r="E12" s="175"/>
      <c r="F12" s="176"/>
      <c r="G12" s="177"/>
      <c r="H12" s="173"/>
      <c r="I12" s="178"/>
    </row>
    <row r="13" spans="1:11" ht="48.75" customHeight="1" thickBot="1" x14ac:dyDescent="0.4">
      <c r="A13" s="135">
        <v>9</v>
      </c>
      <c r="B13" s="167"/>
      <c r="C13" s="167"/>
      <c r="D13" s="168"/>
      <c r="E13" s="169"/>
      <c r="F13" s="170"/>
      <c r="G13" s="171"/>
      <c r="H13" s="167"/>
      <c r="I13" s="172"/>
    </row>
  </sheetData>
  <sheetProtection sheet="1" objects="1" scenarios="1"/>
  <mergeCells count="6">
    <mergeCell ref="I2:I4"/>
    <mergeCell ref="A2:A4"/>
    <mergeCell ref="B2:B4"/>
    <mergeCell ref="D2:D4"/>
    <mergeCell ref="F2:F4"/>
    <mergeCell ref="G2:G4"/>
  </mergeCells>
  <dataValidations count="1">
    <dataValidation type="list" allowBlank="1" showInputMessage="1" showErrorMessage="1" sqref="H5:I13" xr:uid="{00000000-0002-0000-0800-000000000000}">
      <formula1>$K$1:$K$2</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landscape" r:id="rId1"/>
  <headerFooter>
    <oddHeader>&amp;L&amp;G&amp;CReferences&amp;RAnnexure P</oddHeader>
    <oddFooter>&amp;CPage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I112"/>
  <sheetViews>
    <sheetView zoomScaleNormal="100" workbookViewId="0">
      <pane xSplit="1" ySplit="2" topLeftCell="B63" activePane="bottomRight" state="frozen"/>
      <selection pane="topRight" activeCell="B1" sqref="B1"/>
      <selection pane="bottomLeft" activeCell="A3" sqref="A3"/>
      <selection pane="bottomRight" activeCell="E49" sqref="E49"/>
    </sheetView>
  </sheetViews>
  <sheetFormatPr defaultRowHeight="14.5" x14ac:dyDescent="0.35"/>
  <cols>
    <col min="1" max="1" width="11.7265625" customWidth="1"/>
    <col min="2" max="2" width="38.7265625" customWidth="1"/>
    <col min="3" max="3" width="12.453125" customWidth="1"/>
    <col min="4" max="4" width="6.1796875" style="182" customWidth="1"/>
    <col min="5" max="5" width="51.81640625" customWidth="1"/>
    <col min="6" max="6" width="27.26953125" customWidth="1"/>
    <col min="7" max="7" width="9.1796875" style="182" customWidth="1"/>
    <col min="8" max="11" width="0" hidden="1" customWidth="1"/>
  </cols>
  <sheetData>
    <row r="1" spans="1:9" ht="15" thickBot="1" x14ac:dyDescent="0.4">
      <c r="A1" s="133" t="s">
        <v>1345</v>
      </c>
      <c r="I1" s="166" t="s">
        <v>126</v>
      </c>
    </row>
    <row r="2" spans="1:9" s="136" customFormat="1" ht="21.5" thickBot="1" x14ac:dyDescent="0.4">
      <c r="A2" s="137" t="s">
        <v>1313</v>
      </c>
      <c r="B2" s="139" t="s">
        <v>1314</v>
      </c>
      <c r="C2" s="139" t="s">
        <v>1315</v>
      </c>
      <c r="D2" s="300" t="s">
        <v>1316</v>
      </c>
      <c r="E2" s="301" t="s">
        <v>1317</v>
      </c>
      <c r="F2" s="139" t="s">
        <v>1318</v>
      </c>
      <c r="G2" s="187" t="s">
        <v>1319</v>
      </c>
      <c r="I2" s="188" t="s">
        <v>198</v>
      </c>
    </row>
    <row r="3" spans="1:9" s="136" customFormat="1" x14ac:dyDescent="0.35">
      <c r="A3" s="499" t="s">
        <v>821</v>
      </c>
      <c r="B3" s="493" t="s">
        <v>1554</v>
      </c>
      <c r="C3" s="502" t="s">
        <v>1885</v>
      </c>
      <c r="D3" s="185">
        <v>5</v>
      </c>
      <c r="E3" s="271" t="s">
        <v>1570</v>
      </c>
      <c r="F3" s="505"/>
      <c r="G3" s="508"/>
    </row>
    <row r="4" spans="1:9" s="136" customFormat="1" x14ac:dyDescent="0.35">
      <c r="A4" s="500"/>
      <c r="B4" s="494"/>
      <c r="C4" s="503"/>
      <c r="D4" s="185">
        <v>4</v>
      </c>
      <c r="E4" s="271" t="s">
        <v>1596</v>
      </c>
      <c r="F4" s="506"/>
      <c r="G4" s="509"/>
    </row>
    <row r="5" spans="1:9" s="136" customFormat="1" x14ac:dyDescent="0.35">
      <c r="A5" s="500"/>
      <c r="B5" s="494"/>
      <c r="C5" s="503"/>
      <c r="D5" s="185">
        <v>3</v>
      </c>
      <c r="E5" s="271" t="s">
        <v>1571</v>
      </c>
      <c r="F5" s="506"/>
      <c r="G5" s="509"/>
    </row>
    <row r="6" spans="1:9" s="136" customFormat="1" x14ac:dyDescent="0.35">
      <c r="A6" s="500"/>
      <c r="B6" s="494"/>
      <c r="C6" s="503"/>
      <c r="D6" s="185">
        <v>0</v>
      </c>
      <c r="E6" s="271" t="s">
        <v>1572</v>
      </c>
      <c r="F6" s="506"/>
      <c r="G6" s="509"/>
    </row>
    <row r="7" spans="1:9" s="136" customFormat="1" ht="15" thickBot="1" x14ac:dyDescent="0.4">
      <c r="A7" s="501"/>
      <c r="B7" s="495"/>
      <c r="C7" s="504"/>
      <c r="D7" s="186"/>
      <c r="E7" s="272"/>
      <c r="F7" s="507"/>
      <c r="G7" s="510"/>
    </row>
    <row r="8" spans="1:9" s="136" customFormat="1" ht="15" customHeight="1" x14ac:dyDescent="0.35">
      <c r="A8" s="535"/>
      <c r="B8" s="538" t="s">
        <v>1555</v>
      </c>
      <c r="C8" s="541" t="s">
        <v>1885</v>
      </c>
      <c r="D8" s="296">
        <v>5</v>
      </c>
      <c r="E8" s="297" t="s">
        <v>1570</v>
      </c>
      <c r="F8" s="544"/>
      <c r="G8" s="523"/>
    </row>
    <row r="9" spans="1:9" s="136" customFormat="1" x14ac:dyDescent="0.35">
      <c r="A9" s="536"/>
      <c r="B9" s="539"/>
      <c r="C9" s="542"/>
      <c r="D9" s="296">
        <v>4</v>
      </c>
      <c r="E9" s="297" t="s">
        <v>1597</v>
      </c>
      <c r="F9" s="545"/>
      <c r="G9" s="524"/>
    </row>
    <row r="10" spans="1:9" s="136" customFormat="1" x14ac:dyDescent="0.35">
      <c r="A10" s="536"/>
      <c r="B10" s="539"/>
      <c r="C10" s="542"/>
      <c r="D10" s="296">
        <v>3</v>
      </c>
      <c r="E10" s="297" t="s">
        <v>1571</v>
      </c>
      <c r="F10" s="545"/>
      <c r="G10" s="524"/>
    </row>
    <row r="11" spans="1:9" s="136" customFormat="1" x14ac:dyDescent="0.35">
      <c r="A11" s="536"/>
      <c r="B11" s="539"/>
      <c r="C11" s="542"/>
      <c r="D11" s="296">
        <v>0</v>
      </c>
      <c r="E11" s="297" t="s">
        <v>1572</v>
      </c>
      <c r="F11" s="545"/>
      <c r="G11" s="524"/>
    </row>
    <row r="12" spans="1:9" s="136" customFormat="1" ht="15" thickBot="1" x14ac:dyDescent="0.4">
      <c r="A12" s="537"/>
      <c r="B12" s="540"/>
      <c r="C12" s="543"/>
      <c r="D12" s="298"/>
      <c r="E12" s="299"/>
      <c r="F12" s="546"/>
      <c r="G12" s="525"/>
    </row>
    <row r="13" spans="1:9" s="136" customFormat="1" x14ac:dyDescent="0.35">
      <c r="A13" s="526"/>
      <c r="B13" s="493" t="s">
        <v>1556</v>
      </c>
      <c r="C13" s="502" t="s">
        <v>1886</v>
      </c>
      <c r="D13" s="185">
        <v>5</v>
      </c>
      <c r="E13" s="271" t="s">
        <v>1570</v>
      </c>
      <c r="F13" s="505"/>
      <c r="G13" s="508"/>
    </row>
    <row r="14" spans="1:9" s="136" customFormat="1" x14ac:dyDescent="0.35">
      <c r="A14" s="527"/>
      <c r="B14" s="494"/>
      <c r="C14" s="503"/>
      <c r="D14" s="185">
        <v>4</v>
      </c>
      <c r="E14" s="271" t="s">
        <v>1596</v>
      </c>
      <c r="F14" s="506"/>
      <c r="G14" s="509"/>
    </row>
    <row r="15" spans="1:9" s="136" customFormat="1" x14ac:dyDescent="0.35">
      <c r="A15" s="527"/>
      <c r="B15" s="494"/>
      <c r="C15" s="503"/>
      <c r="D15" s="185">
        <v>3</v>
      </c>
      <c r="E15" s="271" t="s">
        <v>1571</v>
      </c>
      <c r="F15" s="506"/>
      <c r="G15" s="509"/>
    </row>
    <row r="16" spans="1:9" s="136" customFormat="1" x14ac:dyDescent="0.35">
      <c r="A16" s="527"/>
      <c r="B16" s="494"/>
      <c r="C16" s="503"/>
      <c r="D16" s="185">
        <v>0</v>
      </c>
      <c r="E16" s="271" t="s">
        <v>1572</v>
      </c>
      <c r="F16" s="506"/>
      <c r="G16" s="509"/>
    </row>
    <row r="17" spans="1:7" s="136" customFormat="1" ht="15" thickBot="1" x14ac:dyDescent="0.4">
      <c r="A17" s="528"/>
      <c r="B17" s="495"/>
      <c r="C17" s="504"/>
      <c r="D17" s="186"/>
      <c r="E17" s="272"/>
      <c r="F17" s="507"/>
      <c r="G17" s="510"/>
    </row>
    <row r="18" spans="1:7" s="136" customFormat="1" x14ac:dyDescent="0.35">
      <c r="A18" s="511"/>
      <c r="B18" s="514" t="s">
        <v>1320</v>
      </c>
      <c r="C18" s="514" t="s">
        <v>1887</v>
      </c>
      <c r="D18" s="296">
        <v>5</v>
      </c>
      <c r="E18" s="265" t="s">
        <v>1557</v>
      </c>
      <c r="F18" s="517"/>
      <c r="G18" s="520"/>
    </row>
    <row r="19" spans="1:7" s="136" customFormat="1" x14ac:dyDescent="0.35">
      <c r="A19" s="512"/>
      <c r="B19" s="515"/>
      <c r="C19" s="515"/>
      <c r="D19" s="296">
        <v>4</v>
      </c>
      <c r="E19" s="265" t="s">
        <v>1558</v>
      </c>
      <c r="F19" s="518"/>
      <c r="G19" s="521"/>
    </row>
    <row r="20" spans="1:7" s="136" customFormat="1" x14ac:dyDescent="0.35">
      <c r="A20" s="512"/>
      <c r="B20" s="515"/>
      <c r="C20" s="515"/>
      <c r="D20" s="296">
        <v>3</v>
      </c>
      <c r="E20" s="265" t="s">
        <v>1559</v>
      </c>
      <c r="F20" s="518"/>
      <c r="G20" s="521"/>
    </row>
    <row r="21" spans="1:7" s="136" customFormat="1" x14ac:dyDescent="0.35">
      <c r="A21" s="512"/>
      <c r="B21" s="515"/>
      <c r="C21" s="515"/>
      <c r="D21" s="296">
        <v>0</v>
      </c>
      <c r="E21" s="265" t="s">
        <v>1572</v>
      </c>
      <c r="F21" s="518"/>
      <c r="G21" s="521"/>
    </row>
    <row r="22" spans="1:7" s="136" customFormat="1" ht="15" thickBot="1" x14ac:dyDescent="0.4">
      <c r="A22" s="513"/>
      <c r="B22" s="516"/>
      <c r="C22" s="516"/>
      <c r="D22" s="298"/>
      <c r="E22" s="266"/>
      <c r="F22" s="519"/>
      <c r="G22" s="522"/>
    </row>
    <row r="23" spans="1:7" s="136" customFormat="1" x14ac:dyDescent="0.35">
      <c r="A23" s="487"/>
      <c r="B23" s="451" t="s">
        <v>1397</v>
      </c>
      <c r="C23" s="451" t="s">
        <v>1888</v>
      </c>
      <c r="D23" s="185">
        <v>5</v>
      </c>
      <c r="E23" s="271" t="s">
        <v>1557</v>
      </c>
      <c r="F23" s="490"/>
      <c r="G23" s="484"/>
    </row>
    <row r="24" spans="1:7" s="136" customFormat="1" x14ac:dyDescent="0.35">
      <c r="A24" s="488"/>
      <c r="B24" s="452"/>
      <c r="C24" s="452"/>
      <c r="D24" s="185">
        <v>4</v>
      </c>
      <c r="E24" s="271" t="s">
        <v>1558</v>
      </c>
      <c r="F24" s="491"/>
      <c r="G24" s="485"/>
    </row>
    <row r="25" spans="1:7" s="136" customFormat="1" x14ac:dyDescent="0.35">
      <c r="A25" s="488"/>
      <c r="B25" s="452"/>
      <c r="C25" s="452"/>
      <c r="D25" s="185">
        <v>3</v>
      </c>
      <c r="E25" s="271" t="s">
        <v>1559</v>
      </c>
      <c r="F25" s="491"/>
      <c r="G25" s="485"/>
    </row>
    <row r="26" spans="1:7" s="136" customFormat="1" x14ac:dyDescent="0.35">
      <c r="A26" s="488"/>
      <c r="B26" s="452"/>
      <c r="C26" s="452"/>
      <c r="D26" s="185">
        <v>0</v>
      </c>
      <c r="E26" s="271" t="s">
        <v>1572</v>
      </c>
      <c r="F26" s="491"/>
      <c r="G26" s="485"/>
    </row>
    <row r="27" spans="1:7" s="136" customFormat="1" ht="15" thickBot="1" x14ac:dyDescent="0.4">
      <c r="A27" s="489"/>
      <c r="B27" s="453"/>
      <c r="C27" s="453"/>
      <c r="D27" s="186"/>
      <c r="E27" s="272"/>
      <c r="F27" s="492"/>
      <c r="G27" s="486"/>
    </row>
    <row r="28" spans="1:7" s="136" customFormat="1" x14ac:dyDescent="0.35">
      <c r="A28" s="529" t="s">
        <v>1595</v>
      </c>
      <c r="B28" s="265" t="s">
        <v>1560</v>
      </c>
      <c r="C28" s="444" t="s">
        <v>1561</v>
      </c>
      <c r="D28" s="296">
        <v>5</v>
      </c>
      <c r="E28" s="265" t="s">
        <v>1557</v>
      </c>
      <c r="F28" s="532"/>
      <c r="G28" s="496"/>
    </row>
    <row r="29" spans="1:7" s="136" customFormat="1" x14ac:dyDescent="0.35">
      <c r="A29" s="530"/>
      <c r="B29" s="265"/>
      <c r="C29" s="445"/>
      <c r="D29" s="296">
        <v>4</v>
      </c>
      <c r="E29" s="265" t="s">
        <v>1558</v>
      </c>
      <c r="F29" s="533"/>
      <c r="G29" s="497"/>
    </row>
    <row r="30" spans="1:7" s="136" customFormat="1" x14ac:dyDescent="0.35">
      <c r="A30" s="530"/>
      <c r="B30" s="179"/>
      <c r="C30" s="445"/>
      <c r="D30" s="296">
        <v>3</v>
      </c>
      <c r="E30" s="265" t="s">
        <v>1559</v>
      </c>
      <c r="F30" s="533"/>
      <c r="G30" s="497"/>
    </row>
    <row r="31" spans="1:7" s="136" customFormat="1" x14ac:dyDescent="0.35">
      <c r="A31" s="530"/>
      <c r="B31" s="179"/>
      <c r="C31" s="445"/>
      <c r="D31" s="296">
        <v>0</v>
      </c>
      <c r="E31" s="265" t="s">
        <v>1572</v>
      </c>
      <c r="F31" s="533"/>
      <c r="G31" s="497"/>
    </row>
    <row r="32" spans="1:7" s="136" customFormat="1" ht="15" thickBot="1" x14ac:dyDescent="0.4">
      <c r="A32" s="531"/>
      <c r="B32" s="180"/>
      <c r="C32" s="446"/>
      <c r="D32" s="184"/>
      <c r="E32" s="266"/>
      <c r="F32" s="534"/>
      <c r="G32" s="498"/>
    </row>
    <row r="33" spans="1:7" s="136" customFormat="1" x14ac:dyDescent="0.35">
      <c r="A33" s="487" t="s">
        <v>1871</v>
      </c>
      <c r="B33" s="271" t="s">
        <v>1560</v>
      </c>
      <c r="C33" s="451" t="s">
        <v>1872</v>
      </c>
      <c r="D33" s="185">
        <v>5</v>
      </c>
      <c r="E33" s="271" t="s">
        <v>1562</v>
      </c>
      <c r="F33" s="490"/>
      <c r="G33" s="484"/>
    </row>
    <row r="34" spans="1:7" s="136" customFormat="1" x14ac:dyDescent="0.35">
      <c r="A34" s="488"/>
      <c r="B34" s="271"/>
      <c r="C34" s="452"/>
      <c r="D34" s="185">
        <v>4</v>
      </c>
      <c r="E34" s="271" t="s">
        <v>1563</v>
      </c>
      <c r="F34" s="491"/>
      <c r="G34" s="485"/>
    </row>
    <row r="35" spans="1:7" s="136" customFormat="1" x14ac:dyDescent="0.35">
      <c r="A35" s="488"/>
      <c r="B35" s="130"/>
      <c r="C35" s="452"/>
      <c r="D35" s="185">
        <v>3</v>
      </c>
      <c r="E35" s="271" t="s">
        <v>1564</v>
      </c>
      <c r="F35" s="491"/>
      <c r="G35" s="485"/>
    </row>
    <row r="36" spans="1:7" s="136" customFormat="1" x14ac:dyDescent="0.35">
      <c r="A36" s="488"/>
      <c r="B36" s="130"/>
      <c r="C36" s="452"/>
      <c r="D36" s="185">
        <v>0</v>
      </c>
      <c r="E36" s="271" t="s">
        <v>1568</v>
      </c>
      <c r="F36" s="491"/>
      <c r="G36" s="485"/>
    </row>
    <row r="37" spans="1:7" s="136" customFormat="1" ht="15" thickBot="1" x14ac:dyDescent="0.4">
      <c r="A37" s="489"/>
      <c r="B37" s="181"/>
      <c r="C37" s="453"/>
      <c r="D37" s="186"/>
      <c r="E37" s="272"/>
      <c r="F37" s="492"/>
      <c r="G37" s="486"/>
    </row>
    <row r="38" spans="1:7" s="136" customFormat="1" x14ac:dyDescent="0.35">
      <c r="A38" s="529" t="s">
        <v>1323</v>
      </c>
      <c r="B38" s="265" t="s">
        <v>1321</v>
      </c>
      <c r="C38" s="444" t="s">
        <v>1569</v>
      </c>
      <c r="D38" s="183">
        <v>5</v>
      </c>
      <c r="E38" s="265" t="s">
        <v>1565</v>
      </c>
      <c r="F38" s="532"/>
      <c r="G38" s="496"/>
    </row>
    <row r="39" spans="1:7" s="136" customFormat="1" x14ac:dyDescent="0.35">
      <c r="A39" s="530"/>
      <c r="B39" s="265"/>
      <c r="C39" s="445"/>
      <c r="D39" s="183">
        <v>4</v>
      </c>
      <c r="E39" s="265" t="s">
        <v>1566</v>
      </c>
      <c r="F39" s="533"/>
      <c r="G39" s="497"/>
    </row>
    <row r="40" spans="1:7" s="136" customFormat="1" x14ac:dyDescent="0.35">
      <c r="A40" s="530"/>
      <c r="B40" s="179"/>
      <c r="C40" s="445"/>
      <c r="D40" s="183">
        <v>3</v>
      </c>
      <c r="E40" s="265" t="s">
        <v>1567</v>
      </c>
      <c r="F40" s="533"/>
      <c r="G40" s="497"/>
    </row>
    <row r="41" spans="1:7" s="136" customFormat="1" x14ac:dyDescent="0.35">
      <c r="A41" s="530"/>
      <c r="B41" s="179"/>
      <c r="C41" s="445"/>
      <c r="D41" s="183">
        <v>0</v>
      </c>
      <c r="E41" s="265" t="s">
        <v>1568</v>
      </c>
      <c r="F41" s="533"/>
      <c r="G41" s="497"/>
    </row>
    <row r="42" spans="1:7" s="136" customFormat="1" ht="15" thickBot="1" x14ac:dyDescent="0.4">
      <c r="A42" s="531"/>
      <c r="B42" s="180"/>
      <c r="C42" s="446"/>
      <c r="D42" s="184"/>
      <c r="E42" s="266"/>
      <c r="F42" s="534"/>
      <c r="G42" s="498"/>
    </row>
    <row r="43" spans="1:7" s="136" customFormat="1" x14ac:dyDescent="0.35">
      <c r="A43" s="487" t="s">
        <v>1324</v>
      </c>
      <c r="B43" s="271" t="s">
        <v>1321</v>
      </c>
      <c r="C43" s="451" t="s">
        <v>1573</v>
      </c>
      <c r="D43" s="185">
        <v>5</v>
      </c>
      <c r="E43" s="271" t="s">
        <v>1570</v>
      </c>
      <c r="F43" s="490"/>
      <c r="G43" s="484"/>
    </row>
    <row r="44" spans="1:7" s="136" customFormat="1" x14ac:dyDescent="0.35">
      <c r="A44" s="488"/>
      <c r="B44" s="271"/>
      <c r="C44" s="452"/>
      <c r="D44" s="185">
        <v>4</v>
      </c>
      <c r="E44" s="271" t="s">
        <v>1596</v>
      </c>
      <c r="F44" s="491"/>
      <c r="G44" s="485"/>
    </row>
    <row r="45" spans="1:7" s="136" customFormat="1" x14ac:dyDescent="0.35">
      <c r="A45" s="488"/>
      <c r="B45" s="130"/>
      <c r="C45" s="452"/>
      <c r="D45" s="185">
        <v>3</v>
      </c>
      <c r="E45" s="271" t="s">
        <v>1571</v>
      </c>
      <c r="F45" s="491"/>
      <c r="G45" s="485"/>
    </row>
    <row r="46" spans="1:7" s="136" customFormat="1" x14ac:dyDescent="0.35">
      <c r="A46" s="488"/>
      <c r="B46" s="130"/>
      <c r="C46" s="452"/>
      <c r="D46" s="185">
        <v>0</v>
      </c>
      <c r="E46" s="271" t="s">
        <v>1572</v>
      </c>
      <c r="F46" s="491"/>
      <c r="G46" s="485"/>
    </row>
    <row r="47" spans="1:7" s="136" customFormat="1" ht="15" thickBot="1" x14ac:dyDescent="0.4">
      <c r="A47" s="489"/>
      <c r="B47" s="181"/>
      <c r="C47" s="453"/>
      <c r="D47" s="186"/>
      <c r="E47" s="272"/>
      <c r="F47" s="492"/>
      <c r="G47" s="486"/>
    </row>
    <row r="48" spans="1:7" s="136" customFormat="1" x14ac:dyDescent="0.35">
      <c r="A48" s="529" t="s">
        <v>1325</v>
      </c>
      <c r="B48" s="265" t="s">
        <v>1321</v>
      </c>
      <c r="C48" s="444" t="s">
        <v>1889</v>
      </c>
      <c r="D48" s="183">
        <v>5</v>
      </c>
      <c r="E48" s="297" t="s">
        <v>1570</v>
      </c>
      <c r="F48" s="532"/>
      <c r="G48" s="496"/>
    </row>
    <row r="49" spans="1:7" s="136" customFormat="1" x14ac:dyDescent="0.35">
      <c r="A49" s="530"/>
      <c r="B49" s="265"/>
      <c r="C49" s="445"/>
      <c r="D49" s="183">
        <v>4</v>
      </c>
      <c r="E49" s="297" t="s">
        <v>1597</v>
      </c>
      <c r="F49" s="533"/>
      <c r="G49" s="497"/>
    </row>
    <row r="50" spans="1:7" s="136" customFormat="1" x14ac:dyDescent="0.35">
      <c r="A50" s="530"/>
      <c r="B50" s="179"/>
      <c r="C50" s="445"/>
      <c r="D50" s="183">
        <v>3</v>
      </c>
      <c r="E50" s="297" t="s">
        <v>1571</v>
      </c>
      <c r="F50" s="533"/>
      <c r="G50" s="497"/>
    </row>
    <row r="51" spans="1:7" s="136" customFormat="1" x14ac:dyDescent="0.35">
      <c r="A51" s="530"/>
      <c r="B51" s="179"/>
      <c r="C51" s="445"/>
      <c r="D51" s="183">
        <v>0</v>
      </c>
      <c r="E51" s="297" t="s">
        <v>1572</v>
      </c>
      <c r="F51" s="533"/>
      <c r="G51" s="497"/>
    </row>
    <row r="52" spans="1:7" s="136" customFormat="1" ht="15" thickBot="1" x14ac:dyDescent="0.4">
      <c r="A52" s="531"/>
      <c r="B52" s="180"/>
      <c r="C52" s="446"/>
      <c r="D52" s="184"/>
      <c r="E52" s="299"/>
      <c r="F52" s="534"/>
      <c r="G52" s="498"/>
    </row>
    <row r="53" spans="1:7" s="136" customFormat="1" x14ac:dyDescent="0.35">
      <c r="A53" s="487" t="s">
        <v>1326</v>
      </c>
      <c r="B53" s="271" t="s">
        <v>1398</v>
      </c>
      <c r="C53" s="451" t="s">
        <v>1576</v>
      </c>
      <c r="D53" s="185">
        <v>5</v>
      </c>
      <c r="E53" s="271" t="s">
        <v>1570</v>
      </c>
      <c r="F53" s="490"/>
      <c r="G53" s="484"/>
    </row>
    <row r="54" spans="1:7" s="136" customFormat="1" x14ac:dyDescent="0.35">
      <c r="A54" s="488"/>
      <c r="B54" s="271"/>
      <c r="C54" s="452"/>
      <c r="D54" s="185">
        <v>4</v>
      </c>
      <c r="E54" s="271" t="s">
        <v>1596</v>
      </c>
      <c r="F54" s="491"/>
      <c r="G54" s="485"/>
    </row>
    <row r="55" spans="1:7" s="136" customFormat="1" x14ac:dyDescent="0.35">
      <c r="A55" s="488"/>
      <c r="B55" s="130"/>
      <c r="C55" s="452"/>
      <c r="D55" s="185">
        <v>3</v>
      </c>
      <c r="E55" s="271" t="s">
        <v>1571</v>
      </c>
      <c r="F55" s="491"/>
      <c r="G55" s="485"/>
    </row>
    <row r="56" spans="1:7" s="136" customFormat="1" x14ac:dyDescent="0.35">
      <c r="A56" s="488"/>
      <c r="B56" s="130"/>
      <c r="C56" s="452"/>
      <c r="D56" s="185">
        <v>0</v>
      </c>
      <c r="E56" s="271" t="s">
        <v>1572</v>
      </c>
      <c r="F56" s="491"/>
      <c r="G56" s="485"/>
    </row>
    <row r="57" spans="1:7" s="136" customFormat="1" ht="15" thickBot="1" x14ac:dyDescent="0.4">
      <c r="A57" s="489"/>
      <c r="B57" s="181"/>
      <c r="C57" s="453"/>
      <c r="D57" s="186"/>
      <c r="E57" s="272"/>
      <c r="F57" s="492"/>
      <c r="G57" s="486"/>
    </row>
    <row r="58" spans="1:7" s="136" customFormat="1" ht="15" customHeight="1" x14ac:dyDescent="0.35">
      <c r="A58" s="529"/>
      <c r="B58" s="265" t="s">
        <v>1575</v>
      </c>
      <c r="C58" s="444" t="s">
        <v>1574</v>
      </c>
      <c r="D58" s="183">
        <v>5</v>
      </c>
      <c r="E58" s="265" t="s">
        <v>1570</v>
      </c>
      <c r="F58" s="532"/>
      <c r="G58" s="496"/>
    </row>
    <row r="59" spans="1:7" s="136" customFormat="1" x14ac:dyDescent="0.35">
      <c r="A59" s="530"/>
      <c r="B59" s="265"/>
      <c r="C59" s="445"/>
      <c r="D59" s="183">
        <v>4</v>
      </c>
      <c r="E59" s="265" t="s">
        <v>1596</v>
      </c>
      <c r="F59" s="533"/>
      <c r="G59" s="497"/>
    </row>
    <row r="60" spans="1:7" s="136" customFormat="1" x14ac:dyDescent="0.35">
      <c r="A60" s="530"/>
      <c r="B60" s="179"/>
      <c r="C60" s="445"/>
      <c r="D60" s="183">
        <v>3</v>
      </c>
      <c r="E60" s="265" t="s">
        <v>1571</v>
      </c>
      <c r="F60" s="533"/>
      <c r="G60" s="497"/>
    </row>
    <row r="61" spans="1:7" s="136" customFormat="1" x14ac:dyDescent="0.35">
      <c r="A61" s="530"/>
      <c r="B61" s="179"/>
      <c r="C61" s="445"/>
      <c r="D61" s="183">
        <v>0</v>
      </c>
      <c r="E61" s="265" t="s">
        <v>1572</v>
      </c>
      <c r="F61" s="533"/>
      <c r="G61" s="497"/>
    </row>
    <row r="62" spans="1:7" s="136" customFormat="1" ht="15" thickBot="1" x14ac:dyDescent="0.4">
      <c r="A62" s="531"/>
      <c r="B62" s="180"/>
      <c r="C62" s="446"/>
      <c r="D62" s="184"/>
      <c r="E62" s="266"/>
      <c r="F62" s="534"/>
      <c r="G62" s="498"/>
    </row>
    <row r="63" spans="1:7" s="136" customFormat="1" x14ac:dyDescent="0.35">
      <c r="A63" s="487" t="s">
        <v>1577</v>
      </c>
      <c r="B63" s="271" t="s">
        <v>1327</v>
      </c>
      <c r="C63" s="451" t="s">
        <v>1329</v>
      </c>
      <c r="D63" s="185">
        <v>5</v>
      </c>
      <c r="E63" s="271" t="s">
        <v>1557</v>
      </c>
      <c r="F63" s="490"/>
      <c r="G63" s="484"/>
    </row>
    <row r="64" spans="1:7" s="136" customFormat="1" x14ac:dyDescent="0.35">
      <c r="A64" s="488"/>
      <c r="B64" s="271" t="s">
        <v>1328</v>
      </c>
      <c r="C64" s="452"/>
      <c r="D64" s="185">
        <v>4</v>
      </c>
      <c r="E64" s="271" t="s">
        <v>1558</v>
      </c>
      <c r="F64" s="491"/>
      <c r="G64" s="485"/>
    </row>
    <row r="65" spans="1:7" s="136" customFormat="1" x14ac:dyDescent="0.35">
      <c r="A65" s="488"/>
      <c r="B65" s="130"/>
      <c r="C65" s="452"/>
      <c r="D65" s="185">
        <v>3</v>
      </c>
      <c r="E65" s="271" t="s">
        <v>1559</v>
      </c>
      <c r="F65" s="491"/>
      <c r="G65" s="485"/>
    </row>
    <row r="66" spans="1:7" s="136" customFormat="1" x14ac:dyDescent="0.35">
      <c r="A66" s="488"/>
      <c r="B66" s="130"/>
      <c r="C66" s="452"/>
      <c r="D66" s="185">
        <v>0</v>
      </c>
      <c r="E66" s="271" t="s">
        <v>1572</v>
      </c>
      <c r="F66" s="491"/>
      <c r="G66" s="485"/>
    </row>
    <row r="67" spans="1:7" s="136" customFormat="1" ht="15" thickBot="1" x14ac:dyDescent="0.4">
      <c r="A67" s="489"/>
      <c r="B67" s="181"/>
      <c r="C67" s="453"/>
      <c r="D67" s="186"/>
      <c r="E67" s="272"/>
      <c r="F67" s="492"/>
      <c r="G67" s="486"/>
    </row>
    <row r="68" spans="1:7" s="136" customFormat="1" x14ac:dyDescent="0.35">
      <c r="A68" s="529"/>
      <c r="B68" s="265" t="s">
        <v>1327</v>
      </c>
      <c r="C68" s="265" t="s">
        <v>1330</v>
      </c>
      <c r="D68" s="183">
        <v>5</v>
      </c>
      <c r="E68" s="265" t="s">
        <v>1557</v>
      </c>
      <c r="F68" s="532"/>
      <c r="G68" s="496"/>
    </row>
    <row r="69" spans="1:7" s="136" customFormat="1" x14ac:dyDescent="0.35">
      <c r="A69" s="530"/>
      <c r="B69" s="265" t="s">
        <v>1328</v>
      </c>
      <c r="C69" s="265"/>
      <c r="D69" s="183">
        <v>4</v>
      </c>
      <c r="E69" s="265" t="s">
        <v>1558</v>
      </c>
      <c r="F69" s="533"/>
      <c r="G69" s="497"/>
    </row>
    <row r="70" spans="1:7" s="136" customFormat="1" x14ac:dyDescent="0.35">
      <c r="A70" s="530"/>
      <c r="B70" s="179"/>
      <c r="C70" s="179"/>
      <c r="D70" s="183">
        <v>3</v>
      </c>
      <c r="E70" s="265" t="s">
        <v>1559</v>
      </c>
      <c r="F70" s="533"/>
      <c r="G70" s="497"/>
    </row>
    <row r="71" spans="1:7" s="136" customFormat="1" x14ac:dyDescent="0.35">
      <c r="A71" s="530"/>
      <c r="B71" s="179"/>
      <c r="C71" s="179"/>
      <c r="D71" s="183">
        <v>0</v>
      </c>
      <c r="E71" s="265" t="s">
        <v>1572</v>
      </c>
      <c r="F71" s="533"/>
      <c r="G71" s="497"/>
    </row>
    <row r="72" spans="1:7" s="136" customFormat="1" ht="15" thickBot="1" x14ac:dyDescent="0.4">
      <c r="A72" s="531"/>
      <c r="B72" s="180"/>
      <c r="C72" s="180"/>
      <c r="D72" s="184"/>
      <c r="E72" s="266"/>
      <c r="F72" s="534"/>
      <c r="G72" s="498"/>
    </row>
    <row r="73" spans="1:7" s="136" customFormat="1" ht="15" customHeight="1" x14ac:dyDescent="0.35">
      <c r="A73" s="487" t="s">
        <v>1331</v>
      </c>
      <c r="B73" s="271" t="s">
        <v>1332</v>
      </c>
      <c r="C73" s="451" t="s">
        <v>1578</v>
      </c>
      <c r="D73" s="185">
        <v>5</v>
      </c>
      <c r="E73" s="271" t="s">
        <v>1557</v>
      </c>
      <c r="F73" s="490"/>
      <c r="G73" s="484"/>
    </row>
    <row r="74" spans="1:7" s="136" customFormat="1" x14ac:dyDescent="0.35">
      <c r="A74" s="488"/>
      <c r="B74" s="271" t="s">
        <v>1333</v>
      </c>
      <c r="C74" s="452" t="s">
        <v>1334</v>
      </c>
      <c r="D74" s="185">
        <v>4</v>
      </c>
      <c r="E74" s="271" t="s">
        <v>1558</v>
      </c>
      <c r="F74" s="491"/>
      <c r="G74" s="485"/>
    </row>
    <row r="75" spans="1:7" s="136" customFormat="1" x14ac:dyDescent="0.35">
      <c r="A75" s="488"/>
      <c r="B75" s="130"/>
      <c r="C75" s="452"/>
      <c r="D75" s="185">
        <v>3</v>
      </c>
      <c r="E75" s="271" t="s">
        <v>1559</v>
      </c>
      <c r="F75" s="491"/>
      <c r="G75" s="485"/>
    </row>
    <row r="76" spans="1:7" s="136" customFormat="1" x14ac:dyDescent="0.35">
      <c r="A76" s="488"/>
      <c r="B76" s="130"/>
      <c r="C76" s="452"/>
      <c r="D76" s="185">
        <v>0</v>
      </c>
      <c r="E76" s="271" t="s">
        <v>1572</v>
      </c>
      <c r="F76" s="491"/>
      <c r="G76" s="485"/>
    </row>
    <row r="77" spans="1:7" s="136" customFormat="1" ht="15" thickBot="1" x14ac:dyDescent="0.4">
      <c r="A77" s="489"/>
      <c r="B77" s="181"/>
      <c r="C77" s="453"/>
      <c r="D77" s="186"/>
      <c r="E77" s="272"/>
      <c r="F77" s="492"/>
      <c r="G77" s="486"/>
    </row>
    <row r="78" spans="1:7" s="136" customFormat="1" ht="15" customHeight="1" x14ac:dyDescent="0.35">
      <c r="A78" s="529" t="s">
        <v>1335</v>
      </c>
      <c r="B78" s="265" t="s">
        <v>1321</v>
      </c>
      <c r="C78" s="444" t="s">
        <v>1336</v>
      </c>
      <c r="D78" s="183">
        <v>5</v>
      </c>
      <c r="E78" s="265" t="s">
        <v>1557</v>
      </c>
      <c r="F78" s="532"/>
      <c r="G78" s="496"/>
    </row>
    <row r="79" spans="1:7" s="136" customFormat="1" x14ac:dyDescent="0.35">
      <c r="A79" s="530"/>
      <c r="B79" s="265" t="s">
        <v>1322</v>
      </c>
      <c r="C79" s="445"/>
      <c r="D79" s="183">
        <v>4</v>
      </c>
      <c r="E79" s="265" t="s">
        <v>1558</v>
      </c>
      <c r="F79" s="533"/>
      <c r="G79" s="497"/>
    </row>
    <row r="80" spans="1:7" s="136" customFormat="1" x14ac:dyDescent="0.35">
      <c r="A80" s="530"/>
      <c r="B80" s="179"/>
      <c r="C80" s="445"/>
      <c r="D80" s="183">
        <v>3</v>
      </c>
      <c r="E80" s="265" t="s">
        <v>1559</v>
      </c>
      <c r="F80" s="533"/>
      <c r="G80" s="497"/>
    </row>
    <row r="81" spans="1:7" s="136" customFormat="1" x14ac:dyDescent="0.35">
      <c r="A81" s="530"/>
      <c r="B81" s="179"/>
      <c r="C81" s="445"/>
      <c r="D81" s="183">
        <v>0</v>
      </c>
      <c r="E81" s="265" t="s">
        <v>1572</v>
      </c>
      <c r="F81" s="533"/>
      <c r="G81" s="497"/>
    </row>
    <row r="82" spans="1:7" s="136" customFormat="1" ht="15" thickBot="1" x14ac:dyDescent="0.4">
      <c r="A82" s="531"/>
      <c r="B82" s="180"/>
      <c r="C82" s="446"/>
      <c r="D82" s="184"/>
      <c r="E82" s="266"/>
      <c r="F82" s="534"/>
      <c r="G82" s="498"/>
    </row>
    <row r="83" spans="1:7" s="136" customFormat="1" x14ac:dyDescent="0.35">
      <c r="A83" s="487" t="s">
        <v>1337</v>
      </c>
      <c r="B83" s="271" t="s">
        <v>1321</v>
      </c>
      <c r="C83" s="451" t="s">
        <v>1336</v>
      </c>
      <c r="D83" s="185">
        <v>5</v>
      </c>
      <c r="E83" s="271" t="s">
        <v>1557</v>
      </c>
      <c r="F83" s="490"/>
      <c r="G83" s="484"/>
    </row>
    <row r="84" spans="1:7" s="136" customFormat="1" x14ac:dyDescent="0.35">
      <c r="A84" s="488"/>
      <c r="B84" s="271" t="s">
        <v>1322</v>
      </c>
      <c r="C84" s="452"/>
      <c r="D84" s="185">
        <v>4</v>
      </c>
      <c r="E84" s="271" t="s">
        <v>1558</v>
      </c>
      <c r="F84" s="491"/>
      <c r="G84" s="485"/>
    </row>
    <row r="85" spans="1:7" s="136" customFormat="1" x14ac:dyDescent="0.35">
      <c r="A85" s="488"/>
      <c r="B85" s="130"/>
      <c r="C85" s="452"/>
      <c r="D85" s="185">
        <v>3</v>
      </c>
      <c r="E85" s="271" t="s">
        <v>1559</v>
      </c>
      <c r="F85" s="491"/>
      <c r="G85" s="485"/>
    </row>
    <row r="86" spans="1:7" s="136" customFormat="1" x14ac:dyDescent="0.35">
      <c r="A86" s="488"/>
      <c r="B86" s="130"/>
      <c r="C86" s="452"/>
      <c r="D86" s="185">
        <v>0</v>
      </c>
      <c r="E86" s="271" t="s">
        <v>1572</v>
      </c>
      <c r="F86" s="491"/>
      <c r="G86" s="485"/>
    </row>
    <row r="87" spans="1:7" s="136" customFormat="1" ht="15" thickBot="1" x14ac:dyDescent="0.4">
      <c r="A87" s="489"/>
      <c r="B87" s="181"/>
      <c r="C87" s="453"/>
      <c r="D87" s="186"/>
      <c r="E87" s="272"/>
      <c r="F87" s="492"/>
      <c r="G87" s="486"/>
    </row>
    <row r="88" spans="1:7" s="136" customFormat="1" x14ac:dyDescent="0.35">
      <c r="A88" s="529" t="s">
        <v>1338</v>
      </c>
      <c r="B88" s="265" t="s">
        <v>1343</v>
      </c>
      <c r="C88" s="444" t="s">
        <v>1579</v>
      </c>
      <c r="D88" s="183">
        <v>5</v>
      </c>
      <c r="E88" s="265" t="s">
        <v>1580</v>
      </c>
      <c r="F88" s="532"/>
      <c r="G88" s="496"/>
    </row>
    <row r="89" spans="1:7" s="136" customFormat="1" x14ac:dyDescent="0.35">
      <c r="A89" s="530"/>
      <c r="B89" s="265" t="s">
        <v>1344</v>
      </c>
      <c r="C89" s="445"/>
      <c r="D89" s="183">
        <v>4</v>
      </c>
      <c r="E89" s="265" t="s">
        <v>1581</v>
      </c>
      <c r="F89" s="533"/>
      <c r="G89" s="497"/>
    </row>
    <row r="90" spans="1:7" s="136" customFormat="1" x14ac:dyDescent="0.35">
      <c r="A90" s="530"/>
      <c r="B90" s="179"/>
      <c r="C90" s="445"/>
      <c r="D90" s="183">
        <v>3</v>
      </c>
      <c r="E90" s="265" t="s">
        <v>1582</v>
      </c>
      <c r="F90" s="533"/>
      <c r="G90" s="497"/>
    </row>
    <row r="91" spans="1:7" s="136" customFormat="1" x14ac:dyDescent="0.35">
      <c r="A91" s="530"/>
      <c r="B91" s="179"/>
      <c r="C91" s="445"/>
      <c r="D91" s="183">
        <v>0</v>
      </c>
      <c r="E91" s="265" t="s">
        <v>1583</v>
      </c>
      <c r="F91" s="533"/>
      <c r="G91" s="497"/>
    </row>
    <row r="92" spans="1:7" s="136" customFormat="1" ht="15" thickBot="1" x14ac:dyDescent="0.4">
      <c r="A92" s="531"/>
      <c r="B92" s="180"/>
      <c r="C92" s="446"/>
      <c r="D92" s="184"/>
      <c r="E92" s="266"/>
      <c r="F92" s="534"/>
      <c r="G92" s="498"/>
    </row>
    <row r="93" spans="1:7" s="136" customFormat="1" x14ac:dyDescent="0.35">
      <c r="A93" s="487" t="s">
        <v>1339</v>
      </c>
      <c r="B93" s="271" t="s">
        <v>1321</v>
      </c>
      <c r="C93" s="451" t="s">
        <v>1584</v>
      </c>
      <c r="D93" s="185">
        <v>5</v>
      </c>
      <c r="E93" s="271" t="s">
        <v>1557</v>
      </c>
      <c r="F93" s="490"/>
      <c r="G93" s="484"/>
    </row>
    <row r="94" spans="1:7" s="136" customFormat="1" x14ac:dyDescent="0.35">
      <c r="A94" s="488"/>
      <c r="B94" s="271" t="s">
        <v>1322</v>
      </c>
      <c r="C94" s="452"/>
      <c r="D94" s="185">
        <v>4</v>
      </c>
      <c r="E94" s="271" t="s">
        <v>1558</v>
      </c>
      <c r="F94" s="491"/>
      <c r="G94" s="485"/>
    </row>
    <row r="95" spans="1:7" s="136" customFormat="1" x14ac:dyDescent="0.35">
      <c r="A95" s="488"/>
      <c r="B95" s="130"/>
      <c r="C95" s="452"/>
      <c r="D95" s="185">
        <v>3</v>
      </c>
      <c r="E95" s="271" t="s">
        <v>1559</v>
      </c>
      <c r="F95" s="491"/>
      <c r="G95" s="485"/>
    </row>
    <row r="96" spans="1:7" s="136" customFormat="1" x14ac:dyDescent="0.35">
      <c r="A96" s="488"/>
      <c r="B96" s="130"/>
      <c r="C96" s="452"/>
      <c r="D96" s="185">
        <v>0</v>
      </c>
      <c r="E96" s="271" t="s">
        <v>1572</v>
      </c>
      <c r="F96" s="491"/>
      <c r="G96" s="485"/>
    </row>
    <row r="97" spans="1:7" s="136" customFormat="1" ht="32.25" customHeight="1" thickBot="1" x14ac:dyDescent="0.4">
      <c r="A97" s="489"/>
      <c r="B97" s="181"/>
      <c r="C97" s="453"/>
      <c r="D97" s="186"/>
      <c r="E97" s="272"/>
      <c r="F97" s="492"/>
      <c r="G97" s="486"/>
    </row>
    <row r="98" spans="1:7" s="136" customFormat="1" x14ac:dyDescent="0.35">
      <c r="A98" s="529"/>
      <c r="B98" s="265" t="s">
        <v>1321</v>
      </c>
      <c r="C98" s="444" t="s">
        <v>1585</v>
      </c>
      <c r="D98" s="183">
        <v>5</v>
      </c>
      <c r="E98" s="265" t="s">
        <v>1557</v>
      </c>
      <c r="F98" s="532"/>
      <c r="G98" s="496"/>
    </row>
    <row r="99" spans="1:7" s="136" customFormat="1" x14ac:dyDescent="0.35">
      <c r="A99" s="530"/>
      <c r="B99" s="265" t="s">
        <v>1322</v>
      </c>
      <c r="C99" s="445"/>
      <c r="D99" s="183">
        <v>4</v>
      </c>
      <c r="E99" s="265" t="s">
        <v>1558</v>
      </c>
      <c r="F99" s="533"/>
      <c r="G99" s="497"/>
    </row>
    <row r="100" spans="1:7" s="136" customFormat="1" x14ac:dyDescent="0.35">
      <c r="A100" s="530"/>
      <c r="B100" s="179"/>
      <c r="C100" s="445"/>
      <c r="D100" s="183">
        <v>3</v>
      </c>
      <c r="E100" s="265" t="s">
        <v>1559</v>
      </c>
      <c r="F100" s="533"/>
      <c r="G100" s="497"/>
    </row>
    <row r="101" spans="1:7" s="136" customFormat="1" x14ac:dyDescent="0.35">
      <c r="A101" s="530"/>
      <c r="B101" s="179"/>
      <c r="C101" s="445"/>
      <c r="D101" s="183">
        <v>0</v>
      </c>
      <c r="E101" s="265" t="s">
        <v>1572</v>
      </c>
      <c r="F101" s="533"/>
      <c r="G101" s="497"/>
    </row>
    <row r="102" spans="1:7" s="136" customFormat="1" ht="15" thickBot="1" x14ac:dyDescent="0.4">
      <c r="A102" s="531"/>
      <c r="B102" s="180"/>
      <c r="C102" s="446"/>
      <c r="D102" s="183"/>
      <c r="E102" s="265"/>
      <c r="F102" s="534"/>
      <c r="G102" s="498"/>
    </row>
    <row r="103" spans="1:7" s="136" customFormat="1" x14ac:dyDescent="0.35">
      <c r="A103" s="487" t="s">
        <v>1340</v>
      </c>
      <c r="B103" s="271" t="s">
        <v>1341</v>
      </c>
      <c r="C103" s="451" t="s">
        <v>1586</v>
      </c>
      <c r="D103" s="185">
        <v>5</v>
      </c>
      <c r="E103" s="271" t="s">
        <v>1557</v>
      </c>
      <c r="F103" s="490"/>
      <c r="G103" s="484"/>
    </row>
    <row r="104" spans="1:7" s="136" customFormat="1" x14ac:dyDescent="0.35">
      <c r="A104" s="488"/>
      <c r="B104" s="271" t="s">
        <v>1342</v>
      </c>
      <c r="C104" s="452"/>
      <c r="D104" s="185">
        <v>4</v>
      </c>
      <c r="E104" s="271" t="s">
        <v>1558</v>
      </c>
      <c r="F104" s="491"/>
      <c r="G104" s="485"/>
    </row>
    <row r="105" spans="1:7" s="136" customFormat="1" x14ac:dyDescent="0.35">
      <c r="A105" s="488"/>
      <c r="B105" s="130"/>
      <c r="C105" s="452"/>
      <c r="D105" s="185">
        <v>3</v>
      </c>
      <c r="E105" s="271" t="s">
        <v>1559</v>
      </c>
      <c r="F105" s="491"/>
      <c r="G105" s="485"/>
    </row>
    <row r="106" spans="1:7" s="136" customFormat="1" x14ac:dyDescent="0.35">
      <c r="A106" s="488"/>
      <c r="B106" s="130"/>
      <c r="C106" s="452"/>
      <c r="D106" s="185">
        <v>0</v>
      </c>
      <c r="E106" s="271" t="s">
        <v>1572</v>
      </c>
      <c r="F106" s="491"/>
      <c r="G106" s="485"/>
    </row>
    <row r="107" spans="1:7" s="136" customFormat="1" ht="21.75" customHeight="1" thickBot="1" x14ac:dyDescent="0.4">
      <c r="A107" s="489"/>
      <c r="B107" s="181"/>
      <c r="C107" s="453"/>
      <c r="D107" s="186"/>
      <c r="E107" s="272"/>
      <c r="F107" s="492"/>
      <c r="G107" s="486"/>
    </row>
    <row r="108" spans="1:7" ht="15" customHeight="1" x14ac:dyDescent="0.35">
      <c r="A108" s="529" t="s">
        <v>1391</v>
      </c>
      <c r="B108" s="302" t="s">
        <v>1392</v>
      </c>
      <c r="C108" s="444" t="s">
        <v>1393</v>
      </c>
      <c r="D108" s="303">
        <v>5</v>
      </c>
      <c r="E108" s="302" t="s">
        <v>1598</v>
      </c>
      <c r="F108" s="532"/>
      <c r="G108" s="496"/>
    </row>
    <row r="109" spans="1:7" x14ac:dyDescent="0.35">
      <c r="A109" s="530"/>
      <c r="B109" s="265"/>
      <c r="C109" s="445"/>
      <c r="D109" s="183">
        <v>4</v>
      </c>
      <c r="E109" s="265" t="s">
        <v>1599</v>
      </c>
      <c r="F109" s="533"/>
      <c r="G109" s="497"/>
    </row>
    <row r="110" spans="1:7" x14ac:dyDescent="0.35">
      <c r="A110" s="530"/>
      <c r="B110" s="179"/>
      <c r="C110" s="445"/>
      <c r="D110" s="183">
        <v>3</v>
      </c>
      <c r="E110" s="265" t="s">
        <v>1600</v>
      </c>
      <c r="F110" s="533"/>
      <c r="G110" s="497"/>
    </row>
    <row r="111" spans="1:7" x14ac:dyDescent="0.35">
      <c r="A111" s="530"/>
      <c r="B111" s="179"/>
      <c r="C111" s="445"/>
      <c r="D111" s="183">
        <v>0</v>
      </c>
      <c r="E111" s="265" t="s">
        <v>1601</v>
      </c>
      <c r="F111" s="533"/>
      <c r="G111" s="497"/>
    </row>
    <row r="112" spans="1:7" ht="15" thickBot="1" x14ac:dyDescent="0.4">
      <c r="A112" s="531"/>
      <c r="B112" s="180"/>
      <c r="C112" s="446"/>
      <c r="D112" s="266"/>
      <c r="E112" s="266"/>
      <c r="F112" s="534"/>
      <c r="G112" s="498"/>
    </row>
  </sheetData>
  <protectedRanges>
    <protectedRange algorithmName="SHA-512" hashValue="sAzsM7yr4d9tz4MobjKsWyVJ53y8SXr7HrDHNIHcW50Y22bHNweIvdAqP5W4SE6X5gTHhK2256gbxk8g6neimQ==" saltValue="RK0UkqoMql/vDeqLAlc+Ig==" spinCount="100000" sqref="A1:E1048576" name="Range1"/>
  </protectedRanges>
  <mergeCells count="92">
    <mergeCell ref="G53:G57"/>
    <mergeCell ref="G43:G47"/>
    <mergeCell ref="A28:A32"/>
    <mergeCell ref="C28:C32"/>
    <mergeCell ref="F28:F32"/>
    <mergeCell ref="C43:C47"/>
    <mergeCell ref="A48:A52"/>
    <mergeCell ref="C48:C52"/>
    <mergeCell ref="F48:F52"/>
    <mergeCell ref="G48:G52"/>
    <mergeCell ref="A43:A47"/>
    <mergeCell ref="G13:G17"/>
    <mergeCell ref="A8:A12"/>
    <mergeCell ref="B8:B12"/>
    <mergeCell ref="C8:C12"/>
    <mergeCell ref="F8:F12"/>
    <mergeCell ref="A108:A112"/>
    <mergeCell ref="C108:C112"/>
    <mergeCell ref="F108:F112"/>
    <mergeCell ref="G108:G112"/>
    <mergeCell ref="A103:A107"/>
    <mergeCell ref="C103:C107"/>
    <mergeCell ref="F103:F107"/>
    <mergeCell ref="G103:G107"/>
    <mergeCell ref="F93:F97"/>
    <mergeCell ref="G93:G97"/>
    <mergeCell ref="A98:A102"/>
    <mergeCell ref="C98:C102"/>
    <mergeCell ref="F98:F102"/>
    <mergeCell ref="G98:G102"/>
    <mergeCell ref="A93:A97"/>
    <mergeCell ref="C93:C97"/>
    <mergeCell ref="A83:A87"/>
    <mergeCell ref="C83:C87"/>
    <mergeCell ref="F83:F87"/>
    <mergeCell ref="G83:G87"/>
    <mergeCell ref="A88:A92"/>
    <mergeCell ref="C88:C92"/>
    <mergeCell ref="F88:F92"/>
    <mergeCell ref="G88:G92"/>
    <mergeCell ref="A78:A82"/>
    <mergeCell ref="C78:C82"/>
    <mergeCell ref="F78:F82"/>
    <mergeCell ref="G78:G82"/>
    <mergeCell ref="C63:C67"/>
    <mergeCell ref="F63:F67"/>
    <mergeCell ref="G63:G67"/>
    <mergeCell ref="A63:A67"/>
    <mergeCell ref="F68:F72"/>
    <mergeCell ref="G68:G72"/>
    <mergeCell ref="A68:A72"/>
    <mergeCell ref="A73:A77"/>
    <mergeCell ref="F73:F77"/>
    <mergeCell ref="G73:G77"/>
    <mergeCell ref="C73:C77"/>
    <mergeCell ref="G58:G62"/>
    <mergeCell ref="A58:A62"/>
    <mergeCell ref="G38:G42"/>
    <mergeCell ref="A33:A37"/>
    <mergeCell ref="C33:C37"/>
    <mergeCell ref="F33:F37"/>
    <mergeCell ref="G33:G37"/>
    <mergeCell ref="A38:A42"/>
    <mergeCell ref="C38:C42"/>
    <mergeCell ref="F38:F42"/>
    <mergeCell ref="C58:C62"/>
    <mergeCell ref="F58:F62"/>
    <mergeCell ref="F43:F47"/>
    <mergeCell ref="A53:A57"/>
    <mergeCell ref="C53:C57"/>
    <mergeCell ref="F53:F57"/>
    <mergeCell ref="B3:B7"/>
    <mergeCell ref="G28:G32"/>
    <mergeCell ref="A3:A7"/>
    <mergeCell ref="C3:C7"/>
    <mergeCell ref="F3:F7"/>
    <mergeCell ref="G3:G7"/>
    <mergeCell ref="A18:A22"/>
    <mergeCell ref="B18:B22"/>
    <mergeCell ref="C18:C22"/>
    <mergeCell ref="F18:F22"/>
    <mergeCell ref="G18:G22"/>
    <mergeCell ref="G8:G12"/>
    <mergeCell ref="A13:A17"/>
    <mergeCell ref="B13:B17"/>
    <mergeCell ref="C13:C17"/>
    <mergeCell ref="F13:F17"/>
    <mergeCell ref="G23:G27"/>
    <mergeCell ref="A23:A27"/>
    <mergeCell ref="B23:B27"/>
    <mergeCell ref="C23:C27"/>
    <mergeCell ref="F23:F27"/>
  </mergeCells>
  <dataValidations count="1">
    <dataValidation type="list" allowBlank="1" showInputMessage="1" showErrorMessage="1" sqref="G3:G112" xr:uid="{00000000-0002-0000-0900-000000000000}">
      <formula1>$I$1:$I$2</formula1>
    </dataValidation>
  </dataValidations>
  <printOptions horizontalCentered="1"/>
  <pageMargins left="0.23622047244094491" right="0.23622047244094491" top="0.94488188976377963" bottom="0.74803149606299213" header="0.11811023622047245" footer="0.31496062992125984"/>
  <pageSetup paperSize="9" scale="76" fitToHeight="0" orientation="landscape" r:id="rId1"/>
  <headerFooter>
    <oddHeader>&amp;L&amp;G&amp;CCapability&amp;RAnnexure Q</oddHeader>
    <oddFooter>&amp;CPage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W91"/>
  <sheetViews>
    <sheetView zoomScaleNormal="100" zoomScaleSheetLayoutView="100" workbookViewId="0">
      <pane xSplit="9" ySplit="4" topLeftCell="J8" activePane="bottomRight" state="frozen"/>
      <selection pane="topRight" activeCell="I1" sqref="I1"/>
      <selection pane="bottomLeft" activeCell="A5" sqref="A5"/>
      <selection pane="bottomRight" activeCell="F16" sqref="F16"/>
    </sheetView>
  </sheetViews>
  <sheetFormatPr defaultRowHeight="14.5" x14ac:dyDescent="0.35"/>
  <cols>
    <col min="1" max="1" width="1.7265625" customWidth="1"/>
    <col min="2" max="2" width="7" style="2" customWidth="1"/>
    <col min="3" max="3" width="35.1796875" style="1" customWidth="1"/>
    <col min="4" max="4" width="7" style="1" customWidth="1"/>
    <col min="5" max="5" width="9.7265625" bestFit="1" customWidth="1"/>
    <col min="6" max="6" width="10" bestFit="1" customWidth="1"/>
    <col min="7" max="8" width="9.54296875" bestFit="1" customWidth="1"/>
    <col min="9" max="9" width="8.7265625" bestFit="1" customWidth="1"/>
    <col min="10" max="10" width="15.54296875" style="3" bestFit="1" customWidth="1"/>
    <col min="11" max="11" width="14.1796875" style="3" bestFit="1" customWidth="1"/>
    <col min="12" max="16" width="15.54296875" style="3" bestFit="1" customWidth="1"/>
    <col min="17" max="21" width="15.54296875" style="3" customWidth="1"/>
    <col min="22" max="22" width="16.54296875" style="4" bestFit="1" customWidth="1"/>
    <col min="23" max="23" width="6.453125" customWidth="1"/>
  </cols>
  <sheetData>
    <row r="1" spans="1:23" ht="18" customHeight="1" thickBot="1" x14ac:dyDescent="0.4">
      <c r="A1" s="23"/>
      <c r="B1" s="29" t="s">
        <v>81</v>
      </c>
      <c r="C1" s="24"/>
      <c r="D1" s="24"/>
      <c r="E1" s="25"/>
      <c r="F1" s="25"/>
      <c r="G1" s="25"/>
      <c r="H1" s="25"/>
      <c r="I1" s="25"/>
      <c r="J1" s="26"/>
      <c r="K1" s="26"/>
      <c r="L1" s="26"/>
      <c r="M1" s="26"/>
      <c r="N1" s="26"/>
      <c r="O1" s="26"/>
      <c r="P1" s="26"/>
      <c r="Q1" s="26"/>
      <c r="R1" s="26"/>
      <c r="S1" s="26"/>
      <c r="T1" s="26"/>
      <c r="U1" s="26"/>
      <c r="V1" s="27"/>
      <c r="W1" s="28"/>
    </row>
    <row r="2" spans="1:23" x14ac:dyDescent="0.35">
      <c r="A2" s="579"/>
      <c r="B2" s="6"/>
      <c r="C2" s="7"/>
      <c r="D2" s="7"/>
      <c r="E2" s="573" t="s">
        <v>51</v>
      </c>
      <c r="F2" s="573"/>
      <c r="G2" s="8" t="s">
        <v>54</v>
      </c>
      <c r="H2" s="8" t="s">
        <v>54</v>
      </c>
      <c r="I2" s="8" t="s">
        <v>57</v>
      </c>
      <c r="J2" s="9" t="s">
        <v>58</v>
      </c>
      <c r="K2" s="9" t="s">
        <v>60</v>
      </c>
      <c r="L2" s="9" t="s">
        <v>62</v>
      </c>
      <c r="M2" s="10"/>
      <c r="N2" s="10"/>
      <c r="O2" s="10"/>
      <c r="P2" s="10"/>
      <c r="Q2" s="10"/>
      <c r="R2" s="10"/>
      <c r="S2" s="10"/>
      <c r="T2" s="10"/>
      <c r="U2" s="10"/>
      <c r="V2" s="11"/>
      <c r="W2" s="555"/>
    </row>
    <row r="3" spans="1:23" ht="19" thickBot="1" x14ac:dyDescent="0.4">
      <c r="A3" s="580"/>
      <c r="B3" s="12" t="s">
        <v>31</v>
      </c>
      <c r="C3" s="13"/>
      <c r="D3" s="227" t="s">
        <v>1390</v>
      </c>
      <c r="E3" s="14" t="s">
        <v>52</v>
      </c>
      <c r="F3" s="14" t="s">
        <v>53</v>
      </c>
      <c r="G3" s="14" t="s">
        <v>55</v>
      </c>
      <c r="H3" s="14" t="s">
        <v>56</v>
      </c>
      <c r="I3" s="14" t="s">
        <v>51</v>
      </c>
      <c r="J3" s="107" t="s">
        <v>59</v>
      </c>
      <c r="K3" s="15" t="s">
        <v>61</v>
      </c>
      <c r="L3" s="107" t="s">
        <v>60</v>
      </c>
      <c r="M3" s="107" t="s">
        <v>63</v>
      </c>
      <c r="N3" s="107" t="s">
        <v>64</v>
      </c>
      <c r="O3" s="107" t="s">
        <v>65</v>
      </c>
      <c r="P3" s="107" t="s">
        <v>66</v>
      </c>
      <c r="Q3" s="107" t="s">
        <v>1646</v>
      </c>
      <c r="R3" s="107" t="s">
        <v>1647</v>
      </c>
      <c r="S3" s="107" t="s">
        <v>1648</v>
      </c>
      <c r="T3" s="107" t="s">
        <v>1649</v>
      </c>
      <c r="U3" s="107" t="s">
        <v>1650</v>
      </c>
      <c r="V3" s="108" t="s">
        <v>67</v>
      </c>
      <c r="W3" s="557"/>
    </row>
    <row r="4" spans="1:23" ht="15" thickBot="1" x14ac:dyDescent="0.4">
      <c r="A4" s="579"/>
      <c r="B4" s="16">
        <v>2.1</v>
      </c>
      <c r="C4" s="128" t="s">
        <v>0</v>
      </c>
      <c r="D4" s="128"/>
      <c r="J4" s="109">
        <f>SUM(J5:J22)</f>
        <v>0</v>
      </c>
      <c r="K4" s="5"/>
      <c r="L4" s="109">
        <f t="shared" ref="L4:U4" si="0">SUM(L5:L22)</f>
        <v>0</v>
      </c>
      <c r="M4" s="109">
        <f t="shared" si="0"/>
        <v>0</v>
      </c>
      <c r="N4" s="109">
        <f t="shared" si="0"/>
        <v>0</v>
      </c>
      <c r="O4" s="109">
        <f t="shared" si="0"/>
        <v>0</v>
      </c>
      <c r="P4" s="109">
        <f t="shared" si="0"/>
        <v>0</v>
      </c>
      <c r="Q4" s="109">
        <f t="shared" si="0"/>
        <v>0</v>
      </c>
      <c r="R4" s="109">
        <f t="shared" si="0"/>
        <v>0</v>
      </c>
      <c r="S4" s="109">
        <f t="shared" si="0"/>
        <v>0</v>
      </c>
      <c r="T4" s="109">
        <f t="shared" si="0"/>
        <v>0</v>
      </c>
      <c r="U4" s="109">
        <f t="shared" si="0"/>
        <v>0</v>
      </c>
      <c r="V4" s="110">
        <f t="shared" ref="V4:V19" si="1">SUM(L4:P4)+J4</f>
        <v>0</v>
      </c>
      <c r="W4" s="555"/>
    </row>
    <row r="5" spans="1:23" ht="29" x14ac:dyDescent="0.35">
      <c r="A5" s="581"/>
      <c r="B5" s="76" t="s">
        <v>1</v>
      </c>
      <c r="C5" s="129" t="s">
        <v>2</v>
      </c>
      <c r="D5" s="228"/>
      <c r="E5" s="77">
        <v>1</v>
      </c>
      <c r="F5" s="77">
        <v>1</v>
      </c>
      <c r="G5" s="77"/>
      <c r="H5" s="77"/>
      <c r="I5" s="77">
        <f>F5+H5</f>
        <v>1</v>
      </c>
      <c r="J5" s="78"/>
      <c r="K5" s="78"/>
      <c r="L5" s="90">
        <f>K5*I5</f>
        <v>0</v>
      </c>
      <c r="M5" s="83">
        <f t="shared" ref="M5:U5" si="2">L5*(1+M$73)</f>
        <v>0</v>
      </c>
      <c r="N5" s="83">
        <f t="shared" si="2"/>
        <v>0</v>
      </c>
      <c r="O5" s="83">
        <f t="shared" si="2"/>
        <v>0</v>
      </c>
      <c r="P5" s="83">
        <f t="shared" si="2"/>
        <v>0</v>
      </c>
      <c r="Q5" s="310">
        <f t="shared" si="2"/>
        <v>0</v>
      </c>
      <c r="R5" s="310">
        <f t="shared" si="2"/>
        <v>0</v>
      </c>
      <c r="S5" s="310">
        <f t="shared" si="2"/>
        <v>0</v>
      </c>
      <c r="T5" s="310">
        <f t="shared" si="2"/>
        <v>0</v>
      </c>
      <c r="U5" s="310">
        <f t="shared" si="2"/>
        <v>0</v>
      </c>
      <c r="V5" s="91">
        <f t="shared" si="1"/>
        <v>0</v>
      </c>
      <c r="W5" s="556"/>
    </row>
    <row r="6" spans="1:23" x14ac:dyDescent="0.35">
      <c r="A6" s="581"/>
      <c r="B6" s="79" t="s">
        <v>3</v>
      </c>
      <c r="C6" s="130" t="s">
        <v>4</v>
      </c>
      <c r="D6" s="229"/>
      <c r="E6">
        <v>1</v>
      </c>
      <c r="F6">
        <v>1</v>
      </c>
      <c r="I6">
        <f t="shared" ref="I6:I55" si="3">F6+H6</f>
        <v>1</v>
      </c>
      <c r="J6" s="80"/>
      <c r="K6" s="80"/>
      <c r="L6" s="92">
        <f t="shared" ref="L6:L69" si="4">K6*I6</f>
        <v>0</v>
      </c>
      <c r="M6" s="93">
        <f t="shared" ref="M6:U6" si="5">L6*(1+M$73)</f>
        <v>0</v>
      </c>
      <c r="N6" s="93">
        <f t="shared" si="5"/>
        <v>0</v>
      </c>
      <c r="O6" s="93">
        <f t="shared" si="5"/>
        <v>0</v>
      </c>
      <c r="P6" s="93">
        <f t="shared" si="5"/>
        <v>0</v>
      </c>
      <c r="Q6" s="93">
        <f t="shared" si="5"/>
        <v>0</v>
      </c>
      <c r="R6" s="93">
        <f t="shared" si="5"/>
        <v>0</v>
      </c>
      <c r="S6" s="93">
        <f t="shared" si="5"/>
        <v>0</v>
      </c>
      <c r="T6" s="93">
        <f t="shared" si="5"/>
        <v>0</v>
      </c>
      <c r="U6" s="93">
        <f t="shared" si="5"/>
        <v>0</v>
      </c>
      <c r="V6" s="94">
        <f t="shared" si="1"/>
        <v>0</v>
      </c>
      <c r="W6" s="556"/>
    </row>
    <row r="7" spans="1:23" x14ac:dyDescent="0.35">
      <c r="A7" s="581"/>
      <c r="B7" s="79" t="s">
        <v>85</v>
      </c>
      <c r="C7" s="130" t="s">
        <v>1364</v>
      </c>
      <c r="D7" s="229"/>
      <c r="E7">
        <f>250*12</f>
        <v>3000</v>
      </c>
      <c r="F7">
        <f>250*12</f>
        <v>3000</v>
      </c>
      <c r="I7">
        <f>F7+H7</f>
        <v>3000</v>
      </c>
      <c r="J7" s="80">
        <v>0</v>
      </c>
      <c r="K7" s="80"/>
      <c r="L7" s="92">
        <f t="shared" ref="L7:L12" si="6">K7*I7</f>
        <v>0</v>
      </c>
      <c r="M7" s="93">
        <f t="shared" ref="M7:U7" si="7">L7*(1+M$73)</f>
        <v>0</v>
      </c>
      <c r="N7" s="93">
        <f t="shared" si="7"/>
        <v>0</v>
      </c>
      <c r="O7" s="93">
        <f t="shared" si="7"/>
        <v>0</v>
      </c>
      <c r="P7" s="93">
        <f t="shared" si="7"/>
        <v>0</v>
      </c>
      <c r="Q7" s="93">
        <f t="shared" si="7"/>
        <v>0</v>
      </c>
      <c r="R7" s="93">
        <f t="shared" si="7"/>
        <v>0</v>
      </c>
      <c r="S7" s="93">
        <f t="shared" si="7"/>
        <v>0</v>
      </c>
      <c r="T7" s="93">
        <f t="shared" si="7"/>
        <v>0</v>
      </c>
      <c r="U7" s="93">
        <f t="shared" si="7"/>
        <v>0</v>
      </c>
      <c r="V7" s="94">
        <f t="shared" si="1"/>
        <v>0</v>
      </c>
      <c r="W7" s="556"/>
    </row>
    <row r="8" spans="1:23" x14ac:dyDescent="0.35">
      <c r="A8" s="581"/>
      <c r="B8" s="79" t="s">
        <v>5</v>
      </c>
      <c r="C8" s="130" t="s">
        <v>7</v>
      </c>
      <c r="D8" s="229"/>
      <c r="E8">
        <v>1</v>
      </c>
      <c r="F8">
        <v>1</v>
      </c>
      <c r="I8">
        <f t="shared" si="3"/>
        <v>1</v>
      </c>
      <c r="J8" s="80"/>
      <c r="K8" s="80"/>
      <c r="L8" s="92">
        <f t="shared" si="6"/>
        <v>0</v>
      </c>
      <c r="M8" s="93">
        <f t="shared" ref="M8:U8" si="8">L8*(1+M$73)</f>
        <v>0</v>
      </c>
      <c r="N8" s="93">
        <f t="shared" si="8"/>
        <v>0</v>
      </c>
      <c r="O8" s="93">
        <f t="shared" si="8"/>
        <v>0</v>
      </c>
      <c r="P8" s="93">
        <f t="shared" si="8"/>
        <v>0</v>
      </c>
      <c r="Q8" s="93">
        <f t="shared" si="8"/>
        <v>0</v>
      </c>
      <c r="R8" s="93">
        <f t="shared" si="8"/>
        <v>0</v>
      </c>
      <c r="S8" s="93">
        <f t="shared" si="8"/>
        <v>0</v>
      </c>
      <c r="T8" s="93">
        <f t="shared" si="8"/>
        <v>0</v>
      </c>
      <c r="U8" s="93">
        <f t="shared" si="8"/>
        <v>0</v>
      </c>
      <c r="V8" s="94">
        <f t="shared" si="1"/>
        <v>0</v>
      </c>
      <c r="W8" s="556"/>
    </row>
    <row r="9" spans="1:23" x14ac:dyDescent="0.35">
      <c r="A9" s="581"/>
      <c r="B9" s="79" t="s">
        <v>9</v>
      </c>
      <c r="C9" s="130" t="s">
        <v>14</v>
      </c>
      <c r="D9" s="229"/>
      <c r="E9">
        <v>1</v>
      </c>
      <c r="F9">
        <v>1</v>
      </c>
      <c r="I9">
        <f t="shared" si="3"/>
        <v>1</v>
      </c>
      <c r="J9" s="80"/>
      <c r="K9" s="80"/>
      <c r="L9" s="92">
        <f t="shared" si="6"/>
        <v>0</v>
      </c>
      <c r="M9" s="93">
        <f t="shared" ref="M9:U9" si="9">L9*(1+M$73)</f>
        <v>0</v>
      </c>
      <c r="N9" s="93">
        <f t="shared" si="9"/>
        <v>0</v>
      </c>
      <c r="O9" s="93">
        <f t="shared" si="9"/>
        <v>0</v>
      </c>
      <c r="P9" s="93">
        <f t="shared" si="9"/>
        <v>0</v>
      </c>
      <c r="Q9" s="93">
        <f t="shared" si="9"/>
        <v>0</v>
      </c>
      <c r="R9" s="93">
        <f t="shared" si="9"/>
        <v>0</v>
      </c>
      <c r="S9" s="93">
        <f t="shared" si="9"/>
        <v>0</v>
      </c>
      <c r="T9" s="93">
        <f t="shared" si="9"/>
        <v>0</v>
      </c>
      <c r="U9" s="93">
        <f t="shared" si="9"/>
        <v>0</v>
      </c>
      <c r="V9" s="94">
        <f t="shared" si="1"/>
        <v>0</v>
      </c>
      <c r="W9" s="556"/>
    </row>
    <row r="10" spans="1:23" x14ac:dyDescent="0.35">
      <c r="A10" s="581"/>
      <c r="B10" s="79" t="s">
        <v>10</v>
      </c>
      <c r="C10" s="130" t="s">
        <v>15</v>
      </c>
      <c r="D10" s="229"/>
      <c r="E10">
        <v>1</v>
      </c>
      <c r="F10">
        <v>1</v>
      </c>
      <c r="I10">
        <f t="shared" si="3"/>
        <v>1</v>
      </c>
      <c r="J10" s="80"/>
      <c r="K10" s="80"/>
      <c r="L10" s="92">
        <f t="shared" si="6"/>
        <v>0</v>
      </c>
      <c r="M10" s="93">
        <f t="shared" ref="M10:U10" si="10">L10*(1+M$73)</f>
        <v>0</v>
      </c>
      <c r="N10" s="93">
        <f t="shared" si="10"/>
        <v>0</v>
      </c>
      <c r="O10" s="93">
        <f t="shared" si="10"/>
        <v>0</v>
      </c>
      <c r="P10" s="93">
        <f t="shared" si="10"/>
        <v>0</v>
      </c>
      <c r="Q10" s="93">
        <f t="shared" si="10"/>
        <v>0</v>
      </c>
      <c r="R10" s="93">
        <f t="shared" si="10"/>
        <v>0</v>
      </c>
      <c r="S10" s="93">
        <f t="shared" si="10"/>
        <v>0</v>
      </c>
      <c r="T10" s="93">
        <f t="shared" si="10"/>
        <v>0</v>
      </c>
      <c r="U10" s="93">
        <f t="shared" si="10"/>
        <v>0</v>
      </c>
      <c r="V10" s="94">
        <f t="shared" si="1"/>
        <v>0</v>
      </c>
      <c r="W10" s="556"/>
    </row>
    <row r="11" spans="1:23" x14ac:dyDescent="0.35">
      <c r="A11" s="581"/>
      <c r="B11" s="79" t="s">
        <v>11</v>
      </c>
      <c r="C11" s="130" t="s">
        <v>16</v>
      </c>
      <c r="D11" s="229"/>
      <c r="E11">
        <v>1</v>
      </c>
      <c r="F11">
        <v>1</v>
      </c>
      <c r="I11">
        <f t="shared" si="3"/>
        <v>1</v>
      </c>
      <c r="J11" s="80"/>
      <c r="K11" s="80"/>
      <c r="L11" s="92">
        <f t="shared" si="6"/>
        <v>0</v>
      </c>
      <c r="M11" s="93">
        <f t="shared" ref="M11:U11" si="11">L11*(1+M$73)</f>
        <v>0</v>
      </c>
      <c r="N11" s="93">
        <f t="shared" si="11"/>
        <v>0</v>
      </c>
      <c r="O11" s="93">
        <f t="shared" si="11"/>
        <v>0</v>
      </c>
      <c r="P11" s="93">
        <f t="shared" si="11"/>
        <v>0</v>
      </c>
      <c r="Q11" s="93">
        <f t="shared" si="11"/>
        <v>0</v>
      </c>
      <c r="R11" s="93">
        <f t="shared" si="11"/>
        <v>0</v>
      </c>
      <c r="S11" s="93">
        <f t="shared" si="11"/>
        <v>0</v>
      </c>
      <c r="T11" s="93">
        <f t="shared" si="11"/>
        <v>0</v>
      </c>
      <c r="U11" s="93">
        <f t="shared" si="11"/>
        <v>0</v>
      </c>
      <c r="V11" s="94">
        <f t="shared" si="1"/>
        <v>0</v>
      </c>
      <c r="W11" s="556"/>
    </row>
    <row r="12" spans="1:23" x14ac:dyDescent="0.35">
      <c r="A12" s="581"/>
      <c r="B12" s="79" t="s">
        <v>12</v>
      </c>
      <c r="C12" s="130" t="s">
        <v>17</v>
      </c>
      <c r="D12" s="229"/>
      <c r="E12">
        <v>1</v>
      </c>
      <c r="F12">
        <v>1</v>
      </c>
      <c r="I12">
        <f t="shared" si="3"/>
        <v>1</v>
      </c>
      <c r="J12" s="80"/>
      <c r="K12" s="80"/>
      <c r="L12" s="92">
        <f t="shared" si="6"/>
        <v>0</v>
      </c>
      <c r="M12" s="93">
        <f t="shared" ref="M12:U12" si="12">L12*(1+M$73)</f>
        <v>0</v>
      </c>
      <c r="N12" s="93">
        <f t="shared" si="12"/>
        <v>0</v>
      </c>
      <c r="O12" s="93">
        <f t="shared" si="12"/>
        <v>0</v>
      </c>
      <c r="P12" s="93">
        <f t="shared" si="12"/>
        <v>0</v>
      </c>
      <c r="Q12" s="93">
        <f t="shared" si="12"/>
        <v>0</v>
      </c>
      <c r="R12" s="93">
        <f t="shared" si="12"/>
        <v>0</v>
      </c>
      <c r="S12" s="93">
        <f t="shared" si="12"/>
        <v>0</v>
      </c>
      <c r="T12" s="93">
        <f t="shared" si="12"/>
        <v>0</v>
      </c>
      <c r="U12" s="93">
        <f t="shared" si="12"/>
        <v>0</v>
      </c>
      <c r="V12" s="94">
        <f t="shared" si="1"/>
        <v>0</v>
      </c>
      <c r="W12" s="556"/>
    </row>
    <row r="13" spans="1:23" x14ac:dyDescent="0.35">
      <c r="A13" s="581"/>
      <c r="B13" s="79" t="s">
        <v>82</v>
      </c>
      <c r="C13" s="130" t="s">
        <v>18</v>
      </c>
      <c r="D13" s="229"/>
      <c r="E13">
        <v>1610</v>
      </c>
      <c r="F13">
        <v>1800</v>
      </c>
      <c r="I13">
        <f t="shared" si="3"/>
        <v>1800</v>
      </c>
      <c r="J13" s="80"/>
      <c r="K13" s="80"/>
      <c r="L13" s="92">
        <f t="shared" si="4"/>
        <v>0</v>
      </c>
      <c r="M13" s="93">
        <f t="shared" ref="M13:U13" si="13">L13*(1+M$73)</f>
        <v>0</v>
      </c>
      <c r="N13" s="93">
        <f t="shared" si="13"/>
        <v>0</v>
      </c>
      <c r="O13" s="93">
        <f t="shared" si="13"/>
        <v>0</v>
      </c>
      <c r="P13" s="93">
        <f t="shared" si="13"/>
        <v>0</v>
      </c>
      <c r="Q13" s="93">
        <f t="shared" si="13"/>
        <v>0</v>
      </c>
      <c r="R13" s="93">
        <f t="shared" si="13"/>
        <v>0</v>
      </c>
      <c r="S13" s="93">
        <f t="shared" si="13"/>
        <v>0</v>
      </c>
      <c r="T13" s="93">
        <f t="shared" si="13"/>
        <v>0</v>
      </c>
      <c r="U13" s="93">
        <f t="shared" si="13"/>
        <v>0</v>
      </c>
      <c r="V13" s="94">
        <f t="shared" si="1"/>
        <v>0</v>
      </c>
      <c r="W13" s="556"/>
    </row>
    <row r="14" spans="1:23" x14ac:dyDescent="0.35">
      <c r="A14" s="581"/>
      <c r="B14" s="79" t="s">
        <v>83</v>
      </c>
      <c r="C14" s="130" t="s">
        <v>84</v>
      </c>
      <c r="D14" s="229"/>
      <c r="G14">
        <v>5</v>
      </c>
      <c r="H14">
        <f>G14*12</f>
        <v>60</v>
      </c>
      <c r="I14">
        <f>F14+H14</f>
        <v>60</v>
      </c>
      <c r="J14" s="80"/>
      <c r="K14" s="80"/>
      <c r="L14" s="92">
        <f>K14*I14</f>
        <v>0</v>
      </c>
      <c r="M14" s="93">
        <f t="shared" ref="M14:U14" si="14">L14*(1+M$73)</f>
        <v>0</v>
      </c>
      <c r="N14" s="93">
        <f t="shared" si="14"/>
        <v>0</v>
      </c>
      <c r="O14" s="93">
        <f t="shared" si="14"/>
        <v>0</v>
      </c>
      <c r="P14" s="93">
        <f t="shared" si="14"/>
        <v>0</v>
      </c>
      <c r="Q14" s="93">
        <f t="shared" si="14"/>
        <v>0</v>
      </c>
      <c r="R14" s="93">
        <f t="shared" si="14"/>
        <v>0</v>
      </c>
      <c r="S14" s="93">
        <f t="shared" si="14"/>
        <v>0</v>
      </c>
      <c r="T14" s="93">
        <f t="shared" si="14"/>
        <v>0</v>
      </c>
      <c r="U14" s="93">
        <f t="shared" si="14"/>
        <v>0</v>
      </c>
      <c r="V14" s="94">
        <f>SUM(L14:P14)+J14</f>
        <v>0</v>
      </c>
      <c r="W14" s="556"/>
    </row>
    <row r="15" spans="1:23" x14ac:dyDescent="0.35">
      <c r="A15" s="581"/>
      <c r="B15" s="79" t="s">
        <v>13</v>
      </c>
      <c r="C15" s="130" t="s">
        <v>19</v>
      </c>
      <c r="D15" s="229"/>
      <c r="G15">
        <v>50</v>
      </c>
      <c r="H15">
        <f t="shared" ref="H15:H22" si="15">G15*12</f>
        <v>600</v>
      </c>
      <c r="I15">
        <f t="shared" si="3"/>
        <v>600</v>
      </c>
      <c r="J15" s="80"/>
      <c r="K15" s="80"/>
      <c r="L15" s="92">
        <f t="shared" si="4"/>
        <v>0</v>
      </c>
      <c r="M15" s="93">
        <f t="shared" ref="M15:U15" si="16">L15*(1+M$73)</f>
        <v>0</v>
      </c>
      <c r="N15" s="93">
        <f t="shared" si="16"/>
        <v>0</v>
      </c>
      <c r="O15" s="93">
        <f t="shared" si="16"/>
        <v>0</v>
      </c>
      <c r="P15" s="93">
        <f t="shared" si="16"/>
        <v>0</v>
      </c>
      <c r="Q15" s="93">
        <f t="shared" si="16"/>
        <v>0</v>
      </c>
      <c r="R15" s="93">
        <f t="shared" si="16"/>
        <v>0</v>
      </c>
      <c r="S15" s="93">
        <f t="shared" si="16"/>
        <v>0</v>
      </c>
      <c r="T15" s="93">
        <f t="shared" si="16"/>
        <v>0</v>
      </c>
      <c r="U15" s="93">
        <f t="shared" si="16"/>
        <v>0</v>
      </c>
      <c r="V15" s="94">
        <f>SUM(L15:P15)+J15</f>
        <v>0</v>
      </c>
      <c r="W15" s="556"/>
    </row>
    <row r="16" spans="1:23" s="352" customFormat="1" ht="29" x14ac:dyDescent="0.35">
      <c r="A16" s="581"/>
      <c r="B16" s="349" t="s">
        <v>20</v>
      </c>
      <c r="C16" s="350" t="s">
        <v>1890</v>
      </c>
      <c r="D16" s="229"/>
      <c r="E16" s="351"/>
      <c r="F16" s="351"/>
      <c r="G16" s="351">
        <v>50</v>
      </c>
      <c r="H16" s="351">
        <f t="shared" si="15"/>
        <v>600</v>
      </c>
      <c r="I16" s="351">
        <f t="shared" si="3"/>
        <v>600</v>
      </c>
      <c r="J16" s="353"/>
      <c r="K16" s="353"/>
      <c r="L16" s="92">
        <f t="shared" si="4"/>
        <v>0</v>
      </c>
      <c r="M16" s="93">
        <f t="shared" ref="M16:U16" si="17">L16*(1+M$73)</f>
        <v>0</v>
      </c>
      <c r="N16" s="93">
        <f t="shared" si="17"/>
        <v>0</v>
      </c>
      <c r="O16" s="93">
        <f t="shared" si="17"/>
        <v>0</v>
      </c>
      <c r="P16" s="93">
        <f t="shared" si="17"/>
        <v>0</v>
      </c>
      <c r="Q16" s="93">
        <f t="shared" si="17"/>
        <v>0</v>
      </c>
      <c r="R16" s="93">
        <f t="shared" si="17"/>
        <v>0</v>
      </c>
      <c r="S16" s="93">
        <f t="shared" si="17"/>
        <v>0</v>
      </c>
      <c r="T16" s="93">
        <f t="shared" si="17"/>
        <v>0</v>
      </c>
      <c r="U16" s="93">
        <f t="shared" si="17"/>
        <v>0</v>
      </c>
      <c r="V16" s="94">
        <f>SUM(L16:P16)+J16</f>
        <v>0</v>
      </c>
      <c r="W16" s="556"/>
    </row>
    <row r="17" spans="1:23" x14ac:dyDescent="0.35">
      <c r="A17" s="581"/>
      <c r="B17" s="79" t="s">
        <v>21</v>
      </c>
      <c r="C17" s="130" t="s">
        <v>25</v>
      </c>
      <c r="D17" s="229"/>
      <c r="G17">
        <v>20</v>
      </c>
      <c r="H17">
        <f t="shared" si="15"/>
        <v>240</v>
      </c>
      <c r="I17">
        <f t="shared" si="3"/>
        <v>240</v>
      </c>
      <c r="J17" s="80"/>
      <c r="K17" s="80"/>
      <c r="L17" s="92">
        <f t="shared" si="4"/>
        <v>0</v>
      </c>
      <c r="M17" s="93">
        <f t="shared" ref="M17:U17" si="18">L17*(1+M$73)</f>
        <v>0</v>
      </c>
      <c r="N17" s="93">
        <f t="shared" si="18"/>
        <v>0</v>
      </c>
      <c r="O17" s="93">
        <f t="shared" si="18"/>
        <v>0</v>
      </c>
      <c r="P17" s="93">
        <f t="shared" si="18"/>
        <v>0</v>
      </c>
      <c r="Q17" s="93">
        <f t="shared" si="18"/>
        <v>0</v>
      </c>
      <c r="R17" s="93">
        <f t="shared" si="18"/>
        <v>0</v>
      </c>
      <c r="S17" s="93">
        <f t="shared" si="18"/>
        <v>0</v>
      </c>
      <c r="T17" s="93">
        <f t="shared" si="18"/>
        <v>0</v>
      </c>
      <c r="U17" s="93">
        <f t="shared" si="18"/>
        <v>0</v>
      </c>
      <c r="V17" s="94">
        <f t="shared" si="1"/>
        <v>0</v>
      </c>
      <c r="W17" s="556"/>
    </row>
    <row r="18" spans="1:23" ht="29" x14ac:dyDescent="0.35">
      <c r="A18" s="581"/>
      <c r="B18" s="79" t="s">
        <v>22</v>
      </c>
      <c r="C18" s="130" t="s">
        <v>26</v>
      </c>
      <c r="D18" s="229"/>
      <c r="G18">
        <v>16</v>
      </c>
      <c r="H18">
        <f t="shared" si="15"/>
        <v>192</v>
      </c>
      <c r="I18">
        <f t="shared" si="3"/>
        <v>192</v>
      </c>
      <c r="J18" s="80"/>
      <c r="K18" s="80"/>
      <c r="L18" s="342">
        <f t="shared" si="4"/>
        <v>0</v>
      </c>
      <c r="M18" s="342">
        <f t="shared" ref="M18:U18" si="19">L18*(1+M$73)</f>
        <v>0</v>
      </c>
      <c r="N18" s="342">
        <f t="shared" si="19"/>
        <v>0</v>
      </c>
      <c r="O18" s="342">
        <f t="shared" si="19"/>
        <v>0</v>
      </c>
      <c r="P18" s="342">
        <f t="shared" si="19"/>
        <v>0</v>
      </c>
      <c r="Q18" s="342">
        <f t="shared" si="19"/>
        <v>0</v>
      </c>
      <c r="R18" s="342">
        <f t="shared" si="19"/>
        <v>0</v>
      </c>
      <c r="S18" s="342">
        <f t="shared" si="19"/>
        <v>0</v>
      </c>
      <c r="T18" s="342">
        <f t="shared" si="19"/>
        <v>0</v>
      </c>
      <c r="U18" s="342">
        <f t="shared" si="19"/>
        <v>0</v>
      </c>
      <c r="V18" s="343">
        <f t="shared" si="1"/>
        <v>0</v>
      </c>
      <c r="W18" s="556"/>
    </row>
    <row r="19" spans="1:23" x14ac:dyDescent="0.35">
      <c r="A19" s="581"/>
      <c r="B19" s="79" t="s">
        <v>23</v>
      </c>
      <c r="C19" s="130" t="s">
        <v>27</v>
      </c>
      <c r="D19" s="229"/>
      <c r="G19">
        <v>40</v>
      </c>
      <c r="H19">
        <f>G19*12</f>
        <v>480</v>
      </c>
      <c r="I19">
        <f>F19+H19</f>
        <v>480</v>
      </c>
      <c r="J19" s="80"/>
      <c r="K19" s="80"/>
      <c r="L19" s="92">
        <f>K19*I19</f>
        <v>0</v>
      </c>
      <c r="M19" s="93">
        <f t="shared" ref="M19:U19" si="20">L19*(1+M$73)</f>
        <v>0</v>
      </c>
      <c r="N19" s="93">
        <f t="shared" si="20"/>
        <v>0</v>
      </c>
      <c r="O19" s="93">
        <f t="shared" si="20"/>
        <v>0</v>
      </c>
      <c r="P19" s="93">
        <f t="shared" si="20"/>
        <v>0</v>
      </c>
      <c r="Q19" s="93">
        <f t="shared" si="20"/>
        <v>0</v>
      </c>
      <c r="R19" s="93">
        <f t="shared" si="20"/>
        <v>0</v>
      </c>
      <c r="S19" s="93">
        <f t="shared" si="20"/>
        <v>0</v>
      </c>
      <c r="T19" s="93">
        <f t="shared" si="20"/>
        <v>0</v>
      </c>
      <c r="U19" s="93">
        <f t="shared" si="20"/>
        <v>0</v>
      </c>
      <c r="V19" s="94">
        <f t="shared" si="1"/>
        <v>0</v>
      </c>
      <c r="W19" s="556"/>
    </row>
    <row r="20" spans="1:23" x14ac:dyDescent="0.35">
      <c r="A20" s="581"/>
      <c r="B20" s="79" t="s">
        <v>1588</v>
      </c>
      <c r="C20" s="130" t="s">
        <v>1645</v>
      </c>
      <c r="D20" s="229"/>
      <c r="J20" s="80"/>
      <c r="K20" s="80"/>
      <c r="L20" s="92"/>
      <c r="M20" s="93"/>
      <c r="N20" s="93"/>
      <c r="O20" s="93"/>
      <c r="P20" s="93"/>
      <c r="Q20" s="93"/>
      <c r="R20" s="93"/>
      <c r="S20" s="93"/>
      <c r="T20" s="93"/>
      <c r="U20" s="93"/>
      <c r="V20" s="94"/>
      <c r="W20" s="556"/>
    </row>
    <row r="21" spans="1:23" x14ac:dyDescent="0.35">
      <c r="A21" s="581"/>
      <c r="B21" s="79" t="s">
        <v>1587</v>
      </c>
      <c r="C21" s="130" t="s">
        <v>1589</v>
      </c>
      <c r="D21" s="229"/>
      <c r="E21">
        <v>500</v>
      </c>
      <c r="F21">
        <v>750</v>
      </c>
      <c r="H21">
        <f>G21*12</f>
        <v>0</v>
      </c>
      <c r="I21">
        <f>F21+H21</f>
        <v>750</v>
      </c>
      <c r="J21" s="80"/>
      <c r="K21" s="80"/>
      <c r="L21" s="92">
        <f>K21*I21</f>
        <v>0</v>
      </c>
      <c r="M21" s="93">
        <f t="shared" ref="M21:U21" si="21">L21*(1+M$73)</f>
        <v>0</v>
      </c>
      <c r="N21" s="93">
        <f t="shared" si="21"/>
        <v>0</v>
      </c>
      <c r="O21" s="93">
        <f t="shared" si="21"/>
        <v>0</v>
      </c>
      <c r="P21" s="93">
        <f t="shared" si="21"/>
        <v>0</v>
      </c>
      <c r="Q21" s="93">
        <f t="shared" si="21"/>
        <v>0</v>
      </c>
      <c r="R21" s="93">
        <f t="shared" si="21"/>
        <v>0</v>
      </c>
      <c r="S21" s="93">
        <f t="shared" si="21"/>
        <v>0</v>
      </c>
      <c r="T21" s="93">
        <f t="shared" si="21"/>
        <v>0</v>
      </c>
      <c r="U21" s="93">
        <f t="shared" si="21"/>
        <v>0</v>
      </c>
      <c r="V21" s="94">
        <f t="shared" ref="V21:V55" si="22">SUM(L21:P21)+J21</f>
        <v>0</v>
      </c>
      <c r="W21" s="556"/>
    </row>
    <row r="22" spans="1:23" ht="15" thickBot="1" x14ac:dyDescent="0.4">
      <c r="A22" s="581"/>
      <c r="B22" s="81" t="s">
        <v>1644</v>
      </c>
      <c r="C22" s="131" t="s">
        <v>1590</v>
      </c>
      <c r="D22" s="230"/>
      <c r="E22" s="20">
        <v>300</v>
      </c>
      <c r="F22" s="20">
        <v>500</v>
      </c>
      <c r="G22" s="20"/>
      <c r="H22" s="20">
        <f t="shared" si="15"/>
        <v>0</v>
      </c>
      <c r="I22" s="20">
        <f t="shared" si="3"/>
        <v>500</v>
      </c>
      <c r="J22" s="82"/>
      <c r="K22" s="82"/>
      <c r="L22" s="95">
        <f t="shared" si="4"/>
        <v>0</v>
      </c>
      <c r="M22" s="96">
        <f t="shared" ref="M22:U22" si="23">L22*(1+M$73)</f>
        <v>0</v>
      </c>
      <c r="N22" s="96">
        <f t="shared" si="23"/>
        <v>0</v>
      </c>
      <c r="O22" s="96">
        <f t="shared" si="23"/>
        <v>0</v>
      </c>
      <c r="P22" s="96">
        <f t="shared" si="23"/>
        <v>0</v>
      </c>
      <c r="Q22" s="311">
        <f t="shared" si="23"/>
        <v>0</v>
      </c>
      <c r="R22" s="311">
        <f t="shared" si="23"/>
        <v>0</v>
      </c>
      <c r="S22" s="311">
        <f t="shared" si="23"/>
        <v>0</v>
      </c>
      <c r="T22" s="311">
        <f t="shared" si="23"/>
        <v>0</v>
      </c>
      <c r="U22" s="311">
        <f t="shared" si="23"/>
        <v>0</v>
      </c>
      <c r="V22" s="97">
        <f t="shared" si="22"/>
        <v>0</v>
      </c>
      <c r="W22" s="556"/>
    </row>
    <row r="23" spans="1:23" ht="44" thickBot="1" x14ac:dyDescent="0.4">
      <c r="A23" s="581"/>
      <c r="B23" s="16">
        <v>2.2000000000000002</v>
      </c>
      <c r="C23" s="128" t="s">
        <v>34</v>
      </c>
      <c r="D23" s="128"/>
      <c r="J23" s="111">
        <f t="shared" ref="J23:U23" si="24">SUM(J24:J33)</f>
        <v>0</v>
      </c>
      <c r="K23" s="111">
        <f t="shared" si="24"/>
        <v>0</v>
      </c>
      <c r="L23" s="111">
        <f t="shared" si="24"/>
        <v>0</v>
      </c>
      <c r="M23" s="111">
        <f t="shared" si="24"/>
        <v>0</v>
      </c>
      <c r="N23" s="111">
        <f t="shared" si="24"/>
        <v>0</v>
      </c>
      <c r="O23" s="111">
        <f t="shared" si="24"/>
        <v>0</v>
      </c>
      <c r="P23" s="111">
        <f t="shared" si="24"/>
        <v>0</v>
      </c>
      <c r="Q23" s="111">
        <f t="shared" si="24"/>
        <v>0</v>
      </c>
      <c r="R23" s="111">
        <f t="shared" si="24"/>
        <v>0</v>
      </c>
      <c r="S23" s="111">
        <f t="shared" si="24"/>
        <v>0</v>
      </c>
      <c r="T23" s="111">
        <f t="shared" si="24"/>
        <v>0</v>
      </c>
      <c r="U23" s="111">
        <f t="shared" si="24"/>
        <v>0</v>
      </c>
      <c r="V23" s="112">
        <f t="shared" si="22"/>
        <v>0</v>
      </c>
      <c r="W23" s="556"/>
    </row>
    <row r="24" spans="1:23" x14ac:dyDescent="0.35">
      <c r="A24" s="581"/>
      <c r="B24" s="76" t="s">
        <v>8</v>
      </c>
      <c r="C24" s="129" t="s">
        <v>30</v>
      </c>
      <c r="D24" s="228"/>
      <c r="E24" s="77">
        <v>1</v>
      </c>
      <c r="F24" s="77">
        <v>1</v>
      </c>
      <c r="G24" s="77"/>
      <c r="H24" s="77"/>
      <c r="I24" s="77">
        <f t="shared" si="3"/>
        <v>1</v>
      </c>
      <c r="J24" s="83">
        <f>'J Price WAN'!U246+'J Price WAN'!AD246</f>
        <v>0</v>
      </c>
      <c r="K24" s="83">
        <f>'J Price WAN'!W246+'J Price WAN'!AF246</f>
        <v>0</v>
      </c>
      <c r="L24" s="90">
        <f t="shared" si="4"/>
        <v>0</v>
      </c>
      <c r="M24" s="83">
        <f t="shared" ref="M24:U24" si="25">L24*(1+M$73)</f>
        <v>0</v>
      </c>
      <c r="N24" s="83">
        <f t="shared" si="25"/>
        <v>0</v>
      </c>
      <c r="O24" s="83">
        <f t="shared" si="25"/>
        <v>0</v>
      </c>
      <c r="P24" s="83">
        <f t="shared" si="25"/>
        <v>0</v>
      </c>
      <c r="Q24" s="310">
        <f t="shared" si="25"/>
        <v>0</v>
      </c>
      <c r="R24" s="310">
        <f t="shared" si="25"/>
        <v>0</v>
      </c>
      <c r="S24" s="310">
        <f t="shared" si="25"/>
        <v>0</v>
      </c>
      <c r="T24" s="310">
        <f t="shared" si="25"/>
        <v>0</v>
      </c>
      <c r="U24" s="310">
        <f t="shared" si="25"/>
        <v>0</v>
      </c>
      <c r="V24" s="91">
        <f t="shared" si="22"/>
        <v>0</v>
      </c>
      <c r="W24" s="556"/>
    </row>
    <row r="25" spans="1:23" x14ac:dyDescent="0.35">
      <c r="A25" s="581"/>
      <c r="B25" s="79" t="s">
        <v>28</v>
      </c>
      <c r="C25" s="130" t="s">
        <v>29</v>
      </c>
      <c r="D25" s="229"/>
      <c r="E25">
        <v>1</v>
      </c>
      <c r="F25">
        <v>1</v>
      </c>
      <c r="I25">
        <f t="shared" si="3"/>
        <v>1</v>
      </c>
      <c r="J25" s="98">
        <f>'Price Internet'!Z14+'Price Internet'!AJ14</f>
        <v>0</v>
      </c>
      <c r="K25" s="98">
        <f>'Price Internet'!AB14+'Price Internet'!AL14</f>
        <v>0</v>
      </c>
      <c r="L25" s="92">
        <f t="shared" si="4"/>
        <v>0</v>
      </c>
      <c r="M25" s="93">
        <f t="shared" ref="M25:U25" si="26">L25*(1+M$73)</f>
        <v>0</v>
      </c>
      <c r="N25" s="93">
        <f t="shared" si="26"/>
        <v>0</v>
      </c>
      <c r="O25" s="93">
        <f t="shared" si="26"/>
        <v>0</v>
      </c>
      <c r="P25" s="93">
        <f t="shared" si="26"/>
        <v>0</v>
      </c>
      <c r="Q25" s="93">
        <f t="shared" si="26"/>
        <v>0</v>
      </c>
      <c r="R25" s="93">
        <f t="shared" si="26"/>
        <v>0</v>
      </c>
      <c r="S25" s="93">
        <f t="shared" si="26"/>
        <v>0</v>
      </c>
      <c r="T25" s="93">
        <f t="shared" si="26"/>
        <v>0</v>
      </c>
      <c r="U25" s="93">
        <f t="shared" si="26"/>
        <v>0</v>
      </c>
      <c r="V25" s="94">
        <f t="shared" si="22"/>
        <v>0</v>
      </c>
      <c r="W25" s="556"/>
    </row>
    <row r="26" spans="1:23" x14ac:dyDescent="0.35">
      <c r="A26" s="581"/>
      <c r="B26" s="79" t="s">
        <v>32</v>
      </c>
      <c r="C26" s="130" t="s">
        <v>33</v>
      </c>
      <c r="D26" s="229"/>
      <c r="E26">
        <v>1</v>
      </c>
      <c r="F26">
        <v>1</v>
      </c>
      <c r="I26">
        <f t="shared" si="3"/>
        <v>1</v>
      </c>
      <c r="J26" s="98"/>
      <c r="K26" s="98"/>
      <c r="L26" s="239">
        <f t="shared" si="4"/>
        <v>0</v>
      </c>
      <c r="M26" s="239">
        <f t="shared" ref="M26:U26" si="27">L26*(1+M$73)</f>
        <v>0</v>
      </c>
      <c r="N26" s="342">
        <f t="shared" si="27"/>
        <v>0</v>
      </c>
      <c r="O26" s="342">
        <f t="shared" si="27"/>
        <v>0</v>
      </c>
      <c r="P26" s="342">
        <f t="shared" si="27"/>
        <v>0</v>
      </c>
      <c r="Q26" s="342">
        <f t="shared" si="27"/>
        <v>0</v>
      </c>
      <c r="R26" s="342">
        <f t="shared" si="27"/>
        <v>0</v>
      </c>
      <c r="S26" s="342">
        <f t="shared" si="27"/>
        <v>0</v>
      </c>
      <c r="T26" s="342">
        <f t="shared" si="27"/>
        <v>0</v>
      </c>
      <c r="U26" s="342">
        <f t="shared" si="27"/>
        <v>0</v>
      </c>
      <c r="V26" s="94">
        <f t="shared" si="22"/>
        <v>0</v>
      </c>
      <c r="W26" s="556"/>
    </row>
    <row r="27" spans="1:23" x14ac:dyDescent="0.35">
      <c r="A27" s="581"/>
      <c r="B27" s="79" t="s">
        <v>1356</v>
      </c>
      <c r="C27" s="130" t="s">
        <v>1359</v>
      </c>
      <c r="D27" s="229"/>
      <c r="E27">
        <v>1</v>
      </c>
      <c r="F27">
        <v>1</v>
      </c>
      <c r="I27">
        <f t="shared" si="3"/>
        <v>1</v>
      </c>
      <c r="J27" s="98"/>
      <c r="K27" s="98"/>
      <c r="L27" s="92">
        <f t="shared" si="4"/>
        <v>0</v>
      </c>
      <c r="M27" s="93">
        <f t="shared" ref="M27:U27" si="28">L27*(1+M$73)</f>
        <v>0</v>
      </c>
      <c r="N27" s="93">
        <f t="shared" si="28"/>
        <v>0</v>
      </c>
      <c r="O27" s="93">
        <f t="shared" si="28"/>
        <v>0</v>
      </c>
      <c r="P27" s="93">
        <f t="shared" si="28"/>
        <v>0</v>
      </c>
      <c r="Q27" s="93">
        <f t="shared" si="28"/>
        <v>0</v>
      </c>
      <c r="R27" s="93">
        <f t="shared" si="28"/>
        <v>0</v>
      </c>
      <c r="S27" s="93">
        <f t="shared" si="28"/>
        <v>0</v>
      </c>
      <c r="T27" s="93">
        <f t="shared" si="28"/>
        <v>0</v>
      </c>
      <c r="U27" s="93">
        <f t="shared" si="28"/>
        <v>0</v>
      </c>
      <c r="V27" s="94">
        <f t="shared" si="22"/>
        <v>0</v>
      </c>
      <c r="W27" s="556"/>
    </row>
    <row r="28" spans="1:23" x14ac:dyDescent="0.35">
      <c r="A28" s="581"/>
      <c r="B28" s="79" t="s">
        <v>1357</v>
      </c>
      <c r="C28" s="130" t="s">
        <v>1870</v>
      </c>
      <c r="D28" s="229"/>
      <c r="E28">
        <v>1</v>
      </c>
      <c r="F28">
        <v>1</v>
      </c>
      <c r="I28">
        <f>F28+H28</f>
        <v>1</v>
      </c>
      <c r="J28" s="98"/>
      <c r="K28" s="98"/>
      <c r="L28" s="92">
        <f>K28*I28</f>
        <v>0</v>
      </c>
      <c r="M28" s="93">
        <f t="shared" ref="M28:U28" si="29">L28*(1+M$73)</f>
        <v>0</v>
      </c>
      <c r="N28" s="93">
        <f t="shared" si="29"/>
        <v>0</v>
      </c>
      <c r="O28" s="93">
        <f t="shared" si="29"/>
        <v>0</v>
      </c>
      <c r="P28" s="93">
        <f t="shared" si="29"/>
        <v>0</v>
      </c>
      <c r="Q28" s="93">
        <f t="shared" si="29"/>
        <v>0</v>
      </c>
      <c r="R28" s="93">
        <f t="shared" si="29"/>
        <v>0</v>
      </c>
      <c r="S28" s="93">
        <f t="shared" si="29"/>
        <v>0</v>
      </c>
      <c r="T28" s="93">
        <f t="shared" si="29"/>
        <v>0</v>
      </c>
      <c r="U28" s="93">
        <f t="shared" si="29"/>
        <v>0</v>
      </c>
      <c r="V28" s="94">
        <f t="shared" si="22"/>
        <v>0</v>
      </c>
      <c r="W28" s="556"/>
    </row>
    <row r="29" spans="1:23" x14ac:dyDescent="0.35">
      <c r="A29" s="581"/>
      <c r="B29" s="79" t="s">
        <v>1358</v>
      </c>
      <c r="C29" s="130" t="s">
        <v>1867</v>
      </c>
      <c r="D29" s="229"/>
      <c r="E29">
        <v>1</v>
      </c>
      <c r="F29">
        <v>1</v>
      </c>
      <c r="I29">
        <f>F29+H29</f>
        <v>1</v>
      </c>
      <c r="J29" s="98"/>
      <c r="K29" s="98"/>
      <c r="L29" s="92">
        <f>K29*I29</f>
        <v>0</v>
      </c>
      <c r="M29" s="93">
        <f t="shared" ref="M29:U29" si="30">L29*(1+M$73)</f>
        <v>0</v>
      </c>
      <c r="N29" s="93">
        <f t="shared" si="30"/>
        <v>0</v>
      </c>
      <c r="O29" s="93">
        <f t="shared" si="30"/>
        <v>0</v>
      </c>
      <c r="P29" s="93">
        <f t="shared" si="30"/>
        <v>0</v>
      </c>
      <c r="Q29" s="93">
        <f t="shared" si="30"/>
        <v>0</v>
      </c>
      <c r="R29" s="93">
        <f t="shared" si="30"/>
        <v>0</v>
      </c>
      <c r="S29" s="93">
        <f t="shared" si="30"/>
        <v>0</v>
      </c>
      <c r="T29" s="93">
        <f t="shared" si="30"/>
        <v>0</v>
      </c>
      <c r="U29" s="93">
        <f t="shared" si="30"/>
        <v>0</v>
      </c>
      <c r="V29" s="94">
        <f t="shared" si="22"/>
        <v>0</v>
      </c>
      <c r="W29" s="556"/>
    </row>
    <row r="30" spans="1:23" x14ac:dyDescent="0.35">
      <c r="A30" s="581"/>
      <c r="B30" s="79" t="s">
        <v>1355</v>
      </c>
      <c r="C30" s="130" t="s">
        <v>967</v>
      </c>
      <c r="D30" s="229"/>
      <c r="E30">
        <v>1</v>
      </c>
      <c r="F30">
        <v>1</v>
      </c>
      <c r="I30">
        <f>F30+H30</f>
        <v>1</v>
      </c>
      <c r="J30" s="98"/>
      <c r="K30" s="98"/>
      <c r="L30" s="92">
        <f>K30*I30</f>
        <v>0</v>
      </c>
      <c r="M30" s="93">
        <f t="shared" ref="M30:U30" si="31">L30*(1+M$73)</f>
        <v>0</v>
      </c>
      <c r="N30" s="93">
        <f t="shared" si="31"/>
        <v>0</v>
      </c>
      <c r="O30" s="93">
        <f t="shared" si="31"/>
        <v>0</v>
      </c>
      <c r="P30" s="93">
        <f t="shared" si="31"/>
        <v>0</v>
      </c>
      <c r="Q30" s="93">
        <f t="shared" si="31"/>
        <v>0</v>
      </c>
      <c r="R30" s="93">
        <f t="shared" si="31"/>
        <v>0</v>
      </c>
      <c r="S30" s="93">
        <f t="shared" si="31"/>
        <v>0</v>
      </c>
      <c r="T30" s="93">
        <f t="shared" si="31"/>
        <v>0</v>
      </c>
      <c r="U30" s="93">
        <f t="shared" si="31"/>
        <v>0</v>
      </c>
      <c r="V30" s="94">
        <f t="shared" si="22"/>
        <v>0</v>
      </c>
      <c r="W30" s="556"/>
    </row>
    <row r="31" spans="1:23" x14ac:dyDescent="0.35">
      <c r="A31" s="581"/>
      <c r="B31" s="79" t="s">
        <v>1360</v>
      </c>
      <c r="C31" s="130" t="s">
        <v>972</v>
      </c>
      <c r="D31" s="229"/>
      <c r="E31">
        <v>1</v>
      </c>
      <c r="F31">
        <v>1</v>
      </c>
      <c r="I31">
        <f>F31+H31</f>
        <v>1</v>
      </c>
      <c r="J31" s="98"/>
      <c r="K31" s="98"/>
      <c r="L31" s="92">
        <f>K31*I31</f>
        <v>0</v>
      </c>
      <c r="M31" s="93">
        <f t="shared" ref="M31:U31" si="32">L31*(1+M$73)</f>
        <v>0</v>
      </c>
      <c r="N31" s="93">
        <f t="shared" si="32"/>
        <v>0</v>
      </c>
      <c r="O31" s="93">
        <f t="shared" si="32"/>
        <v>0</v>
      </c>
      <c r="P31" s="93">
        <f t="shared" si="32"/>
        <v>0</v>
      </c>
      <c r="Q31" s="93">
        <f t="shared" si="32"/>
        <v>0</v>
      </c>
      <c r="R31" s="93">
        <f t="shared" si="32"/>
        <v>0</v>
      </c>
      <c r="S31" s="93">
        <f t="shared" si="32"/>
        <v>0</v>
      </c>
      <c r="T31" s="93">
        <f t="shared" si="32"/>
        <v>0</v>
      </c>
      <c r="U31" s="93">
        <f t="shared" si="32"/>
        <v>0</v>
      </c>
      <c r="V31" s="94">
        <f t="shared" si="22"/>
        <v>0</v>
      </c>
      <c r="W31" s="556"/>
    </row>
    <row r="32" spans="1:23" x14ac:dyDescent="0.35">
      <c r="A32" s="581"/>
      <c r="B32" s="79" t="s">
        <v>1361</v>
      </c>
      <c r="C32" s="130" t="s">
        <v>1868</v>
      </c>
      <c r="D32" s="229"/>
      <c r="E32">
        <v>1</v>
      </c>
      <c r="F32">
        <v>1</v>
      </c>
      <c r="I32">
        <f>F32+H32</f>
        <v>1</v>
      </c>
      <c r="J32" s="98"/>
      <c r="K32" s="98"/>
      <c r="L32" s="92">
        <f>K32*I32</f>
        <v>0</v>
      </c>
      <c r="M32" s="93">
        <f t="shared" ref="M32:U32" si="33">L32*(1+M$73)</f>
        <v>0</v>
      </c>
      <c r="N32" s="93">
        <f t="shared" si="33"/>
        <v>0</v>
      </c>
      <c r="O32" s="93">
        <f t="shared" si="33"/>
        <v>0</v>
      </c>
      <c r="P32" s="93">
        <f t="shared" si="33"/>
        <v>0</v>
      </c>
      <c r="Q32" s="93">
        <f t="shared" si="33"/>
        <v>0</v>
      </c>
      <c r="R32" s="93">
        <f t="shared" si="33"/>
        <v>0</v>
      </c>
      <c r="S32" s="93">
        <f t="shared" si="33"/>
        <v>0</v>
      </c>
      <c r="T32" s="93">
        <f t="shared" si="33"/>
        <v>0</v>
      </c>
      <c r="U32" s="93">
        <f t="shared" si="33"/>
        <v>0</v>
      </c>
      <c r="V32" s="354">
        <f t="shared" si="22"/>
        <v>0</v>
      </c>
      <c r="W32" s="556"/>
    </row>
    <row r="33" spans="1:23" ht="15" thickBot="1" x14ac:dyDescent="0.4">
      <c r="A33" s="581"/>
      <c r="B33" s="79" t="s">
        <v>1869</v>
      </c>
      <c r="C33" s="131" t="s">
        <v>1866</v>
      </c>
      <c r="D33" s="230"/>
      <c r="E33" s="20">
        <v>1</v>
      </c>
      <c r="F33" s="20">
        <v>1</v>
      </c>
      <c r="G33" s="20"/>
      <c r="H33" s="20"/>
      <c r="I33" s="20">
        <f t="shared" si="3"/>
        <v>1</v>
      </c>
      <c r="J33" s="99"/>
      <c r="K33" s="99"/>
      <c r="L33" s="95">
        <f t="shared" si="4"/>
        <v>0</v>
      </c>
      <c r="M33" s="96">
        <f t="shared" ref="M33:U33" si="34">L33*(1+M$73)</f>
        <v>0</v>
      </c>
      <c r="N33" s="96">
        <f t="shared" si="34"/>
        <v>0</v>
      </c>
      <c r="O33" s="96">
        <f t="shared" si="34"/>
        <v>0</v>
      </c>
      <c r="P33" s="96">
        <f t="shared" si="34"/>
        <v>0</v>
      </c>
      <c r="Q33" s="311">
        <f t="shared" si="34"/>
        <v>0</v>
      </c>
      <c r="R33" s="311">
        <f t="shared" si="34"/>
        <v>0</v>
      </c>
      <c r="S33" s="311">
        <f t="shared" si="34"/>
        <v>0</v>
      </c>
      <c r="T33" s="311">
        <f t="shared" si="34"/>
        <v>0</v>
      </c>
      <c r="U33" s="311">
        <f t="shared" si="34"/>
        <v>0</v>
      </c>
      <c r="V33" s="97">
        <f t="shared" si="22"/>
        <v>0</v>
      </c>
      <c r="W33" s="556"/>
    </row>
    <row r="34" spans="1:23" ht="16.5" customHeight="1" thickBot="1" x14ac:dyDescent="0.4">
      <c r="A34" s="581"/>
      <c r="B34" s="16">
        <v>2.2999999999999998</v>
      </c>
      <c r="C34" s="128" t="s">
        <v>751</v>
      </c>
      <c r="D34" s="128"/>
      <c r="J34" s="111">
        <f>SUM(J35:J38)</f>
        <v>0</v>
      </c>
      <c r="K34" s="5"/>
      <c r="L34" s="111">
        <f t="shared" ref="L34:U34" si="35">SUM(L35:L38)</f>
        <v>0</v>
      </c>
      <c r="M34" s="111">
        <f t="shared" si="35"/>
        <v>0</v>
      </c>
      <c r="N34" s="344">
        <f t="shared" si="35"/>
        <v>0</v>
      </c>
      <c r="O34" s="344">
        <f t="shared" si="35"/>
        <v>0</v>
      </c>
      <c r="P34" s="344">
        <f t="shared" si="35"/>
        <v>0</v>
      </c>
      <c r="Q34" s="344">
        <f t="shared" si="35"/>
        <v>0</v>
      </c>
      <c r="R34" s="344">
        <f t="shared" si="35"/>
        <v>0</v>
      </c>
      <c r="S34" s="344">
        <f t="shared" si="35"/>
        <v>0</v>
      </c>
      <c r="T34" s="344">
        <f t="shared" si="35"/>
        <v>0</v>
      </c>
      <c r="U34" s="344">
        <f t="shared" si="35"/>
        <v>0</v>
      </c>
      <c r="V34" s="112">
        <f t="shared" si="22"/>
        <v>0</v>
      </c>
      <c r="W34" s="556"/>
    </row>
    <row r="35" spans="1:23" x14ac:dyDescent="0.35">
      <c r="A35" s="581"/>
      <c r="B35" s="76" t="s">
        <v>86</v>
      </c>
      <c r="C35" s="129" t="s">
        <v>36</v>
      </c>
      <c r="D35" s="228"/>
      <c r="E35" s="77">
        <v>1</v>
      </c>
      <c r="F35" s="77">
        <v>1</v>
      </c>
      <c r="G35" s="77"/>
      <c r="H35" s="77"/>
      <c r="I35" s="77">
        <f t="shared" si="3"/>
        <v>1</v>
      </c>
      <c r="J35" s="78"/>
      <c r="K35" s="78"/>
      <c r="L35" s="348">
        <f t="shared" si="4"/>
        <v>0</v>
      </c>
      <c r="M35" s="348">
        <f t="shared" ref="M35:O38" si="36">L35*(1+M$73)</f>
        <v>0</v>
      </c>
      <c r="N35" s="348">
        <f t="shared" si="36"/>
        <v>0</v>
      </c>
      <c r="O35" s="348">
        <f t="shared" si="36"/>
        <v>0</v>
      </c>
      <c r="P35" s="348">
        <f t="shared" ref="P35:U38" si="37">O35*(1+P$73)</f>
        <v>0</v>
      </c>
      <c r="Q35" s="346">
        <f t="shared" si="37"/>
        <v>0</v>
      </c>
      <c r="R35" s="346">
        <f t="shared" si="37"/>
        <v>0</v>
      </c>
      <c r="S35" s="346">
        <f t="shared" si="37"/>
        <v>0</v>
      </c>
      <c r="T35" s="346">
        <f t="shared" si="37"/>
        <v>0</v>
      </c>
      <c r="U35" s="346">
        <f t="shared" si="37"/>
        <v>0</v>
      </c>
      <c r="V35" s="91">
        <f t="shared" si="22"/>
        <v>0</v>
      </c>
      <c r="W35" s="556"/>
    </row>
    <row r="36" spans="1:23" x14ac:dyDescent="0.35">
      <c r="A36" s="581"/>
      <c r="B36" s="79" t="s">
        <v>1362</v>
      </c>
      <c r="C36" s="130" t="s">
        <v>977</v>
      </c>
      <c r="D36" s="229"/>
      <c r="E36">
        <v>1</v>
      </c>
      <c r="F36">
        <v>1</v>
      </c>
      <c r="I36">
        <f t="shared" si="3"/>
        <v>1</v>
      </c>
      <c r="J36" s="80"/>
      <c r="K36" s="80"/>
      <c r="L36" s="342">
        <f t="shared" si="4"/>
        <v>0</v>
      </c>
      <c r="M36" s="342">
        <f t="shared" si="36"/>
        <v>0</v>
      </c>
      <c r="N36" s="342">
        <f t="shared" si="36"/>
        <v>0</v>
      </c>
      <c r="O36" s="342">
        <f t="shared" si="36"/>
        <v>0</v>
      </c>
      <c r="P36" s="342">
        <f t="shared" si="37"/>
        <v>0</v>
      </c>
      <c r="Q36" s="342">
        <f t="shared" si="37"/>
        <v>0</v>
      </c>
      <c r="R36" s="342">
        <f t="shared" si="37"/>
        <v>0</v>
      </c>
      <c r="S36" s="342">
        <f t="shared" si="37"/>
        <v>0</v>
      </c>
      <c r="T36" s="342">
        <f t="shared" si="37"/>
        <v>0</v>
      </c>
      <c r="U36" s="342">
        <f t="shared" si="37"/>
        <v>0</v>
      </c>
      <c r="V36" s="94">
        <f t="shared" si="22"/>
        <v>0</v>
      </c>
      <c r="W36" s="556"/>
    </row>
    <row r="37" spans="1:23" x14ac:dyDescent="0.35">
      <c r="A37" s="581"/>
      <c r="B37" s="79" t="s">
        <v>1363</v>
      </c>
      <c r="C37" s="130" t="s">
        <v>1365</v>
      </c>
      <c r="D37" s="229"/>
      <c r="H37">
        <v>3000</v>
      </c>
      <c r="I37">
        <f>F37+H37</f>
        <v>3000</v>
      </c>
      <c r="J37" s="80"/>
      <c r="K37" s="80"/>
      <c r="L37" s="93">
        <f>K37*I37</f>
        <v>0</v>
      </c>
      <c r="M37" s="93">
        <f t="shared" si="36"/>
        <v>0</v>
      </c>
      <c r="N37" s="93">
        <f t="shared" si="36"/>
        <v>0</v>
      </c>
      <c r="O37" s="93">
        <f t="shared" si="36"/>
        <v>0</v>
      </c>
      <c r="P37" s="93">
        <f t="shared" si="37"/>
        <v>0</v>
      </c>
      <c r="Q37" s="93">
        <f t="shared" si="37"/>
        <v>0</v>
      </c>
      <c r="R37" s="93">
        <f t="shared" si="37"/>
        <v>0</v>
      </c>
      <c r="S37" s="93">
        <f t="shared" si="37"/>
        <v>0</v>
      </c>
      <c r="T37" s="93">
        <f t="shared" si="37"/>
        <v>0</v>
      </c>
      <c r="U37" s="93">
        <f t="shared" si="37"/>
        <v>0</v>
      </c>
      <c r="V37" s="94">
        <f t="shared" si="22"/>
        <v>0</v>
      </c>
      <c r="W37" s="556"/>
    </row>
    <row r="38" spans="1:23" ht="29.5" thickBot="1" x14ac:dyDescent="0.4">
      <c r="A38" s="581"/>
      <c r="B38" s="81" t="s">
        <v>87</v>
      </c>
      <c r="C38" s="131" t="s">
        <v>39</v>
      </c>
      <c r="D38" s="230"/>
      <c r="E38" s="20">
        <v>1</v>
      </c>
      <c r="F38" s="20">
        <v>1</v>
      </c>
      <c r="G38" s="20"/>
      <c r="H38" s="20"/>
      <c r="I38" s="20">
        <f t="shared" si="3"/>
        <v>1</v>
      </c>
      <c r="J38" s="82"/>
      <c r="K38" s="82"/>
      <c r="L38" s="345">
        <f t="shared" si="4"/>
        <v>0</v>
      </c>
      <c r="M38" s="345">
        <f t="shared" si="36"/>
        <v>0</v>
      </c>
      <c r="N38" s="345">
        <f t="shared" si="36"/>
        <v>0</v>
      </c>
      <c r="O38" s="345">
        <f t="shared" si="36"/>
        <v>0</v>
      </c>
      <c r="P38" s="345">
        <f t="shared" si="37"/>
        <v>0</v>
      </c>
      <c r="Q38" s="347">
        <f t="shared" si="37"/>
        <v>0</v>
      </c>
      <c r="R38" s="347">
        <f t="shared" si="37"/>
        <v>0</v>
      </c>
      <c r="S38" s="347">
        <f t="shared" si="37"/>
        <v>0</v>
      </c>
      <c r="T38" s="347">
        <f t="shared" si="37"/>
        <v>0</v>
      </c>
      <c r="U38" s="347">
        <f t="shared" si="37"/>
        <v>0</v>
      </c>
      <c r="V38" s="97">
        <f t="shared" si="22"/>
        <v>0</v>
      </c>
      <c r="W38" s="556"/>
    </row>
    <row r="39" spans="1:23" ht="29.5" thickBot="1" x14ac:dyDescent="0.4">
      <c r="A39" s="581"/>
      <c r="B39" s="16">
        <v>2.4</v>
      </c>
      <c r="C39" s="128" t="s">
        <v>40</v>
      </c>
      <c r="D39" s="128"/>
      <c r="J39" s="111">
        <f>SUM(J40:J48)</f>
        <v>0</v>
      </c>
      <c r="K39" s="5"/>
      <c r="L39" s="111">
        <f t="shared" ref="L39:U39" si="38">SUM(L40:L48)</f>
        <v>0</v>
      </c>
      <c r="M39" s="111">
        <f t="shared" si="38"/>
        <v>0</v>
      </c>
      <c r="N39" s="111">
        <f t="shared" si="38"/>
        <v>0</v>
      </c>
      <c r="O39" s="111">
        <f t="shared" si="38"/>
        <v>0</v>
      </c>
      <c r="P39" s="111">
        <f t="shared" si="38"/>
        <v>0</v>
      </c>
      <c r="Q39" s="111">
        <f t="shared" si="38"/>
        <v>0</v>
      </c>
      <c r="R39" s="111">
        <f t="shared" si="38"/>
        <v>0</v>
      </c>
      <c r="S39" s="344">
        <f t="shared" si="38"/>
        <v>0</v>
      </c>
      <c r="T39" s="344">
        <f t="shared" si="38"/>
        <v>0</v>
      </c>
      <c r="U39" s="344">
        <f t="shared" si="38"/>
        <v>0</v>
      </c>
      <c r="V39" s="112">
        <f t="shared" si="22"/>
        <v>0</v>
      </c>
      <c r="W39" s="556"/>
    </row>
    <row r="40" spans="1:23" x14ac:dyDescent="0.35">
      <c r="A40" s="581"/>
      <c r="B40" s="76" t="s">
        <v>35</v>
      </c>
      <c r="C40" s="129" t="s">
        <v>41</v>
      </c>
      <c r="D40" s="228"/>
      <c r="E40" s="77">
        <v>1</v>
      </c>
      <c r="F40" s="77">
        <v>1</v>
      </c>
      <c r="G40" s="77"/>
      <c r="H40" s="77"/>
      <c r="I40" s="77">
        <f t="shared" si="3"/>
        <v>1</v>
      </c>
      <c r="J40" s="78"/>
      <c r="K40" s="78"/>
      <c r="L40" s="240">
        <f t="shared" si="4"/>
        <v>0</v>
      </c>
      <c r="M40" s="240">
        <f t="shared" ref="M40:O48" si="39">L40*(1+M$73)</f>
        <v>0</v>
      </c>
      <c r="N40" s="240">
        <f t="shared" si="39"/>
        <v>0</v>
      </c>
      <c r="O40" s="240">
        <f t="shared" si="39"/>
        <v>0</v>
      </c>
      <c r="P40" s="240">
        <f t="shared" ref="P40:U48" si="40">O40*(1+P$73)</f>
        <v>0</v>
      </c>
      <c r="Q40" s="312">
        <f t="shared" si="40"/>
        <v>0</v>
      </c>
      <c r="R40" s="312">
        <f t="shared" si="40"/>
        <v>0</v>
      </c>
      <c r="S40" s="346">
        <f t="shared" si="40"/>
        <v>0</v>
      </c>
      <c r="T40" s="346">
        <f t="shared" si="40"/>
        <v>0</v>
      </c>
      <c r="U40" s="346">
        <f t="shared" si="40"/>
        <v>0</v>
      </c>
      <c r="V40" s="91">
        <f t="shared" si="22"/>
        <v>0</v>
      </c>
      <c r="W40" s="556"/>
    </row>
    <row r="41" spans="1:23" x14ac:dyDescent="0.35">
      <c r="A41" s="581"/>
      <c r="B41" s="79" t="s">
        <v>37</v>
      </c>
      <c r="C41" s="130" t="s">
        <v>43</v>
      </c>
      <c r="D41" s="229"/>
      <c r="E41">
        <v>1</v>
      </c>
      <c r="F41">
        <v>1</v>
      </c>
      <c r="I41">
        <f t="shared" si="3"/>
        <v>1</v>
      </c>
      <c r="J41" s="80"/>
      <c r="K41" s="80"/>
      <c r="L41" s="239">
        <f t="shared" si="4"/>
        <v>0</v>
      </c>
      <c r="M41" s="239">
        <f t="shared" si="39"/>
        <v>0</v>
      </c>
      <c r="N41" s="239">
        <f t="shared" si="39"/>
        <v>0</v>
      </c>
      <c r="O41" s="239">
        <f t="shared" si="39"/>
        <v>0</v>
      </c>
      <c r="P41" s="239">
        <f t="shared" si="40"/>
        <v>0</v>
      </c>
      <c r="Q41" s="239">
        <f t="shared" si="40"/>
        <v>0</v>
      </c>
      <c r="R41" s="239">
        <f t="shared" si="40"/>
        <v>0</v>
      </c>
      <c r="S41" s="342">
        <f t="shared" si="40"/>
        <v>0</v>
      </c>
      <c r="T41" s="342">
        <f t="shared" si="40"/>
        <v>0</v>
      </c>
      <c r="U41" s="342">
        <f t="shared" si="40"/>
        <v>0</v>
      </c>
      <c r="V41" s="94">
        <f t="shared" si="22"/>
        <v>0</v>
      </c>
      <c r="W41" s="556"/>
    </row>
    <row r="42" spans="1:23" x14ac:dyDescent="0.35">
      <c r="A42" s="581"/>
      <c r="B42" s="79" t="s">
        <v>38</v>
      </c>
      <c r="C42" s="130" t="s">
        <v>44</v>
      </c>
      <c r="D42" s="229"/>
      <c r="E42">
        <v>1</v>
      </c>
      <c r="F42">
        <v>1</v>
      </c>
      <c r="I42">
        <f t="shared" si="3"/>
        <v>1</v>
      </c>
      <c r="J42" s="80"/>
      <c r="K42" s="80"/>
      <c r="L42" s="239">
        <f t="shared" si="4"/>
        <v>0</v>
      </c>
      <c r="M42" s="239">
        <f t="shared" si="39"/>
        <v>0</v>
      </c>
      <c r="N42" s="239">
        <f t="shared" si="39"/>
        <v>0</v>
      </c>
      <c r="O42" s="239">
        <f t="shared" si="39"/>
        <v>0</v>
      </c>
      <c r="P42" s="239">
        <f t="shared" si="40"/>
        <v>0</v>
      </c>
      <c r="Q42" s="239">
        <f t="shared" si="40"/>
        <v>0</v>
      </c>
      <c r="R42" s="239">
        <f t="shared" si="40"/>
        <v>0</v>
      </c>
      <c r="S42" s="342">
        <f t="shared" si="40"/>
        <v>0</v>
      </c>
      <c r="T42" s="342">
        <f t="shared" si="40"/>
        <v>0</v>
      </c>
      <c r="U42" s="342">
        <f t="shared" si="40"/>
        <v>0</v>
      </c>
      <c r="V42" s="94">
        <f t="shared" si="22"/>
        <v>0</v>
      </c>
      <c r="W42" s="556"/>
    </row>
    <row r="43" spans="1:23" x14ac:dyDescent="0.35">
      <c r="A43" s="581"/>
      <c r="B43" s="79" t="s">
        <v>1383</v>
      </c>
      <c r="C43" s="130" t="s">
        <v>45</v>
      </c>
      <c r="D43" s="229"/>
      <c r="E43">
        <v>1</v>
      </c>
      <c r="F43">
        <v>1</v>
      </c>
      <c r="I43">
        <f t="shared" si="3"/>
        <v>1</v>
      </c>
      <c r="J43" s="80"/>
      <c r="K43" s="80"/>
      <c r="L43" s="239">
        <f t="shared" si="4"/>
        <v>0</v>
      </c>
      <c r="M43" s="239">
        <f t="shared" si="39"/>
        <v>0</v>
      </c>
      <c r="N43" s="239">
        <f t="shared" si="39"/>
        <v>0</v>
      </c>
      <c r="O43" s="239">
        <f t="shared" si="39"/>
        <v>0</v>
      </c>
      <c r="P43" s="239">
        <f t="shared" si="40"/>
        <v>0</v>
      </c>
      <c r="Q43" s="239">
        <f t="shared" si="40"/>
        <v>0</v>
      </c>
      <c r="R43" s="239">
        <f t="shared" si="40"/>
        <v>0</v>
      </c>
      <c r="S43" s="239">
        <f t="shared" si="40"/>
        <v>0</v>
      </c>
      <c r="T43" s="239">
        <f t="shared" si="40"/>
        <v>0</v>
      </c>
      <c r="U43" s="239">
        <f t="shared" si="40"/>
        <v>0</v>
      </c>
      <c r="V43" s="94">
        <f t="shared" si="22"/>
        <v>0</v>
      </c>
      <c r="W43" s="556"/>
    </row>
    <row r="44" spans="1:23" x14ac:dyDescent="0.35">
      <c r="A44" s="581"/>
      <c r="B44" s="79" t="s">
        <v>1384</v>
      </c>
      <c r="C44" s="130" t="s">
        <v>1387</v>
      </c>
      <c r="D44" s="229"/>
      <c r="E44">
        <v>1</v>
      </c>
      <c r="F44">
        <v>1</v>
      </c>
      <c r="I44">
        <f>F44+H44</f>
        <v>1</v>
      </c>
      <c r="J44" s="80"/>
      <c r="K44" s="80"/>
      <c r="L44" s="92">
        <f>K44*I44</f>
        <v>0</v>
      </c>
      <c r="M44" s="93">
        <f t="shared" si="39"/>
        <v>0</v>
      </c>
      <c r="N44" s="93">
        <f t="shared" si="39"/>
        <v>0</v>
      </c>
      <c r="O44" s="93">
        <f t="shared" si="39"/>
        <v>0</v>
      </c>
      <c r="P44" s="93">
        <f t="shared" si="40"/>
        <v>0</v>
      </c>
      <c r="Q44" s="93">
        <f t="shared" si="40"/>
        <v>0</v>
      </c>
      <c r="R44" s="93">
        <f t="shared" si="40"/>
        <v>0</v>
      </c>
      <c r="S44" s="93">
        <f t="shared" si="40"/>
        <v>0</v>
      </c>
      <c r="T44" s="93">
        <f t="shared" si="40"/>
        <v>0</v>
      </c>
      <c r="U44" s="93">
        <f t="shared" si="40"/>
        <v>0</v>
      </c>
      <c r="V44" s="94">
        <f t="shared" si="22"/>
        <v>0</v>
      </c>
      <c r="W44" s="556"/>
    </row>
    <row r="45" spans="1:23" x14ac:dyDescent="0.35">
      <c r="A45" s="581"/>
      <c r="B45" s="79" t="s">
        <v>1385</v>
      </c>
      <c r="C45" s="130" t="s">
        <v>1388</v>
      </c>
      <c r="D45" s="229"/>
      <c r="E45">
        <v>1</v>
      </c>
      <c r="F45">
        <v>1</v>
      </c>
      <c r="I45">
        <f>F45+H45</f>
        <v>1</v>
      </c>
      <c r="J45" s="80"/>
      <c r="K45" s="80"/>
      <c r="L45" s="92">
        <f>K45*I45</f>
        <v>0</v>
      </c>
      <c r="M45" s="93">
        <f t="shared" si="39"/>
        <v>0</v>
      </c>
      <c r="N45" s="93">
        <f t="shared" si="39"/>
        <v>0</v>
      </c>
      <c r="O45" s="93">
        <f t="shared" si="39"/>
        <v>0</v>
      </c>
      <c r="P45" s="93">
        <f t="shared" si="40"/>
        <v>0</v>
      </c>
      <c r="Q45" s="93">
        <f t="shared" si="40"/>
        <v>0</v>
      </c>
      <c r="R45" s="93">
        <f t="shared" si="40"/>
        <v>0</v>
      </c>
      <c r="S45" s="93">
        <f t="shared" si="40"/>
        <v>0</v>
      </c>
      <c r="T45" s="93">
        <f t="shared" si="40"/>
        <v>0</v>
      </c>
      <c r="U45" s="93">
        <f t="shared" si="40"/>
        <v>0</v>
      </c>
      <c r="V45" s="94">
        <f t="shared" si="22"/>
        <v>0</v>
      </c>
      <c r="W45" s="556"/>
    </row>
    <row r="46" spans="1:23" x14ac:dyDescent="0.35">
      <c r="A46" s="581"/>
      <c r="B46" s="79" t="s">
        <v>1386</v>
      </c>
      <c r="C46" s="130" t="s">
        <v>1389</v>
      </c>
      <c r="D46" s="229"/>
      <c r="E46">
        <v>1</v>
      </c>
      <c r="F46">
        <v>1</v>
      </c>
      <c r="I46">
        <f>F46+H46</f>
        <v>1</v>
      </c>
      <c r="J46" s="80"/>
      <c r="K46" s="80"/>
      <c r="L46" s="92">
        <f>K46*I46</f>
        <v>0</v>
      </c>
      <c r="M46" s="93">
        <f t="shared" si="39"/>
        <v>0</v>
      </c>
      <c r="N46" s="93">
        <f t="shared" si="39"/>
        <v>0</v>
      </c>
      <c r="O46" s="93">
        <f t="shared" si="39"/>
        <v>0</v>
      </c>
      <c r="P46" s="93">
        <f t="shared" si="40"/>
        <v>0</v>
      </c>
      <c r="Q46" s="93">
        <f t="shared" si="40"/>
        <v>0</v>
      </c>
      <c r="R46" s="93">
        <f t="shared" si="40"/>
        <v>0</v>
      </c>
      <c r="S46" s="93">
        <f t="shared" si="40"/>
        <v>0</v>
      </c>
      <c r="T46" s="93">
        <f t="shared" si="40"/>
        <v>0</v>
      </c>
      <c r="U46" s="93">
        <f t="shared" si="40"/>
        <v>0</v>
      </c>
      <c r="V46" s="94">
        <f t="shared" si="22"/>
        <v>0</v>
      </c>
      <c r="W46" s="556"/>
    </row>
    <row r="47" spans="1:23" ht="29" x14ac:dyDescent="0.35">
      <c r="A47" s="581"/>
      <c r="B47" s="79" t="s">
        <v>88</v>
      </c>
      <c r="C47" s="130" t="s">
        <v>46</v>
      </c>
      <c r="D47" s="229"/>
      <c r="H47">
        <v>200</v>
      </c>
      <c r="I47">
        <f t="shared" si="3"/>
        <v>200</v>
      </c>
      <c r="J47" s="80"/>
      <c r="K47" s="80"/>
      <c r="L47" s="92">
        <f t="shared" si="4"/>
        <v>0</v>
      </c>
      <c r="M47" s="93">
        <f t="shared" si="39"/>
        <v>0</v>
      </c>
      <c r="N47" s="93">
        <f t="shared" si="39"/>
        <v>0</v>
      </c>
      <c r="O47" s="93">
        <f t="shared" si="39"/>
        <v>0</v>
      </c>
      <c r="P47" s="93">
        <f t="shared" si="40"/>
        <v>0</v>
      </c>
      <c r="Q47" s="93">
        <f t="shared" si="40"/>
        <v>0</v>
      </c>
      <c r="R47" s="93">
        <f t="shared" si="40"/>
        <v>0</v>
      </c>
      <c r="S47" s="93">
        <f t="shared" si="40"/>
        <v>0</v>
      </c>
      <c r="T47" s="93">
        <f t="shared" si="40"/>
        <v>0</v>
      </c>
      <c r="U47" s="93">
        <f t="shared" si="40"/>
        <v>0</v>
      </c>
      <c r="V47" s="94">
        <f t="shared" si="22"/>
        <v>0</v>
      </c>
      <c r="W47" s="556"/>
    </row>
    <row r="48" spans="1:23" ht="15" thickBot="1" x14ac:dyDescent="0.4">
      <c r="A48" s="581"/>
      <c r="B48" s="81" t="s">
        <v>89</v>
      </c>
      <c r="C48" s="131" t="s">
        <v>47</v>
      </c>
      <c r="D48" s="230"/>
      <c r="E48" s="20"/>
      <c r="F48" s="20"/>
      <c r="G48" s="20"/>
      <c r="H48" s="20">
        <v>40</v>
      </c>
      <c r="I48" s="20">
        <f t="shared" si="3"/>
        <v>40</v>
      </c>
      <c r="J48" s="82"/>
      <c r="K48" s="82"/>
      <c r="L48" s="95">
        <f t="shared" si="4"/>
        <v>0</v>
      </c>
      <c r="M48" s="96">
        <f t="shared" si="39"/>
        <v>0</v>
      </c>
      <c r="N48" s="96">
        <f t="shared" si="39"/>
        <v>0</v>
      </c>
      <c r="O48" s="96">
        <f t="shared" si="39"/>
        <v>0</v>
      </c>
      <c r="P48" s="96">
        <f t="shared" si="40"/>
        <v>0</v>
      </c>
      <c r="Q48" s="311">
        <f t="shared" si="40"/>
        <v>0</v>
      </c>
      <c r="R48" s="311">
        <f t="shared" si="40"/>
        <v>0</v>
      </c>
      <c r="S48" s="311">
        <f t="shared" si="40"/>
        <v>0</v>
      </c>
      <c r="T48" s="311">
        <f t="shared" si="40"/>
        <v>0</v>
      </c>
      <c r="U48" s="311">
        <f t="shared" si="40"/>
        <v>0</v>
      </c>
      <c r="V48" s="97">
        <f t="shared" si="22"/>
        <v>0</v>
      </c>
      <c r="W48" s="556"/>
    </row>
    <row r="49" spans="1:23" ht="44.25" customHeight="1" thickBot="1" x14ac:dyDescent="0.4">
      <c r="A49" s="581"/>
      <c r="B49" s="16">
        <v>2.5</v>
      </c>
      <c r="C49" s="128" t="s">
        <v>48</v>
      </c>
      <c r="D49" s="128"/>
      <c r="J49" s="111">
        <f>SUM(J50:J55)</f>
        <v>0</v>
      </c>
      <c r="K49" s="5"/>
      <c r="L49" s="111">
        <f t="shared" ref="L49:U49" si="41">SUM(L50:L55)</f>
        <v>0</v>
      </c>
      <c r="M49" s="111">
        <f t="shared" si="41"/>
        <v>0</v>
      </c>
      <c r="N49" s="111">
        <f t="shared" si="41"/>
        <v>0</v>
      </c>
      <c r="O49" s="111">
        <f t="shared" si="41"/>
        <v>0</v>
      </c>
      <c r="P49" s="111">
        <f t="shared" si="41"/>
        <v>0</v>
      </c>
      <c r="Q49" s="111">
        <f t="shared" si="41"/>
        <v>0</v>
      </c>
      <c r="R49" s="111">
        <f t="shared" si="41"/>
        <v>0</v>
      </c>
      <c r="S49" s="111">
        <f t="shared" si="41"/>
        <v>0</v>
      </c>
      <c r="T49" s="111">
        <f t="shared" si="41"/>
        <v>0</v>
      </c>
      <c r="U49" s="111">
        <f t="shared" si="41"/>
        <v>0</v>
      </c>
      <c r="V49" s="112">
        <f t="shared" si="22"/>
        <v>0</v>
      </c>
      <c r="W49" s="556"/>
    </row>
    <row r="50" spans="1:23" ht="29" x14ac:dyDescent="0.35">
      <c r="A50" s="581"/>
      <c r="B50" s="76" t="s">
        <v>1366</v>
      </c>
      <c r="C50" s="129" t="s">
        <v>1602</v>
      </c>
      <c r="D50" s="228"/>
      <c r="E50" s="77"/>
      <c r="F50" s="77"/>
      <c r="G50" s="77"/>
      <c r="H50" s="77">
        <v>1500</v>
      </c>
      <c r="I50" s="77">
        <f t="shared" si="3"/>
        <v>1500</v>
      </c>
      <c r="J50" s="78"/>
      <c r="K50" s="78"/>
      <c r="L50" s="90">
        <f t="shared" si="4"/>
        <v>0</v>
      </c>
      <c r="M50" s="83">
        <f t="shared" ref="M50:O55" si="42">L50*(1+M$73)</f>
        <v>0</v>
      </c>
      <c r="N50" s="83">
        <f t="shared" si="42"/>
        <v>0</v>
      </c>
      <c r="O50" s="83">
        <f t="shared" si="42"/>
        <v>0</v>
      </c>
      <c r="P50" s="83">
        <f t="shared" ref="P50:U55" si="43">O50*(1+P$73)</f>
        <v>0</v>
      </c>
      <c r="Q50" s="310">
        <f t="shared" si="43"/>
        <v>0</v>
      </c>
      <c r="R50" s="310">
        <f t="shared" si="43"/>
        <v>0</v>
      </c>
      <c r="S50" s="310">
        <f t="shared" si="43"/>
        <v>0</v>
      </c>
      <c r="T50" s="310">
        <f t="shared" si="43"/>
        <v>0</v>
      </c>
      <c r="U50" s="310">
        <f t="shared" si="43"/>
        <v>0</v>
      </c>
      <c r="V50" s="91">
        <f t="shared" si="22"/>
        <v>0</v>
      </c>
      <c r="W50" s="556"/>
    </row>
    <row r="51" spans="1:23" x14ac:dyDescent="0.35">
      <c r="A51" s="581"/>
      <c r="B51" s="79" t="s">
        <v>1369</v>
      </c>
      <c r="C51" s="130" t="s">
        <v>1367</v>
      </c>
      <c r="D51" s="229"/>
      <c r="H51">
        <v>100</v>
      </c>
      <c r="I51">
        <f t="shared" si="3"/>
        <v>100</v>
      </c>
      <c r="J51" s="80"/>
      <c r="K51" s="80"/>
      <c r="L51" s="92">
        <f t="shared" si="4"/>
        <v>0</v>
      </c>
      <c r="M51" s="93">
        <f t="shared" si="42"/>
        <v>0</v>
      </c>
      <c r="N51" s="93">
        <f t="shared" si="42"/>
        <v>0</v>
      </c>
      <c r="O51" s="93">
        <f t="shared" si="42"/>
        <v>0</v>
      </c>
      <c r="P51" s="93">
        <f t="shared" si="43"/>
        <v>0</v>
      </c>
      <c r="Q51" s="93">
        <f t="shared" si="43"/>
        <v>0</v>
      </c>
      <c r="R51" s="93">
        <f t="shared" si="43"/>
        <v>0</v>
      </c>
      <c r="S51" s="93">
        <f t="shared" si="43"/>
        <v>0</v>
      </c>
      <c r="T51" s="93">
        <f t="shared" si="43"/>
        <v>0</v>
      </c>
      <c r="U51" s="93">
        <f t="shared" si="43"/>
        <v>0</v>
      </c>
      <c r="V51" s="94">
        <f t="shared" si="22"/>
        <v>0</v>
      </c>
      <c r="W51" s="556"/>
    </row>
    <row r="52" spans="1:23" x14ac:dyDescent="0.35">
      <c r="A52" s="581"/>
      <c r="B52" s="79" t="s">
        <v>1370</v>
      </c>
      <c r="C52" s="130" t="s">
        <v>1368</v>
      </c>
      <c r="D52" s="229"/>
      <c r="H52">
        <v>320</v>
      </c>
      <c r="I52">
        <f>F52+H52</f>
        <v>320</v>
      </c>
      <c r="J52" s="80"/>
      <c r="K52" s="80"/>
      <c r="L52" s="92">
        <f>K52*I52</f>
        <v>0</v>
      </c>
      <c r="M52" s="93">
        <f t="shared" si="42"/>
        <v>0</v>
      </c>
      <c r="N52" s="93">
        <f t="shared" si="42"/>
        <v>0</v>
      </c>
      <c r="O52" s="93">
        <f t="shared" si="42"/>
        <v>0</v>
      </c>
      <c r="P52" s="93">
        <f t="shared" si="43"/>
        <v>0</v>
      </c>
      <c r="Q52" s="93">
        <f t="shared" si="43"/>
        <v>0</v>
      </c>
      <c r="R52" s="93">
        <f t="shared" si="43"/>
        <v>0</v>
      </c>
      <c r="S52" s="93">
        <f t="shared" si="43"/>
        <v>0</v>
      </c>
      <c r="T52" s="93">
        <f t="shared" si="43"/>
        <v>0</v>
      </c>
      <c r="U52" s="93">
        <f t="shared" si="43"/>
        <v>0</v>
      </c>
      <c r="V52" s="94">
        <f t="shared" si="22"/>
        <v>0</v>
      </c>
      <c r="W52" s="556"/>
    </row>
    <row r="53" spans="1:23" x14ac:dyDescent="0.35">
      <c r="A53" s="581"/>
      <c r="B53" s="79" t="s">
        <v>1371</v>
      </c>
      <c r="C53" s="130" t="s">
        <v>49</v>
      </c>
      <c r="D53" s="229"/>
      <c r="H53">
        <v>200</v>
      </c>
      <c r="I53">
        <f t="shared" si="3"/>
        <v>200</v>
      </c>
      <c r="J53" s="80"/>
      <c r="K53" s="80"/>
      <c r="L53" s="92">
        <f t="shared" si="4"/>
        <v>0</v>
      </c>
      <c r="M53" s="93">
        <f t="shared" si="42"/>
        <v>0</v>
      </c>
      <c r="N53" s="93">
        <f t="shared" si="42"/>
        <v>0</v>
      </c>
      <c r="O53" s="93">
        <f t="shared" si="42"/>
        <v>0</v>
      </c>
      <c r="P53" s="93">
        <f t="shared" si="43"/>
        <v>0</v>
      </c>
      <c r="Q53" s="93">
        <f t="shared" si="43"/>
        <v>0</v>
      </c>
      <c r="R53" s="93">
        <f t="shared" si="43"/>
        <v>0</v>
      </c>
      <c r="S53" s="93">
        <f t="shared" si="43"/>
        <v>0</v>
      </c>
      <c r="T53" s="93">
        <f t="shared" si="43"/>
        <v>0</v>
      </c>
      <c r="U53" s="93">
        <f t="shared" si="43"/>
        <v>0</v>
      </c>
      <c r="V53" s="94">
        <f t="shared" si="22"/>
        <v>0</v>
      </c>
      <c r="W53" s="556"/>
    </row>
    <row r="54" spans="1:23" s="351" customFormat="1" x14ac:dyDescent="0.35">
      <c r="A54" s="581"/>
      <c r="B54" s="349" t="s">
        <v>1372</v>
      </c>
      <c r="C54" s="350" t="s">
        <v>1373</v>
      </c>
      <c r="D54" s="229"/>
      <c r="H54" s="351">
        <v>1000</v>
      </c>
      <c r="I54" s="351">
        <f t="shared" si="3"/>
        <v>1000</v>
      </c>
      <c r="J54" s="80"/>
      <c r="K54" s="80"/>
      <c r="L54" s="92">
        <f t="shared" si="4"/>
        <v>0</v>
      </c>
      <c r="M54" s="93">
        <f t="shared" si="42"/>
        <v>0</v>
      </c>
      <c r="N54" s="93">
        <f t="shared" si="42"/>
        <v>0</v>
      </c>
      <c r="O54" s="93">
        <f t="shared" si="42"/>
        <v>0</v>
      </c>
      <c r="P54" s="93">
        <f t="shared" si="43"/>
        <v>0</v>
      </c>
      <c r="Q54" s="93">
        <f t="shared" si="43"/>
        <v>0</v>
      </c>
      <c r="R54" s="93">
        <f t="shared" si="43"/>
        <v>0</v>
      </c>
      <c r="S54" s="93">
        <f t="shared" si="43"/>
        <v>0</v>
      </c>
      <c r="T54" s="93">
        <f t="shared" si="43"/>
        <v>0</v>
      </c>
      <c r="U54" s="93">
        <f t="shared" si="43"/>
        <v>0</v>
      </c>
      <c r="V54" s="94">
        <f t="shared" si="22"/>
        <v>0</v>
      </c>
      <c r="W54" s="556"/>
    </row>
    <row r="55" spans="1:23" ht="15" thickBot="1" x14ac:dyDescent="0.4">
      <c r="A55" s="581"/>
      <c r="B55" s="81" t="s">
        <v>42</v>
      </c>
      <c r="C55" s="131" t="s">
        <v>50</v>
      </c>
      <c r="D55" s="230"/>
      <c r="E55" s="20"/>
      <c r="F55" s="20"/>
      <c r="G55" s="20"/>
      <c r="H55" s="20">
        <v>80</v>
      </c>
      <c r="I55" s="20">
        <f t="shared" si="3"/>
        <v>80</v>
      </c>
      <c r="J55" s="82"/>
      <c r="K55" s="82"/>
      <c r="L55" s="95">
        <f t="shared" si="4"/>
        <v>0</v>
      </c>
      <c r="M55" s="96">
        <f t="shared" si="42"/>
        <v>0</v>
      </c>
      <c r="N55" s="96">
        <f t="shared" si="42"/>
        <v>0</v>
      </c>
      <c r="O55" s="96">
        <f t="shared" si="42"/>
        <v>0</v>
      </c>
      <c r="P55" s="96">
        <f t="shared" si="43"/>
        <v>0</v>
      </c>
      <c r="Q55" s="311">
        <f t="shared" si="43"/>
        <v>0</v>
      </c>
      <c r="R55" s="311">
        <f t="shared" si="43"/>
        <v>0</v>
      </c>
      <c r="S55" s="311">
        <f t="shared" si="43"/>
        <v>0</v>
      </c>
      <c r="T55" s="311">
        <f t="shared" si="43"/>
        <v>0</v>
      </c>
      <c r="U55" s="311">
        <f t="shared" si="43"/>
        <v>0</v>
      </c>
      <c r="V55" s="97">
        <f t="shared" si="22"/>
        <v>0</v>
      </c>
      <c r="W55" s="556"/>
    </row>
    <row r="56" spans="1:23" ht="29.5" thickBot="1" x14ac:dyDescent="0.4">
      <c r="A56" s="581"/>
      <c r="C56" s="128" t="s">
        <v>68</v>
      </c>
      <c r="D56" s="128"/>
      <c r="J56" s="111">
        <f>SUM(J57:J70)</f>
        <v>0</v>
      </c>
      <c r="K56" s="5"/>
      <c r="L56" s="111">
        <f t="shared" ref="L56:V56" si="44">SUM(L57:L70)</f>
        <v>0</v>
      </c>
      <c r="M56" s="111">
        <f t="shared" si="44"/>
        <v>0</v>
      </c>
      <c r="N56" s="111">
        <f t="shared" si="44"/>
        <v>0</v>
      </c>
      <c r="O56" s="111">
        <f t="shared" si="44"/>
        <v>0</v>
      </c>
      <c r="P56" s="111">
        <f t="shared" si="44"/>
        <v>0</v>
      </c>
      <c r="Q56" s="111">
        <f t="shared" ref="Q56" si="45">SUM(Q57:Q70)</f>
        <v>0</v>
      </c>
      <c r="R56" s="111">
        <f t="shared" ref="R56" si="46">SUM(R57:R70)</f>
        <v>0</v>
      </c>
      <c r="S56" s="111">
        <f t="shared" ref="S56" si="47">SUM(S57:S70)</f>
        <v>0</v>
      </c>
      <c r="T56" s="111">
        <f t="shared" ref="T56" si="48">SUM(T57:T70)</f>
        <v>0</v>
      </c>
      <c r="U56" s="111">
        <f t="shared" ref="U56" si="49">SUM(U57:U70)</f>
        <v>0</v>
      </c>
      <c r="V56" s="112">
        <f t="shared" si="44"/>
        <v>0</v>
      </c>
      <c r="W56" s="556"/>
    </row>
    <row r="57" spans="1:23" x14ac:dyDescent="0.35">
      <c r="A57" s="581"/>
      <c r="B57" s="87"/>
      <c r="C57" s="564"/>
      <c r="D57" s="565"/>
      <c r="E57" s="565"/>
      <c r="F57" s="565"/>
      <c r="G57" s="565"/>
      <c r="H57" s="566"/>
      <c r="I57" s="84"/>
      <c r="J57" s="78"/>
      <c r="K57" s="78"/>
      <c r="L57" s="90">
        <f t="shared" si="4"/>
        <v>0</v>
      </c>
      <c r="M57" s="83">
        <f t="shared" ref="M57:O64" si="50">L57*(1+M$73)</f>
        <v>0</v>
      </c>
      <c r="N57" s="83">
        <f t="shared" si="50"/>
        <v>0</v>
      </c>
      <c r="O57" s="83">
        <f t="shared" si="50"/>
        <v>0</v>
      </c>
      <c r="P57" s="83">
        <f t="shared" ref="P57:U70" si="51">O57*(1+P$73)</f>
        <v>0</v>
      </c>
      <c r="Q57" s="310">
        <f t="shared" si="51"/>
        <v>0</v>
      </c>
      <c r="R57" s="310">
        <f t="shared" si="51"/>
        <v>0</v>
      </c>
      <c r="S57" s="310">
        <f t="shared" si="51"/>
        <v>0</v>
      </c>
      <c r="T57" s="310">
        <f t="shared" si="51"/>
        <v>0</v>
      </c>
      <c r="U57" s="310">
        <f t="shared" si="51"/>
        <v>0</v>
      </c>
      <c r="V57" s="91">
        <f t="shared" ref="V57:V70" si="52">SUM(L57:P57)+J57</f>
        <v>0</v>
      </c>
      <c r="W57" s="556"/>
    </row>
    <row r="58" spans="1:23" x14ac:dyDescent="0.35">
      <c r="A58" s="581"/>
      <c r="B58" s="88"/>
      <c r="C58" s="550"/>
      <c r="D58" s="551"/>
      <c r="E58" s="551"/>
      <c r="F58" s="551"/>
      <c r="G58" s="551"/>
      <c r="H58" s="552"/>
      <c r="I58" s="85"/>
      <c r="J58" s="80"/>
      <c r="K58" s="80"/>
      <c r="L58" s="92">
        <f t="shared" si="4"/>
        <v>0</v>
      </c>
      <c r="M58" s="93">
        <f t="shared" si="50"/>
        <v>0</v>
      </c>
      <c r="N58" s="93">
        <f t="shared" si="50"/>
        <v>0</v>
      </c>
      <c r="O58" s="93">
        <f t="shared" si="50"/>
        <v>0</v>
      </c>
      <c r="P58" s="93">
        <f t="shared" si="51"/>
        <v>0</v>
      </c>
      <c r="Q58" s="93">
        <f t="shared" si="51"/>
        <v>0</v>
      </c>
      <c r="R58" s="93">
        <f t="shared" si="51"/>
        <v>0</v>
      </c>
      <c r="S58" s="93">
        <f t="shared" si="51"/>
        <v>0</v>
      </c>
      <c r="T58" s="93">
        <f t="shared" si="51"/>
        <v>0</v>
      </c>
      <c r="U58" s="93">
        <f t="shared" si="51"/>
        <v>0</v>
      </c>
      <c r="V58" s="94">
        <f t="shared" si="52"/>
        <v>0</v>
      </c>
      <c r="W58" s="556"/>
    </row>
    <row r="59" spans="1:23" x14ac:dyDescent="0.35">
      <c r="A59" s="581"/>
      <c r="B59" s="88"/>
      <c r="C59" s="550"/>
      <c r="D59" s="551"/>
      <c r="E59" s="551"/>
      <c r="F59" s="551"/>
      <c r="G59" s="551"/>
      <c r="H59" s="552"/>
      <c r="I59" s="85"/>
      <c r="J59" s="80"/>
      <c r="K59" s="80"/>
      <c r="L59" s="92">
        <f t="shared" si="4"/>
        <v>0</v>
      </c>
      <c r="M59" s="93">
        <f t="shared" si="50"/>
        <v>0</v>
      </c>
      <c r="N59" s="93">
        <f t="shared" si="50"/>
        <v>0</v>
      </c>
      <c r="O59" s="93">
        <f t="shared" si="50"/>
        <v>0</v>
      </c>
      <c r="P59" s="93">
        <f t="shared" si="51"/>
        <v>0</v>
      </c>
      <c r="Q59" s="93">
        <f t="shared" si="51"/>
        <v>0</v>
      </c>
      <c r="R59" s="93">
        <f t="shared" si="51"/>
        <v>0</v>
      </c>
      <c r="S59" s="93">
        <f t="shared" si="51"/>
        <v>0</v>
      </c>
      <c r="T59" s="93">
        <f t="shared" si="51"/>
        <v>0</v>
      </c>
      <c r="U59" s="93">
        <f t="shared" si="51"/>
        <v>0</v>
      </c>
      <c r="V59" s="94">
        <f t="shared" si="52"/>
        <v>0</v>
      </c>
      <c r="W59" s="556"/>
    </row>
    <row r="60" spans="1:23" x14ac:dyDescent="0.35">
      <c r="A60" s="581"/>
      <c r="B60" s="88"/>
      <c r="C60" s="550"/>
      <c r="D60" s="551"/>
      <c r="E60" s="551"/>
      <c r="F60" s="551"/>
      <c r="G60" s="551"/>
      <c r="H60" s="552"/>
      <c r="I60" s="85"/>
      <c r="J60" s="80"/>
      <c r="K60" s="80"/>
      <c r="L60" s="92">
        <f t="shared" si="4"/>
        <v>0</v>
      </c>
      <c r="M60" s="93">
        <f t="shared" si="50"/>
        <v>0</v>
      </c>
      <c r="N60" s="93">
        <f t="shared" si="50"/>
        <v>0</v>
      </c>
      <c r="O60" s="93">
        <f t="shared" si="50"/>
        <v>0</v>
      </c>
      <c r="P60" s="93">
        <f t="shared" si="51"/>
        <v>0</v>
      </c>
      <c r="Q60" s="93">
        <f t="shared" si="51"/>
        <v>0</v>
      </c>
      <c r="R60" s="93">
        <f t="shared" si="51"/>
        <v>0</v>
      </c>
      <c r="S60" s="93">
        <f t="shared" si="51"/>
        <v>0</v>
      </c>
      <c r="T60" s="93">
        <f t="shared" si="51"/>
        <v>0</v>
      </c>
      <c r="U60" s="93">
        <f t="shared" si="51"/>
        <v>0</v>
      </c>
      <c r="V60" s="94">
        <f t="shared" si="52"/>
        <v>0</v>
      </c>
      <c r="W60" s="556"/>
    </row>
    <row r="61" spans="1:23" x14ac:dyDescent="0.35">
      <c r="A61" s="581"/>
      <c r="B61" s="88"/>
      <c r="C61" s="550"/>
      <c r="D61" s="551"/>
      <c r="E61" s="551"/>
      <c r="F61" s="551"/>
      <c r="G61" s="551"/>
      <c r="H61" s="552"/>
      <c r="I61" s="85"/>
      <c r="J61" s="80"/>
      <c r="K61" s="80"/>
      <c r="L61" s="92">
        <f t="shared" si="4"/>
        <v>0</v>
      </c>
      <c r="M61" s="93">
        <f t="shared" si="50"/>
        <v>0</v>
      </c>
      <c r="N61" s="93">
        <f t="shared" si="50"/>
        <v>0</v>
      </c>
      <c r="O61" s="93">
        <f t="shared" si="50"/>
        <v>0</v>
      </c>
      <c r="P61" s="93">
        <f t="shared" si="51"/>
        <v>0</v>
      </c>
      <c r="Q61" s="93">
        <f t="shared" si="51"/>
        <v>0</v>
      </c>
      <c r="R61" s="93">
        <f t="shared" si="51"/>
        <v>0</v>
      </c>
      <c r="S61" s="93">
        <f t="shared" si="51"/>
        <v>0</v>
      </c>
      <c r="T61" s="93">
        <f t="shared" si="51"/>
        <v>0</v>
      </c>
      <c r="U61" s="93">
        <f t="shared" si="51"/>
        <v>0</v>
      </c>
      <c r="V61" s="94">
        <f t="shared" si="52"/>
        <v>0</v>
      </c>
      <c r="W61" s="556"/>
    </row>
    <row r="62" spans="1:23" x14ac:dyDescent="0.35">
      <c r="A62" s="581"/>
      <c r="B62" s="88"/>
      <c r="C62" s="550"/>
      <c r="D62" s="551"/>
      <c r="E62" s="551"/>
      <c r="F62" s="551"/>
      <c r="G62" s="551"/>
      <c r="H62" s="552"/>
      <c r="I62" s="85"/>
      <c r="J62" s="80"/>
      <c r="K62" s="80"/>
      <c r="L62" s="92">
        <f t="shared" si="4"/>
        <v>0</v>
      </c>
      <c r="M62" s="93">
        <f t="shared" si="50"/>
        <v>0</v>
      </c>
      <c r="N62" s="93">
        <f t="shared" si="50"/>
        <v>0</v>
      </c>
      <c r="O62" s="93">
        <f t="shared" si="50"/>
        <v>0</v>
      </c>
      <c r="P62" s="93">
        <f t="shared" si="51"/>
        <v>0</v>
      </c>
      <c r="Q62" s="93">
        <f t="shared" si="51"/>
        <v>0</v>
      </c>
      <c r="R62" s="93">
        <f t="shared" si="51"/>
        <v>0</v>
      </c>
      <c r="S62" s="93">
        <f t="shared" si="51"/>
        <v>0</v>
      </c>
      <c r="T62" s="93">
        <f t="shared" si="51"/>
        <v>0</v>
      </c>
      <c r="U62" s="93">
        <f t="shared" si="51"/>
        <v>0</v>
      </c>
      <c r="V62" s="94">
        <f t="shared" si="52"/>
        <v>0</v>
      </c>
      <c r="W62" s="556"/>
    </row>
    <row r="63" spans="1:23" x14ac:dyDescent="0.35">
      <c r="A63" s="581"/>
      <c r="B63" s="88"/>
      <c r="C63" s="550"/>
      <c r="D63" s="551"/>
      <c r="E63" s="551"/>
      <c r="F63" s="551"/>
      <c r="G63" s="551"/>
      <c r="H63" s="552"/>
      <c r="I63" s="85"/>
      <c r="J63" s="80"/>
      <c r="K63" s="80"/>
      <c r="L63" s="92">
        <f t="shared" si="4"/>
        <v>0</v>
      </c>
      <c r="M63" s="93">
        <f t="shared" si="50"/>
        <v>0</v>
      </c>
      <c r="N63" s="93">
        <f t="shared" si="50"/>
        <v>0</v>
      </c>
      <c r="O63" s="93">
        <f t="shared" si="50"/>
        <v>0</v>
      </c>
      <c r="P63" s="93">
        <f t="shared" si="51"/>
        <v>0</v>
      </c>
      <c r="Q63" s="93">
        <f t="shared" si="51"/>
        <v>0</v>
      </c>
      <c r="R63" s="93">
        <f t="shared" si="51"/>
        <v>0</v>
      </c>
      <c r="S63" s="93">
        <f t="shared" si="51"/>
        <v>0</v>
      </c>
      <c r="T63" s="93">
        <f t="shared" si="51"/>
        <v>0</v>
      </c>
      <c r="U63" s="93">
        <f t="shared" si="51"/>
        <v>0</v>
      </c>
      <c r="V63" s="94">
        <f t="shared" si="52"/>
        <v>0</v>
      </c>
      <c r="W63" s="556"/>
    </row>
    <row r="64" spans="1:23" x14ac:dyDescent="0.35">
      <c r="A64" s="581"/>
      <c r="B64" s="88"/>
      <c r="C64" s="550"/>
      <c r="D64" s="551"/>
      <c r="E64" s="551"/>
      <c r="F64" s="551"/>
      <c r="G64" s="551"/>
      <c r="H64" s="552"/>
      <c r="I64" s="85"/>
      <c r="J64" s="80"/>
      <c r="K64" s="80"/>
      <c r="L64" s="92">
        <f t="shared" si="4"/>
        <v>0</v>
      </c>
      <c r="M64" s="93">
        <f t="shared" si="50"/>
        <v>0</v>
      </c>
      <c r="N64" s="93">
        <f t="shared" si="50"/>
        <v>0</v>
      </c>
      <c r="O64" s="93">
        <f t="shared" si="50"/>
        <v>0</v>
      </c>
      <c r="P64" s="93">
        <f t="shared" si="51"/>
        <v>0</v>
      </c>
      <c r="Q64" s="93">
        <f t="shared" si="51"/>
        <v>0</v>
      </c>
      <c r="R64" s="93">
        <f t="shared" si="51"/>
        <v>0</v>
      </c>
      <c r="S64" s="93">
        <f t="shared" si="51"/>
        <v>0</v>
      </c>
      <c r="T64" s="93">
        <f t="shared" si="51"/>
        <v>0</v>
      </c>
      <c r="U64" s="93">
        <f t="shared" si="51"/>
        <v>0</v>
      </c>
      <c r="V64" s="94">
        <f t="shared" si="52"/>
        <v>0</v>
      </c>
      <c r="W64" s="556"/>
    </row>
    <row r="65" spans="1:23" x14ac:dyDescent="0.35">
      <c r="A65" s="581"/>
      <c r="B65" s="88"/>
      <c r="C65" s="550"/>
      <c r="D65" s="551"/>
      <c r="E65" s="551"/>
      <c r="F65" s="551"/>
      <c r="G65" s="551"/>
      <c r="H65" s="552"/>
      <c r="I65" s="85"/>
      <c r="J65" s="80"/>
      <c r="K65" s="80"/>
      <c r="L65" s="92">
        <f t="shared" si="4"/>
        <v>0</v>
      </c>
      <c r="M65" s="93">
        <f t="shared" ref="M65:O68" si="53">L65*(1+M$73)</f>
        <v>0</v>
      </c>
      <c r="N65" s="93">
        <f t="shared" si="53"/>
        <v>0</v>
      </c>
      <c r="O65" s="93">
        <f t="shared" si="53"/>
        <v>0</v>
      </c>
      <c r="P65" s="93">
        <f t="shared" si="51"/>
        <v>0</v>
      </c>
      <c r="Q65" s="93">
        <f t="shared" si="51"/>
        <v>0</v>
      </c>
      <c r="R65" s="93">
        <f t="shared" si="51"/>
        <v>0</v>
      </c>
      <c r="S65" s="93">
        <f t="shared" si="51"/>
        <v>0</v>
      </c>
      <c r="T65" s="93">
        <f t="shared" si="51"/>
        <v>0</v>
      </c>
      <c r="U65" s="93">
        <f t="shared" si="51"/>
        <v>0</v>
      </c>
      <c r="V65" s="94">
        <f t="shared" si="52"/>
        <v>0</v>
      </c>
      <c r="W65" s="556"/>
    </row>
    <row r="66" spans="1:23" x14ac:dyDescent="0.35">
      <c r="A66" s="581"/>
      <c r="B66" s="88"/>
      <c r="C66" s="550"/>
      <c r="D66" s="551"/>
      <c r="E66" s="551"/>
      <c r="F66" s="551"/>
      <c r="G66" s="551"/>
      <c r="H66" s="552"/>
      <c r="I66" s="85"/>
      <c r="J66" s="80"/>
      <c r="K66" s="80"/>
      <c r="L66" s="92">
        <f t="shared" si="4"/>
        <v>0</v>
      </c>
      <c r="M66" s="93">
        <f t="shared" si="53"/>
        <v>0</v>
      </c>
      <c r="N66" s="93">
        <f t="shared" si="53"/>
        <v>0</v>
      </c>
      <c r="O66" s="93">
        <f t="shared" si="53"/>
        <v>0</v>
      </c>
      <c r="P66" s="93">
        <f t="shared" si="51"/>
        <v>0</v>
      </c>
      <c r="Q66" s="93">
        <f t="shared" si="51"/>
        <v>0</v>
      </c>
      <c r="R66" s="93">
        <f t="shared" si="51"/>
        <v>0</v>
      </c>
      <c r="S66" s="93">
        <f t="shared" si="51"/>
        <v>0</v>
      </c>
      <c r="T66" s="93">
        <f t="shared" si="51"/>
        <v>0</v>
      </c>
      <c r="U66" s="93">
        <f t="shared" si="51"/>
        <v>0</v>
      </c>
      <c r="V66" s="94">
        <f t="shared" si="52"/>
        <v>0</v>
      </c>
      <c r="W66" s="556"/>
    </row>
    <row r="67" spans="1:23" x14ac:dyDescent="0.35">
      <c r="A67" s="581"/>
      <c r="B67" s="88"/>
      <c r="C67" s="550"/>
      <c r="D67" s="551"/>
      <c r="E67" s="551"/>
      <c r="F67" s="551"/>
      <c r="G67" s="551"/>
      <c r="H67" s="552"/>
      <c r="I67" s="85"/>
      <c r="J67" s="80"/>
      <c r="K67" s="80"/>
      <c r="L67" s="92">
        <f t="shared" si="4"/>
        <v>0</v>
      </c>
      <c r="M67" s="93">
        <f t="shared" si="53"/>
        <v>0</v>
      </c>
      <c r="N67" s="93">
        <f t="shared" si="53"/>
        <v>0</v>
      </c>
      <c r="O67" s="93">
        <f t="shared" si="53"/>
        <v>0</v>
      </c>
      <c r="P67" s="93">
        <f t="shared" si="51"/>
        <v>0</v>
      </c>
      <c r="Q67" s="93">
        <f t="shared" si="51"/>
        <v>0</v>
      </c>
      <c r="R67" s="93">
        <f t="shared" si="51"/>
        <v>0</v>
      </c>
      <c r="S67" s="93">
        <f t="shared" si="51"/>
        <v>0</v>
      </c>
      <c r="T67" s="93">
        <f t="shared" si="51"/>
        <v>0</v>
      </c>
      <c r="U67" s="93">
        <f t="shared" si="51"/>
        <v>0</v>
      </c>
      <c r="V67" s="94">
        <f t="shared" si="52"/>
        <v>0</v>
      </c>
      <c r="W67" s="556"/>
    </row>
    <row r="68" spans="1:23" x14ac:dyDescent="0.35">
      <c r="A68" s="581"/>
      <c r="B68" s="88"/>
      <c r="C68" s="550"/>
      <c r="D68" s="551"/>
      <c r="E68" s="551"/>
      <c r="F68" s="551"/>
      <c r="G68" s="551"/>
      <c r="H68" s="552"/>
      <c r="I68" s="85"/>
      <c r="J68" s="80"/>
      <c r="K68" s="80"/>
      <c r="L68" s="92">
        <f t="shared" si="4"/>
        <v>0</v>
      </c>
      <c r="M68" s="93">
        <f t="shared" si="53"/>
        <v>0</v>
      </c>
      <c r="N68" s="93">
        <f t="shared" si="53"/>
        <v>0</v>
      </c>
      <c r="O68" s="93">
        <f t="shared" si="53"/>
        <v>0</v>
      </c>
      <c r="P68" s="93">
        <f t="shared" si="51"/>
        <v>0</v>
      </c>
      <c r="Q68" s="93">
        <f t="shared" si="51"/>
        <v>0</v>
      </c>
      <c r="R68" s="93">
        <f t="shared" si="51"/>
        <v>0</v>
      </c>
      <c r="S68" s="93">
        <f t="shared" si="51"/>
        <v>0</v>
      </c>
      <c r="T68" s="93">
        <f t="shared" si="51"/>
        <v>0</v>
      </c>
      <c r="U68" s="93">
        <f t="shared" si="51"/>
        <v>0</v>
      </c>
      <c r="V68" s="94">
        <f t="shared" si="52"/>
        <v>0</v>
      </c>
      <c r="W68" s="556"/>
    </row>
    <row r="69" spans="1:23" x14ac:dyDescent="0.35">
      <c r="A69" s="581"/>
      <c r="B69" s="88"/>
      <c r="C69" s="550"/>
      <c r="D69" s="551"/>
      <c r="E69" s="551"/>
      <c r="F69" s="551"/>
      <c r="G69" s="551"/>
      <c r="H69" s="552"/>
      <c r="I69" s="85"/>
      <c r="J69" s="80"/>
      <c r="K69" s="80"/>
      <c r="L69" s="92">
        <f t="shared" si="4"/>
        <v>0</v>
      </c>
      <c r="M69" s="93">
        <f t="shared" ref="M69:O70" si="54">L69*(1+M$73)</f>
        <v>0</v>
      </c>
      <c r="N69" s="93">
        <f t="shared" si="54"/>
        <v>0</v>
      </c>
      <c r="O69" s="93">
        <f t="shared" si="54"/>
        <v>0</v>
      </c>
      <c r="P69" s="93">
        <f t="shared" si="51"/>
        <v>0</v>
      </c>
      <c r="Q69" s="93">
        <f t="shared" si="51"/>
        <v>0</v>
      </c>
      <c r="R69" s="93">
        <f t="shared" si="51"/>
        <v>0</v>
      </c>
      <c r="S69" s="93">
        <f t="shared" si="51"/>
        <v>0</v>
      </c>
      <c r="T69" s="93">
        <f t="shared" si="51"/>
        <v>0</v>
      </c>
      <c r="U69" s="93">
        <f t="shared" si="51"/>
        <v>0</v>
      </c>
      <c r="V69" s="94">
        <f t="shared" si="52"/>
        <v>0</v>
      </c>
      <c r="W69" s="556"/>
    </row>
    <row r="70" spans="1:23" ht="15" thickBot="1" x14ac:dyDescent="0.4">
      <c r="A70" s="581"/>
      <c r="B70" s="89"/>
      <c r="C70" s="567"/>
      <c r="D70" s="568"/>
      <c r="E70" s="568"/>
      <c r="F70" s="568"/>
      <c r="G70" s="568"/>
      <c r="H70" s="569"/>
      <c r="I70" s="86"/>
      <c r="J70" s="82"/>
      <c r="K70" s="82"/>
      <c r="L70" s="95">
        <f>K70*I70</f>
        <v>0</v>
      </c>
      <c r="M70" s="96">
        <f>L70*(1+M$73)</f>
        <v>0</v>
      </c>
      <c r="N70" s="96">
        <f t="shared" si="54"/>
        <v>0</v>
      </c>
      <c r="O70" s="96">
        <f t="shared" si="54"/>
        <v>0</v>
      </c>
      <c r="P70" s="96">
        <f t="shared" si="51"/>
        <v>0</v>
      </c>
      <c r="Q70" s="311">
        <f t="shared" si="51"/>
        <v>0</v>
      </c>
      <c r="R70" s="311">
        <f t="shared" si="51"/>
        <v>0</v>
      </c>
      <c r="S70" s="311">
        <f t="shared" si="51"/>
        <v>0</v>
      </c>
      <c r="T70" s="311">
        <f t="shared" si="51"/>
        <v>0</v>
      </c>
      <c r="U70" s="311">
        <f t="shared" si="51"/>
        <v>0</v>
      </c>
      <c r="V70" s="97">
        <f t="shared" si="52"/>
        <v>0</v>
      </c>
      <c r="W70" s="556"/>
    </row>
    <row r="71" spans="1:23" ht="4.5" customHeight="1" x14ac:dyDescent="0.35">
      <c r="A71" s="581"/>
      <c r="J71" s="5"/>
      <c r="K71" s="5"/>
      <c r="L71" s="5"/>
      <c r="M71" s="5"/>
      <c r="N71" s="5"/>
      <c r="O71" s="5"/>
      <c r="P71" s="5"/>
      <c r="Q71" s="5"/>
      <c r="R71" s="5"/>
      <c r="S71" s="5"/>
      <c r="T71" s="5"/>
      <c r="U71" s="5"/>
      <c r="V71" s="18"/>
      <c r="W71" s="556"/>
    </row>
    <row r="72" spans="1:23" ht="15" thickBot="1" x14ac:dyDescent="0.4">
      <c r="A72" s="581"/>
      <c r="C72" s="128" t="s">
        <v>69</v>
      </c>
      <c r="D72" s="128"/>
      <c r="J72" s="103">
        <f>J4+J23+J34+J39+J49+J56</f>
        <v>0</v>
      </c>
      <c r="K72" s="5"/>
      <c r="L72" s="103">
        <f t="shared" ref="L72:V72" si="55">L4+L23+L34+L39+L49+L56</f>
        <v>0</v>
      </c>
      <c r="M72" s="105">
        <f t="shared" si="55"/>
        <v>0</v>
      </c>
      <c r="N72" s="105">
        <f t="shared" si="55"/>
        <v>0</v>
      </c>
      <c r="O72" s="105">
        <f t="shared" si="55"/>
        <v>0</v>
      </c>
      <c r="P72" s="105">
        <f t="shared" si="55"/>
        <v>0</v>
      </c>
      <c r="Q72" s="105">
        <f t="shared" ref="Q72" si="56">Q4+Q23+Q34+Q39+Q49+Q56</f>
        <v>0</v>
      </c>
      <c r="R72" s="105">
        <f t="shared" ref="R72" si="57">R4+R23+R34+R39+R49+R56</f>
        <v>0</v>
      </c>
      <c r="S72" s="105">
        <f t="shared" ref="S72" si="58">S4+S23+S34+S39+S49+S56</f>
        <v>0</v>
      </c>
      <c r="T72" s="105">
        <f t="shared" ref="T72" si="59">T4+T23+T34+T39+T49+T56</f>
        <v>0</v>
      </c>
      <c r="U72" s="105">
        <f t="shared" ref="U72" si="60">U4+U23+U34+U39+U49+U56</f>
        <v>0</v>
      </c>
      <c r="V72" s="104">
        <f t="shared" si="55"/>
        <v>0</v>
      </c>
      <c r="W72" s="556"/>
    </row>
    <row r="73" spans="1:23" ht="15.75" customHeight="1" thickBot="1" x14ac:dyDescent="0.4">
      <c r="A73" s="581"/>
      <c r="C73" s="132" t="s">
        <v>70</v>
      </c>
      <c r="D73" s="132"/>
      <c r="J73" s="5"/>
      <c r="K73" s="5"/>
      <c r="L73" s="5"/>
      <c r="M73" s="209">
        <v>0.06</v>
      </c>
      <c r="N73" s="210">
        <v>0.06</v>
      </c>
      <c r="O73" s="210">
        <v>0.06</v>
      </c>
      <c r="P73" s="211">
        <v>0.06</v>
      </c>
      <c r="Q73" s="313">
        <v>0.06</v>
      </c>
      <c r="R73" s="313">
        <v>0.06</v>
      </c>
      <c r="S73" s="313">
        <v>0.06</v>
      </c>
      <c r="T73" s="313">
        <v>0.06</v>
      </c>
      <c r="U73" s="313">
        <v>0.06</v>
      </c>
      <c r="V73" s="18"/>
      <c r="W73" s="556"/>
    </row>
    <row r="74" spans="1:23" ht="15" thickBot="1" x14ac:dyDescent="0.4">
      <c r="A74" s="581"/>
      <c r="C74" s="130" t="s">
        <v>71</v>
      </c>
      <c r="D74" s="130"/>
      <c r="J74" s="101">
        <f>SUM(J75:J79)</f>
        <v>0</v>
      </c>
      <c r="K74" s="5"/>
      <c r="L74" s="101">
        <f t="shared" ref="L74:V74" si="61">SUM(L75:L79)</f>
        <v>0</v>
      </c>
      <c r="M74" s="106">
        <f t="shared" si="61"/>
        <v>0</v>
      </c>
      <c r="N74" s="106">
        <f t="shared" si="61"/>
        <v>0</v>
      </c>
      <c r="O74" s="106">
        <f t="shared" si="61"/>
        <v>0</v>
      </c>
      <c r="P74" s="106">
        <f t="shared" si="61"/>
        <v>0</v>
      </c>
      <c r="Q74" s="106">
        <f t="shared" ref="Q74" si="62">SUM(Q75:Q79)</f>
        <v>0</v>
      </c>
      <c r="R74" s="106">
        <f t="shared" ref="R74" si="63">SUM(R75:R79)</f>
        <v>0</v>
      </c>
      <c r="S74" s="106">
        <f t="shared" ref="S74" si="64">SUM(S75:S79)</f>
        <v>0</v>
      </c>
      <c r="T74" s="106">
        <f t="shared" ref="T74" si="65">SUM(T75:T79)</f>
        <v>0</v>
      </c>
      <c r="U74" s="106">
        <f t="shared" ref="U74" si="66">SUM(U75:U79)</f>
        <v>0</v>
      </c>
      <c r="V74" s="102">
        <f t="shared" si="61"/>
        <v>0</v>
      </c>
      <c r="W74" s="556"/>
    </row>
    <row r="75" spans="1:23" x14ac:dyDescent="0.35">
      <c r="A75" s="581"/>
      <c r="B75" s="113"/>
      <c r="C75" s="574"/>
      <c r="D75" s="575"/>
      <c r="E75" s="575"/>
      <c r="F75" s="575"/>
      <c r="G75" s="575"/>
      <c r="H75" s="576"/>
      <c r="I75" s="84"/>
      <c r="J75" s="78"/>
      <c r="K75" s="78"/>
      <c r="L75" s="90">
        <f>K75*I75</f>
        <v>0</v>
      </c>
      <c r="M75" s="78"/>
      <c r="N75" s="78"/>
      <c r="O75" s="78"/>
      <c r="P75" s="78"/>
      <c r="Q75" s="314"/>
      <c r="R75" s="314"/>
      <c r="S75" s="314"/>
      <c r="T75" s="314"/>
      <c r="U75" s="314"/>
      <c r="V75" s="91">
        <f>SUM(L75:P75)+J75</f>
        <v>0</v>
      </c>
      <c r="W75" s="556"/>
    </row>
    <row r="76" spans="1:23" x14ac:dyDescent="0.35">
      <c r="A76" s="581"/>
      <c r="B76" s="114"/>
      <c r="C76" s="558"/>
      <c r="D76" s="559"/>
      <c r="E76" s="559"/>
      <c r="F76" s="559"/>
      <c r="G76" s="559"/>
      <c r="H76" s="560"/>
      <c r="I76" s="85"/>
      <c r="J76" s="80"/>
      <c r="K76" s="80"/>
      <c r="L76" s="92">
        <f>K76*I76</f>
        <v>0</v>
      </c>
      <c r="M76" s="80"/>
      <c r="N76" s="80"/>
      <c r="O76" s="80"/>
      <c r="P76" s="80"/>
      <c r="Q76" s="80"/>
      <c r="R76" s="80"/>
      <c r="S76" s="80"/>
      <c r="T76" s="80"/>
      <c r="U76" s="80"/>
      <c r="V76" s="94">
        <f>SUM(L76:P76)+J76</f>
        <v>0</v>
      </c>
      <c r="W76" s="556"/>
    </row>
    <row r="77" spans="1:23" x14ac:dyDescent="0.35">
      <c r="A77" s="581"/>
      <c r="B77" s="114"/>
      <c r="C77" s="558"/>
      <c r="D77" s="559"/>
      <c r="E77" s="559"/>
      <c r="F77" s="559"/>
      <c r="G77" s="559"/>
      <c r="H77" s="560"/>
      <c r="I77" s="85"/>
      <c r="J77" s="80"/>
      <c r="K77" s="80"/>
      <c r="L77" s="92">
        <f>K77*I77</f>
        <v>0</v>
      </c>
      <c r="M77" s="80"/>
      <c r="N77" s="80"/>
      <c r="O77" s="80"/>
      <c r="P77" s="80"/>
      <c r="Q77" s="80"/>
      <c r="R77" s="80"/>
      <c r="S77" s="80"/>
      <c r="T77" s="80"/>
      <c r="U77" s="80"/>
      <c r="V77" s="94">
        <f>SUM(L77:P77)+J77</f>
        <v>0</v>
      </c>
      <c r="W77" s="556"/>
    </row>
    <row r="78" spans="1:23" x14ac:dyDescent="0.35">
      <c r="A78" s="581"/>
      <c r="B78" s="114"/>
      <c r="C78" s="558"/>
      <c r="D78" s="559"/>
      <c r="E78" s="559"/>
      <c r="F78" s="559"/>
      <c r="G78" s="559"/>
      <c r="H78" s="560"/>
      <c r="I78" s="85"/>
      <c r="J78" s="80"/>
      <c r="K78" s="80"/>
      <c r="L78" s="92">
        <f>K78*I78</f>
        <v>0</v>
      </c>
      <c r="M78" s="80"/>
      <c r="N78" s="80"/>
      <c r="O78" s="80"/>
      <c r="P78" s="80"/>
      <c r="Q78" s="80"/>
      <c r="R78" s="80"/>
      <c r="S78" s="80"/>
      <c r="T78" s="80"/>
      <c r="U78" s="80"/>
      <c r="V78" s="94">
        <f>SUM(L78:P78)+J78</f>
        <v>0</v>
      </c>
      <c r="W78" s="556"/>
    </row>
    <row r="79" spans="1:23" ht="15" thickBot="1" x14ac:dyDescent="0.4">
      <c r="A79" s="581"/>
      <c r="B79" s="115"/>
      <c r="C79" s="561"/>
      <c r="D79" s="562"/>
      <c r="E79" s="562"/>
      <c r="F79" s="562"/>
      <c r="G79" s="562"/>
      <c r="H79" s="563"/>
      <c r="I79" s="86"/>
      <c r="J79" s="82"/>
      <c r="K79" s="82"/>
      <c r="L79" s="95">
        <f>K79*I79</f>
        <v>0</v>
      </c>
      <c r="M79" s="82"/>
      <c r="N79" s="82"/>
      <c r="O79" s="82"/>
      <c r="P79" s="82"/>
      <c r="Q79" s="315"/>
      <c r="R79" s="315"/>
      <c r="S79" s="315"/>
      <c r="T79" s="315"/>
      <c r="U79" s="315"/>
      <c r="V79" s="97">
        <f>SUM(L79:P79)+J79</f>
        <v>0</v>
      </c>
      <c r="W79" s="556"/>
    </row>
    <row r="80" spans="1:23" ht="4.5" customHeight="1" thickBot="1" x14ac:dyDescent="0.4">
      <c r="A80" s="581"/>
      <c r="J80" s="5"/>
      <c r="K80" s="5"/>
      <c r="L80" s="5"/>
      <c r="M80" s="5"/>
      <c r="N80" s="5"/>
      <c r="O80" s="5"/>
      <c r="P80" s="5"/>
      <c r="Q80" s="5"/>
      <c r="R80" s="5"/>
      <c r="S80" s="5"/>
      <c r="T80" s="5"/>
      <c r="U80" s="5"/>
      <c r="V80" s="18"/>
      <c r="W80" s="556"/>
    </row>
    <row r="81" spans="1:23" ht="23.25" customHeight="1" thickBot="1" x14ac:dyDescent="0.4">
      <c r="A81" s="581"/>
      <c r="C81" s="17" t="s">
        <v>72</v>
      </c>
      <c r="D81" s="17"/>
      <c r="E81" s="553">
        <f>V81</f>
        <v>0</v>
      </c>
      <c r="F81" s="554"/>
      <c r="J81" s="100">
        <f>J72-J74</f>
        <v>0</v>
      </c>
      <c r="K81" s="5"/>
      <c r="L81" s="100">
        <f t="shared" ref="L81:V81" si="67">L72-L74</f>
        <v>0</v>
      </c>
      <c r="M81" s="100">
        <f t="shared" si="67"/>
        <v>0</v>
      </c>
      <c r="N81" s="100">
        <f t="shared" si="67"/>
        <v>0</v>
      </c>
      <c r="O81" s="100">
        <f t="shared" si="67"/>
        <v>0</v>
      </c>
      <c r="P81" s="100">
        <f t="shared" si="67"/>
        <v>0</v>
      </c>
      <c r="Q81" s="100">
        <f t="shared" ref="Q81" si="68">Q72-Q74</f>
        <v>0</v>
      </c>
      <c r="R81" s="100">
        <f t="shared" ref="R81" si="69">R72-R74</f>
        <v>0</v>
      </c>
      <c r="S81" s="100">
        <f t="shared" ref="S81" si="70">S72-S74</f>
        <v>0</v>
      </c>
      <c r="T81" s="100">
        <f t="shared" ref="T81" si="71">T72-T74</f>
        <v>0</v>
      </c>
      <c r="U81" s="100">
        <f t="shared" ref="U81" si="72">U72-U74</f>
        <v>0</v>
      </c>
      <c r="V81" s="100">
        <f t="shared" si="67"/>
        <v>0</v>
      </c>
      <c r="W81" s="556"/>
    </row>
    <row r="82" spans="1:23" ht="15" thickBot="1" x14ac:dyDescent="0.4">
      <c r="A82" s="580"/>
      <c r="B82" s="19"/>
      <c r="C82" s="13"/>
      <c r="D82" s="13"/>
      <c r="E82" s="20"/>
      <c r="F82" s="20"/>
      <c r="G82" s="20"/>
      <c r="H82" s="20"/>
      <c r="I82" s="20"/>
      <c r="J82" s="21"/>
      <c r="K82" s="21"/>
      <c r="L82" s="21"/>
      <c r="M82" s="21"/>
      <c r="N82" s="21"/>
      <c r="O82" s="21"/>
      <c r="P82" s="21"/>
      <c r="Q82" s="21"/>
      <c r="R82" s="21"/>
      <c r="S82" s="21"/>
      <c r="T82" s="21"/>
      <c r="U82" s="21"/>
      <c r="V82" s="22"/>
      <c r="W82" s="557"/>
    </row>
    <row r="83" spans="1:23" ht="14.5" customHeight="1" x14ac:dyDescent="0.35">
      <c r="A83" s="214"/>
      <c r="B83" s="577" t="s">
        <v>1863</v>
      </c>
      <c r="C83" s="577"/>
      <c r="D83" s="577"/>
      <c r="E83" s="577"/>
      <c r="F83" s="577"/>
      <c r="G83" s="577"/>
      <c r="H83" s="577"/>
      <c r="I83" s="577"/>
      <c r="J83" s="577"/>
      <c r="K83" s="577"/>
      <c r="L83" s="577"/>
      <c r="M83" s="577"/>
      <c r="N83" s="577"/>
      <c r="O83" s="577"/>
      <c r="P83" s="577"/>
      <c r="Q83" s="577"/>
      <c r="R83" s="577"/>
      <c r="S83" s="577"/>
      <c r="T83" s="577"/>
      <c r="U83" s="577"/>
      <c r="V83" s="577"/>
      <c r="W83" s="213"/>
    </row>
    <row r="84" spans="1:23" ht="15" thickBot="1" x14ac:dyDescent="0.4">
      <c r="A84" s="214"/>
      <c r="B84" s="578"/>
      <c r="C84" s="578"/>
      <c r="D84" s="578"/>
      <c r="E84" s="578"/>
      <c r="F84" s="578"/>
      <c r="G84" s="578"/>
      <c r="H84" s="578"/>
      <c r="I84" s="578"/>
      <c r="J84" s="578"/>
      <c r="K84" s="578"/>
      <c r="L84" s="578"/>
      <c r="M84" s="578"/>
      <c r="N84" s="578"/>
      <c r="O84" s="578"/>
      <c r="P84" s="578"/>
      <c r="Q84" s="578"/>
      <c r="R84" s="578"/>
      <c r="S84" s="578"/>
      <c r="T84" s="578"/>
      <c r="U84" s="578"/>
      <c r="V84" s="578"/>
      <c r="W84" s="213"/>
    </row>
    <row r="85" spans="1:23" x14ac:dyDescent="0.35">
      <c r="A85" s="215"/>
      <c r="B85" s="215"/>
      <c r="C85" s="215"/>
      <c r="D85" s="215"/>
      <c r="E85" s="215"/>
      <c r="F85" s="215"/>
      <c r="G85" s="215"/>
      <c r="H85" s="215"/>
      <c r="I85" s="215"/>
      <c r="J85" s="215"/>
      <c r="K85" s="215"/>
      <c r="L85" s="215"/>
      <c r="M85" s="215"/>
      <c r="N85" s="215"/>
      <c r="O85" s="215"/>
      <c r="P85" s="215"/>
      <c r="Q85" s="215"/>
      <c r="R85" s="215"/>
      <c r="S85" s="215"/>
      <c r="T85" s="215"/>
      <c r="U85" s="215"/>
      <c r="V85" s="215"/>
      <c r="W85" s="215"/>
    </row>
    <row r="86" spans="1:23" x14ac:dyDescent="0.35">
      <c r="A86" s="221"/>
      <c r="B86" s="231" t="s">
        <v>79</v>
      </c>
      <c r="C86" s="231"/>
      <c r="D86" s="231"/>
      <c r="E86" s="231"/>
      <c r="F86" s="231"/>
      <c r="G86" s="231"/>
      <c r="H86" s="231"/>
      <c r="I86" s="231"/>
      <c r="J86" s="231"/>
      <c r="K86" s="231"/>
      <c r="L86" s="231"/>
      <c r="M86" s="231"/>
      <c r="N86" s="231"/>
      <c r="O86" s="231"/>
      <c r="P86" s="231"/>
      <c r="Q86" s="231"/>
      <c r="R86" s="231"/>
      <c r="S86" s="231"/>
      <c r="T86" s="231"/>
      <c r="U86" s="231"/>
      <c r="V86" s="231"/>
      <c r="W86" s="556"/>
    </row>
    <row r="87" spans="1:23" ht="34.5" customHeight="1" x14ac:dyDescent="0.35">
      <c r="A87" s="221"/>
      <c r="B87" s="136"/>
      <c r="J87"/>
      <c r="K87" s="222"/>
      <c r="L87" s="222"/>
      <c r="M87"/>
      <c r="N87"/>
      <c r="O87"/>
      <c r="P87"/>
      <c r="Q87"/>
      <c r="R87"/>
      <c r="S87"/>
      <c r="T87"/>
      <c r="U87"/>
      <c r="V87" s="223"/>
      <c r="W87" s="556"/>
    </row>
    <row r="88" spans="1:23" x14ac:dyDescent="0.35">
      <c r="A88" s="221"/>
      <c r="B88" s="136"/>
      <c r="C88" s="570" t="s">
        <v>73</v>
      </c>
      <c r="D88" s="571"/>
      <c r="E88" s="571"/>
      <c r="F88" s="571"/>
      <c r="G88" s="572"/>
      <c r="I88" s="547" t="s">
        <v>76</v>
      </c>
      <c r="J88" s="548"/>
      <c r="K88" s="548"/>
      <c r="L88" s="549"/>
      <c r="N88" s="547" t="s">
        <v>77</v>
      </c>
      <c r="O88" s="548"/>
      <c r="P88" s="548"/>
      <c r="Q88" s="548"/>
      <c r="R88" s="548"/>
      <c r="S88" s="548"/>
      <c r="T88" s="548"/>
      <c r="U88" s="548"/>
      <c r="V88" s="549"/>
      <c r="W88" s="556"/>
    </row>
    <row r="89" spans="1:23" x14ac:dyDescent="0.35">
      <c r="A89" s="221"/>
      <c r="B89" s="136"/>
      <c r="C89" s="570" t="s">
        <v>74</v>
      </c>
      <c r="D89" s="571"/>
      <c r="E89" s="571"/>
      <c r="F89" s="571"/>
      <c r="G89" s="572"/>
      <c r="I89" s="547" t="s">
        <v>75</v>
      </c>
      <c r="J89" s="548"/>
      <c r="K89" s="548"/>
      <c r="L89" s="549"/>
      <c r="N89" s="547" t="s">
        <v>78</v>
      </c>
      <c r="O89" s="548"/>
      <c r="P89" s="548"/>
      <c r="Q89" s="548"/>
      <c r="R89" s="548"/>
      <c r="S89" s="548"/>
      <c r="T89" s="548"/>
      <c r="U89" s="548"/>
      <c r="V89" s="549"/>
      <c r="W89" s="556"/>
    </row>
    <row r="90" spans="1:23" ht="17.25" customHeight="1" x14ac:dyDescent="0.35">
      <c r="A90" s="221"/>
      <c r="B90" s="30" t="s">
        <v>80</v>
      </c>
      <c r="C90" s="226"/>
      <c r="D90"/>
      <c r="J90"/>
      <c r="K90"/>
      <c r="L90"/>
      <c r="M90"/>
      <c r="N90"/>
      <c r="O90"/>
      <c r="P90"/>
      <c r="Q90"/>
      <c r="R90"/>
      <c r="S90"/>
      <c r="T90"/>
      <c r="U90"/>
      <c r="V90" s="223"/>
      <c r="W90" s="556"/>
    </row>
    <row r="91" spans="1:23" ht="15" thickBot="1" x14ac:dyDescent="0.4">
      <c r="A91" s="224"/>
      <c r="B91" s="19"/>
      <c r="C91" s="13"/>
      <c r="D91" s="13"/>
      <c r="E91" s="20"/>
      <c r="F91" s="20"/>
      <c r="G91" s="20"/>
      <c r="H91" s="20"/>
      <c r="I91" s="20"/>
      <c r="J91" s="20"/>
      <c r="K91" s="20"/>
      <c r="L91" s="20"/>
      <c r="M91" s="20"/>
      <c r="N91" s="20"/>
      <c r="O91" s="20"/>
      <c r="P91" s="20"/>
      <c r="Q91" s="20"/>
      <c r="R91" s="20"/>
      <c r="S91" s="20"/>
      <c r="T91" s="20"/>
      <c r="U91" s="20"/>
      <c r="V91" s="225"/>
      <c r="W91" s="557"/>
    </row>
  </sheetData>
  <sheetProtection algorithmName="SHA-512" hashValue="C68KZiIPMeGZ+UnH1X/XSnXdnYA2FywjY2xC2yM8KZKvBN/a++w/tM7CiLacjmbOWAZutG2sxBSj6QaUikvHNQ==" saltValue="dKJKIVbYqdanlmJ3EYzsmw==" spinCount="100000" sheet="1" objects="1" scenarios="1"/>
  <protectedRanges>
    <protectedRange sqref="E20:I20" name="Range1"/>
  </protectedRanges>
  <mergeCells count="33">
    <mergeCell ref="A2:A3"/>
    <mergeCell ref="A4:A82"/>
    <mergeCell ref="C64:H64"/>
    <mergeCell ref="C65:H65"/>
    <mergeCell ref="C66:H66"/>
    <mergeCell ref="C67:H67"/>
    <mergeCell ref="C68:H68"/>
    <mergeCell ref="C58:H58"/>
    <mergeCell ref="C59:H59"/>
    <mergeCell ref="C60:H60"/>
    <mergeCell ref="C61:H61"/>
    <mergeCell ref="C62:H62"/>
    <mergeCell ref="W2:W3"/>
    <mergeCell ref="W86:W91"/>
    <mergeCell ref="C76:H76"/>
    <mergeCell ref="C77:H77"/>
    <mergeCell ref="C78:H78"/>
    <mergeCell ref="C79:H79"/>
    <mergeCell ref="C57:H57"/>
    <mergeCell ref="C70:H70"/>
    <mergeCell ref="C69:H69"/>
    <mergeCell ref="C88:G88"/>
    <mergeCell ref="C89:G89"/>
    <mergeCell ref="I88:L88"/>
    <mergeCell ref="E2:F2"/>
    <mergeCell ref="N88:V88"/>
    <mergeCell ref="C75:H75"/>
    <mergeCell ref="B83:V84"/>
    <mergeCell ref="I89:L89"/>
    <mergeCell ref="C63:H63"/>
    <mergeCell ref="N89:V89"/>
    <mergeCell ref="E81:F81"/>
    <mergeCell ref="W4:W82"/>
  </mergeCells>
  <printOptions horizontalCentered="1" gridLines="1"/>
  <pageMargins left="0.23622047244094491" right="0.23622047244094491" top="0.74803149606299213" bottom="0.74803149606299213" header="0.31496062992125984" footer="0.31496062992125984"/>
  <pageSetup paperSize="9" scale="63" fitToHeight="0" orientation="landscape" r:id="rId1"/>
  <headerFooter>
    <oddHeader>&amp;L&amp;G&amp;CPricing Summary</oddHeader>
    <oddFooter>&amp;LSANParks&amp;CPage &amp;P of &amp;N&amp;RSummary Pricing Schedule</oddFooter>
  </headerFooter>
  <rowBreaks count="2" manualBreakCount="2">
    <brk id="33" max="16383" man="1"/>
    <brk id="71" max="16383" man="1"/>
  </rowBreaks>
  <ignoredErrors>
    <ignoredError sqref="L23 O23 P23:R23 S23:U23 K39:U39 L34 K34 M34:R34 S34:U34 S49 T49:U49 R56:V56" formula="1"/>
    <ignoredError sqref="L40:R48 S43 L49:N49 T43:U45 J25" unlockedFormula="1"/>
    <ignoredError sqref="O49:R49" formula="1" unlockedFormula="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IT15"/>
  <sheetViews>
    <sheetView topLeftCell="B1" zoomScaleNormal="100" zoomScaleSheetLayoutView="100" workbookViewId="0">
      <selection activeCell="T5" sqref="T5"/>
    </sheetView>
  </sheetViews>
  <sheetFormatPr defaultRowHeight="14.5" x14ac:dyDescent="0.35"/>
  <cols>
    <col min="1" max="1" width="0" hidden="1" customWidth="1"/>
    <col min="4" max="4" width="15.7265625" customWidth="1"/>
    <col min="6" max="12" width="0" hidden="1" customWidth="1"/>
    <col min="18" max="18" width="21.54296875" customWidth="1"/>
    <col min="19" max="19" width="24" hidden="1" customWidth="1"/>
    <col min="22" max="22" width="0" hidden="1" customWidth="1"/>
    <col min="24" max="24" width="10.54296875" customWidth="1"/>
    <col min="26" max="26" width="12.1796875" customWidth="1"/>
    <col min="27" max="27" width="11.54296875" customWidth="1"/>
    <col min="28" max="28" width="12.81640625" customWidth="1"/>
    <col min="29" max="29" width="11.453125" customWidth="1"/>
    <col min="32" max="32" width="0" hidden="1" customWidth="1"/>
    <col min="34" max="34" width="9.81640625" customWidth="1"/>
    <col min="36" max="36" width="11.1796875" customWidth="1"/>
    <col min="37" max="37" width="11.81640625" customWidth="1"/>
    <col min="38" max="38" width="11.26953125" customWidth="1"/>
    <col min="39" max="39" width="11.54296875" customWidth="1"/>
    <col min="40" max="40" width="12" customWidth="1"/>
  </cols>
  <sheetData>
    <row r="1" spans="1:254" ht="16.5" customHeight="1" thickBot="1" x14ac:dyDescent="0.4">
      <c r="B1" s="133" t="s">
        <v>1354</v>
      </c>
    </row>
    <row r="2" spans="1:254" s="31" customFormat="1" thickBot="1" x14ac:dyDescent="0.35">
      <c r="A2" s="37" t="s">
        <v>90</v>
      </c>
      <c r="B2" s="37" t="s">
        <v>91</v>
      </c>
      <c r="C2" s="38" t="s">
        <v>92</v>
      </c>
      <c r="D2" s="39" t="s">
        <v>93</v>
      </c>
      <c r="E2" s="38" t="s">
        <v>94</v>
      </c>
      <c r="F2" s="38" t="s">
        <v>95</v>
      </c>
      <c r="G2" s="38" t="s">
        <v>96</v>
      </c>
      <c r="H2" s="39" t="s">
        <v>97</v>
      </c>
      <c r="I2" s="38" t="s">
        <v>98</v>
      </c>
      <c r="J2" s="38" t="s">
        <v>99</v>
      </c>
      <c r="K2" s="38" t="s">
        <v>100</v>
      </c>
      <c r="L2" s="38" t="s">
        <v>101</v>
      </c>
      <c r="M2" s="39" t="s">
        <v>102</v>
      </c>
      <c r="N2" s="38" t="s">
        <v>103</v>
      </c>
      <c r="O2" s="467" t="s">
        <v>104</v>
      </c>
      <c r="P2" s="468"/>
      <c r="Q2" s="38" t="s">
        <v>105</v>
      </c>
      <c r="R2" s="39" t="s">
        <v>106</v>
      </c>
      <c r="S2" s="39" t="s">
        <v>107</v>
      </c>
      <c r="T2" s="471" t="s">
        <v>642</v>
      </c>
      <c r="U2" s="472"/>
      <c r="V2" s="472"/>
      <c r="W2" s="472"/>
      <c r="X2" s="472"/>
      <c r="Y2" s="472"/>
      <c r="Z2" s="472"/>
      <c r="AA2" s="472"/>
      <c r="AB2" s="472"/>
      <c r="AC2" s="473"/>
      <c r="AD2" s="471" t="s">
        <v>643</v>
      </c>
      <c r="AE2" s="472"/>
      <c r="AF2" s="472"/>
      <c r="AG2" s="472"/>
      <c r="AH2" s="472"/>
      <c r="AI2" s="472"/>
      <c r="AJ2" s="472"/>
      <c r="AK2" s="472"/>
      <c r="AL2" s="472"/>
      <c r="AM2" s="473"/>
      <c r="AN2" s="70" t="s">
        <v>67</v>
      </c>
    </row>
    <row r="3" spans="1:254" s="43" customFormat="1" ht="66" customHeight="1" thickBot="1" x14ac:dyDescent="0.35">
      <c r="A3" s="40" t="s">
        <v>108</v>
      </c>
      <c r="B3" s="40" t="s">
        <v>109</v>
      </c>
      <c r="C3" s="41" t="s">
        <v>110</v>
      </c>
      <c r="D3" s="41" t="s">
        <v>111</v>
      </c>
      <c r="E3" s="41" t="s">
        <v>112</v>
      </c>
      <c r="F3" s="42" t="s">
        <v>113</v>
      </c>
      <c r="G3" s="42" t="s">
        <v>114</v>
      </c>
      <c r="H3" s="42" t="s">
        <v>115</v>
      </c>
      <c r="I3" s="42" t="s">
        <v>116</v>
      </c>
      <c r="J3" s="42" t="s">
        <v>117</v>
      </c>
      <c r="K3" s="42" t="s">
        <v>118</v>
      </c>
      <c r="L3" s="42" t="s">
        <v>119</v>
      </c>
      <c r="M3" s="42" t="s">
        <v>120</v>
      </c>
      <c r="N3" s="42" t="s">
        <v>121</v>
      </c>
      <c r="O3" s="469" t="s">
        <v>122</v>
      </c>
      <c r="P3" s="470"/>
      <c r="Q3" s="41" t="s">
        <v>123</v>
      </c>
      <c r="R3" s="41" t="s">
        <v>124</v>
      </c>
      <c r="S3" s="41" t="s">
        <v>125</v>
      </c>
      <c r="T3" s="41" t="s">
        <v>639</v>
      </c>
      <c r="U3" s="41" t="s">
        <v>641</v>
      </c>
      <c r="V3" s="41" t="s">
        <v>640</v>
      </c>
      <c r="W3" s="73" t="s">
        <v>638</v>
      </c>
      <c r="X3" s="73" t="s">
        <v>635</v>
      </c>
      <c r="Y3" s="41" t="s">
        <v>636</v>
      </c>
      <c r="Z3" s="71" t="s">
        <v>644</v>
      </c>
      <c r="AA3" s="71" t="s">
        <v>645</v>
      </c>
      <c r="AB3" s="71" t="s">
        <v>646</v>
      </c>
      <c r="AC3" s="71" t="s">
        <v>637</v>
      </c>
      <c r="AD3" s="41" t="s">
        <v>639</v>
      </c>
      <c r="AE3" s="41" t="s">
        <v>641</v>
      </c>
      <c r="AF3" s="41" t="s">
        <v>640</v>
      </c>
      <c r="AG3" s="73" t="s">
        <v>638</v>
      </c>
      <c r="AH3" s="73" t="s">
        <v>635</v>
      </c>
      <c r="AI3" s="41" t="s">
        <v>636</v>
      </c>
      <c r="AJ3" s="71" t="s">
        <v>647</v>
      </c>
      <c r="AK3" s="71" t="s">
        <v>648</v>
      </c>
      <c r="AL3" s="71" t="s">
        <v>649</v>
      </c>
      <c r="AM3" s="71" t="s">
        <v>650</v>
      </c>
      <c r="AN3" s="71" t="s">
        <v>637</v>
      </c>
    </row>
    <row r="4" spans="1:254" s="49" customFormat="1" ht="18.5" thickBot="1" x14ac:dyDescent="0.35">
      <c r="A4" s="50" t="s">
        <v>212</v>
      </c>
      <c r="B4" s="50" t="s">
        <v>213</v>
      </c>
      <c r="C4" s="51" t="s">
        <v>214</v>
      </c>
      <c r="D4" s="52" t="s">
        <v>215</v>
      </c>
      <c r="E4" s="52" t="s">
        <v>131</v>
      </c>
      <c r="F4" s="53" t="s">
        <v>131</v>
      </c>
      <c r="G4" s="53" t="s">
        <v>131</v>
      </c>
      <c r="H4" s="53" t="s">
        <v>131</v>
      </c>
      <c r="I4" s="53" t="s">
        <v>131</v>
      </c>
      <c r="J4" s="53" t="s">
        <v>131</v>
      </c>
      <c r="K4" s="54" t="s">
        <v>98</v>
      </c>
      <c r="L4" s="54" t="s">
        <v>131</v>
      </c>
      <c r="M4" s="53" t="s">
        <v>216</v>
      </c>
      <c r="N4" s="54" t="s">
        <v>131</v>
      </c>
      <c r="O4" s="51">
        <v>-33.444015999999998</v>
      </c>
      <c r="P4" s="51">
        <v>25.745795000000001</v>
      </c>
      <c r="Q4" s="52" t="s">
        <v>217</v>
      </c>
      <c r="R4" s="52" t="s">
        <v>218</v>
      </c>
      <c r="S4" s="46"/>
      <c r="T4" s="232"/>
      <c r="U4" s="232"/>
      <c r="V4" s="232"/>
      <c r="W4" s="235"/>
      <c r="X4" s="235"/>
      <c r="Y4" s="232"/>
      <c r="Z4" s="236"/>
      <c r="AA4" s="236"/>
      <c r="AB4" s="75">
        <f t="shared" ref="AB4:AB13" si="0">AA4*12</f>
        <v>0</v>
      </c>
      <c r="AC4" s="75">
        <f t="shared" ref="AC4:AC13" si="1">AB4*5+Z4</f>
        <v>0</v>
      </c>
      <c r="AD4" s="198"/>
      <c r="AE4" s="198"/>
      <c r="AF4" s="198"/>
      <c r="AG4" s="199"/>
      <c r="AH4" s="199"/>
      <c r="AI4" s="198"/>
      <c r="AJ4" s="200"/>
      <c r="AK4" s="200"/>
      <c r="AL4" s="201"/>
      <c r="AM4" s="201"/>
      <c r="AN4" s="202">
        <f t="shared" ref="AN4:AN13" si="2">AM4+AC4</f>
        <v>0</v>
      </c>
      <c r="IC4" s="31"/>
      <c r="ID4" s="31"/>
      <c r="IE4" s="31"/>
      <c r="IF4" s="31"/>
      <c r="IG4" s="31"/>
      <c r="IH4" s="31"/>
      <c r="II4" s="31"/>
      <c r="IJ4" s="31"/>
      <c r="IK4" s="31"/>
      <c r="IL4" s="31"/>
      <c r="IM4" s="31"/>
      <c r="IN4" s="31"/>
      <c r="IO4" s="31"/>
      <c r="IP4" s="31"/>
      <c r="IQ4" s="31"/>
      <c r="IR4" s="31"/>
      <c r="IS4" s="31"/>
      <c r="IT4" s="31"/>
    </row>
    <row r="5" spans="1:254" ht="27.5" thickBot="1" x14ac:dyDescent="0.4">
      <c r="A5" s="50" t="s">
        <v>212</v>
      </c>
      <c r="B5" s="50" t="s">
        <v>213</v>
      </c>
      <c r="C5" s="51" t="s">
        <v>300</v>
      </c>
      <c r="D5" s="52" t="s">
        <v>301</v>
      </c>
      <c r="E5" s="52" t="s">
        <v>131</v>
      </c>
      <c r="F5" s="53" t="s">
        <v>131</v>
      </c>
      <c r="G5" s="53" t="s">
        <v>131</v>
      </c>
      <c r="H5" s="53" t="s">
        <v>131</v>
      </c>
      <c r="I5" s="53" t="s">
        <v>131</v>
      </c>
      <c r="J5" s="53" t="s">
        <v>131</v>
      </c>
      <c r="K5" s="54" t="s">
        <v>98</v>
      </c>
      <c r="L5" s="54" t="s">
        <v>133</v>
      </c>
      <c r="M5" s="53" t="s">
        <v>216</v>
      </c>
      <c r="N5" s="53" t="s">
        <v>131</v>
      </c>
      <c r="O5" s="51">
        <v>-32.223711000000002</v>
      </c>
      <c r="P5" s="51">
        <v>25.479569000000001</v>
      </c>
      <c r="Q5" s="52" t="s">
        <v>302</v>
      </c>
      <c r="R5" s="52" t="s">
        <v>303</v>
      </c>
      <c r="S5" s="46"/>
      <c r="T5" s="232"/>
      <c r="U5" s="232"/>
      <c r="V5" s="232"/>
      <c r="W5" s="235"/>
      <c r="X5" s="235"/>
      <c r="Y5" s="232"/>
      <c r="Z5" s="236"/>
      <c r="AA5" s="236"/>
      <c r="AB5" s="75">
        <f t="shared" si="0"/>
        <v>0</v>
      </c>
      <c r="AC5" s="75">
        <f t="shared" si="1"/>
        <v>0</v>
      </c>
      <c r="AD5" s="198"/>
      <c r="AE5" s="198"/>
      <c r="AF5" s="198"/>
      <c r="AG5" s="199"/>
      <c r="AH5" s="199"/>
      <c r="AI5" s="198"/>
      <c r="AJ5" s="200"/>
      <c r="AK5" s="200"/>
      <c r="AL5" s="201"/>
      <c r="AM5" s="201"/>
      <c r="AN5" s="202">
        <f t="shared" si="2"/>
        <v>0</v>
      </c>
    </row>
    <row r="6" spans="1:254" ht="18.5" thickBot="1" x14ac:dyDescent="0.4">
      <c r="A6" s="50" t="s">
        <v>212</v>
      </c>
      <c r="B6" s="50" t="s">
        <v>381</v>
      </c>
      <c r="C6" s="51" t="s">
        <v>321</v>
      </c>
      <c r="D6" s="52" t="s">
        <v>404</v>
      </c>
      <c r="E6" s="52" t="s">
        <v>405</v>
      </c>
      <c r="F6" s="53" t="s">
        <v>131</v>
      </c>
      <c r="G6" s="53" t="s">
        <v>131</v>
      </c>
      <c r="H6" s="53" t="s">
        <v>131</v>
      </c>
      <c r="I6" s="53" t="s">
        <v>131</v>
      </c>
      <c r="J6" s="53" t="s">
        <v>131</v>
      </c>
      <c r="K6" s="54" t="s">
        <v>98</v>
      </c>
      <c r="L6" s="53" t="s">
        <v>131</v>
      </c>
      <c r="M6" s="53" t="s">
        <v>406</v>
      </c>
      <c r="N6" s="53" t="s">
        <v>131</v>
      </c>
      <c r="O6" s="55">
        <v>-24.99597</v>
      </c>
      <c r="P6" s="55">
        <v>31.596564000000001</v>
      </c>
      <c r="Q6" s="52" t="s">
        <v>407</v>
      </c>
      <c r="R6" s="52"/>
      <c r="S6" s="46"/>
      <c r="T6" s="232"/>
      <c r="U6" s="232"/>
      <c r="V6" s="232"/>
      <c r="W6" s="235"/>
      <c r="X6" s="235"/>
      <c r="Y6" s="232"/>
      <c r="Z6" s="236"/>
      <c r="AA6" s="236"/>
      <c r="AB6" s="75">
        <f t="shared" si="0"/>
        <v>0</v>
      </c>
      <c r="AC6" s="75">
        <f t="shared" si="1"/>
        <v>0</v>
      </c>
      <c r="AD6" s="232"/>
      <c r="AE6" s="232"/>
      <c r="AF6" s="232"/>
      <c r="AG6" s="235"/>
      <c r="AH6" s="235"/>
      <c r="AI6" s="232"/>
      <c r="AJ6" s="236"/>
      <c r="AK6" s="236"/>
      <c r="AL6" s="75">
        <f t="shared" ref="AL6:AL12" si="3">AK6*12</f>
        <v>0</v>
      </c>
      <c r="AM6" s="75">
        <f t="shared" ref="AM6:AM12" si="4">AL6*5+AJ6</f>
        <v>0</v>
      </c>
      <c r="AN6" s="202">
        <f t="shared" si="2"/>
        <v>0</v>
      </c>
    </row>
    <row r="7" spans="1:254" ht="18.5" thickBot="1" x14ac:dyDescent="0.4">
      <c r="A7" s="50" t="s">
        <v>212</v>
      </c>
      <c r="B7" s="50" t="s">
        <v>381</v>
      </c>
      <c r="C7" s="51" t="s">
        <v>321</v>
      </c>
      <c r="D7" s="52" t="s">
        <v>408</v>
      </c>
      <c r="E7" s="52" t="s">
        <v>409</v>
      </c>
      <c r="F7" s="53" t="s">
        <v>131</v>
      </c>
      <c r="G7" s="53" t="s">
        <v>131</v>
      </c>
      <c r="H7" s="53" t="s">
        <v>131</v>
      </c>
      <c r="I7" s="53" t="s">
        <v>131</v>
      </c>
      <c r="J7" s="53" t="s">
        <v>131</v>
      </c>
      <c r="K7" s="54" t="s">
        <v>98</v>
      </c>
      <c r="L7" s="53" t="s">
        <v>131</v>
      </c>
      <c r="M7" s="53" t="s">
        <v>410</v>
      </c>
      <c r="N7" s="53" t="s">
        <v>131</v>
      </c>
      <c r="O7" s="55">
        <v>-24.993289999999998</v>
      </c>
      <c r="P7" s="55">
        <v>31.590710000000001</v>
      </c>
      <c r="Q7" s="52"/>
      <c r="R7" s="52"/>
      <c r="S7" s="46"/>
      <c r="T7" s="232"/>
      <c r="U7" s="232"/>
      <c r="V7" s="232"/>
      <c r="W7" s="235"/>
      <c r="X7" s="235"/>
      <c r="Y7" s="232"/>
      <c r="Z7" s="236"/>
      <c r="AA7" s="236"/>
      <c r="AB7" s="75">
        <f t="shared" si="0"/>
        <v>0</v>
      </c>
      <c r="AC7" s="75">
        <f t="shared" si="1"/>
        <v>0</v>
      </c>
      <c r="AD7" s="232"/>
      <c r="AE7" s="232"/>
      <c r="AF7" s="232"/>
      <c r="AG7" s="235"/>
      <c r="AH7" s="235"/>
      <c r="AI7" s="232"/>
      <c r="AJ7" s="236"/>
      <c r="AK7" s="236"/>
      <c r="AL7" s="75">
        <f t="shared" si="3"/>
        <v>0</v>
      </c>
      <c r="AM7" s="75">
        <f t="shared" si="4"/>
        <v>0</v>
      </c>
      <c r="AN7" s="202">
        <f t="shared" si="2"/>
        <v>0</v>
      </c>
    </row>
    <row r="8" spans="1:254" ht="15" thickBot="1" x14ac:dyDescent="0.4">
      <c r="A8" s="50" t="s">
        <v>212</v>
      </c>
      <c r="B8" s="50" t="s">
        <v>381</v>
      </c>
      <c r="C8" s="51" t="s">
        <v>321</v>
      </c>
      <c r="D8" s="52" t="s">
        <v>411</v>
      </c>
      <c r="E8" s="52" t="s">
        <v>409</v>
      </c>
      <c r="F8" s="53" t="s">
        <v>131</v>
      </c>
      <c r="G8" s="53" t="s">
        <v>131</v>
      </c>
      <c r="H8" s="53" t="s">
        <v>131</v>
      </c>
      <c r="I8" s="53" t="s">
        <v>131</v>
      </c>
      <c r="J8" s="53" t="s">
        <v>131</v>
      </c>
      <c r="K8" s="54" t="s">
        <v>98</v>
      </c>
      <c r="L8" s="53" t="s">
        <v>131</v>
      </c>
      <c r="M8" s="53" t="s">
        <v>410</v>
      </c>
      <c r="N8" s="53" t="s">
        <v>131</v>
      </c>
      <c r="O8" s="55">
        <v>-24.99447</v>
      </c>
      <c r="P8" s="55">
        <v>31.590195000000001</v>
      </c>
      <c r="Q8" s="52"/>
      <c r="R8" s="52"/>
      <c r="S8" s="46"/>
      <c r="T8" s="232"/>
      <c r="U8" s="232"/>
      <c r="V8" s="232"/>
      <c r="W8" s="235"/>
      <c r="X8" s="235"/>
      <c r="Y8" s="232"/>
      <c r="Z8" s="236"/>
      <c r="AA8" s="236"/>
      <c r="AB8" s="75">
        <f t="shared" si="0"/>
        <v>0</v>
      </c>
      <c r="AC8" s="75">
        <f t="shared" si="1"/>
        <v>0</v>
      </c>
      <c r="AD8" s="198"/>
      <c r="AE8" s="198"/>
      <c r="AF8" s="198"/>
      <c r="AG8" s="199"/>
      <c r="AH8" s="199"/>
      <c r="AI8" s="198"/>
      <c r="AJ8" s="200"/>
      <c r="AK8" s="200"/>
      <c r="AL8" s="201"/>
      <c r="AM8" s="201"/>
      <c r="AN8" s="202">
        <f t="shared" si="2"/>
        <v>0</v>
      </c>
    </row>
    <row r="9" spans="1:254" ht="18.5" thickBot="1" x14ac:dyDescent="0.4">
      <c r="A9" s="50" t="s">
        <v>212</v>
      </c>
      <c r="B9" s="50" t="s">
        <v>381</v>
      </c>
      <c r="C9" s="51" t="s">
        <v>321</v>
      </c>
      <c r="D9" s="52" t="s">
        <v>412</v>
      </c>
      <c r="E9" s="52" t="s">
        <v>413</v>
      </c>
      <c r="F9" s="53" t="s">
        <v>131</v>
      </c>
      <c r="G9" s="53" t="s">
        <v>131</v>
      </c>
      <c r="H9" s="53" t="s">
        <v>131</v>
      </c>
      <c r="I9" s="53" t="s">
        <v>131</v>
      </c>
      <c r="J9" s="53" t="s">
        <v>131</v>
      </c>
      <c r="K9" s="54" t="s">
        <v>98</v>
      </c>
      <c r="L9" s="53" t="s">
        <v>131</v>
      </c>
      <c r="M9" s="53" t="s">
        <v>410</v>
      </c>
      <c r="N9" s="53" t="s">
        <v>131</v>
      </c>
      <c r="O9" s="55">
        <v>-24.968824999999999</v>
      </c>
      <c r="P9" s="55">
        <v>31.593826</v>
      </c>
      <c r="Q9" s="52" t="s">
        <v>414</v>
      </c>
      <c r="R9" s="52"/>
      <c r="S9" s="46"/>
      <c r="T9" s="232"/>
      <c r="U9" s="232"/>
      <c r="V9" s="232"/>
      <c r="W9" s="235"/>
      <c r="X9" s="235"/>
      <c r="Y9" s="232"/>
      <c r="Z9" s="236"/>
      <c r="AA9" s="236"/>
      <c r="AB9" s="75">
        <f t="shared" si="0"/>
        <v>0</v>
      </c>
      <c r="AC9" s="75">
        <f t="shared" si="1"/>
        <v>0</v>
      </c>
      <c r="AD9" s="232"/>
      <c r="AE9" s="232"/>
      <c r="AF9" s="232"/>
      <c r="AG9" s="235"/>
      <c r="AH9" s="235"/>
      <c r="AI9" s="232"/>
      <c r="AJ9" s="236"/>
      <c r="AK9" s="236"/>
      <c r="AL9" s="75">
        <f t="shared" si="3"/>
        <v>0</v>
      </c>
      <c r="AM9" s="75">
        <f t="shared" si="4"/>
        <v>0</v>
      </c>
      <c r="AN9" s="202">
        <f t="shared" si="2"/>
        <v>0</v>
      </c>
    </row>
    <row r="10" spans="1:254" ht="18.5" thickBot="1" x14ac:dyDescent="0.4">
      <c r="A10" s="50" t="s">
        <v>212</v>
      </c>
      <c r="B10" s="50" t="s">
        <v>506</v>
      </c>
      <c r="C10" s="51" t="s">
        <v>507</v>
      </c>
      <c r="D10" s="52" t="s">
        <v>508</v>
      </c>
      <c r="E10" s="52" t="s">
        <v>131</v>
      </c>
      <c r="F10" s="54" t="s">
        <v>131</v>
      </c>
      <c r="G10" s="54" t="s">
        <v>131</v>
      </c>
      <c r="H10" s="54" t="s">
        <v>131</v>
      </c>
      <c r="I10" s="54" t="s">
        <v>131</v>
      </c>
      <c r="J10" s="54" t="s">
        <v>131</v>
      </c>
      <c r="K10" s="54" t="s">
        <v>98</v>
      </c>
      <c r="L10" s="54" t="s">
        <v>131</v>
      </c>
      <c r="M10" s="53" t="s">
        <v>216</v>
      </c>
      <c r="N10" s="54" t="s">
        <v>131</v>
      </c>
      <c r="O10" s="51">
        <v>-24.530909999999999</v>
      </c>
      <c r="P10" s="51">
        <v>27.497689999999999</v>
      </c>
      <c r="Q10" s="52" t="s">
        <v>509</v>
      </c>
      <c r="R10" s="52" t="s">
        <v>510</v>
      </c>
      <c r="S10" s="46"/>
      <c r="T10" s="232"/>
      <c r="U10" s="232"/>
      <c r="V10" s="232"/>
      <c r="W10" s="235"/>
      <c r="X10" s="235"/>
      <c r="Y10" s="232"/>
      <c r="Z10" s="236"/>
      <c r="AA10" s="236"/>
      <c r="AB10" s="75">
        <f t="shared" si="0"/>
        <v>0</v>
      </c>
      <c r="AC10" s="75">
        <f t="shared" si="1"/>
        <v>0</v>
      </c>
      <c r="AD10" s="198"/>
      <c r="AE10" s="198"/>
      <c r="AF10" s="198"/>
      <c r="AG10" s="199"/>
      <c r="AH10" s="199"/>
      <c r="AI10" s="198"/>
      <c r="AJ10" s="200"/>
      <c r="AK10" s="200"/>
      <c r="AL10" s="201"/>
      <c r="AM10" s="201"/>
      <c r="AN10" s="202">
        <f t="shared" si="2"/>
        <v>0</v>
      </c>
    </row>
    <row r="11" spans="1:254" ht="36.5" thickBot="1" x14ac:dyDescent="0.4">
      <c r="A11" s="50" t="s">
        <v>212</v>
      </c>
      <c r="B11" s="50" t="s">
        <v>520</v>
      </c>
      <c r="C11" s="51" t="s">
        <v>547</v>
      </c>
      <c r="D11" s="52" t="s">
        <v>548</v>
      </c>
      <c r="E11" s="51" t="s">
        <v>131</v>
      </c>
      <c r="F11" s="54" t="s">
        <v>131</v>
      </c>
      <c r="G11" s="54" t="s">
        <v>131</v>
      </c>
      <c r="H11" s="54" t="s">
        <v>131</v>
      </c>
      <c r="I11" s="54" t="s">
        <v>131</v>
      </c>
      <c r="J11" s="54" t="s">
        <v>131</v>
      </c>
      <c r="K11" s="54" t="s">
        <v>98</v>
      </c>
      <c r="L11" s="54" t="s">
        <v>131</v>
      </c>
      <c r="M11" s="53" t="s">
        <v>216</v>
      </c>
      <c r="N11" s="54" t="s">
        <v>131</v>
      </c>
      <c r="O11" s="51">
        <v>-29.172543000000001</v>
      </c>
      <c r="P11" s="51">
        <v>24.350134000000001</v>
      </c>
      <c r="Q11" s="51" t="s">
        <v>549</v>
      </c>
      <c r="R11" s="52" t="s">
        <v>550</v>
      </c>
      <c r="S11" s="46"/>
      <c r="T11" s="232"/>
      <c r="U11" s="232"/>
      <c r="V11" s="232"/>
      <c r="W11" s="235"/>
      <c r="X11" s="235"/>
      <c r="Y11" s="232"/>
      <c r="Z11" s="236"/>
      <c r="AA11" s="236"/>
      <c r="AB11" s="75">
        <f t="shared" si="0"/>
        <v>0</v>
      </c>
      <c r="AC11" s="75">
        <f t="shared" si="1"/>
        <v>0</v>
      </c>
      <c r="AD11" s="198"/>
      <c r="AE11" s="198"/>
      <c r="AF11" s="198"/>
      <c r="AG11" s="199"/>
      <c r="AH11" s="199"/>
      <c r="AI11" s="198"/>
      <c r="AJ11" s="200"/>
      <c r="AK11" s="200"/>
      <c r="AL11" s="201"/>
      <c r="AM11" s="201"/>
      <c r="AN11" s="202">
        <f t="shared" si="2"/>
        <v>0</v>
      </c>
    </row>
    <row r="12" spans="1:254" ht="18.5" thickBot="1" x14ac:dyDescent="0.4">
      <c r="A12" s="50" t="s">
        <v>212</v>
      </c>
      <c r="B12" s="50" t="s">
        <v>580</v>
      </c>
      <c r="C12" s="51" t="s">
        <v>581</v>
      </c>
      <c r="D12" s="52" t="s">
        <v>582</v>
      </c>
      <c r="E12" s="52" t="s">
        <v>583</v>
      </c>
      <c r="F12" s="53">
        <v>110000</v>
      </c>
      <c r="G12" s="53" t="s">
        <v>131</v>
      </c>
      <c r="H12" s="53" t="s">
        <v>131</v>
      </c>
      <c r="I12" s="53" t="s">
        <v>131</v>
      </c>
      <c r="J12" s="53" t="s">
        <v>131</v>
      </c>
      <c r="K12" s="53" t="s">
        <v>98</v>
      </c>
      <c r="L12" s="54" t="s">
        <v>104</v>
      </c>
      <c r="M12" s="53" t="s">
        <v>584</v>
      </c>
      <c r="N12" s="54" t="s">
        <v>131</v>
      </c>
      <c r="O12" s="51">
        <v>-25.765879999999999</v>
      </c>
      <c r="P12" s="51">
        <v>28.204661999999999</v>
      </c>
      <c r="Q12" s="52" t="s">
        <v>317</v>
      </c>
      <c r="R12" s="52" t="s">
        <v>318</v>
      </c>
      <c r="S12" s="46"/>
      <c r="T12" s="232"/>
      <c r="U12" s="232"/>
      <c r="V12" s="232"/>
      <c r="W12" s="235"/>
      <c r="X12" s="235"/>
      <c r="Y12" s="232"/>
      <c r="Z12" s="236"/>
      <c r="AA12" s="236"/>
      <c r="AB12" s="75">
        <f t="shared" si="0"/>
        <v>0</v>
      </c>
      <c r="AC12" s="75">
        <f t="shared" si="1"/>
        <v>0</v>
      </c>
      <c r="AD12" s="232"/>
      <c r="AE12" s="232"/>
      <c r="AF12" s="232"/>
      <c r="AG12" s="235"/>
      <c r="AH12" s="235"/>
      <c r="AI12" s="232"/>
      <c r="AJ12" s="236"/>
      <c r="AK12" s="236"/>
      <c r="AL12" s="75">
        <f t="shared" si="3"/>
        <v>0</v>
      </c>
      <c r="AM12" s="75">
        <f t="shared" si="4"/>
        <v>0</v>
      </c>
      <c r="AN12" s="202">
        <f t="shared" si="2"/>
        <v>0</v>
      </c>
    </row>
    <row r="13" spans="1:254" ht="27.5" thickBot="1" x14ac:dyDescent="0.4">
      <c r="A13" s="50" t="s">
        <v>212</v>
      </c>
      <c r="B13" s="50" t="s">
        <v>592</v>
      </c>
      <c r="C13" s="51" t="s">
        <v>605</v>
      </c>
      <c r="D13" s="52" t="s">
        <v>606</v>
      </c>
      <c r="E13" s="52" t="s">
        <v>131</v>
      </c>
      <c r="F13" s="53" t="s">
        <v>131</v>
      </c>
      <c r="G13" s="53" t="s">
        <v>131</v>
      </c>
      <c r="H13" s="53" t="s">
        <v>131</v>
      </c>
      <c r="I13" s="53" t="s">
        <v>131</v>
      </c>
      <c r="J13" s="53" t="s">
        <v>131</v>
      </c>
      <c r="K13" s="54" t="s">
        <v>98</v>
      </c>
      <c r="L13" s="53" t="s">
        <v>131</v>
      </c>
      <c r="M13" s="53" t="s">
        <v>216</v>
      </c>
      <c r="N13" s="53" t="s">
        <v>131</v>
      </c>
      <c r="O13" s="51">
        <v>-32.330385999999997</v>
      </c>
      <c r="P13" s="51">
        <v>22.500021</v>
      </c>
      <c r="Q13" s="52" t="s">
        <v>607</v>
      </c>
      <c r="R13" s="52" t="s">
        <v>608</v>
      </c>
      <c r="S13" s="46"/>
      <c r="T13" s="241"/>
      <c r="U13" s="241"/>
      <c r="V13" s="241"/>
      <c r="W13" s="242"/>
      <c r="X13" s="242"/>
      <c r="Y13" s="241"/>
      <c r="Z13" s="243"/>
      <c r="AA13" s="243"/>
      <c r="AB13" s="203">
        <f t="shared" si="0"/>
        <v>0</v>
      </c>
      <c r="AC13" s="203">
        <f t="shared" si="1"/>
        <v>0</v>
      </c>
      <c r="AD13" s="204"/>
      <c r="AE13" s="204"/>
      <c r="AF13" s="204"/>
      <c r="AG13" s="205"/>
      <c r="AH13" s="205"/>
      <c r="AI13" s="204"/>
      <c r="AJ13" s="206"/>
      <c r="AK13" s="206"/>
      <c r="AL13" s="207"/>
      <c r="AM13" s="207"/>
      <c r="AN13" s="208">
        <f t="shared" si="2"/>
        <v>0</v>
      </c>
    </row>
    <row r="14" spans="1:254" ht="15" thickBot="1" x14ac:dyDescent="0.4">
      <c r="Z14" s="197">
        <f>SUM(Z4:Z13)</f>
        <v>0</v>
      </c>
      <c r="AA14" s="197">
        <f>SUM(AA4:AA13)</f>
        <v>0</v>
      </c>
      <c r="AB14" s="197">
        <f>SUM(AB4:AB13)</f>
        <v>0</v>
      </c>
      <c r="AC14" s="197">
        <f>SUM(AC4:AC13)</f>
        <v>0</v>
      </c>
      <c r="AD14" s="60"/>
      <c r="AE14" s="60"/>
      <c r="AF14" s="60"/>
      <c r="AG14" s="74"/>
      <c r="AH14" s="74"/>
      <c r="AI14" s="60"/>
      <c r="AJ14" s="197">
        <f>SUM(AJ4:AJ13)</f>
        <v>0</v>
      </c>
      <c r="AK14" s="197">
        <f>SUM(AK4:AK13)</f>
        <v>0</v>
      </c>
      <c r="AL14" s="197">
        <f>SUM(AL4:AL13)</f>
        <v>0</v>
      </c>
      <c r="AM14" s="197">
        <f>SUM(AM4:AM13)</f>
        <v>0</v>
      </c>
      <c r="AN14" s="197">
        <f>SUM(AN4:AN13)</f>
        <v>0</v>
      </c>
    </row>
    <row r="15" spans="1:254" ht="15" thickTop="1" x14ac:dyDescent="0.35"/>
  </sheetData>
  <sheetProtection sheet="1" objects="1" scenarios="1"/>
  <mergeCells count="4">
    <mergeCell ref="O2:P2"/>
    <mergeCell ref="T2:AC2"/>
    <mergeCell ref="AD2:AM2"/>
    <mergeCell ref="O3:P3"/>
  </mergeCells>
  <printOptions horizontalCentered="1" verticalCentered="1"/>
  <pageMargins left="0.70866141732283472" right="0.70866141732283472" top="0.94488188976377963" bottom="0.74803149606299213" header="0.11811023622047245" footer="0.31496062992125984"/>
  <pageSetup paperSize="9" fitToWidth="3" orientation="landscape" r:id="rId1"/>
  <headerFooter>
    <oddHeader>&amp;L&amp;G&amp;CPricing
Internet Services</oddHeader>
    <oddFooter>&amp;CPage &amp;P of &amp;N</oddFooter>
  </headerFooter>
  <colBreaks count="2" manualBreakCount="2">
    <brk id="19" max="1048575" man="1"/>
    <brk id="29"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96E7-80FA-4426-83B5-E1B651AE8B6E}">
  <sheetPr codeName="Sheet12"/>
  <dimension ref="A1:O102"/>
  <sheetViews>
    <sheetView topLeftCell="A85" workbookViewId="0">
      <selection activeCell="I100" sqref="I100"/>
    </sheetView>
  </sheetViews>
  <sheetFormatPr defaultRowHeight="14.5" x14ac:dyDescent="0.35"/>
  <cols>
    <col min="1" max="1" width="21.453125" customWidth="1"/>
    <col min="2" max="2" width="18.54296875" customWidth="1"/>
    <col min="3" max="3" width="12.26953125" bestFit="1" customWidth="1"/>
    <col min="4" max="4" width="14.6328125" customWidth="1"/>
    <col min="6" max="6" width="11.7265625" customWidth="1"/>
    <col min="8" max="8" width="12.54296875" customWidth="1"/>
    <col min="9" max="9" width="13" customWidth="1"/>
    <col min="10" max="10" width="13.26953125" customWidth="1"/>
    <col min="11" max="11" width="19.453125" customWidth="1"/>
    <col min="14" max="14" width="26" customWidth="1"/>
  </cols>
  <sheetData>
    <row r="1" spans="1:14" x14ac:dyDescent="0.35">
      <c r="A1" s="316"/>
      <c r="B1" s="318"/>
      <c r="C1" s="318"/>
      <c r="D1" s="318"/>
      <c r="E1" s="318"/>
      <c r="F1" s="318"/>
      <c r="G1" s="318"/>
      <c r="H1" s="318"/>
      <c r="I1" s="322"/>
      <c r="J1" s="318"/>
      <c r="K1" s="322"/>
      <c r="L1" s="318"/>
      <c r="M1" s="322"/>
      <c r="N1" s="318"/>
    </row>
    <row r="2" spans="1:14" ht="18.5" customHeight="1" thickBot="1" x14ac:dyDescent="0.4">
      <c r="A2" s="317" t="s">
        <v>1651</v>
      </c>
      <c r="B2" s="407" t="s">
        <v>1876</v>
      </c>
      <c r="C2" s="319" t="s">
        <v>1527</v>
      </c>
      <c r="D2" s="319" t="s">
        <v>1836</v>
      </c>
      <c r="E2" s="320" t="s">
        <v>1652</v>
      </c>
      <c r="F2" s="320" t="s">
        <v>1837</v>
      </c>
      <c r="G2" s="321" t="s">
        <v>1653</v>
      </c>
      <c r="H2" s="319" t="s">
        <v>1838</v>
      </c>
      <c r="I2" s="323" t="s">
        <v>1877</v>
      </c>
      <c r="J2" s="321" t="s">
        <v>1838</v>
      </c>
      <c r="K2" s="324" t="s">
        <v>1654</v>
      </c>
      <c r="L2" s="325" t="s">
        <v>1731</v>
      </c>
      <c r="M2" s="324" t="s">
        <v>1839</v>
      </c>
      <c r="N2" s="321" t="s">
        <v>1655</v>
      </c>
    </row>
    <row r="3" spans="1:14" ht="15" thickBot="1" x14ac:dyDescent="0.4">
      <c r="A3" s="390" t="s">
        <v>1705</v>
      </c>
      <c r="B3" s="391" t="s">
        <v>1661</v>
      </c>
      <c r="C3" s="390">
        <v>4</v>
      </c>
      <c r="D3" s="392"/>
      <c r="E3" s="391">
        <v>4</v>
      </c>
      <c r="F3" s="393"/>
      <c r="G3" s="391">
        <v>2</v>
      </c>
      <c r="H3" s="393"/>
      <c r="I3" s="430"/>
      <c r="J3" s="428"/>
      <c r="K3" s="391" t="s">
        <v>1855</v>
      </c>
      <c r="L3" s="396">
        <v>148</v>
      </c>
      <c r="M3" s="428"/>
      <c r="N3" s="390" t="s">
        <v>1706</v>
      </c>
    </row>
    <row r="4" spans="1:14" ht="15" thickBot="1" x14ac:dyDescent="0.4">
      <c r="A4" s="390" t="s">
        <v>1707</v>
      </c>
      <c r="B4" s="391" t="s">
        <v>1661</v>
      </c>
      <c r="C4" s="390">
        <v>4</v>
      </c>
      <c r="D4" s="392"/>
      <c r="E4" s="391">
        <v>4</v>
      </c>
      <c r="F4" s="393"/>
      <c r="G4" s="391">
        <v>2</v>
      </c>
      <c r="H4" s="393"/>
      <c r="I4" s="430"/>
      <c r="J4" s="428"/>
      <c r="K4" s="391" t="s">
        <v>1858</v>
      </c>
      <c r="L4" s="396">
        <v>102</v>
      </c>
      <c r="M4" s="428"/>
      <c r="N4" s="390" t="s">
        <v>1706</v>
      </c>
    </row>
    <row r="5" spans="1:14" ht="15" thickBot="1" x14ac:dyDescent="0.4">
      <c r="A5" s="390" t="s">
        <v>1708</v>
      </c>
      <c r="B5" s="391" t="s">
        <v>1661</v>
      </c>
      <c r="C5" s="390">
        <v>4</v>
      </c>
      <c r="D5" s="392"/>
      <c r="E5" s="391">
        <v>4</v>
      </c>
      <c r="F5" s="393"/>
      <c r="G5" s="391">
        <v>2</v>
      </c>
      <c r="H5" s="393"/>
      <c r="I5" s="394"/>
      <c r="J5" s="395"/>
      <c r="K5" s="397"/>
      <c r="L5" s="396" t="s">
        <v>1686</v>
      </c>
      <c r="M5" s="395"/>
      <c r="N5" s="390" t="s">
        <v>1709</v>
      </c>
    </row>
    <row r="6" spans="1:14" ht="15" thickBot="1" x14ac:dyDescent="0.4">
      <c r="A6" s="390" t="s">
        <v>1710</v>
      </c>
      <c r="B6" s="391" t="s">
        <v>1677</v>
      </c>
      <c r="C6" s="390">
        <v>16</v>
      </c>
      <c r="D6" s="392"/>
      <c r="E6" s="391">
        <v>16</v>
      </c>
      <c r="F6" s="393"/>
      <c r="G6" s="391">
        <v>4</v>
      </c>
      <c r="H6" s="393"/>
      <c r="I6" s="430"/>
      <c r="J6" s="428"/>
      <c r="K6" s="391" t="s">
        <v>1857</v>
      </c>
      <c r="L6" s="396">
        <v>220</v>
      </c>
      <c r="M6" s="428"/>
      <c r="N6" s="390" t="s">
        <v>1711</v>
      </c>
    </row>
    <row r="7" spans="1:14" ht="15" thickBot="1" x14ac:dyDescent="0.4">
      <c r="A7" s="390" t="s">
        <v>1712</v>
      </c>
      <c r="B7" s="391" t="s">
        <v>1677</v>
      </c>
      <c r="C7" s="390">
        <v>16</v>
      </c>
      <c r="D7" s="392"/>
      <c r="E7" s="391">
        <v>16</v>
      </c>
      <c r="F7" s="393"/>
      <c r="G7" s="391">
        <v>2</v>
      </c>
      <c r="H7" s="393"/>
      <c r="I7" s="430"/>
      <c r="J7" s="428"/>
      <c r="K7" s="391" t="s">
        <v>1856</v>
      </c>
      <c r="L7" s="396">
        <v>116</v>
      </c>
      <c r="M7" s="428"/>
      <c r="N7" s="390" t="s">
        <v>1711</v>
      </c>
    </row>
    <row r="8" spans="1:14" ht="15" thickBot="1" x14ac:dyDescent="0.4">
      <c r="A8" s="390" t="s">
        <v>1713</v>
      </c>
      <c r="B8" s="391" t="s">
        <v>1661</v>
      </c>
      <c r="C8" s="390">
        <v>4</v>
      </c>
      <c r="D8" s="392"/>
      <c r="E8" s="391">
        <v>4</v>
      </c>
      <c r="F8" s="393"/>
      <c r="G8" s="391">
        <v>2</v>
      </c>
      <c r="H8" s="393"/>
      <c r="I8" s="394"/>
      <c r="J8" s="395"/>
      <c r="K8" s="391" t="s">
        <v>1664</v>
      </c>
      <c r="L8" s="396">
        <v>76</v>
      </c>
      <c r="M8" s="395"/>
      <c r="N8" s="390" t="s">
        <v>1714</v>
      </c>
    </row>
    <row r="9" spans="1:14" ht="15" thickBot="1" x14ac:dyDescent="0.4">
      <c r="A9" s="390" t="s">
        <v>1715</v>
      </c>
      <c r="B9" s="391" t="s">
        <v>1716</v>
      </c>
      <c r="C9" s="390">
        <v>32</v>
      </c>
      <c r="D9" s="392"/>
      <c r="E9" s="391">
        <v>24</v>
      </c>
      <c r="F9" s="393"/>
      <c r="G9" s="391">
        <v>8</v>
      </c>
      <c r="H9" s="393"/>
      <c r="I9" s="430"/>
      <c r="J9" s="428"/>
      <c r="K9" s="391" t="s">
        <v>1859</v>
      </c>
      <c r="L9" s="396">
        <v>107</v>
      </c>
      <c r="M9" s="428"/>
      <c r="N9" s="390" t="s">
        <v>1543</v>
      </c>
    </row>
    <row r="10" spans="1:14" ht="15" thickBot="1" x14ac:dyDescent="0.4">
      <c r="A10" s="390" t="s">
        <v>1717</v>
      </c>
      <c r="B10" s="391" t="s">
        <v>1657</v>
      </c>
      <c r="C10" s="390">
        <v>8</v>
      </c>
      <c r="D10" s="392"/>
      <c r="E10" s="391">
        <v>8</v>
      </c>
      <c r="F10" s="393"/>
      <c r="G10" s="391">
        <v>2</v>
      </c>
      <c r="H10" s="393"/>
      <c r="I10" s="430"/>
      <c r="J10" s="428"/>
      <c r="K10" s="391" t="s">
        <v>1860</v>
      </c>
      <c r="L10" s="396">
        <v>152</v>
      </c>
      <c r="M10" s="428"/>
      <c r="N10" s="390" t="s">
        <v>1543</v>
      </c>
    </row>
    <row r="11" spans="1:14" ht="15" thickBot="1" x14ac:dyDescent="0.4">
      <c r="A11" s="390" t="s">
        <v>1718</v>
      </c>
      <c r="B11" s="391" t="s">
        <v>1657</v>
      </c>
      <c r="C11" s="390">
        <v>8</v>
      </c>
      <c r="D11" s="392"/>
      <c r="E11" s="391">
        <v>8</v>
      </c>
      <c r="F11" s="393"/>
      <c r="G11" s="391">
        <v>4</v>
      </c>
      <c r="H11" s="393"/>
      <c r="I11" s="430"/>
      <c r="J11" s="428"/>
      <c r="K11" s="391" t="s">
        <v>1861</v>
      </c>
      <c r="L11" s="396">
        <v>340</v>
      </c>
      <c r="M11" s="428"/>
      <c r="N11" s="390" t="s">
        <v>1543</v>
      </c>
    </row>
    <row r="12" spans="1:14" ht="15" thickBot="1" x14ac:dyDescent="0.4">
      <c r="A12" s="390" t="s">
        <v>1719</v>
      </c>
      <c r="B12" s="391" t="s">
        <v>1682</v>
      </c>
      <c r="C12" s="390">
        <v>12</v>
      </c>
      <c r="D12" s="392"/>
      <c r="E12" s="391">
        <v>12</v>
      </c>
      <c r="F12" s="393"/>
      <c r="G12" s="391">
        <v>8</v>
      </c>
      <c r="H12" s="393"/>
      <c r="I12" s="394"/>
      <c r="J12" s="395"/>
      <c r="K12" s="391" t="s">
        <v>1720</v>
      </c>
      <c r="L12" s="396">
        <v>49</v>
      </c>
      <c r="M12" s="395"/>
      <c r="N12" s="390" t="s">
        <v>1543</v>
      </c>
    </row>
    <row r="13" spans="1:14" ht="15" thickBot="1" x14ac:dyDescent="0.4">
      <c r="A13" s="326" t="s">
        <v>1721</v>
      </c>
      <c r="B13" s="329" t="s">
        <v>1677</v>
      </c>
      <c r="C13" s="328">
        <v>16</v>
      </c>
      <c r="D13" s="335"/>
      <c r="E13" s="329">
        <v>16</v>
      </c>
      <c r="F13" s="337"/>
      <c r="G13" s="329">
        <v>4</v>
      </c>
      <c r="H13" s="337"/>
      <c r="I13" s="356"/>
      <c r="J13" s="338"/>
      <c r="K13" s="355"/>
      <c r="L13" s="327" t="s">
        <v>1686</v>
      </c>
      <c r="M13" s="338"/>
      <c r="N13" s="390" t="s">
        <v>1722</v>
      </c>
    </row>
    <row r="14" spans="1:14" ht="15" thickBot="1" x14ac:dyDescent="0.4">
      <c r="A14" s="326" t="s">
        <v>1723</v>
      </c>
      <c r="B14" s="329" t="s">
        <v>1677</v>
      </c>
      <c r="C14" s="328">
        <v>16</v>
      </c>
      <c r="D14" s="335"/>
      <c r="E14" s="329">
        <v>16</v>
      </c>
      <c r="F14" s="337"/>
      <c r="G14" s="329">
        <v>4</v>
      </c>
      <c r="H14" s="337"/>
      <c r="I14" s="356"/>
      <c r="J14" s="338"/>
      <c r="K14" s="329" t="s">
        <v>1724</v>
      </c>
      <c r="L14" s="327">
        <v>48</v>
      </c>
      <c r="M14" s="338"/>
      <c r="N14" s="328" t="s">
        <v>1875</v>
      </c>
    </row>
    <row r="15" spans="1:14" ht="15" thickBot="1" x14ac:dyDescent="0.4">
      <c r="A15" s="326" t="s">
        <v>1725</v>
      </c>
      <c r="B15" s="329" t="s">
        <v>1726</v>
      </c>
      <c r="C15" s="328">
        <v>20</v>
      </c>
      <c r="D15" s="335"/>
      <c r="E15" s="329">
        <v>20</v>
      </c>
      <c r="F15" s="337"/>
      <c r="G15" s="329">
        <v>4</v>
      </c>
      <c r="H15" s="337"/>
      <c r="I15" s="356"/>
      <c r="J15" s="338"/>
      <c r="K15" s="355"/>
      <c r="L15" s="327" t="s">
        <v>1686</v>
      </c>
      <c r="M15" s="338"/>
      <c r="N15" s="328" t="s">
        <v>1727</v>
      </c>
    </row>
    <row r="16" spans="1:14" ht="15" thickBot="1" x14ac:dyDescent="0.4">
      <c r="A16" s="326" t="s">
        <v>1728</v>
      </c>
      <c r="B16" s="329" t="s">
        <v>1716</v>
      </c>
      <c r="C16" s="328">
        <v>32</v>
      </c>
      <c r="D16" s="335"/>
      <c r="E16" s="329">
        <v>24</v>
      </c>
      <c r="F16" s="337"/>
      <c r="G16" s="329">
        <v>4</v>
      </c>
      <c r="H16" s="337"/>
      <c r="I16" s="356"/>
      <c r="J16" s="338"/>
      <c r="K16" s="329" t="s">
        <v>1662</v>
      </c>
      <c r="L16" s="327">
        <v>96</v>
      </c>
      <c r="M16" s="338"/>
      <c r="N16" s="328" t="s">
        <v>1729</v>
      </c>
    </row>
    <row r="17" spans="1:14" ht="15" thickBot="1" x14ac:dyDescent="0.4">
      <c r="A17" s="390" t="s">
        <v>1730</v>
      </c>
      <c r="B17" s="391" t="s">
        <v>1716</v>
      </c>
      <c r="C17" s="390">
        <v>32</v>
      </c>
      <c r="D17" s="392"/>
      <c r="E17" s="391">
        <v>24</v>
      </c>
      <c r="F17" s="393"/>
      <c r="G17" s="391">
        <v>4</v>
      </c>
      <c r="H17" s="393"/>
      <c r="I17" s="430"/>
      <c r="J17" s="428"/>
      <c r="K17" s="391" t="s">
        <v>1862</v>
      </c>
      <c r="L17" s="396">
        <v>112</v>
      </c>
      <c r="M17" s="428"/>
      <c r="N17" s="390" t="s">
        <v>1729</v>
      </c>
    </row>
    <row r="18" spans="1:14" ht="15" thickBot="1" x14ac:dyDescent="0.4">
      <c r="A18" s="390" t="s">
        <v>1732</v>
      </c>
      <c r="B18" s="391" t="s">
        <v>1657</v>
      </c>
      <c r="C18" s="390">
        <v>8</v>
      </c>
      <c r="D18" s="392"/>
      <c r="E18" s="391">
        <v>8</v>
      </c>
      <c r="F18" s="393"/>
      <c r="G18" s="390">
        <v>2</v>
      </c>
      <c r="H18" s="392"/>
      <c r="I18" s="430"/>
      <c r="J18" s="428"/>
      <c r="K18" s="391" t="s">
        <v>1849</v>
      </c>
      <c r="L18" s="396">
        <v>104</v>
      </c>
      <c r="M18" s="428"/>
      <c r="N18" s="390" t="s">
        <v>1729</v>
      </c>
    </row>
    <row r="19" spans="1:14" ht="15" thickBot="1" x14ac:dyDescent="0.4">
      <c r="A19" s="390" t="s">
        <v>1733</v>
      </c>
      <c r="B19" s="391" t="s">
        <v>1677</v>
      </c>
      <c r="C19" s="390">
        <v>16</v>
      </c>
      <c r="D19" s="392"/>
      <c r="E19" s="391">
        <v>16</v>
      </c>
      <c r="F19" s="393"/>
      <c r="G19" s="390">
        <v>2</v>
      </c>
      <c r="H19" s="392"/>
      <c r="I19" s="394"/>
      <c r="J19" s="395"/>
      <c r="K19" s="391" t="s">
        <v>1662</v>
      </c>
      <c r="L19" s="396">
        <v>96</v>
      </c>
      <c r="M19" s="395"/>
      <c r="N19" s="390" t="s">
        <v>1729</v>
      </c>
    </row>
    <row r="20" spans="1:14" ht="15" thickBot="1" x14ac:dyDescent="0.4">
      <c r="A20" s="326" t="s">
        <v>1734</v>
      </c>
      <c r="B20" s="329" t="s">
        <v>1657</v>
      </c>
      <c r="C20" s="328">
        <v>8</v>
      </c>
      <c r="D20" s="335"/>
      <c r="E20" s="329">
        <v>8</v>
      </c>
      <c r="F20" s="337"/>
      <c r="G20" s="328">
        <v>2</v>
      </c>
      <c r="H20" s="335"/>
      <c r="I20" s="356"/>
      <c r="J20" s="338"/>
      <c r="K20" s="329" t="s">
        <v>1662</v>
      </c>
      <c r="L20" s="327">
        <v>96</v>
      </c>
      <c r="M20" s="338"/>
      <c r="N20" s="328" t="s">
        <v>1729</v>
      </c>
    </row>
    <row r="21" spans="1:14" ht="15" thickBot="1" x14ac:dyDescent="0.4">
      <c r="A21" s="330" t="s">
        <v>1735</v>
      </c>
      <c r="B21" s="333" t="s">
        <v>1716</v>
      </c>
      <c r="C21" s="332">
        <v>32</v>
      </c>
      <c r="D21" s="334"/>
      <c r="E21" s="333">
        <v>24</v>
      </c>
      <c r="F21" s="336"/>
      <c r="G21" s="332">
        <v>4</v>
      </c>
      <c r="H21" s="334"/>
      <c r="I21" s="422"/>
      <c r="J21" s="423"/>
      <c r="K21" s="333" t="s">
        <v>1855</v>
      </c>
      <c r="L21" s="331">
        <v>148</v>
      </c>
      <c r="M21" s="423"/>
      <c r="N21" s="332" t="s">
        <v>1729</v>
      </c>
    </row>
    <row r="22" spans="1:14" ht="15" thickBot="1" x14ac:dyDescent="0.4">
      <c r="A22" s="390" t="s">
        <v>1736</v>
      </c>
      <c r="B22" s="391" t="s">
        <v>1677</v>
      </c>
      <c r="C22" s="390">
        <v>16</v>
      </c>
      <c r="D22" s="392"/>
      <c r="E22" s="391">
        <v>16</v>
      </c>
      <c r="F22" s="393"/>
      <c r="G22" s="390">
        <v>2</v>
      </c>
      <c r="H22" s="392"/>
      <c r="I22" s="430"/>
      <c r="J22" s="428"/>
      <c r="K22" s="391" t="s">
        <v>1849</v>
      </c>
      <c r="L22" s="396">
        <v>104</v>
      </c>
      <c r="M22" s="428"/>
      <c r="N22" s="390" t="s">
        <v>1729</v>
      </c>
    </row>
    <row r="23" spans="1:14" ht="15" thickBot="1" x14ac:dyDescent="0.4">
      <c r="A23" s="390" t="s">
        <v>1737</v>
      </c>
      <c r="B23" s="391" t="s">
        <v>1657</v>
      </c>
      <c r="C23" s="390">
        <v>8</v>
      </c>
      <c r="D23" s="392"/>
      <c r="E23" s="391">
        <v>8</v>
      </c>
      <c r="F23" s="393"/>
      <c r="G23" s="390">
        <v>2</v>
      </c>
      <c r="H23" s="392"/>
      <c r="I23" s="394"/>
      <c r="J23" s="395"/>
      <c r="K23" s="391" t="s">
        <v>1738</v>
      </c>
      <c r="L23" s="396">
        <v>84</v>
      </c>
      <c r="M23" s="395"/>
      <c r="N23" s="390" t="s">
        <v>1739</v>
      </c>
    </row>
    <row r="24" spans="1:14" ht="15" thickBot="1" x14ac:dyDescent="0.4">
      <c r="A24" s="390" t="s">
        <v>1740</v>
      </c>
      <c r="B24" s="391" t="s">
        <v>1677</v>
      </c>
      <c r="C24" s="390">
        <v>16</v>
      </c>
      <c r="D24" s="392"/>
      <c r="E24" s="391">
        <v>16</v>
      </c>
      <c r="F24" s="393"/>
      <c r="G24" s="390">
        <v>4</v>
      </c>
      <c r="H24" s="392"/>
      <c r="I24" s="396">
        <v>4</v>
      </c>
      <c r="J24" s="395"/>
      <c r="K24" s="391" t="s">
        <v>1741</v>
      </c>
      <c r="L24" s="396">
        <v>68</v>
      </c>
      <c r="M24" s="395"/>
      <c r="N24" s="390" t="s">
        <v>1742</v>
      </c>
    </row>
    <row r="25" spans="1:14" ht="18.5" thickBot="1" x14ac:dyDescent="0.4">
      <c r="A25" s="326" t="s">
        <v>1874</v>
      </c>
      <c r="B25" s="329" t="s">
        <v>1657</v>
      </c>
      <c r="C25" s="328">
        <v>8</v>
      </c>
      <c r="D25" s="335"/>
      <c r="E25" s="329">
        <v>8</v>
      </c>
      <c r="F25" s="337"/>
      <c r="G25" s="328">
        <v>4</v>
      </c>
      <c r="H25" s="335"/>
      <c r="I25" s="327">
        <v>4</v>
      </c>
      <c r="J25" s="338"/>
      <c r="K25" s="329" t="s">
        <v>1743</v>
      </c>
      <c r="L25" s="327">
        <v>48</v>
      </c>
      <c r="M25" s="338"/>
      <c r="N25" s="357" t="s">
        <v>1744</v>
      </c>
    </row>
    <row r="26" spans="1:14" ht="15" thickBot="1" x14ac:dyDescent="0.4">
      <c r="A26" s="326" t="s">
        <v>1745</v>
      </c>
      <c r="B26" s="329" t="s">
        <v>1657</v>
      </c>
      <c r="C26" s="328">
        <v>8</v>
      </c>
      <c r="D26" s="335"/>
      <c r="E26" s="329">
        <v>8</v>
      </c>
      <c r="F26" s="337"/>
      <c r="G26" s="328">
        <v>4</v>
      </c>
      <c r="H26" s="335"/>
      <c r="I26" s="356"/>
      <c r="J26" s="338"/>
      <c r="K26" s="329" t="s">
        <v>1746</v>
      </c>
      <c r="L26" s="327">
        <v>51</v>
      </c>
      <c r="M26" s="338"/>
      <c r="N26" s="328" t="s">
        <v>1747</v>
      </c>
    </row>
    <row r="27" spans="1:14" ht="15" thickBot="1" x14ac:dyDescent="0.4">
      <c r="A27" s="330" t="s">
        <v>1748</v>
      </c>
      <c r="B27" s="333" t="s">
        <v>1661</v>
      </c>
      <c r="C27" s="332">
        <v>4</v>
      </c>
      <c r="D27" s="334"/>
      <c r="E27" s="333">
        <v>4</v>
      </c>
      <c r="F27" s="336"/>
      <c r="G27" s="332">
        <v>2</v>
      </c>
      <c r="H27" s="334"/>
      <c r="I27" s="358"/>
      <c r="J27" s="359"/>
      <c r="K27" s="333" t="s">
        <v>1749</v>
      </c>
      <c r="L27" s="331">
        <v>52</v>
      </c>
      <c r="M27" s="359"/>
      <c r="N27" s="332" t="s">
        <v>1750</v>
      </c>
    </row>
    <row r="28" spans="1:14" ht="15" thickBot="1" x14ac:dyDescent="0.4">
      <c r="A28" s="375" t="s">
        <v>1751</v>
      </c>
      <c r="B28" s="376" t="s">
        <v>1661</v>
      </c>
      <c r="C28" s="377">
        <v>4</v>
      </c>
      <c r="D28" s="378"/>
      <c r="E28" s="376">
        <v>4</v>
      </c>
      <c r="F28" s="379"/>
      <c r="G28" s="377">
        <v>2</v>
      </c>
      <c r="H28" s="378"/>
      <c r="I28" s="425"/>
      <c r="J28" s="426"/>
      <c r="K28" s="376" t="s">
        <v>1854</v>
      </c>
      <c r="L28" s="382">
        <v>316</v>
      </c>
      <c r="M28" s="426"/>
      <c r="N28" s="46" t="s">
        <v>1752</v>
      </c>
    </row>
    <row r="29" spans="1:14" ht="15" thickBot="1" x14ac:dyDescent="0.4">
      <c r="A29" s="330" t="s">
        <v>1753</v>
      </c>
      <c r="B29" s="333" t="s">
        <v>1661</v>
      </c>
      <c r="C29" s="332">
        <v>4</v>
      </c>
      <c r="D29" s="334"/>
      <c r="E29" s="333">
        <v>4</v>
      </c>
      <c r="F29" s="336"/>
      <c r="G29" s="332">
        <v>2</v>
      </c>
      <c r="H29" s="334"/>
      <c r="I29" s="331">
        <v>2</v>
      </c>
      <c r="J29" s="359"/>
      <c r="K29" s="333" t="s">
        <v>1754</v>
      </c>
      <c r="L29" s="331">
        <v>53</v>
      </c>
      <c r="M29" s="359"/>
      <c r="N29" s="332" t="s">
        <v>1755</v>
      </c>
    </row>
    <row r="30" spans="1:14" ht="15" thickBot="1" x14ac:dyDescent="0.4">
      <c r="A30" s="384" t="s">
        <v>1756</v>
      </c>
      <c r="B30" s="385" t="s">
        <v>1657</v>
      </c>
      <c r="C30" s="384">
        <v>8</v>
      </c>
      <c r="D30" s="386"/>
      <c r="E30" s="385">
        <v>8</v>
      </c>
      <c r="F30" s="387"/>
      <c r="G30" s="384">
        <v>2</v>
      </c>
      <c r="H30" s="386"/>
      <c r="I30" s="388">
        <v>2</v>
      </c>
      <c r="J30" s="429"/>
      <c r="K30" s="385" t="s">
        <v>1849</v>
      </c>
      <c r="L30" s="388">
        <v>104</v>
      </c>
      <c r="M30" s="429"/>
      <c r="N30" s="384" t="s">
        <v>1755</v>
      </c>
    </row>
    <row r="31" spans="1:14" ht="15" thickBot="1" x14ac:dyDescent="0.4">
      <c r="A31" s="384" t="s">
        <v>1757</v>
      </c>
      <c r="B31" s="385" t="s">
        <v>1677</v>
      </c>
      <c r="C31" s="384">
        <v>16</v>
      </c>
      <c r="D31" s="386"/>
      <c r="E31" s="385">
        <v>16</v>
      </c>
      <c r="F31" s="387"/>
      <c r="G31" s="384">
        <v>8</v>
      </c>
      <c r="H31" s="386"/>
      <c r="I31" s="388">
        <v>8</v>
      </c>
      <c r="J31" s="429"/>
      <c r="K31" s="385" t="s">
        <v>1853</v>
      </c>
      <c r="L31" s="388">
        <v>160</v>
      </c>
      <c r="M31" s="429"/>
      <c r="N31" s="384" t="s">
        <v>1755</v>
      </c>
    </row>
    <row r="32" spans="1:14" ht="15" thickBot="1" x14ac:dyDescent="0.4">
      <c r="A32" s="384" t="s">
        <v>1758</v>
      </c>
      <c r="B32" s="385" t="s">
        <v>1759</v>
      </c>
      <c r="C32" s="384">
        <v>24</v>
      </c>
      <c r="D32" s="386"/>
      <c r="E32" s="385">
        <v>24</v>
      </c>
      <c r="F32" s="387"/>
      <c r="G32" s="384">
        <v>8</v>
      </c>
      <c r="H32" s="386"/>
      <c r="I32" s="388">
        <v>8</v>
      </c>
      <c r="J32" s="389"/>
      <c r="K32" s="385" t="s">
        <v>1760</v>
      </c>
      <c r="L32" s="388">
        <v>88</v>
      </c>
      <c r="M32" s="389"/>
      <c r="N32" s="384" t="s">
        <v>1755</v>
      </c>
    </row>
    <row r="33" spans="1:14" ht="15" thickBot="1" x14ac:dyDescent="0.4">
      <c r="A33" s="326" t="s">
        <v>1761</v>
      </c>
      <c r="B33" s="329" t="s">
        <v>1759</v>
      </c>
      <c r="C33" s="328">
        <v>24</v>
      </c>
      <c r="D33" s="335"/>
      <c r="E33" s="329">
        <v>24</v>
      </c>
      <c r="F33" s="337"/>
      <c r="G33" s="328">
        <v>8</v>
      </c>
      <c r="H33" s="335"/>
      <c r="I33" s="327">
        <v>8</v>
      </c>
      <c r="J33" s="338"/>
      <c r="K33" s="329" t="s">
        <v>1760</v>
      </c>
      <c r="L33" s="327">
        <v>88</v>
      </c>
      <c r="M33" s="338"/>
      <c r="N33" s="328" t="s">
        <v>1755</v>
      </c>
    </row>
    <row r="34" spans="1:14" ht="15" thickBot="1" x14ac:dyDescent="0.4">
      <c r="A34" s="326" t="s">
        <v>1762</v>
      </c>
      <c r="B34" s="329" t="s">
        <v>1763</v>
      </c>
      <c r="C34" s="328">
        <v>24</v>
      </c>
      <c r="D34" s="335"/>
      <c r="E34" s="329">
        <v>24</v>
      </c>
      <c r="F34" s="337"/>
      <c r="G34" s="328">
        <v>8</v>
      </c>
      <c r="H34" s="335"/>
      <c r="I34" s="327">
        <v>8</v>
      </c>
      <c r="J34" s="338"/>
      <c r="K34" s="329" t="s">
        <v>1760</v>
      </c>
      <c r="L34" s="327">
        <v>88</v>
      </c>
      <c r="M34" s="338"/>
      <c r="N34" s="328" t="s">
        <v>1755</v>
      </c>
    </row>
    <row r="35" spans="1:14" ht="15" thickBot="1" x14ac:dyDescent="0.4">
      <c r="A35" s="326" t="s">
        <v>1764</v>
      </c>
      <c r="B35" s="329" t="s">
        <v>1677</v>
      </c>
      <c r="C35" s="328">
        <v>16</v>
      </c>
      <c r="D35" s="335"/>
      <c r="E35" s="329">
        <v>16</v>
      </c>
      <c r="F35" s="337"/>
      <c r="G35" s="328">
        <v>4</v>
      </c>
      <c r="H35" s="335"/>
      <c r="I35" s="356"/>
      <c r="J35" s="338"/>
      <c r="K35" s="329" t="s">
        <v>1765</v>
      </c>
      <c r="L35" s="327">
        <v>42</v>
      </c>
      <c r="M35" s="338"/>
      <c r="N35" s="328" t="s">
        <v>1766</v>
      </c>
    </row>
    <row r="36" spans="1:14" ht="15" thickBot="1" x14ac:dyDescent="0.4">
      <c r="A36" s="326" t="s">
        <v>1767</v>
      </c>
      <c r="B36" s="329" t="s">
        <v>1677</v>
      </c>
      <c r="C36" s="328">
        <v>16</v>
      </c>
      <c r="D36" s="335"/>
      <c r="E36" s="329">
        <v>16</v>
      </c>
      <c r="F36" s="337"/>
      <c r="G36" s="328">
        <v>8</v>
      </c>
      <c r="H36" s="335"/>
      <c r="I36" s="356"/>
      <c r="J36" s="338"/>
      <c r="K36" s="329" t="s">
        <v>1768</v>
      </c>
      <c r="L36" s="327">
        <v>56</v>
      </c>
      <c r="M36" s="338"/>
      <c r="N36" s="328" t="s">
        <v>1769</v>
      </c>
    </row>
    <row r="37" spans="1:14" ht="15" thickBot="1" x14ac:dyDescent="0.4">
      <c r="A37" s="326" t="s">
        <v>1770</v>
      </c>
      <c r="B37" s="329" t="s">
        <v>1657</v>
      </c>
      <c r="C37" s="328">
        <v>8</v>
      </c>
      <c r="D37" s="335"/>
      <c r="E37" s="329">
        <v>8</v>
      </c>
      <c r="F37" s="337"/>
      <c r="G37" s="328">
        <v>2</v>
      </c>
      <c r="H37" s="335"/>
      <c r="I37" s="356"/>
      <c r="J37" s="338"/>
      <c r="K37" s="329" t="s">
        <v>1669</v>
      </c>
      <c r="L37" s="327">
        <v>92</v>
      </c>
      <c r="M37" s="338"/>
      <c r="N37" s="328" t="s">
        <v>1771</v>
      </c>
    </row>
    <row r="38" spans="1:14" x14ac:dyDescent="0.35">
      <c r="A38" s="330" t="s">
        <v>1772</v>
      </c>
      <c r="B38" s="333" t="s">
        <v>1657</v>
      </c>
      <c r="C38" s="332">
        <v>8</v>
      </c>
      <c r="D38" s="334"/>
      <c r="E38" s="333">
        <v>8</v>
      </c>
      <c r="F38" s="336"/>
      <c r="G38" s="332">
        <v>4</v>
      </c>
      <c r="H38" s="334"/>
      <c r="I38" s="422"/>
      <c r="J38" s="423"/>
      <c r="K38" s="333" t="s">
        <v>1842</v>
      </c>
      <c r="L38" s="331">
        <v>232</v>
      </c>
      <c r="M38" s="423"/>
      <c r="N38" s="332" t="s">
        <v>1773</v>
      </c>
    </row>
    <row r="39" spans="1:14" ht="15" thickBot="1" x14ac:dyDescent="0.4">
      <c r="A39" s="326" t="s">
        <v>1656</v>
      </c>
      <c r="B39" s="329" t="s">
        <v>1657</v>
      </c>
      <c r="C39" s="328">
        <v>8</v>
      </c>
      <c r="D39" s="335"/>
      <c r="E39" s="329">
        <v>8</v>
      </c>
      <c r="F39" s="337"/>
      <c r="G39" s="329">
        <v>4</v>
      </c>
      <c r="H39" s="337"/>
      <c r="I39" s="327">
        <v>4</v>
      </c>
      <c r="J39" s="338"/>
      <c r="K39" s="329" t="s">
        <v>1658</v>
      </c>
      <c r="L39" s="327">
        <v>82</v>
      </c>
      <c r="M39" s="338"/>
      <c r="N39" s="328" t="s">
        <v>1659</v>
      </c>
    </row>
    <row r="40" spans="1:14" ht="15" thickBot="1" x14ac:dyDescent="0.4">
      <c r="A40" s="326" t="s">
        <v>1660</v>
      </c>
      <c r="B40" s="329" t="s">
        <v>1661</v>
      </c>
      <c r="C40" s="328">
        <v>4</v>
      </c>
      <c r="D40" s="335"/>
      <c r="E40" s="329">
        <v>4</v>
      </c>
      <c r="F40" s="337"/>
      <c r="G40" s="329">
        <v>4</v>
      </c>
      <c r="H40" s="337"/>
      <c r="I40" s="356"/>
      <c r="J40" s="338"/>
      <c r="K40" s="329" t="s">
        <v>1662</v>
      </c>
      <c r="L40" s="327">
        <v>96</v>
      </c>
      <c r="M40" s="338"/>
      <c r="N40" s="328" t="s">
        <v>1663</v>
      </c>
    </row>
    <row r="41" spans="1:14" ht="15" thickBot="1" x14ac:dyDescent="0.4">
      <c r="A41" s="326" t="s">
        <v>1487</v>
      </c>
      <c r="B41" s="329" t="s">
        <v>1657</v>
      </c>
      <c r="C41" s="328">
        <v>8</v>
      </c>
      <c r="D41" s="335"/>
      <c r="E41" s="329">
        <v>8</v>
      </c>
      <c r="F41" s="337"/>
      <c r="G41" s="329">
        <v>4</v>
      </c>
      <c r="H41" s="337"/>
      <c r="I41" s="356"/>
      <c r="J41" s="338"/>
      <c r="K41" s="329" t="s">
        <v>1664</v>
      </c>
      <c r="L41" s="327">
        <v>76</v>
      </c>
      <c r="M41" s="338"/>
      <c r="N41" s="328" t="s">
        <v>1546</v>
      </c>
    </row>
    <row r="42" spans="1:14" ht="15" thickBot="1" x14ac:dyDescent="0.4">
      <c r="A42" s="326" t="s">
        <v>1665</v>
      </c>
      <c r="B42" s="329" t="s">
        <v>1661</v>
      </c>
      <c r="C42" s="328">
        <v>4</v>
      </c>
      <c r="D42" s="335"/>
      <c r="E42" s="329">
        <v>4</v>
      </c>
      <c r="F42" s="337"/>
      <c r="G42" s="329">
        <v>1</v>
      </c>
      <c r="H42" s="337"/>
      <c r="I42" s="356"/>
      <c r="J42" s="338"/>
      <c r="K42" s="329" t="s">
        <v>1666</v>
      </c>
      <c r="L42" s="327">
        <v>47</v>
      </c>
      <c r="M42" s="338"/>
      <c r="N42" s="328" t="s">
        <v>1667</v>
      </c>
    </row>
    <row r="43" spans="1:14" ht="15" thickBot="1" x14ac:dyDescent="0.4">
      <c r="A43" s="326" t="s">
        <v>1668</v>
      </c>
      <c r="B43" s="329" t="s">
        <v>1657</v>
      </c>
      <c r="C43" s="328">
        <v>8</v>
      </c>
      <c r="D43" s="335"/>
      <c r="E43" s="329">
        <v>8</v>
      </c>
      <c r="F43" s="337"/>
      <c r="G43" s="329">
        <v>2</v>
      </c>
      <c r="H43" s="337"/>
      <c r="I43" s="356"/>
      <c r="J43" s="338"/>
      <c r="K43" s="329" t="s">
        <v>1669</v>
      </c>
      <c r="L43" s="327">
        <v>92</v>
      </c>
      <c r="M43" s="338"/>
      <c r="N43" s="328" t="s">
        <v>1670</v>
      </c>
    </row>
    <row r="44" spans="1:14" ht="15" thickBot="1" x14ac:dyDescent="0.4">
      <c r="A44" s="326" t="s">
        <v>1671</v>
      </c>
      <c r="B44" s="329" t="s">
        <v>1657</v>
      </c>
      <c r="C44" s="328">
        <v>8</v>
      </c>
      <c r="D44" s="335"/>
      <c r="E44" s="329">
        <v>8</v>
      </c>
      <c r="F44" s="337"/>
      <c r="G44" s="329">
        <v>2</v>
      </c>
      <c r="H44" s="337"/>
      <c r="I44" s="356"/>
      <c r="J44" s="338"/>
      <c r="K44" s="329" t="s">
        <v>1664</v>
      </c>
      <c r="L44" s="327">
        <v>76</v>
      </c>
      <c r="M44" s="338"/>
      <c r="N44" s="328" t="s">
        <v>1670</v>
      </c>
    </row>
    <row r="45" spans="1:14" ht="15" thickBot="1" x14ac:dyDescent="0.4">
      <c r="A45" s="326" t="s">
        <v>1672</v>
      </c>
      <c r="B45" s="329" t="s">
        <v>1657</v>
      </c>
      <c r="C45" s="328">
        <v>8</v>
      </c>
      <c r="D45" s="335"/>
      <c r="E45" s="329">
        <v>8</v>
      </c>
      <c r="F45" s="337"/>
      <c r="G45" s="329">
        <v>2</v>
      </c>
      <c r="H45" s="337"/>
      <c r="I45" s="356"/>
      <c r="J45" s="338"/>
      <c r="K45" s="329" t="s">
        <v>1673</v>
      </c>
      <c r="L45" s="327">
        <v>53</v>
      </c>
      <c r="M45" s="338"/>
      <c r="N45" s="328" t="s">
        <v>1670</v>
      </c>
    </row>
    <row r="46" spans="1:14" ht="15" thickBot="1" x14ac:dyDescent="0.4">
      <c r="A46" s="326" t="s">
        <v>1674</v>
      </c>
      <c r="B46" s="329" t="s">
        <v>1657</v>
      </c>
      <c r="C46" s="328">
        <v>8</v>
      </c>
      <c r="D46" s="335"/>
      <c r="E46" s="329">
        <v>8</v>
      </c>
      <c r="F46" s="337"/>
      <c r="G46" s="329">
        <v>2</v>
      </c>
      <c r="H46" s="337"/>
      <c r="I46" s="356"/>
      <c r="J46" s="338"/>
      <c r="K46" s="329" t="s">
        <v>1675</v>
      </c>
      <c r="L46" s="327">
        <v>55</v>
      </c>
      <c r="M46" s="338"/>
      <c r="N46" s="328" t="s">
        <v>1670</v>
      </c>
    </row>
    <row r="47" spans="1:14" ht="15" thickBot="1" x14ac:dyDescent="0.4">
      <c r="A47" s="326" t="s">
        <v>1676</v>
      </c>
      <c r="B47" s="329" t="s">
        <v>1677</v>
      </c>
      <c r="C47" s="328">
        <v>16</v>
      </c>
      <c r="D47" s="335"/>
      <c r="E47" s="329">
        <v>16</v>
      </c>
      <c r="F47" s="337"/>
      <c r="G47" s="329">
        <v>4</v>
      </c>
      <c r="H47" s="337"/>
      <c r="I47" s="356"/>
      <c r="J47" s="338"/>
      <c r="K47" s="329" t="s">
        <v>1678</v>
      </c>
      <c r="L47" s="327">
        <v>42</v>
      </c>
      <c r="M47" s="338"/>
      <c r="N47" s="328" t="s">
        <v>1670</v>
      </c>
    </row>
    <row r="48" spans="1:14" ht="15" thickBot="1" x14ac:dyDescent="0.4">
      <c r="A48" s="326" t="s">
        <v>1679</v>
      </c>
      <c r="B48" s="329" t="s">
        <v>1677</v>
      </c>
      <c r="C48" s="328">
        <v>16</v>
      </c>
      <c r="D48" s="335"/>
      <c r="E48" s="329">
        <v>16</v>
      </c>
      <c r="F48" s="337"/>
      <c r="G48" s="329">
        <v>4</v>
      </c>
      <c r="H48" s="337"/>
      <c r="I48" s="356"/>
      <c r="J48" s="338"/>
      <c r="K48" s="329" t="s">
        <v>1680</v>
      </c>
      <c r="L48" s="327">
        <v>46</v>
      </c>
      <c r="M48" s="338"/>
      <c r="N48" s="328" t="s">
        <v>1670</v>
      </c>
    </row>
    <row r="49" spans="1:15" ht="15" thickBot="1" x14ac:dyDescent="0.4">
      <c r="A49" s="326" t="s">
        <v>1681</v>
      </c>
      <c r="B49" s="329" t="s">
        <v>1682</v>
      </c>
      <c r="C49" s="328">
        <v>12</v>
      </c>
      <c r="D49" s="335"/>
      <c r="E49" s="329">
        <v>12</v>
      </c>
      <c r="F49" s="337"/>
      <c r="G49" s="329">
        <v>4</v>
      </c>
      <c r="H49" s="337"/>
      <c r="I49" s="356"/>
      <c r="J49" s="338"/>
      <c r="K49" s="329" t="s">
        <v>1666</v>
      </c>
      <c r="L49" s="327">
        <v>47</v>
      </c>
      <c r="M49" s="338"/>
      <c r="N49" s="328" t="s">
        <v>1670</v>
      </c>
    </row>
    <row r="50" spans="1:15" ht="15" thickBot="1" x14ac:dyDescent="0.4">
      <c r="A50" s="326" t="s">
        <v>1683</v>
      </c>
      <c r="B50" s="329" t="s">
        <v>1682</v>
      </c>
      <c r="C50" s="328">
        <v>12</v>
      </c>
      <c r="D50" s="335"/>
      <c r="E50" s="329">
        <v>12</v>
      </c>
      <c r="F50" s="337"/>
      <c r="G50" s="329">
        <v>4</v>
      </c>
      <c r="H50" s="337"/>
      <c r="I50" s="356"/>
      <c r="J50" s="338"/>
      <c r="K50" s="329" t="s">
        <v>1684</v>
      </c>
      <c r="L50" s="327">
        <v>48</v>
      </c>
      <c r="M50" s="338"/>
      <c r="N50" s="328" t="s">
        <v>1670</v>
      </c>
      <c r="O50" s="340"/>
    </row>
    <row r="51" spans="1:15" ht="15" thickBot="1" x14ac:dyDescent="0.4">
      <c r="A51" s="326" t="s">
        <v>1685</v>
      </c>
      <c r="B51" s="329" t="s">
        <v>1686</v>
      </c>
      <c r="C51" s="328" t="s">
        <v>1686</v>
      </c>
      <c r="D51" s="335"/>
      <c r="E51" s="329" t="s">
        <v>1686</v>
      </c>
      <c r="F51" s="337"/>
      <c r="G51" s="329">
        <v>1</v>
      </c>
      <c r="H51" s="337"/>
      <c r="I51" s="356"/>
      <c r="J51" s="338"/>
      <c r="K51" s="329" t="s">
        <v>1687</v>
      </c>
      <c r="L51" s="327">
        <v>45</v>
      </c>
      <c r="M51" s="338"/>
      <c r="N51" s="328" t="s">
        <v>1688</v>
      </c>
      <c r="O51" s="340"/>
    </row>
    <row r="52" spans="1:15" ht="15" thickBot="1" x14ac:dyDescent="0.4">
      <c r="A52" s="326" t="s">
        <v>1689</v>
      </c>
      <c r="B52" s="329" t="s">
        <v>1661</v>
      </c>
      <c r="C52" s="328">
        <v>4</v>
      </c>
      <c r="D52" s="335"/>
      <c r="E52" s="329">
        <v>4</v>
      </c>
      <c r="F52" s="337"/>
      <c r="G52" s="329">
        <v>2</v>
      </c>
      <c r="H52" s="337"/>
      <c r="I52" s="356"/>
      <c r="J52" s="338"/>
      <c r="K52" s="329" t="s">
        <v>1690</v>
      </c>
      <c r="L52" s="327">
        <v>47</v>
      </c>
      <c r="M52" s="338"/>
      <c r="N52" s="328" t="s">
        <v>1688</v>
      </c>
      <c r="O52" s="340"/>
    </row>
    <row r="53" spans="1:15" ht="15" thickBot="1" x14ac:dyDescent="0.4">
      <c r="A53" s="326" t="s">
        <v>1691</v>
      </c>
      <c r="B53" s="329" t="s">
        <v>1682</v>
      </c>
      <c r="C53" s="328">
        <v>12</v>
      </c>
      <c r="D53" s="335"/>
      <c r="E53" s="329">
        <v>12</v>
      </c>
      <c r="F53" s="337"/>
      <c r="G53" s="329">
        <v>8</v>
      </c>
      <c r="H53" s="337"/>
      <c r="I53" s="327">
        <v>8</v>
      </c>
      <c r="J53" s="338"/>
      <c r="K53" s="329" t="s">
        <v>1692</v>
      </c>
      <c r="L53" s="327">
        <v>47</v>
      </c>
      <c r="M53" s="338"/>
      <c r="N53" s="328" t="s">
        <v>1693</v>
      </c>
      <c r="O53" s="340"/>
    </row>
    <row r="54" spans="1:15" ht="15" thickBot="1" x14ac:dyDescent="0.4">
      <c r="A54" s="326" t="s">
        <v>1694</v>
      </c>
      <c r="B54" s="329" t="s">
        <v>1682</v>
      </c>
      <c r="C54" s="328">
        <v>12</v>
      </c>
      <c r="D54" s="335"/>
      <c r="E54" s="329">
        <v>12</v>
      </c>
      <c r="F54" s="337"/>
      <c r="G54" s="329">
        <v>4</v>
      </c>
      <c r="H54" s="337"/>
      <c r="I54" s="356"/>
      <c r="J54" s="338"/>
      <c r="K54" s="329" t="s">
        <v>1695</v>
      </c>
      <c r="L54" s="327">
        <v>47</v>
      </c>
      <c r="M54" s="338"/>
      <c r="N54" s="328" t="s">
        <v>1696</v>
      </c>
      <c r="O54" s="340"/>
    </row>
    <row r="55" spans="1:15" ht="15" thickBot="1" x14ac:dyDescent="0.4">
      <c r="A55" s="326" t="s">
        <v>1697</v>
      </c>
      <c r="B55" s="329" t="s">
        <v>1661</v>
      </c>
      <c r="C55" s="328">
        <v>4</v>
      </c>
      <c r="D55" s="335"/>
      <c r="E55" s="329">
        <v>4</v>
      </c>
      <c r="F55" s="337"/>
      <c r="G55" s="329">
        <v>2</v>
      </c>
      <c r="H55" s="337"/>
      <c r="I55" s="356"/>
      <c r="J55" s="338"/>
      <c r="K55" s="329" t="s">
        <v>1698</v>
      </c>
      <c r="L55" s="327">
        <v>48</v>
      </c>
      <c r="M55" s="338"/>
      <c r="N55" s="328" t="s">
        <v>1699</v>
      </c>
      <c r="O55" s="340"/>
    </row>
    <row r="56" spans="1:15" ht="15" thickBot="1" x14ac:dyDescent="0.4">
      <c r="A56" s="330" t="s">
        <v>1700</v>
      </c>
      <c r="B56" s="333" t="s">
        <v>1657</v>
      </c>
      <c r="C56" s="332">
        <v>8</v>
      </c>
      <c r="D56" s="334"/>
      <c r="E56" s="333">
        <v>8</v>
      </c>
      <c r="F56" s="336"/>
      <c r="G56" s="333">
        <v>2</v>
      </c>
      <c r="H56" s="336"/>
      <c r="I56" s="331">
        <v>2</v>
      </c>
      <c r="J56" s="423"/>
      <c r="K56" s="333" t="s">
        <v>1852</v>
      </c>
      <c r="L56" s="331">
        <v>136</v>
      </c>
      <c r="M56" s="423"/>
      <c r="N56" s="332" t="s">
        <v>1701</v>
      </c>
      <c r="O56" s="340"/>
    </row>
    <row r="57" spans="1:15" ht="15" thickBot="1" x14ac:dyDescent="0.4">
      <c r="A57" s="390" t="s">
        <v>1702</v>
      </c>
      <c r="B57" s="391" t="s">
        <v>1657</v>
      </c>
      <c r="C57" s="390">
        <v>8</v>
      </c>
      <c r="D57" s="392"/>
      <c r="E57" s="391">
        <v>8</v>
      </c>
      <c r="F57" s="393"/>
      <c r="G57" s="391">
        <v>2</v>
      </c>
      <c r="H57" s="393"/>
      <c r="I57" s="396">
        <v>2</v>
      </c>
      <c r="J57" s="428"/>
      <c r="K57" s="391" t="s">
        <v>1851</v>
      </c>
      <c r="L57" s="396">
        <v>100</v>
      </c>
      <c r="M57" s="428"/>
      <c r="N57" s="390" t="s">
        <v>1701</v>
      </c>
    </row>
    <row r="58" spans="1:15" ht="15" thickBot="1" x14ac:dyDescent="0.4">
      <c r="A58" s="390" t="s">
        <v>1703</v>
      </c>
      <c r="B58" s="391" t="s">
        <v>1657</v>
      </c>
      <c r="C58" s="390">
        <v>8</v>
      </c>
      <c r="D58" s="392"/>
      <c r="E58" s="391">
        <v>8</v>
      </c>
      <c r="F58" s="393"/>
      <c r="G58" s="391">
        <v>2</v>
      </c>
      <c r="H58" s="393"/>
      <c r="I58" s="396">
        <v>2</v>
      </c>
      <c r="J58" s="428"/>
      <c r="K58" s="391" t="s">
        <v>1851</v>
      </c>
      <c r="L58" s="396">
        <v>100</v>
      </c>
      <c r="M58" s="428"/>
      <c r="N58" s="390" t="s">
        <v>1701</v>
      </c>
    </row>
    <row r="59" spans="1:15" ht="15" thickBot="1" x14ac:dyDescent="0.4">
      <c r="A59" s="390" t="s">
        <v>1704</v>
      </c>
      <c r="B59" s="391" t="s">
        <v>1657</v>
      </c>
      <c r="C59" s="390">
        <v>8</v>
      </c>
      <c r="D59" s="392"/>
      <c r="E59" s="391">
        <v>8</v>
      </c>
      <c r="F59" s="393"/>
      <c r="G59" s="391">
        <v>2</v>
      </c>
      <c r="H59" s="393"/>
      <c r="I59" s="396">
        <v>2</v>
      </c>
      <c r="J59" s="428"/>
      <c r="K59" s="391" t="s">
        <v>1850</v>
      </c>
      <c r="L59" s="396">
        <v>140</v>
      </c>
      <c r="M59" s="428"/>
      <c r="N59" s="390" t="s">
        <v>1701</v>
      </c>
    </row>
    <row r="60" spans="1:15" ht="15" thickBot="1" x14ac:dyDescent="0.4">
      <c r="A60" s="390" t="s">
        <v>1774</v>
      </c>
      <c r="B60" s="391" t="s">
        <v>1657</v>
      </c>
      <c r="C60" s="390">
        <v>8</v>
      </c>
      <c r="D60" s="392"/>
      <c r="E60" s="391">
        <v>8</v>
      </c>
      <c r="F60" s="393"/>
      <c r="G60" s="390">
        <v>2</v>
      </c>
      <c r="H60" s="392"/>
      <c r="I60" s="396">
        <v>2</v>
      </c>
      <c r="J60" s="395"/>
      <c r="K60" s="391" t="s">
        <v>1760</v>
      </c>
      <c r="L60" s="396">
        <v>88</v>
      </c>
      <c r="M60" s="395"/>
      <c r="N60" s="390" t="s">
        <v>1701</v>
      </c>
    </row>
    <row r="61" spans="1:15" ht="15" thickBot="1" x14ac:dyDescent="0.4">
      <c r="A61" s="390" t="s">
        <v>1775</v>
      </c>
      <c r="B61" s="391" t="s">
        <v>1657</v>
      </c>
      <c r="C61" s="390">
        <v>8</v>
      </c>
      <c r="D61" s="392"/>
      <c r="E61" s="391">
        <v>8</v>
      </c>
      <c r="F61" s="393"/>
      <c r="G61" s="390">
        <v>2</v>
      </c>
      <c r="H61" s="392"/>
      <c r="I61" s="396">
        <v>2</v>
      </c>
      <c r="J61" s="428"/>
      <c r="K61" s="391" t="s">
        <v>1850</v>
      </c>
      <c r="L61" s="396">
        <v>140</v>
      </c>
      <c r="M61" s="428"/>
      <c r="N61" s="390" t="s">
        <v>1701</v>
      </c>
    </row>
    <row r="62" spans="1:15" ht="15" thickBot="1" x14ac:dyDescent="0.4">
      <c r="A62" s="390" t="s">
        <v>1776</v>
      </c>
      <c r="B62" s="391" t="s">
        <v>1657</v>
      </c>
      <c r="C62" s="390">
        <v>8</v>
      </c>
      <c r="D62" s="392"/>
      <c r="E62" s="391">
        <v>8</v>
      </c>
      <c r="F62" s="393"/>
      <c r="G62" s="390">
        <v>2</v>
      </c>
      <c r="H62" s="392"/>
      <c r="I62" s="396">
        <v>2</v>
      </c>
      <c r="J62" s="428"/>
      <c r="K62" s="391" t="s">
        <v>1849</v>
      </c>
      <c r="L62" s="396">
        <v>104</v>
      </c>
      <c r="M62" s="428"/>
      <c r="N62" s="390" t="s">
        <v>1701</v>
      </c>
    </row>
    <row r="63" spans="1:15" ht="15" thickBot="1" x14ac:dyDescent="0.4">
      <c r="A63" s="390" t="s">
        <v>1777</v>
      </c>
      <c r="B63" s="391" t="s">
        <v>1657</v>
      </c>
      <c r="C63" s="390">
        <v>8</v>
      </c>
      <c r="D63" s="392"/>
      <c r="E63" s="391">
        <v>8</v>
      </c>
      <c r="F63" s="393"/>
      <c r="G63" s="390">
        <v>2</v>
      </c>
      <c r="H63" s="392"/>
      <c r="I63" s="396">
        <v>2</v>
      </c>
      <c r="J63" s="428"/>
      <c r="K63" s="391" t="s">
        <v>1847</v>
      </c>
      <c r="L63" s="396">
        <v>124</v>
      </c>
      <c r="M63" s="428"/>
      <c r="N63" s="390" t="s">
        <v>1701</v>
      </c>
    </row>
    <row r="64" spans="1:15" ht="15" thickBot="1" x14ac:dyDescent="0.4">
      <c r="A64" s="390" t="s">
        <v>1778</v>
      </c>
      <c r="B64" s="391" t="s">
        <v>1682</v>
      </c>
      <c r="C64" s="390">
        <v>12</v>
      </c>
      <c r="D64" s="392"/>
      <c r="E64" s="391">
        <v>12</v>
      </c>
      <c r="F64" s="393"/>
      <c r="G64" s="390">
        <v>4</v>
      </c>
      <c r="H64" s="392"/>
      <c r="I64" s="396">
        <v>4</v>
      </c>
      <c r="J64" s="428"/>
      <c r="K64" s="391" t="s">
        <v>1848</v>
      </c>
      <c r="L64" s="396">
        <v>180</v>
      </c>
      <c r="M64" s="428"/>
      <c r="N64" s="390" t="s">
        <v>1779</v>
      </c>
    </row>
    <row r="65" spans="1:15" ht="15" thickBot="1" x14ac:dyDescent="0.4">
      <c r="A65" s="390" t="s">
        <v>1780</v>
      </c>
      <c r="B65" s="391" t="s">
        <v>1716</v>
      </c>
      <c r="C65" s="390">
        <v>32</v>
      </c>
      <c r="D65" s="392"/>
      <c r="E65" s="391">
        <v>24</v>
      </c>
      <c r="F65" s="393"/>
      <c r="G65" s="390">
        <v>10</v>
      </c>
      <c r="H65" s="392"/>
      <c r="I65" s="396">
        <v>10</v>
      </c>
      <c r="J65" s="395"/>
      <c r="K65" s="391" t="s">
        <v>1781</v>
      </c>
      <c r="L65" s="396">
        <v>46</v>
      </c>
      <c r="M65" s="395"/>
      <c r="N65" s="390" t="s">
        <v>1782</v>
      </c>
    </row>
    <row r="66" spans="1:15" ht="15" thickBot="1" x14ac:dyDescent="0.4">
      <c r="A66" s="326" t="s">
        <v>1783</v>
      </c>
      <c r="B66" s="329" t="s">
        <v>1716</v>
      </c>
      <c r="C66" s="328">
        <v>32</v>
      </c>
      <c r="D66" s="335"/>
      <c r="E66" s="329">
        <v>24</v>
      </c>
      <c r="F66" s="337"/>
      <c r="G66" s="328">
        <v>8</v>
      </c>
      <c r="H66" s="335"/>
      <c r="I66" s="356"/>
      <c r="J66" s="338"/>
      <c r="K66" s="329" t="s">
        <v>1784</v>
      </c>
      <c r="L66" s="327">
        <v>54</v>
      </c>
      <c r="M66" s="338"/>
      <c r="N66" s="362" t="s">
        <v>1324</v>
      </c>
      <c r="O66" s="341"/>
    </row>
    <row r="67" spans="1:15" ht="15" thickBot="1" x14ac:dyDescent="0.4">
      <c r="A67" s="326" t="s">
        <v>1785</v>
      </c>
      <c r="B67" s="329" t="s">
        <v>1661</v>
      </c>
      <c r="C67" s="328">
        <v>4</v>
      </c>
      <c r="D67" s="335"/>
      <c r="E67" s="329">
        <v>4</v>
      </c>
      <c r="F67" s="337"/>
      <c r="G67" s="328">
        <v>2</v>
      </c>
      <c r="H67" s="335"/>
      <c r="I67" s="327">
        <v>2</v>
      </c>
      <c r="J67" s="338"/>
      <c r="K67" s="329" t="s">
        <v>1786</v>
      </c>
      <c r="L67" s="327">
        <v>53</v>
      </c>
      <c r="M67" s="338"/>
      <c r="N67" s="362" t="s">
        <v>1787</v>
      </c>
      <c r="O67" s="341"/>
    </row>
    <row r="68" spans="1:15" ht="15" thickBot="1" x14ac:dyDescent="0.4">
      <c r="A68" s="326" t="s">
        <v>1788</v>
      </c>
      <c r="B68" s="329" t="s">
        <v>1661</v>
      </c>
      <c r="C68" s="328">
        <v>4</v>
      </c>
      <c r="D68" s="335"/>
      <c r="E68" s="329">
        <v>4</v>
      </c>
      <c r="F68" s="337"/>
      <c r="G68" s="328">
        <v>2</v>
      </c>
      <c r="H68" s="335"/>
      <c r="I68" s="327">
        <v>2</v>
      </c>
      <c r="J68" s="338"/>
      <c r="K68" s="329" t="s">
        <v>1789</v>
      </c>
      <c r="L68" s="327">
        <v>46</v>
      </c>
      <c r="M68" s="338"/>
      <c r="N68" s="362" t="s">
        <v>1787</v>
      </c>
      <c r="O68" s="341"/>
    </row>
    <row r="69" spans="1:15" ht="15" thickBot="1" x14ac:dyDescent="0.4">
      <c r="A69" s="326" t="s">
        <v>1790</v>
      </c>
      <c r="B69" s="329" t="s">
        <v>1763</v>
      </c>
      <c r="C69" s="328">
        <v>24</v>
      </c>
      <c r="D69" s="335"/>
      <c r="E69" s="329">
        <v>24</v>
      </c>
      <c r="F69" s="337"/>
      <c r="G69" s="328">
        <v>4</v>
      </c>
      <c r="H69" s="335"/>
      <c r="I69" s="327">
        <v>4</v>
      </c>
      <c r="J69" s="338"/>
      <c r="K69" s="329" t="s">
        <v>1791</v>
      </c>
      <c r="L69" s="327">
        <v>64</v>
      </c>
      <c r="M69" s="338"/>
      <c r="N69" s="362" t="s">
        <v>1787</v>
      </c>
      <c r="O69" s="341"/>
    </row>
    <row r="70" spans="1:15" ht="15" thickBot="1" x14ac:dyDescent="0.4">
      <c r="A70" s="326" t="s">
        <v>1792</v>
      </c>
      <c r="B70" s="329" t="s">
        <v>1661</v>
      </c>
      <c r="C70" s="328">
        <v>4</v>
      </c>
      <c r="D70" s="335"/>
      <c r="E70" s="329">
        <v>4</v>
      </c>
      <c r="F70" s="337"/>
      <c r="G70" s="328">
        <v>2</v>
      </c>
      <c r="H70" s="335"/>
      <c r="I70" s="327">
        <v>2</v>
      </c>
      <c r="J70" s="338"/>
      <c r="K70" s="329" t="s">
        <v>1793</v>
      </c>
      <c r="L70" s="327">
        <v>50</v>
      </c>
      <c r="M70" s="338"/>
      <c r="N70" s="362" t="s">
        <v>1787</v>
      </c>
      <c r="O70" s="341"/>
    </row>
    <row r="71" spans="1:15" ht="15" thickBot="1" x14ac:dyDescent="0.4">
      <c r="A71" s="326" t="s">
        <v>1794</v>
      </c>
      <c r="B71" s="329" t="s">
        <v>1661</v>
      </c>
      <c r="C71" s="328">
        <v>4</v>
      </c>
      <c r="D71" s="335"/>
      <c r="E71" s="329">
        <v>4</v>
      </c>
      <c r="F71" s="337"/>
      <c r="G71" s="328">
        <v>2</v>
      </c>
      <c r="H71" s="335"/>
      <c r="I71" s="327">
        <v>2</v>
      </c>
      <c r="J71" s="338"/>
      <c r="K71" s="329" t="s">
        <v>1795</v>
      </c>
      <c r="L71" s="327">
        <v>50</v>
      </c>
      <c r="M71" s="338"/>
      <c r="N71" s="362" t="s">
        <v>1787</v>
      </c>
      <c r="O71" s="341"/>
    </row>
    <row r="72" spans="1:15" ht="15" thickBot="1" x14ac:dyDescent="0.4">
      <c r="A72" s="390" t="s">
        <v>1796</v>
      </c>
      <c r="B72" s="391" t="s">
        <v>1716</v>
      </c>
      <c r="C72" s="390">
        <v>32</v>
      </c>
      <c r="D72" s="392"/>
      <c r="E72" s="391">
        <v>24</v>
      </c>
      <c r="F72" s="393"/>
      <c r="G72" s="390">
        <v>12</v>
      </c>
      <c r="H72" s="392"/>
      <c r="I72" s="396">
        <v>12</v>
      </c>
      <c r="J72" s="428"/>
      <c r="K72" s="391" t="s">
        <v>1847</v>
      </c>
      <c r="L72" s="396">
        <v>124</v>
      </c>
      <c r="M72" s="428"/>
      <c r="N72" s="398" t="s">
        <v>1787</v>
      </c>
      <c r="O72" s="341"/>
    </row>
    <row r="73" spans="1:15" ht="15" thickBot="1" x14ac:dyDescent="0.4">
      <c r="A73" s="390" t="s">
        <v>1797</v>
      </c>
      <c r="B73" s="391" t="s">
        <v>1716</v>
      </c>
      <c r="C73" s="390">
        <v>32</v>
      </c>
      <c r="D73" s="392"/>
      <c r="E73" s="391">
        <v>24</v>
      </c>
      <c r="F73" s="393"/>
      <c r="G73" s="390">
        <v>12</v>
      </c>
      <c r="H73" s="392"/>
      <c r="I73" s="396">
        <v>12</v>
      </c>
      <c r="J73" s="428"/>
      <c r="K73" s="391" t="s">
        <v>1846</v>
      </c>
      <c r="L73" s="396">
        <v>144</v>
      </c>
      <c r="M73" s="428"/>
      <c r="N73" s="398" t="s">
        <v>1787</v>
      </c>
      <c r="O73" s="341"/>
    </row>
    <row r="74" spans="1:15" ht="15" thickBot="1" x14ac:dyDescent="0.4">
      <c r="A74" s="399" t="s">
        <v>1798</v>
      </c>
      <c r="B74" s="400" t="s">
        <v>1716</v>
      </c>
      <c r="C74" s="399">
        <v>32</v>
      </c>
      <c r="D74" s="401"/>
      <c r="E74" s="400">
        <v>24</v>
      </c>
      <c r="F74" s="402"/>
      <c r="G74" s="399">
        <v>8</v>
      </c>
      <c r="H74" s="401"/>
      <c r="I74" s="403">
        <v>8</v>
      </c>
      <c r="J74" s="404"/>
      <c r="K74" s="400" t="s">
        <v>1799</v>
      </c>
      <c r="L74" s="403">
        <v>51</v>
      </c>
      <c r="M74" s="404"/>
      <c r="N74" s="405" t="s">
        <v>1800</v>
      </c>
      <c r="O74" s="341"/>
    </row>
    <row r="75" spans="1:15" ht="15" thickBot="1" x14ac:dyDescent="0.4">
      <c r="A75" s="375" t="s">
        <v>1801</v>
      </c>
      <c r="B75" s="376" t="s">
        <v>1802</v>
      </c>
      <c r="C75" s="377">
        <v>720</v>
      </c>
      <c r="D75" s="378"/>
      <c r="E75" s="376">
        <v>24</v>
      </c>
      <c r="F75" s="379"/>
      <c r="G75" s="377">
        <v>16</v>
      </c>
      <c r="H75" s="378"/>
      <c r="I75" s="382">
        <v>16</v>
      </c>
      <c r="J75" s="426"/>
      <c r="K75" s="376" t="s">
        <v>1845</v>
      </c>
      <c r="L75" s="382">
        <v>128</v>
      </c>
      <c r="M75" s="427"/>
      <c r="N75" s="384" t="s">
        <v>1803</v>
      </c>
    </row>
    <row r="76" spans="1:15" ht="15" thickBot="1" x14ac:dyDescent="0.4">
      <c r="A76" s="326" t="s">
        <v>1804</v>
      </c>
      <c r="B76" s="329" t="s">
        <v>1802</v>
      </c>
      <c r="C76" s="328">
        <v>720</v>
      </c>
      <c r="D76" s="335"/>
      <c r="E76" s="329">
        <v>24</v>
      </c>
      <c r="F76" s="337"/>
      <c r="G76" s="328">
        <v>16</v>
      </c>
      <c r="H76" s="335"/>
      <c r="I76" s="327">
        <v>16</v>
      </c>
      <c r="J76" s="338"/>
      <c r="K76" s="329" t="s">
        <v>1662</v>
      </c>
      <c r="L76" s="327">
        <v>96</v>
      </c>
      <c r="M76" s="361"/>
      <c r="N76" s="384" t="s">
        <v>1803</v>
      </c>
    </row>
    <row r="77" spans="1:15" ht="15" thickBot="1" x14ac:dyDescent="0.4">
      <c r="A77" s="330" t="s">
        <v>1805</v>
      </c>
      <c r="B77" s="333" t="s">
        <v>1657</v>
      </c>
      <c r="C77" s="332">
        <v>8</v>
      </c>
      <c r="D77" s="334"/>
      <c r="E77" s="333">
        <v>8</v>
      </c>
      <c r="F77" s="336"/>
      <c r="G77" s="332">
        <v>2</v>
      </c>
      <c r="H77" s="334"/>
      <c r="I77" s="422"/>
      <c r="J77" s="423"/>
      <c r="K77" s="333" t="s">
        <v>1844</v>
      </c>
      <c r="L77" s="331">
        <v>176</v>
      </c>
      <c r="M77" s="424"/>
      <c r="N77" s="384" t="s">
        <v>1544</v>
      </c>
    </row>
    <row r="78" spans="1:15" ht="15" thickBot="1" x14ac:dyDescent="0.4">
      <c r="A78" s="375" t="s">
        <v>1806</v>
      </c>
      <c r="B78" s="376" t="s">
        <v>1677</v>
      </c>
      <c r="C78" s="377">
        <v>16</v>
      </c>
      <c r="D78" s="378"/>
      <c r="E78" s="376">
        <v>16</v>
      </c>
      <c r="F78" s="379"/>
      <c r="G78" s="377">
        <v>2</v>
      </c>
      <c r="H78" s="378"/>
      <c r="I78" s="425"/>
      <c r="J78" s="426"/>
      <c r="K78" s="376" t="s">
        <v>1844</v>
      </c>
      <c r="L78" s="382">
        <v>176</v>
      </c>
      <c r="M78" s="427"/>
      <c r="N78" s="384" t="s">
        <v>1544</v>
      </c>
    </row>
    <row r="79" spans="1:15" ht="15" thickBot="1" x14ac:dyDescent="0.4">
      <c r="A79" s="326" t="s">
        <v>1807</v>
      </c>
      <c r="B79" s="329" t="s">
        <v>1657</v>
      </c>
      <c r="C79" s="328">
        <v>8</v>
      </c>
      <c r="D79" s="335"/>
      <c r="E79" s="329">
        <v>8</v>
      </c>
      <c r="F79" s="337"/>
      <c r="G79" s="328">
        <v>2</v>
      </c>
      <c r="H79" s="335"/>
      <c r="I79" s="356"/>
      <c r="J79" s="338"/>
      <c r="K79" s="329" t="s">
        <v>1808</v>
      </c>
      <c r="L79" s="327">
        <v>48</v>
      </c>
      <c r="M79" s="361"/>
      <c r="N79" s="384" t="s">
        <v>1544</v>
      </c>
    </row>
    <row r="80" spans="1:15" ht="15" thickBot="1" x14ac:dyDescent="0.4">
      <c r="A80" s="326" t="s">
        <v>1809</v>
      </c>
      <c r="B80" s="329" t="s">
        <v>1657</v>
      </c>
      <c r="C80" s="328">
        <v>8</v>
      </c>
      <c r="D80" s="335"/>
      <c r="E80" s="329">
        <v>8</v>
      </c>
      <c r="F80" s="337"/>
      <c r="G80" s="328">
        <v>2</v>
      </c>
      <c r="H80" s="335"/>
      <c r="I80" s="356"/>
      <c r="J80" s="338"/>
      <c r="K80" s="329" t="s">
        <v>1662</v>
      </c>
      <c r="L80" s="327">
        <v>96</v>
      </c>
      <c r="M80" s="361"/>
      <c r="N80" s="384" t="s">
        <v>1544</v>
      </c>
    </row>
    <row r="81" spans="1:14" ht="15" thickBot="1" x14ac:dyDescent="0.4">
      <c r="A81" s="330" t="s">
        <v>1810</v>
      </c>
      <c r="B81" s="333" t="s">
        <v>1657</v>
      </c>
      <c r="C81" s="332">
        <v>8</v>
      </c>
      <c r="D81" s="334"/>
      <c r="E81" s="333">
        <v>8</v>
      </c>
      <c r="F81" s="336"/>
      <c r="G81" s="332">
        <v>2</v>
      </c>
      <c r="H81" s="334"/>
      <c r="I81" s="358"/>
      <c r="J81" s="359"/>
      <c r="K81" s="333" t="s">
        <v>1811</v>
      </c>
      <c r="L81" s="331">
        <v>45</v>
      </c>
      <c r="M81" s="360"/>
      <c r="N81" s="384" t="s">
        <v>1812</v>
      </c>
    </row>
    <row r="82" spans="1:14" ht="15" thickBot="1" x14ac:dyDescent="0.4">
      <c r="A82" s="375" t="s">
        <v>1813</v>
      </c>
      <c r="B82" s="376" t="s">
        <v>1657</v>
      </c>
      <c r="C82" s="377">
        <v>8</v>
      </c>
      <c r="D82" s="378"/>
      <c r="E82" s="376">
        <v>8</v>
      </c>
      <c r="F82" s="379"/>
      <c r="G82" s="377">
        <v>8</v>
      </c>
      <c r="H82" s="378"/>
      <c r="I82" s="380"/>
      <c r="J82" s="381"/>
      <c r="K82" s="376" t="s">
        <v>1841</v>
      </c>
      <c r="L82" s="382">
        <v>168</v>
      </c>
      <c r="M82" s="383"/>
      <c r="N82" s="384" t="s">
        <v>1814</v>
      </c>
    </row>
    <row r="83" spans="1:14" ht="15" thickBot="1" x14ac:dyDescent="0.4">
      <c r="A83" s="330" t="s">
        <v>1815</v>
      </c>
      <c r="B83" s="333" t="s">
        <v>1661</v>
      </c>
      <c r="C83" s="332">
        <v>4</v>
      </c>
      <c r="D83" s="334"/>
      <c r="E83" s="333">
        <v>4</v>
      </c>
      <c r="F83" s="336"/>
      <c r="G83" s="332">
        <v>4</v>
      </c>
      <c r="H83" s="334"/>
      <c r="I83" s="422"/>
      <c r="J83" s="423"/>
      <c r="K83" s="333" t="s">
        <v>1840</v>
      </c>
      <c r="L83" s="331">
        <v>136</v>
      </c>
      <c r="M83" s="424"/>
      <c r="N83" s="384" t="s">
        <v>1814</v>
      </c>
    </row>
    <row r="84" spans="1:14" ht="15" thickBot="1" x14ac:dyDescent="0.4">
      <c r="A84" s="375" t="s">
        <v>1816</v>
      </c>
      <c r="B84" s="376" t="s">
        <v>1661</v>
      </c>
      <c r="C84" s="377">
        <v>4</v>
      </c>
      <c r="D84" s="378"/>
      <c r="E84" s="376">
        <v>4</v>
      </c>
      <c r="F84" s="379"/>
      <c r="G84" s="377">
        <v>4</v>
      </c>
      <c r="H84" s="378"/>
      <c r="I84" s="380"/>
      <c r="J84" s="381"/>
      <c r="K84" s="376" t="s">
        <v>1841</v>
      </c>
      <c r="L84" s="382">
        <v>168</v>
      </c>
      <c r="M84" s="383"/>
      <c r="N84" s="384" t="s">
        <v>1814</v>
      </c>
    </row>
    <row r="85" spans="1:14" ht="15" thickBot="1" x14ac:dyDescent="0.4">
      <c r="A85" s="330" t="s">
        <v>1817</v>
      </c>
      <c r="B85" s="333" t="s">
        <v>1657</v>
      </c>
      <c r="C85" s="332">
        <v>8</v>
      </c>
      <c r="D85" s="334"/>
      <c r="E85" s="333">
        <v>8</v>
      </c>
      <c r="F85" s="336"/>
      <c r="G85" s="332">
        <v>4</v>
      </c>
      <c r="H85" s="334"/>
      <c r="I85" s="358"/>
      <c r="J85" s="359"/>
      <c r="K85" s="333" t="s">
        <v>1818</v>
      </c>
      <c r="L85" s="331">
        <v>58</v>
      </c>
      <c r="M85" s="360"/>
      <c r="N85" s="384" t="s">
        <v>1814</v>
      </c>
    </row>
    <row r="86" spans="1:14" ht="15" thickBot="1" x14ac:dyDescent="0.4">
      <c r="A86" s="375" t="s">
        <v>1819</v>
      </c>
      <c r="B86" s="376" t="s">
        <v>1661</v>
      </c>
      <c r="C86" s="377">
        <v>4</v>
      </c>
      <c r="D86" s="378"/>
      <c r="E86" s="376">
        <v>4</v>
      </c>
      <c r="F86" s="379"/>
      <c r="G86" s="377">
        <v>8</v>
      </c>
      <c r="H86" s="378"/>
      <c r="I86" s="380"/>
      <c r="J86" s="381"/>
      <c r="K86" s="376" t="s">
        <v>1842</v>
      </c>
      <c r="L86" s="382">
        <v>232</v>
      </c>
      <c r="M86" s="383"/>
      <c r="N86" s="384" t="s">
        <v>1820</v>
      </c>
    </row>
    <row r="87" spans="1:14" ht="15" thickBot="1" x14ac:dyDescent="0.4">
      <c r="A87" s="330" t="s">
        <v>1821</v>
      </c>
      <c r="B87" s="333" t="s">
        <v>1661</v>
      </c>
      <c r="C87" s="332">
        <v>4</v>
      </c>
      <c r="D87" s="334"/>
      <c r="E87" s="333">
        <v>4</v>
      </c>
      <c r="F87" s="336"/>
      <c r="G87" s="358"/>
      <c r="H87" s="359"/>
      <c r="I87" s="358"/>
      <c r="J87" s="359"/>
      <c r="K87" s="374"/>
      <c r="L87" s="331" t="s">
        <v>1686</v>
      </c>
      <c r="M87" s="360"/>
      <c r="N87" s="384" t="s">
        <v>1820</v>
      </c>
    </row>
    <row r="88" spans="1:14" ht="15" thickBot="1" x14ac:dyDescent="0.4">
      <c r="A88" s="375" t="s">
        <v>1822</v>
      </c>
      <c r="B88" s="376" t="s">
        <v>1661</v>
      </c>
      <c r="C88" s="377">
        <v>4</v>
      </c>
      <c r="D88" s="378"/>
      <c r="E88" s="376">
        <v>4</v>
      </c>
      <c r="F88" s="379"/>
      <c r="G88" s="376">
        <v>2</v>
      </c>
      <c r="H88" s="379"/>
      <c r="I88" s="380"/>
      <c r="J88" s="381"/>
      <c r="K88" s="376" t="s">
        <v>1843</v>
      </c>
      <c r="L88" s="382">
        <v>108</v>
      </c>
      <c r="M88" s="383"/>
      <c r="N88" s="384" t="s">
        <v>1823</v>
      </c>
    </row>
    <row r="89" spans="1:14" ht="15" thickBot="1" x14ac:dyDescent="0.4">
      <c r="A89" s="326" t="s">
        <v>1824</v>
      </c>
      <c r="B89" s="329" t="s">
        <v>1825</v>
      </c>
      <c r="C89" s="328">
        <v>4</v>
      </c>
      <c r="D89" s="335"/>
      <c r="E89" s="329">
        <v>4</v>
      </c>
      <c r="F89" s="337"/>
      <c r="G89" s="329">
        <v>2</v>
      </c>
      <c r="H89" s="337"/>
      <c r="I89" s="356"/>
      <c r="J89" s="338"/>
      <c r="K89" s="329" t="s">
        <v>1765</v>
      </c>
      <c r="L89" s="327">
        <v>42</v>
      </c>
      <c r="M89" s="361"/>
      <c r="N89" s="384" t="s">
        <v>1826</v>
      </c>
    </row>
    <row r="90" spans="1:14" ht="15" thickBot="1" x14ac:dyDescent="0.4">
      <c r="A90" s="326" t="s">
        <v>1827</v>
      </c>
      <c r="B90" s="355"/>
      <c r="C90" s="328">
        <v>24</v>
      </c>
      <c r="D90" s="335"/>
      <c r="E90" s="329">
        <v>24</v>
      </c>
      <c r="F90" s="337"/>
      <c r="G90" s="329">
        <v>8</v>
      </c>
      <c r="H90" s="337"/>
      <c r="I90" s="356"/>
      <c r="J90" s="338"/>
      <c r="K90" s="355"/>
      <c r="L90" s="327">
        <v>400</v>
      </c>
      <c r="M90" s="361"/>
      <c r="N90" s="384" t="s">
        <v>1828</v>
      </c>
    </row>
    <row r="91" spans="1:14" ht="15" thickBot="1" x14ac:dyDescent="0.4">
      <c r="A91" s="326" t="s">
        <v>1829</v>
      </c>
      <c r="B91" s="355"/>
      <c r="C91" s="328">
        <v>16</v>
      </c>
      <c r="D91" s="335"/>
      <c r="E91" s="329">
        <v>16</v>
      </c>
      <c r="F91" s="337"/>
      <c r="G91" s="329">
        <v>8</v>
      </c>
      <c r="H91" s="337"/>
      <c r="I91" s="356"/>
      <c r="J91" s="338"/>
      <c r="K91" s="355"/>
      <c r="L91" s="327">
        <v>100</v>
      </c>
      <c r="M91" s="361"/>
      <c r="N91" s="384" t="s">
        <v>1830</v>
      </c>
    </row>
    <row r="92" spans="1:14" ht="15" thickBot="1" x14ac:dyDescent="0.4">
      <c r="A92" s="330" t="s">
        <v>1831</v>
      </c>
      <c r="B92" s="374"/>
      <c r="C92" s="332">
        <v>32</v>
      </c>
      <c r="D92" s="334"/>
      <c r="E92" s="333">
        <v>24</v>
      </c>
      <c r="F92" s="336"/>
      <c r="G92" s="333">
        <v>8</v>
      </c>
      <c r="H92" s="336"/>
      <c r="I92" s="358"/>
      <c r="J92" s="359"/>
      <c r="K92" s="374"/>
      <c r="L92" s="331">
        <v>550</v>
      </c>
      <c r="M92" s="360"/>
      <c r="N92" s="384" t="s">
        <v>1873</v>
      </c>
    </row>
    <row r="93" spans="1:14" ht="15" thickBot="1" x14ac:dyDescent="0.4">
      <c r="A93" s="363">
        <v>112</v>
      </c>
      <c r="B93" s="364"/>
      <c r="C93" s="365" t="s">
        <v>1832</v>
      </c>
      <c r="D93" s="366">
        <f>SUM(D3:D92)</f>
        <v>0</v>
      </c>
      <c r="E93" s="367" t="s">
        <v>1833</v>
      </c>
      <c r="F93" s="368">
        <f>SUM(F3:F92)</f>
        <v>0</v>
      </c>
      <c r="G93" s="369">
        <v>522</v>
      </c>
      <c r="H93" s="370">
        <f>SUM(H3:H92)</f>
        <v>0</v>
      </c>
      <c r="I93" s="371">
        <v>294</v>
      </c>
      <c r="J93" s="372">
        <f>SUM(J3:J92)</f>
        <v>0</v>
      </c>
      <c r="K93" s="364"/>
      <c r="L93" s="373" t="s">
        <v>1834</v>
      </c>
      <c r="M93" s="406">
        <f>SUM(M3:M92)</f>
        <v>0</v>
      </c>
      <c r="N93" s="384" t="s">
        <v>1835</v>
      </c>
    </row>
    <row r="94" spans="1:14" x14ac:dyDescent="0.35">
      <c r="A94" s="408"/>
      <c r="B94" s="409"/>
      <c r="C94" s="410"/>
      <c r="D94" s="411"/>
      <c r="E94" s="412"/>
      <c r="F94" s="411"/>
      <c r="G94" s="412"/>
      <c r="H94" s="413"/>
      <c r="I94" s="410"/>
      <c r="J94" s="414"/>
      <c r="K94" s="409"/>
      <c r="L94" s="408"/>
      <c r="M94" s="415"/>
      <c r="N94" s="60"/>
    </row>
    <row r="95" spans="1:14" x14ac:dyDescent="0.35">
      <c r="A95" s="417"/>
      <c r="B95" s="419" t="s">
        <v>51</v>
      </c>
      <c r="C95" s="419" t="s">
        <v>1879</v>
      </c>
    </row>
    <row r="96" spans="1:14" x14ac:dyDescent="0.35">
      <c r="A96" s="416" t="s">
        <v>1878</v>
      </c>
      <c r="B96" s="417"/>
      <c r="C96" s="417"/>
    </row>
    <row r="97" spans="1:11" x14ac:dyDescent="0.35">
      <c r="A97" s="417" t="s">
        <v>1880</v>
      </c>
      <c r="B97" s="420" t="s">
        <v>1832</v>
      </c>
      <c r="C97" s="418">
        <f>D93</f>
        <v>0</v>
      </c>
      <c r="K97" s="339"/>
    </row>
    <row r="98" spans="1:11" x14ac:dyDescent="0.35">
      <c r="A98" s="417" t="s">
        <v>1881</v>
      </c>
      <c r="B98" s="421">
        <v>1366</v>
      </c>
      <c r="C98" s="418">
        <f>F93</f>
        <v>0</v>
      </c>
    </row>
    <row r="99" spans="1:11" x14ac:dyDescent="0.35">
      <c r="A99" s="417" t="s">
        <v>1882</v>
      </c>
      <c r="B99" s="421">
        <v>522</v>
      </c>
      <c r="C99" s="418">
        <f>H93</f>
        <v>0</v>
      </c>
    </row>
    <row r="100" spans="1:11" x14ac:dyDescent="0.35">
      <c r="A100" s="417" t="s">
        <v>1883</v>
      </c>
      <c r="B100" s="421">
        <v>294</v>
      </c>
      <c r="C100" s="418">
        <f>J93</f>
        <v>0</v>
      </c>
    </row>
    <row r="101" spans="1:11" x14ac:dyDescent="0.35">
      <c r="A101" s="417" t="s">
        <v>1884</v>
      </c>
      <c r="B101" s="421">
        <v>10531</v>
      </c>
      <c r="C101" s="418">
        <f>M93</f>
        <v>0</v>
      </c>
    </row>
    <row r="102" spans="1:11" x14ac:dyDescent="0.35">
      <c r="A102" s="417"/>
      <c r="B102" s="417"/>
      <c r="C102" s="417"/>
    </row>
  </sheetData>
  <protectedRanges>
    <protectedRange algorithmName="SHA-512" hashValue="axpk6MAPb06swPjgyFOIuiPVYzQ8gLrEwK9V6vAi8a80ODzQ+lejp6vuMTNJGKDd/Aj2eB3Ibyz8JbTIdU6z2A==" saltValue="1l+Nj7ESrWP3eSsl5nNThQ==" spinCount="100000" sqref="A97:B101" name="Range1"/>
  </protectedRanges>
  <mergeCells count="74">
    <mergeCell ref="I3"/>
    <mergeCell ref="J3"/>
    <mergeCell ref="M3"/>
    <mergeCell ref="I4"/>
    <mergeCell ref="J4"/>
    <mergeCell ref="M4"/>
    <mergeCell ref="I11"/>
    <mergeCell ref="J11"/>
    <mergeCell ref="M11"/>
    <mergeCell ref="I6"/>
    <mergeCell ref="J6"/>
    <mergeCell ref="M6"/>
    <mergeCell ref="I7"/>
    <mergeCell ref="J7"/>
    <mergeCell ref="M7"/>
    <mergeCell ref="I9"/>
    <mergeCell ref="J9"/>
    <mergeCell ref="M9"/>
    <mergeCell ref="I10"/>
    <mergeCell ref="J10"/>
    <mergeCell ref="M10"/>
    <mergeCell ref="I17"/>
    <mergeCell ref="I18"/>
    <mergeCell ref="J18"/>
    <mergeCell ref="M18"/>
    <mergeCell ref="J17"/>
    <mergeCell ref="M17"/>
    <mergeCell ref="I22"/>
    <mergeCell ref="J22"/>
    <mergeCell ref="M22"/>
    <mergeCell ref="I21"/>
    <mergeCell ref="J21"/>
    <mergeCell ref="M21"/>
    <mergeCell ref="I28"/>
    <mergeCell ref="J28"/>
    <mergeCell ref="M28"/>
    <mergeCell ref="J30"/>
    <mergeCell ref="M30"/>
    <mergeCell ref="I38"/>
    <mergeCell ref="J38"/>
    <mergeCell ref="M38"/>
    <mergeCell ref="J31"/>
    <mergeCell ref="M31"/>
    <mergeCell ref="J58"/>
    <mergeCell ref="M58"/>
    <mergeCell ref="J59"/>
    <mergeCell ref="M59"/>
    <mergeCell ref="J56"/>
    <mergeCell ref="M56"/>
    <mergeCell ref="J57"/>
    <mergeCell ref="M57"/>
    <mergeCell ref="J62"/>
    <mergeCell ref="M62"/>
    <mergeCell ref="J63"/>
    <mergeCell ref="M63"/>
    <mergeCell ref="J61"/>
    <mergeCell ref="M61"/>
    <mergeCell ref="J72"/>
    <mergeCell ref="M72"/>
    <mergeCell ref="J73"/>
    <mergeCell ref="M73"/>
    <mergeCell ref="J64"/>
    <mergeCell ref="M64"/>
    <mergeCell ref="I77"/>
    <mergeCell ref="J77"/>
    <mergeCell ref="M77"/>
    <mergeCell ref="J75"/>
    <mergeCell ref="M75"/>
    <mergeCell ref="I83"/>
    <mergeCell ref="J83"/>
    <mergeCell ref="M83"/>
    <mergeCell ref="I78"/>
    <mergeCell ref="J78"/>
    <mergeCell ref="M7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44"/>
  <sheetViews>
    <sheetView workbookViewId="0">
      <pane ySplit="2" topLeftCell="A36" activePane="bottomLeft" state="frozen"/>
      <selection pane="bottomLeft" activeCell="E44" sqref="E44"/>
    </sheetView>
  </sheetViews>
  <sheetFormatPr defaultRowHeight="14.5" x14ac:dyDescent="0.35"/>
  <cols>
    <col min="1" max="1" width="25.54296875" bestFit="1" customWidth="1"/>
    <col min="2" max="2" width="9" bestFit="1" customWidth="1"/>
    <col min="3" max="3" width="10.7265625" bestFit="1" customWidth="1"/>
    <col min="4" max="5" width="12.54296875" bestFit="1" customWidth="1"/>
    <col min="6" max="6" width="18.81640625" bestFit="1" customWidth="1"/>
  </cols>
  <sheetData>
    <row r="1" spans="1:6" ht="15" thickBot="1" x14ac:dyDescent="0.4">
      <c r="A1" s="133" t="s">
        <v>753</v>
      </c>
    </row>
    <row r="2" spans="1:6" ht="15" thickBot="1" x14ac:dyDescent="0.4">
      <c r="A2" s="277" t="s">
        <v>1447</v>
      </c>
      <c r="B2" s="278" t="s">
        <v>1448</v>
      </c>
      <c r="C2" s="278" t="s">
        <v>1449</v>
      </c>
      <c r="D2" s="278" t="s">
        <v>1450</v>
      </c>
      <c r="E2" s="278" t="s">
        <v>1451</v>
      </c>
      <c r="F2" s="279" t="s">
        <v>1452</v>
      </c>
    </row>
    <row r="3" spans="1:6" ht="15" thickBot="1" x14ac:dyDescent="0.4">
      <c r="A3" s="280" t="s">
        <v>1453</v>
      </c>
      <c r="B3" s="281">
        <v>4</v>
      </c>
      <c r="C3" s="281" t="s">
        <v>1454</v>
      </c>
      <c r="D3" s="281" t="s">
        <v>1455</v>
      </c>
      <c r="E3" s="281" t="s">
        <v>1456</v>
      </c>
      <c r="F3" s="282" t="s">
        <v>1457</v>
      </c>
    </row>
    <row r="4" spans="1:6" ht="15" thickBot="1" x14ac:dyDescent="0.4">
      <c r="A4" s="283" t="s">
        <v>1458</v>
      </c>
      <c r="B4" s="284">
        <v>2</v>
      </c>
      <c r="C4" s="284" t="s">
        <v>1459</v>
      </c>
      <c r="D4" s="284" t="s">
        <v>1460</v>
      </c>
      <c r="E4" s="284" t="s">
        <v>1456</v>
      </c>
      <c r="F4" s="285" t="s">
        <v>1461</v>
      </c>
    </row>
    <row r="5" spans="1:6" ht="15" thickBot="1" x14ac:dyDescent="0.4">
      <c r="A5" s="280" t="s">
        <v>1462</v>
      </c>
      <c r="B5" s="281">
        <v>1</v>
      </c>
      <c r="C5" s="281" t="s">
        <v>1459</v>
      </c>
      <c r="D5" s="281" t="s">
        <v>1460</v>
      </c>
      <c r="E5" s="281" t="s">
        <v>1456</v>
      </c>
      <c r="F5" s="282" t="s">
        <v>1461</v>
      </c>
    </row>
    <row r="6" spans="1:6" ht="15" thickBot="1" x14ac:dyDescent="0.4">
      <c r="A6" s="283" t="s">
        <v>1463</v>
      </c>
      <c r="B6" s="284">
        <v>2</v>
      </c>
      <c r="C6" s="284" t="s">
        <v>1454</v>
      </c>
      <c r="D6" s="284" t="s">
        <v>1464</v>
      </c>
      <c r="E6" s="284" t="s">
        <v>1456</v>
      </c>
      <c r="F6" s="285" t="s">
        <v>1457</v>
      </c>
    </row>
    <row r="7" spans="1:6" ht="15" thickBot="1" x14ac:dyDescent="0.4">
      <c r="A7" s="280" t="s">
        <v>1465</v>
      </c>
      <c r="B7" s="281">
        <v>2</v>
      </c>
      <c r="C7" s="281" t="s">
        <v>1454</v>
      </c>
      <c r="D7" s="281" t="s">
        <v>1464</v>
      </c>
      <c r="E7" s="281" t="s">
        <v>1456</v>
      </c>
      <c r="F7" s="282" t="s">
        <v>1457</v>
      </c>
    </row>
    <row r="8" spans="1:6" ht="15" thickBot="1" x14ac:dyDescent="0.4">
      <c r="A8" s="283" t="s">
        <v>1466</v>
      </c>
      <c r="B8" s="284">
        <v>2</v>
      </c>
      <c r="C8" s="284" t="s">
        <v>1454</v>
      </c>
      <c r="D8" s="284" t="s">
        <v>1464</v>
      </c>
      <c r="E8" s="284" t="s">
        <v>1456</v>
      </c>
      <c r="F8" s="285" t="s">
        <v>1457</v>
      </c>
    </row>
    <row r="9" spans="1:6" ht="15" thickBot="1" x14ac:dyDescent="0.4">
      <c r="A9" s="280" t="s">
        <v>1467</v>
      </c>
      <c r="B9" s="281">
        <v>8</v>
      </c>
      <c r="C9" s="281" t="s">
        <v>1468</v>
      </c>
      <c r="D9" s="281" t="s">
        <v>1469</v>
      </c>
      <c r="E9" s="281" t="s">
        <v>1470</v>
      </c>
      <c r="F9" s="282" t="s">
        <v>1471</v>
      </c>
    </row>
    <row r="10" spans="1:6" ht="15" thickBot="1" x14ac:dyDescent="0.4">
      <c r="A10" s="283" t="s">
        <v>1472</v>
      </c>
      <c r="B10" s="284">
        <v>2</v>
      </c>
      <c r="C10" s="284" t="s">
        <v>1473</v>
      </c>
      <c r="D10" s="284" t="s">
        <v>1474</v>
      </c>
      <c r="E10" s="284" t="s">
        <v>1456</v>
      </c>
      <c r="F10" s="285" t="s">
        <v>1461</v>
      </c>
    </row>
    <row r="11" spans="1:6" ht="15" thickBot="1" x14ac:dyDescent="0.4">
      <c r="A11" s="280" t="s">
        <v>1475</v>
      </c>
      <c r="B11" s="281">
        <v>4</v>
      </c>
      <c r="C11" s="281" t="s">
        <v>1459</v>
      </c>
      <c r="D11" s="281" t="s">
        <v>1474</v>
      </c>
      <c r="E11" s="281" t="s">
        <v>1456</v>
      </c>
      <c r="F11" s="282" t="s">
        <v>1461</v>
      </c>
    </row>
    <row r="12" spans="1:6" ht="15" thickBot="1" x14ac:dyDescent="0.4">
      <c r="A12" s="283" t="s">
        <v>1476</v>
      </c>
      <c r="B12" s="284">
        <v>4</v>
      </c>
      <c r="C12" s="284" t="s">
        <v>1459</v>
      </c>
      <c r="D12" s="284" t="s">
        <v>1477</v>
      </c>
      <c r="E12" s="284" t="s">
        <v>1469</v>
      </c>
      <c r="F12" s="285" t="s">
        <v>1471</v>
      </c>
    </row>
    <row r="13" spans="1:6" ht="15" thickBot="1" x14ac:dyDescent="0.4">
      <c r="A13" s="280" t="s">
        <v>1478</v>
      </c>
      <c r="B13" s="281">
        <v>2</v>
      </c>
      <c r="C13" s="281" t="s">
        <v>1459</v>
      </c>
      <c r="D13" s="281" t="s">
        <v>1477</v>
      </c>
      <c r="E13" s="281" t="s">
        <v>1479</v>
      </c>
      <c r="F13" s="282" t="s">
        <v>1471</v>
      </c>
    </row>
    <row r="14" spans="1:6" ht="15" thickBot="1" x14ac:dyDescent="0.4">
      <c r="A14" s="283" t="s">
        <v>1480</v>
      </c>
      <c r="B14" s="284">
        <v>4</v>
      </c>
      <c r="C14" s="284" t="s">
        <v>1454</v>
      </c>
      <c r="D14" s="284" t="s">
        <v>1460</v>
      </c>
      <c r="E14" s="284" t="s">
        <v>1456</v>
      </c>
      <c r="F14" s="285" t="s">
        <v>1471</v>
      </c>
    </row>
    <row r="15" spans="1:6" ht="15" thickBot="1" x14ac:dyDescent="0.4">
      <c r="A15" s="280" t="s">
        <v>1481</v>
      </c>
      <c r="B15" s="281">
        <v>2</v>
      </c>
      <c r="C15" s="281" t="s">
        <v>1482</v>
      </c>
      <c r="D15" s="281" t="s">
        <v>1460</v>
      </c>
      <c r="E15" s="281" t="s">
        <v>1456</v>
      </c>
      <c r="F15" s="282" t="s">
        <v>1461</v>
      </c>
    </row>
    <row r="16" spans="1:6" ht="15" thickBot="1" x14ac:dyDescent="0.4">
      <c r="A16" s="283" t="s">
        <v>1483</v>
      </c>
      <c r="B16" s="284">
        <v>4</v>
      </c>
      <c r="C16" s="284" t="s">
        <v>1454</v>
      </c>
      <c r="D16" s="284" t="s">
        <v>1455</v>
      </c>
      <c r="E16" s="284" t="s">
        <v>1456</v>
      </c>
      <c r="F16" s="285" t="s">
        <v>1457</v>
      </c>
    </row>
    <row r="17" spans="1:6" ht="15" thickBot="1" x14ac:dyDescent="0.4">
      <c r="A17" s="280" t="s">
        <v>1484</v>
      </c>
      <c r="B17" s="281">
        <v>2</v>
      </c>
      <c r="C17" s="281" t="s">
        <v>1485</v>
      </c>
      <c r="D17" s="281" t="s">
        <v>1460</v>
      </c>
      <c r="E17" s="281" t="s">
        <v>1456</v>
      </c>
      <c r="F17" s="282" t="s">
        <v>1486</v>
      </c>
    </row>
    <row r="18" spans="1:6" ht="15" thickBot="1" x14ac:dyDescent="0.4">
      <c r="A18" s="283" t="s">
        <v>1487</v>
      </c>
      <c r="B18" s="284">
        <v>4</v>
      </c>
      <c r="C18" s="284" t="s">
        <v>1454</v>
      </c>
      <c r="D18" s="284" t="s">
        <v>1464</v>
      </c>
      <c r="E18" s="284" t="s">
        <v>1456</v>
      </c>
      <c r="F18" s="285" t="s">
        <v>1457</v>
      </c>
    </row>
    <row r="19" spans="1:6" ht="15" thickBot="1" x14ac:dyDescent="0.4">
      <c r="A19" s="280" t="s">
        <v>1488</v>
      </c>
      <c r="B19" s="281">
        <v>4</v>
      </c>
      <c r="C19" s="281" t="s">
        <v>1485</v>
      </c>
      <c r="D19" s="281" t="s">
        <v>1464</v>
      </c>
      <c r="E19" s="281" t="s">
        <v>1489</v>
      </c>
      <c r="F19" s="282" t="s">
        <v>1457</v>
      </c>
    </row>
    <row r="20" spans="1:6" ht="15" thickBot="1" x14ac:dyDescent="0.4">
      <c r="A20" s="283" t="s">
        <v>1490</v>
      </c>
      <c r="B20" s="284">
        <v>1</v>
      </c>
      <c r="C20" s="284" t="s">
        <v>1459</v>
      </c>
      <c r="D20" s="284" t="s">
        <v>1474</v>
      </c>
      <c r="E20" s="284" t="s">
        <v>1456</v>
      </c>
      <c r="F20" s="285" t="s">
        <v>1471</v>
      </c>
    </row>
    <row r="21" spans="1:6" ht="15" thickBot="1" x14ac:dyDescent="0.4">
      <c r="A21" s="280" t="s">
        <v>1491</v>
      </c>
      <c r="B21" s="281">
        <v>1</v>
      </c>
      <c r="C21" s="281" t="s">
        <v>1459</v>
      </c>
      <c r="D21" s="281" t="s">
        <v>1460</v>
      </c>
      <c r="E21" s="281" t="s">
        <v>1456</v>
      </c>
      <c r="F21" s="282" t="s">
        <v>1461</v>
      </c>
    </row>
    <row r="22" spans="1:6" ht="15" thickBot="1" x14ac:dyDescent="0.4">
      <c r="A22" s="283" t="s">
        <v>1492</v>
      </c>
      <c r="B22" s="284">
        <v>2</v>
      </c>
      <c r="C22" s="284" t="s">
        <v>1459</v>
      </c>
      <c r="D22" s="284" t="s">
        <v>1464</v>
      </c>
      <c r="E22" s="284" t="s">
        <v>1456</v>
      </c>
      <c r="F22" s="285" t="s">
        <v>1457</v>
      </c>
    </row>
    <row r="23" spans="1:6" ht="15" thickBot="1" x14ac:dyDescent="0.4">
      <c r="A23" s="280" t="s">
        <v>1493</v>
      </c>
      <c r="B23" s="281">
        <v>2</v>
      </c>
      <c r="C23" s="281" t="s">
        <v>1454</v>
      </c>
      <c r="D23" s="281" t="s">
        <v>1460</v>
      </c>
      <c r="E23" s="281" t="s">
        <v>1456</v>
      </c>
      <c r="F23" s="282" t="s">
        <v>1461</v>
      </c>
    </row>
    <row r="24" spans="1:6" ht="15" thickBot="1" x14ac:dyDescent="0.4">
      <c r="A24" s="283" t="s">
        <v>1494</v>
      </c>
      <c r="B24" s="284">
        <v>4</v>
      </c>
      <c r="C24" s="284" t="s">
        <v>1454</v>
      </c>
      <c r="D24" s="284" t="s">
        <v>1495</v>
      </c>
      <c r="E24" s="284" t="s">
        <v>1496</v>
      </c>
      <c r="F24" s="285" t="s">
        <v>1461</v>
      </c>
    </row>
    <row r="25" spans="1:6" ht="15" thickBot="1" x14ac:dyDescent="0.4">
      <c r="A25" s="280" t="s">
        <v>1497</v>
      </c>
      <c r="B25" s="281">
        <v>4</v>
      </c>
      <c r="C25" s="281" t="s">
        <v>1459</v>
      </c>
      <c r="D25" s="281" t="s">
        <v>1477</v>
      </c>
      <c r="E25" s="281" t="s">
        <v>1469</v>
      </c>
      <c r="F25" s="282" t="s">
        <v>1471</v>
      </c>
    </row>
    <row r="26" spans="1:6" ht="15" thickBot="1" x14ac:dyDescent="0.4">
      <c r="A26" s="283" t="s">
        <v>1498</v>
      </c>
      <c r="B26" s="284">
        <v>4</v>
      </c>
      <c r="C26" s="284" t="s">
        <v>1499</v>
      </c>
      <c r="D26" s="284" t="s">
        <v>1477</v>
      </c>
      <c r="E26" s="284" t="s">
        <v>1479</v>
      </c>
      <c r="F26" s="285" t="s">
        <v>1471</v>
      </c>
    </row>
    <row r="27" spans="1:6" ht="15" thickBot="1" x14ac:dyDescent="0.4">
      <c r="A27" s="280" t="s">
        <v>1500</v>
      </c>
      <c r="B27" s="281">
        <v>2</v>
      </c>
      <c r="C27" s="281" t="s">
        <v>1454</v>
      </c>
      <c r="D27" s="281" t="s">
        <v>1460</v>
      </c>
      <c r="E27" s="281" t="s">
        <v>1456</v>
      </c>
      <c r="F27" s="282" t="s">
        <v>1461</v>
      </c>
    </row>
    <row r="28" spans="1:6" ht="15" thickBot="1" x14ac:dyDescent="0.4">
      <c r="A28" s="283" t="s">
        <v>1501</v>
      </c>
      <c r="B28" s="284">
        <v>2</v>
      </c>
      <c r="C28" s="284" t="s">
        <v>1459</v>
      </c>
      <c r="D28" s="284" t="s">
        <v>1474</v>
      </c>
      <c r="E28" s="284" t="s">
        <v>1460</v>
      </c>
      <c r="F28" s="285" t="s">
        <v>1471</v>
      </c>
    </row>
    <row r="29" spans="1:6" ht="15" thickBot="1" x14ac:dyDescent="0.4">
      <c r="A29" s="280" t="s">
        <v>1502</v>
      </c>
      <c r="B29" s="281">
        <v>4</v>
      </c>
      <c r="C29" s="281" t="s">
        <v>1454</v>
      </c>
      <c r="D29" s="281" t="s">
        <v>1464</v>
      </c>
      <c r="E29" s="281" t="s">
        <v>1503</v>
      </c>
      <c r="F29" s="282" t="s">
        <v>1457</v>
      </c>
    </row>
    <row r="30" spans="1:6" ht="15" thickBot="1" x14ac:dyDescent="0.4">
      <c r="A30" s="283" t="s">
        <v>1504</v>
      </c>
      <c r="B30" s="284">
        <v>2</v>
      </c>
      <c r="C30" s="284" t="s">
        <v>1454</v>
      </c>
      <c r="D30" s="284" t="s">
        <v>1464</v>
      </c>
      <c r="E30" s="284" t="s">
        <v>1456</v>
      </c>
      <c r="F30" s="285" t="s">
        <v>1457</v>
      </c>
    </row>
    <row r="31" spans="1:6" ht="15" thickBot="1" x14ac:dyDescent="0.4">
      <c r="A31" s="280" t="s">
        <v>1505</v>
      </c>
      <c r="B31" s="281">
        <v>2</v>
      </c>
      <c r="C31" s="281" t="s">
        <v>1454</v>
      </c>
      <c r="D31" s="281" t="s">
        <v>1464</v>
      </c>
      <c r="E31" s="281" t="s">
        <v>1456</v>
      </c>
      <c r="F31" s="282" t="s">
        <v>1457</v>
      </c>
    </row>
    <row r="32" spans="1:6" ht="15" thickBot="1" x14ac:dyDescent="0.4">
      <c r="A32" s="283" t="s">
        <v>1506</v>
      </c>
      <c r="B32" s="284">
        <v>2</v>
      </c>
      <c r="C32" s="284" t="s">
        <v>1454</v>
      </c>
      <c r="D32" s="284" t="s">
        <v>1464</v>
      </c>
      <c r="E32" s="284" t="s">
        <v>1456</v>
      </c>
      <c r="F32" s="285" t="s">
        <v>1457</v>
      </c>
    </row>
    <row r="33" spans="1:6" ht="15" thickBot="1" x14ac:dyDescent="0.4">
      <c r="A33" s="280" t="s">
        <v>1507</v>
      </c>
      <c r="B33" s="281">
        <v>2</v>
      </c>
      <c r="C33" s="281" t="s">
        <v>1454</v>
      </c>
      <c r="D33" s="281" t="s">
        <v>1464</v>
      </c>
      <c r="E33" s="281" t="s">
        <v>1456</v>
      </c>
      <c r="F33" s="282" t="s">
        <v>1457</v>
      </c>
    </row>
    <row r="34" spans="1:6" ht="15" thickBot="1" x14ac:dyDescent="0.4">
      <c r="A34" s="283" t="s">
        <v>1508</v>
      </c>
      <c r="B34" s="284">
        <v>2</v>
      </c>
      <c r="C34" s="284" t="s">
        <v>1454</v>
      </c>
      <c r="D34" s="284" t="s">
        <v>1464</v>
      </c>
      <c r="E34" s="284" t="s">
        <v>1456</v>
      </c>
      <c r="F34" s="285" t="s">
        <v>1457</v>
      </c>
    </row>
    <row r="35" spans="1:6" ht="15" thickBot="1" x14ac:dyDescent="0.4">
      <c r="A35" s="280" t="s">
        <v>1509</v>
      </c>
      <c r="B35" s="281">
        <v>2</v>
      </c>
      <c r="C35" s="281" t="s">
        <v>1454</v>
      </c>
      <c r="D35" s="281" t="s">
        <v>1464</v>
      </c>
      <c r="E35" s="281" t="s">
        <v>1456</v>
      </c>
      <c r="F35" s="282" t="s">
        <v>1457</v>
      </c>
    </row>
    <row r="36" spans="1:6" ht="15" thickBot="1" x14ac:dyDescent="0.4">
      <c r="A36" s="283" t="s">
        <v>1510</v>
      </c>
      <c r="B36" s="284">
        <v>2</v>
      </c>
      <c r="C36" s="284" t="s">
        <v>1454</v>
      </c>
      <c r="D36" s="284" t="s">
        <v>1464</v>
      </c>
      <c r="E36" s="284" t="s">
        <v>1456</v>
      </c>
      <c r="F36" s="285" t="s">
        <v>1486</v>
      </c>
    </row>
    <row r="37" spans="1:6" ht="15" thickBot="1" x14ac:dyDescent="0.4">
      <c r="A37" s="280" t="s">
        <v>1511</v>
      </c>
      <c r="B37" s="281">
        <v>2</v>
      </c>
      <c r="C37" s="281" t="s">
        <v>1454</v>
      </c>
      <c r="D37" s="281" t="s">
        <v>1464</v>
      </c>
      <c r="E37" s="281" t="s">
        <v>1456</v>
      </c>
      <c r="F37" s="282" t="s">
        <v>1457</v>
      </c>
    </row>
    <row r="38" spans="1:6" ht="15" thickBot="1" x14ac:dyDescent="0.4">
      <c r="A38" s="283" t="s">
        <v>1512</v>
      </c>
      <c r="B38" s="284">
        <v>2</v>
      </c>
      <c r="C38" s="284" t="s">
        <v>1513</v>
      </c>
      <c r="D38" s="284" t="s">
        <v>1474</v>
      </c>
      <c r="E38" s="284" t="s">
        <v>1456</v>
      </c>
      <c r="F38" s="285" t="s">
        <v>1471</v>
      </c>
    </row>
    <row r="39" spans="1:6" ht="15" thickBot="1" x14ac:dyDescent="0.4">
      <c r="A39" s="280" t="s">
        <v>1514</v>
      </c>
      <c r="B39" s="281">
        <v>4</v>
      </c>
      <c r="C39" s="281" t="s">
        <v>1454</v>
      </c>
      <c r="D39" s="281" t="s">
        <v>1496</v>
      </c>
      <c r="E39" s="281" t="s">
        <v>1456</v>
      </c>
      <c r="F39" s="282" t="s">
        <v>1486</v>
      </c>
    </row>
    <row r="40" spans="1:6" ht="15" thickBot="1" x14ac:dyDescent="0.4">
      <c r="A40" s="283" t="s">
        <v>1515</v>
      </c>
      <c r="B40" s="284">
        <v>4</v>
      </c>
      <c r="C40" s="284" t="s">
        <v>1454</v>
      </c>
      <c r="D40" s="284" t="s">
        <v>1496</v>
      </c>
      <c r="E40" s="284" t="s">
        <v>1456</v>
      </c>
      <c r="F40" s="285" t="s">
        <v>1486</v>
      </c>
    </row>
    <row r="41" spans="1:6" ht="15" thickBot="1" x14ac:dyDescent="0.4">
      <c r="A41" s="280" t="s">
        <v>1516</v>
      </c>
      <c r="B41" s="281">
        <v>4</v>
      </c>
      <c r="C41" s="281" t="s">
        <v>1517</v>
      </c>
      <c r="D41" s="281" t="s">
        <v>1474</v>
      </c>
      <c r="E41" s="281" t="s">
        <v>1518</v>
      </c>
      <c r="F41" s="282" t="s">
        <v>1471</v>
      </c>
    </row>
    <row r="42" spans="1:6" ht="15" thickBot="1" x14ac:dyDescent="0.4">
      <c r="A42" s="283" t="s">
        <v>1519</v>
      </c>
      <c r="B42" s="284">
        <v>1</v>
      </c>
      <c r="C42" s="284" t="s">
        <v>1454</v>
      </c>
      <c r="D42" s="284" t="s">
        <v>1520</v>
      </c>
      <c r="E42" s="284" t="s">
        <v>1521</v>
      </c>
      <c r="F42" s="285" t="s">
        <v>1461</v>
      </c>
    </row>
    <row r="43" spans="1:6" ht="15" thickBot="1" x14ac:dyDescent="0.4">
      <c r="A43" s="280" t="s">
        <v>1522</v>
      </c>
      <c r="B43" s="281">
        <v>8</v>
      </c>
      <c r="C43" s="281" t="s">
        <v>1499</v>
      </c>
      <c r="D43" s="281" t="s">
        <v>1474</v>
      </c>
      <c r="E43" s="281" t="s">
        <v>1523</v>
      </c>
      <c r="F43" s="282" t="s">
        <v>1471</v>
      </c>
    </row>
    <row r="44" spans="1:6" ht="15" thickBot="1" x14ac:dyDescent="0.4">
      <c r="A44" s="283" t="s">
        <v>1524</v>
      </c>
      <c r="B44" s="284">
        <v>2</v>
      </c>
      <c r="C44" s="284" t="s">
        <v>1459</v>
      </c>
      <c r="D44" s="284" t="s">
        <v>1474</v>
      </c>
      <c r="E44" s="284" t="s">
        <v>1525</v>
      </c>
      <c r="F44" s="285" t="s">
        <v>1461</v>
      </c>
    </row>
  </sheetData>
  <sheetProtection sheet="1" objects="1" scenarios="1"/>
  <printOptions horizontalCentered="1"/>
  <pageMargins left="0.70866141732283472" right="0.70866141732283472" top="0.94488188976377963" bottom="0.74803149606299213" header="0.11811023622047245" footer="0.31496062992125984"/>
  <pageSetup paperSize="9" orientation="portrait" r:id="rId1"/>
  <headerFooter>
    <oddHeader>&amp;L&amp;G&amp;CCloud Requirement
Development environment&amp;RAnnexure D</oddHeader>
    <oddFooter>&amp;CPage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107"/>
  <sheetViews>
    <sheetView workbookViewId="0">
      <pane xSplit="2" ySplit="2" topLeftCell="C105" activePane="bottomRight" state="frozen"/>
      <selection pane="topRight" activeCell="C1" sqref="C1"/>
      <selection pane="bottomLeft" activeCell="A3" sqref="A3"/>
      <selection pane="bottomRight"/>
    </sheetView>
  </sheetViews>
  <sheetFormatPr defaultRowHeight="14.5" x14ac:dyDescent="0.35"/>
  <cols>
    <col min="1" max="1" width="24.81640625" bestFit="1" customWidth="1"/>
    <col min="2" max="2" width="36.7265625" bestFit="1" customWidth="1"/>
    <col min="3" max="3" width="6.1796875" bestFit="1" customWidth="1"/>
    <col min="4" max="4" width="7.7265625" bestFit="1" customWidth="1"/>
    <col min="5" max="5" width="5" bestFit="1" customWidth="1"/>
    <col min="6" max="6" width="8.1796875" bestFit="1" customWidth="1"/>
    <col min="7" max="7" width="7.453125" bestFit="1" customWidth="1"/>
    <col min="8" max="8" width="8.54296875" bestFit="1" customWidth="1"/>
    <col min="9" max="9" width="6" bestFit="1" customWidth="1"/>
    <col min="10" max="10" width="29" customWidth="1"/>
    <col min="11" max="11" width="27.26953125" customWidth="1"/>
    <col min="12" max="12" width="10.7265625" customWidth="1"/>
    <col min="15" max="16" width="9.1796875" hidden="1" customWidth="1"/>
    <col min="17" max="19" width="0" hidden="1" customWidth="1"/>
    <col min="20" max="20" width="5.453125" hidden="1" customWidth="1"/>
    <col min="21" max="21" width="4.453125" hidden="1" customWidth="1"/>
  </cols>
  <sheetData>
    <row r="1" spans="1:21" x14ac:dyDescent="0.35">
      <c r="A1" s="133" t="s">
        <v>1346</v>
      </c>
      <c r="O1" s="191" t="s">
        <v>1350</v>
      </c>
      <c r="P1" s="192">
        <f>P107/T21*5</f>
        <v>0</v>
      </c>
      <c r="T1" s="212">
        <v>0</v>
      </c>
      <c r="U1">
        <v>5</v>
      </c>
    </row>
    <row r="2" spans="1:21" ht="34.5" x14ac:dyDescent="0.35">
      <c r="A2" s="127" t="s">
        <v>109</v>
      </c>
      <c r="B2" s="127" t="s">
        <v>111</v>
      </c>
      <c r="C2" s="126" t="s">
        <v>750</v>
      </c>
      <c r="D2" s="126" t="s">
        <v>749</v>
      </c>
      <c r="E2" s="126" t="s">
        <v>57</v>
      </c>
      <c r="F2" s="126" t="s">
        <v>748</v>
      </c>
      <c r="G2" s="126" t="s">
        <v>747</v>
      </c>
      <c r="H2" s="126" t="s">
        <v>746</v>
      </c>
      <c r="I2" s="126" t="s">
        <v>745</v>
      </c>
      <c r="J2" s="189" t="s">
        <v>1347</v>
      </c>
      <c r="K2" s="189" t="s">
        <v>1352</v>
      </c>
      <c r="L2" s="189" t="s">
        <v>1394</v>
      </c>
      <c r="M2" s="189" t="s">
        <v>1348</v>
      </c>
      <c r="N2" s="189" t="s">
        <v>1349</v>
      </c>
      <c r="O2" s="126" t="s">
        <v>1350</v>
      </c>
      <c r="P2" s="126" t="s">
        <v>1351</v>
      </c>
      <c r="T2" s="212">
        <v>0.5</v>
      </c>
      <c r="U2">
        <v>5</v>
      </c>
    </row>
    <row r="3" spans="1:21" x14ac:dyDescent="0.35">
      <c r="A3" s="122" t="s">
        <v>729</v>
      </c>
      <c r="B3" s="123" t="s">
        <v>744</v>
      </c>
      <c r="C3" s="124">
        <v>9</v>
      </c>
      <c r="D3" s="124">
        <v>0</v>
      </c>
      <c r="E3" s="125">
        <v>9</v>
      </c>
      <c r="F3" s="124">
        <v>1</v>
      </c>
      <c r="G3" s="124">
        <v>1</v>
      </c>
      <c r="H3" s="124">
        <v>1</v>
      </c>
      <c r="I3" s="124">
        <v>2</v>
      </c>
      <c r="J3" s="190"/>
      <c r="K3" s="190"/>
      <c r="L3" s="190"/>
      <c r="M3" s="190"/>
      <c r="N3" s="190"/>
      <c r="O3" s="124">
        <f t="shared" ref="O3:O34" si="0">IF(N3="",0,IF(N3&gt;6,1,VLOOKUP(N3,$T$1:$U$19,2,FALSE)))</f>
        <v>0</v>
      </c>
      <c r="P3" s="124">
        <f t="shared" ref="P3:P34" si="1">ROUND(O3*E3,1)</f>
        <v>0</v>
      </c>
      <c r="T3" s="212">
        <v>1</v>
      </c>
      <c r="U3">
        <v>5</v>
      </c>
    </row>
    <row r="4" spans="1:21" x14ac:dyDescent="0.35">
      <c r="A4" s="122" t="s">
        <v>729</v>
      </c>
      <c r="B4" s="123" t="s">
        <v>743</v>
      </c>
      <c r="C4" s="124">
        <v>3</v>
      </c>
      <c r="D4" s="124">
        <v>0</v>
      </c>
      <c r="E4" s="125">
        <v>3</v>
      </c>
      <c r="F4" s="124">
        <v>1</v>
      </c>
      <c r="G4" s="124">
        <v>1</v>
      </c>
      <c r="H4" s="124">
        <v>1</v>
      </c>
      <c r="I4" s="124">
        <v>1</v>
      </c>
      <c r="J4" s="190"/>
      <c r="K4" s="190"/>
      <c r="L4" s="190"/>
      <c r="M4" s="190"/>
      <c r="N4" s="190"/>
      <c r="O4" s="124">
        <f t="shared" si="0"/>
        <v>0</v>
      </c>
      <c r="P4" s="124">
        <f t="shared" si="1"/>
        <v>0</v>
      </c>
      <c r="T4" s="212">
        <v>1.5</v>
      </c>
      <c r="U4">
        <v>4</v>
      </c>
    </row>
    <row r="5" spans="1:21" x14ac:dyDescent="0.35">
      <c r="A5" s="122" t="s">
        <v>729</v>
      </c>
      <c r="B5" s="123" t="s">
        <v>742</v>
      </c>
      <c r="C5" s="124">
        <v>1</v>
      </c>
      <c r="D5" s="124">
        <v>0</v>
      </c>
      <c r="E5" s="125">
        <v>1</v>
      </c>
      <c r="F5" s="124">
        <v>2</v>
      </c>
      <c r="G5" s="124">
        <v>1</v>
      </c>
      <c r="H5" s="124">
        <v>2</v>
      </c>
      <c r="I5" s="124">
        <v>1</v>
      </c>
      <c r="J5" s="190"/>
      <c r="K5" s="190"/>
      <c r="L5" s="190"/>
      <c r="M5" s="190"/>
      <c r="N5" s="190"/>
      <c r="O5" s="124">
        <f t="shared" si="0"/>
        <v>0</v>
      </c>
      <c r="P5" s="124">
        <f t="shared" si="1"/>
        <v>0</v>
      </c>
      <c r="T5" s="212">
        <v>2</v>
      </c>
      <c r="U5">
        <v>4</v>
      </c>
    </row>
    <row r="6" spans="1:21" x14ac:dyDescent="0.35">
      <c r="A6" s="122" t="s">
        <v>729</v>
      </c>
      <c r="B6" s="123" t="s">
        <v>741</v>
      </c>
      <c r="C6" s="124">
        <v>14</v>
      </c>
      <c r="D6" s="124">
        <v>1</v>
      </c>
      <c r="E6" s="125">
        <v>15</v>
      </c>
      <c r="F6" s="124">
        <v>2</v>
      </c>
      <c r="G6" s="124">
        <v>1</v>
      </c>
      <c r="H6" s="124">
        <v>2</v>
      </c>
      <c r="I6" s="124">
        <v>1</v>
      </c>
      <c r="J6" s="190"/>
      <c r="K6" s="190"/>
      <c r="L6" s="190"/>
      <c r="M6" s="190"/>
      <c r="N6" s="190"/>
      <c r="O6" s="124">
        <f t="shared" si="0"/>
        <v>0</v>
      </c>
      <c r="P6" s="124">
        <f t="shared" si="1"/>
        <v>0</v>
      </c>
      <c r="T6" s="212">
        <v>2.5</v>
      </c>
      <c r="U6">
        <v>3</v>
      </c>
    </row>
    <row r="7" spans="1:21" x14ac:dyDescent="0.35">
      <c r="A7" s="122" t="s">
        <v>729</v>
      </c>
      <c r="B7" s="123" t="s">
        <v>740</v>
      </c>
      <c r="C7" s="124">
        <v>18</v>
      </c>
      <c r="D7" s="124">
        <v>2</v>
      </c>
      <c r="E7" s="125">
        <v>20</v>
      </c>
      <c r="F7" s="124">
        <v>1</v>
      </c>
      <c r="G7" s="124">
        <v>1</v>
      </c>
      <c r="H7" s="124">
        <v>1</v>
      </c>
      <c r="I7" s="124">
        <v>1</v>
      </c>
      <c r="J7" s="190"/>
      <c r="K7" s="190"/>
      <c r="L7" s="190"/>
      <c r="M7" s="190"/>
      <c r="N7" s="190"/>
      <c r="O7" s="124">
        <f t="shared" si="0"/>
        <v>0</v>
      </c>
      <c r="P7" s="124">
        <f t="shared" si="1"/>
        <v>0</v>
      </c>
      <c r="T7" s="212">
        <v>3</v>
      </c>
      <c r="U7">
        <v>3</v>
      </c>
    </row>
    <row r="8" spans="1:21" x14ac:dyDescent="0.35">
      <c r="A8" s="122" t="s">
        <v>729</v>
      </c>
      <c r="B8" s="123" t="s">
        <v>739</v>
      </c>
      <c r="C8" s="124">
        <v>11</v>
      </c>
      <c r="D8" s="124">
        <v>1</v>
      </c>
      <c r="E8" s="125">
        <v>12</v>
      </c>
      <c r="F8" s="124">
        <v>1</v>
      </c>
      <c r="G8" s="124">
        <v>1</v>
      </c>
      <c r="H8" s="124">
        <v>1</v>
      </c>
      <c r="I8" s="124">
        <v>1</v>
      </c>
      <c r="J8" s="190"/>
      <c r="K8" s="190"/>
      <c r="L8" s="190"/>
      <c r="M8" s="190"/>
      <c r="N8" s="190"/>
      <c r="O8" s="124">
        <f t="shared" si="0"/>
        <v>0</v>
      </c>
      <c r="P8" s="124">
        <f t="shared" si="1"/>
        <v>0</v>
      </c>
      <c r="T8" s="212">
        <v>3.5</v>
      </c>
      <c r="U8">
        <v>3</v>
      </c>
    </row>
    <row r="9" spans="1:21" x14ac:dyDescent="0.35">
      <c r="A9" s="122" t="s">
        <v>729</v>
      </c>
      <c r="B9" s="123" t="s">
        <v>738</v>
      </c>
      <c r="C9" s="124">
        <v>2</v>
      </c>
      <c r="D9" s="124">
        <v>0</v>
      </c>
      <c r="E9" s="125">
        <v>2</v>
      </c>
      <c r="F9" s="124">
        <v>1</v>
      </c>
      <c r="G9" s="124">
        <v>1</v>
      </c>
      <c r="H9" s="124">
        <v>1</v>
      </c>
      <c r="I9" s="124">
        <v>1</v>
      </c>
      <c r="J9" s="190"/>
      <c r="K9" s="190"/>
      <c r="L9" s="190"/>
      <c r="M9" s="190"/>
      <c r="N9" s="190"/>
      <c r="O9" s="124">
        <f t="shared" si="0"/>
        <v>0</v>
      </c>
      <c r="P9" s="124">
        <f t="shared" si="1"/>
        <v>0</v>
      </c>
      <c r="T9" s="212">
        <v>4</v>
      </c>
      <c r="U9">
        <v>3</v>
      </c>
    </row>
    <row r="10" spans="1:21" x14ac:dyDescent="0.35">
      <c r="A10" s="122" t="s">
        <v>729</v>
      </c>
      <c r="B10" s="123" t="s">
        <v>737</v>
      </c>
      <c r="C10" s="124">
        <v>5</v>
      </c>
      <c r="D10" s="124">
        <v>0</v>
      </c>
      <c r="E10" s="125">
        <v>5</v>
      </c>
      <c r="F10" s="124">
        <v>1</v>
      </c>
      <c r="G10" s="124">
        <v>1</v>
      </c>
      <c r="H10" s="124">
        <v>1</v>
      </c>
      <c r="I10" s="124">
        <v>1</v>
      </c>
      <c r="J10" s="190"/>
      <c r="K10" s="190"/>
      <c r="L10" s="190"/>
      <c r="M10" s="190"/>
      <c r="N10" s="190"/>
      <c r="O10" s="124">
        <f t="shared" si="0"/>
        <v>0</v>
      </c>
      <c r="P10" s="124">
        <f t="shared" si="1"/>
        <v>0</v>
      </c>
      <c r="T10" s="212">
        <v>4.5</v>
      </c>
      <c r="U10">
        <v>2</v>
      </c>
    </row>
    <row r="11" spans="1:21" x14ac:dyDescent="0.35">
      <c r="A11" s="122" t="s">
        <v>729</v>
      </c>
      <c r="B11" s="123" t="s">
        <v>736</v>
      </c>
      <c r="C11" s="124">
        <v>11</v>
      </c>
      <c r="D11" s="124">
        <v>0</v>
      </c>
      <c r="E11" s="125">
        <v>11</v>
      </c>
      <c r="F11" s="124">
        <v>1</v>
      </c>
      <c r="G11" s="124">
        <v>1</v>
      </c>
      <c r="H11" s="124">
        <v>1</v>
      </c>
      <c r="I11" s="124">
        <v>1</v>
      </c>
      <c r="J11" s="190"/>
      <c r="K11" s="190"/>
      <c r="L11" s="190"/>
      <c r="M11" s="190"/>
      <c r="N11" s="190"/>
      <c r="O11" s="124">
        <f t="shared" si="0"/>
        <v>0</v>
      </c>
      <c r="P11" s="124">
        <f t="shared" si="1"/>
        <v>0</v>
      </c>
      <c r="T11" s="212">
        <v>5</v>
      </c>
      <c r="U11">
        <v>2</v>
      </c>
    </row>
    <row r="12" spans="1:21" x14ac:dyDescent="0.35">
      <c r="A12" s="122" t="s">
        <v>729</v>
      </c>
      <c r="B12" s="123" t="s">
        <v>735</v>
      </c>
      <c r="C12" s="124">
        <v>2</v>
      </c>
      <c r="D12" s="124">
        <v>1</v>
      </c>
      <c r="E12" s="125">
        <v>3</v>
      </c>
      <c r="F12" s="124">
        <v>1</v>
      </c>
      <c r="G12" s="124">
        <v>1</v>
      </c>
      <c r="H12" s="124">
        <v>1</v>
      </c>
      <c r="I12" s="124">
        <v>1</v>
      </c>
      <c r="J12" s="190"/>
      <c r="K12" s="190"/>
      <c r="L12" s="190"/>
      <c r="M12" s="190"/>
      <c r="N12" s="190"/>
      <c r="O12" s="124">
        <f t="shared" si="0"/>
        <v>0</v>
      </c>
      <c r="P12" s="124">
        <f t="shared" si="1"/>
        <v>0</v>
      </c>
      <c r="T12" s="212">
        <v>5.5</v>
      </c>
      <c r="U12">
        <v>2</v>
      </c>
    </row>
    <row r="13" spans="1:21" x14ac:dyDescent="0.35">
      <c r="A13" s="122" t="s">
        <v>729</v>
      </c>
      <c r="B13" s="123" t="s">
        <v>734</v>
      </c>
      <c r="C13" s="124">
        <v>0</v>
      </c>
      <c r="D13" s="124">
        <v>1</v>
      </c>
      <c r="E13" s="125">
        <v>1</v>
      </c>
      <c r="F13" s="124">
        <v>1</v>
      </c>
      <c r="G13" s="124">
        <v>1</v>
      </c>
      <c r="H13" s="124">
        <v>1</v>
      </c>
      <c r="I13" s="124">
        <v>1</v>
      </c>
      <c r="J13" s="190"/>
      <c r="K13" s="190"/>
      <c r="L13" s="190"/>
      <c r="M13" s="190"/>
      <c r="N13" s="190"/>
      <c r="O13" s="124">
        <f t="shared" si="0"/>
        <v>0</v>
      </c>
      <c r="P13" s="124">
        <f t="shared" si="1"/>
        <v>0</v>
      </c>
      <c r="T13" s="212">
        <v>6</v>
      </c>
      <c r="U13">
        <v>2</v>
      </c>
    </row>
    <row r="14" spans="1:21" x14ac:dyDescent="0.35">
      <c r="A14" s="122" t="s">
        <v>729</v>
      </c>
      <c r="B14" s="123" t="s">
        <v>733</v>
      </c>
      <c r="C14" s="124">
        <v>5</v>
      </c>
      <c r="D14" s="124">
        <v>0</v>
      </c>
      <c r="E14" s="125">
        <v>5</v>
      </c>
      <c r="F14" s="124">
        <v>2</v>
      </c>
      <c r="G14" s="124">
        <v>1</v>
      </c>
      <c r="H14" s="124">
        <v>2</v>
      </c>
      <c r="I14" s="124">
        <v>2</v>
      </c>
      <c r="J14" s="190"/>
      <c r="K14" s="190"/>
      <c r="L14" s="190"/>
      <c r="M14" s="190"/>
      <c r="N14" s="190"/>
      <c r="O14" s="124">
        <f t="shared" si="0"/>
        <v>0</v>
      </c>
      <c r="P14" s="124">
        <f t="shared" si="1"/>
        <v>0</v>
      </c>
      <c r="T14" s="212">
        <v>7</v>
      </c>
      <c r="U14">
        <v>1</v>
      </c>
    </row>
    <row r="15" spans="1:21" x14ac:dyDescent="0.35">
      <c r="A15" s="122" t="s">
        <v>729</v>
      </c>
      <c r="B15" s="123" t="s">
        <v>732</v>
      </c>
      <c r="C15" s="124">
        <v>27</v>
      </c>
      <c r="D15" s="124">
        <v>3</v>
      </c>
      <c r="E15" s="125">
        <v>30</v>
      </c>
      <c r="F15" s="124">
        <v>4</v>
      </c>
      <c r="G15" s="124">
        <v>1</v>
      </c>
      <c r="H15" s="124">
        <v>4</v>
      </c>
      <c r="I15" s="124">
        <v>2</v>
      </c>
      <c r="J15" s="190"/>
      <c r="K15" s="190"/>
      <c r="L15" s="190"/>
      <c r="M15" s="190"/>
      <c r="N15" s="190"/>
      <c r="O15" s="124">
        <f t="shared" si="0"/>
        <v>0</v>
      </c>
      <c r="P15" s="124">
        <f t="shared" si="1"/>
        <v>0</v>
      </c>
      <c r="T15" s="212">
        <v>8</v>
      </c>
      <c r="U15">
        <v>1</v>
      </c>
    </row>
    <row r="16" spans="1:21" x14ac:dyDescent="0.35">
      <c r="A16" s="122" t="s">
        <v>729</v>
      </c>
      <c r="B16" s="123" t="s">
        <v>731</v>
      </c>
      <c r="C16" s="124">
        <v>11</v>
      </c>
      <c r="D16" s="124">
        <v>7</v>
      </c>
      <c r="E16" s="125">
        <v>18</v>
      </c>
      <c r="F16" s="124">
        <v>1</v>
      </c>
      <c r="G16" s="124">
        <v>1</v>
      </c>
      <c r="H16" s="124">
        <v>1</v>
      </c>
      <c r="I16" s="124">
        <v>1</v>
      </c>
      <c r="J16" s="190"/>
      <c r="K16" s="190"/>
      <c r="L16" s="190"/>
      <c r="M16" s="190"/>
      <c r="N16" s="190"/>
      <c r="O16" s="124">
        <f t="shared" si="0"/>
        <v>0</v>
      </c>
      <c r="P16" s="124">
        <f t="shared" si="1"/>
        <v>0</v>
      </c>
      <c r="T16" s="212">
        <v>9</v>
      </c>
      <c r="U16">
        <v>1</v>
      </c>
    </row>
    <row r="17" spans="1:21" x14ac:dyDescent="0.35">
      <c r="A17" s="122" t="s">
        <v>729</v>
      </c>
      <c r="B17" s="123" t="s">
        <v>730</v>
      </c>
      <c r="C17" s="124">
        <v>0</v>
      </c>
      <c r="D17" s="124">
        <v>1</v>
      </c>
      <c r="E17" s="125">
        <v>1</v>
      </c>
      <c r="F17" s="124">
        <v>1</v>
      </c>
      <c r="G17" s="124">
        <v>1</v>
      </c>
      <c r="H17" s="124">
        <v>1</v>
      </c>
      <c r="I17" s="124">
        <v>1</v>
      </c>
      <c r="J17" s="190"/>
      <c r="K17" s="190"/>
      <c r="L17" s="190"/>
      <c r="M17" s="190"/>
      <c r="N17" s="190"/>
      <c r="O17" s="124">
        <f t="shared" si="0"/>
        <v>0</v>
      </c>
      <c r="P17" s="124">
        <f t="shared" si="1"/>
        <v>0</v>
      </c>
      <c r="T17" s="212">
        <v>10</v>
      </c>
      <c r="U17">
        <v>1</v>
      </c>
    </row>
    <row r="18" spans="1:21" x14ac:dyDescent="0.35">
      <c r="A18" s="122" t="s">
        <v>729</v>
      </c>
      <c r="B18" s="123" t="s">
        <v>728</v>
      </c>
      <c r="C18" s="124">
        <v>0</v>
      </c>
      <c r="D18" s="124">
        <v>1</v>
      </c>
      <c r="E18" s="125">
        <v>1</v>
      </c>
      <c r="F18" s="124">
        <v>1</v>
      </c>
      <c r="G18" s="124">
        <v>1</v>
      </c>
      <c r="H18" s="124">
        <v>1</v>
      </c>
      <c r="I18" s="124">
        <v>1</v>
      </c>
      <c r="J18" s="190"/>
      <c r="K18" s="190"/>
      <c r="L18" s="190"/>
      <c r="M18" s="190"/>
      <c r="N18" s="190"/>
      <c r="O18" s="124">
        <f t="shared" si="0"/>
        <v>0</v>
      </c>
      <c r="P18" s="124">
        <f t="shared" si="1"/>
        <v>0</v>
      </c>
      <c r="T18" s="212">
        <v>11</v>
      </c>
      <c r="U18">
        <v>1</v>
      </c>
    </row>
    <row r="19" spans="1:21" x14ac:dyDescent="0.35">
      <c r="A19" s="122" t="s">
        <v>722</v>
      </c>
      <c r="B19" s="123" t="s">
        <v>727</v>
      </c>
      <c r="C19" s="124">
        <v>0</v>
      </c>
      <c r="D19" s="124">
        <v>5</v>
      </c>
      <c r="E19" s="125">
        <v>5</v>
      </c>
      <c r="F19" s="124">
        <v>1</v>
      </c>
      <c r="G19" s="124">
        <v>1</v>
      </c>
      <c r="H19" s="124">
        <v>1</v>
      </c>
      <c r="I19" s="124">
        <v>1</v>
      </c>
      <c r="J19" s="190"/>
      <c r="K19" s="190"/>
      <c r="L19" s="190"/>
      <c r="M19" s="190"/>
      <c r="N19" s="190"/>
      <c r="O19" s="124">
        <f t="shared" si="0"/>
        <v>0</v>
      </c>
      <c r="P19" s="124">
        <f t="shared" si="1"/>
        <v>0</v>
      </c>
      <c r="T19" s="212">
        <v>12</v>
      </c>
      <c r="U19">
        <v>1</v>
      </c>
    </row>
    <row r="20" spans="1:21" x14ac:dyDescent="0.35">
      <c r="A20" s="122" t="s">
        <v>722</v>
      </c>
      <c r="B20" s="123" t="s">
        <v>726</v>
      </c>
      <c r="C20" s="124">
        <v>10</v>
      </c>
      <c r="D20" s="124">
        <v>0</v>
      </c>
      <c r="E20" s="125">
        <v>10</v>
      </c>
      <c r="F20" s="124">
        <v>1</v>
      </c>
      <c r="G20" s="124">
        <v>1</v>
      </c>
      <c r="H20" s="124">
        <v>1</v>
      </c>
      <c r="I20" s="124">
        <v>2</v>
      </c>
      <c r="J20" s="190"/>
      <c r="K20" s="190"/>
      <c r="L20" s="190"/>
      <c r="M20" s="190"/>
      <c r="N20" s="190"/>
      <c r="O20" s="124">
        <f t="shared" si="0"/>
        <v>0</v>
      </c>
      <c r="P20" s="124">
        <f t="shared" si="1"/>
        <v>0</v>
      </c>
    </row>
    <row r="21" spans="1:21" x14ac:dyDescent="0.35">
      <c r="A21" s="122" t="s">
        <v>722</v>
      </c>
      <c r="B21" s="123" t="s">
        <v>215</v>
      </c>
      <c r="C21" s="124">
        <v>45</v>
      </c>
      <c r="D21" s="124">
        <v>12</v>
      </c>
      <c r="E21" s="125">
        <v>57</v>
      </c>
      <c r="F21" s="124">
        <v>4</v>
      </c>
      <c r="G21" s="124">
        <v>1</v>
      </c>
      <c r="H21" s="124">
        <v>4</v>
      </c>
      <c r="I21" s="124">
        <v>2</v>
      </c>
      <c r="J21" s="190"/>
      <c r="K21" s="190"/>
      <c r="L21" s="190"/>
      <c r="M21" s="190"/>
      <c r="N21" s="190"/>
      <c r="O21" s="124">
        <f t="shared" si="0"/>
        <v>0</v>
      </c>
      <c r="P21" s="124">
        <f t="shared" si="1"/>
        <v>0</v>
      </c>
      <c r="T21">
        <f>E107*5</f>
        <v>8685</v>
      </c>
    </row>
    <row r="22" spans="1:21" x14ac:dyDescent="0.35">
      <c r="A22" s="122" t="s">
        <v>722</v>
      </c>
      <c r="B22" s="123" t="s">
        <v>725</v>
      </c>
      <c r="C22" s="124">
        <v>1</v>
      </c>
      <c r="D22" s="124">
        <v>1</v>
      </c>
      <c r="E22" s="125">
        <v>2</v>
      </c>
      <c r="F22" s="124">
        <v>1</v>
      </c>
      <c r="G22" s="124">
        <v>1</v>
      </c>
      <c r="H22" s="124">
        <v>1</v>
      </c>
      <c r="I22" s="124">
        <v>1</v>
      </c>
      <c r="J22" s="190"/>
      <c r="K22" s="190"/>
      <c r="L22" s="190"/>
      <c r="M22" s="190"/>
      <c r="N22" s="190"/>
      <c r="O22" s="124">
        <f t="shared" si="0"/>
        <v>0</v>
      </c>
      <c r="P22" s="124">
        <f t="shared" si="1"/>
        <v>0</v>
      </c>
    </row>
    <row r="23" spans="1:21" x14ac:dyDescent="0.35">
      <c r="A23" s="122" t="s">
        <v>722</v>
      </c>
      <c r="B23" s="123" t="s">
        <v>724</v>
      </c>
      <c r="C23" s="124">
        <v>18</v>
      </c>
      <c r="D23" s="124">
        <v>3</v>
      </c>
      <c r="E23" s="125">
        <v>21</v>
      </c>
      <c r="F23" s="124">
        <v>1</v>
      </c>
      <c r="G23" s="124">
        <v>1</v>
      </c>
      <c r="H23" s="124">
        <v>1</v>
      </c>
      <c r="I23" s="124">
        <v>1</v>
      </c>
      <c r="J23" s="190"/>
      <c r="K23" s="190"/>
      <c r="L23" s="190"/>
      <c r="M23" s="190"/>
      <c r="N23" s="190"/>
      <c r="O23" s="124">
        <f t="shared" si="0"/>
        <v>0</v>
      </c>
      <c r="P23" s="124">
        <f t="shared" si="1"/>
        <v>0</v>
      </c>
    </row>
    <row r="24" spans="1:21" x14ac:dyDescent="0.35">
      <c r="A24" s="122" t="s">
        <v>722</v>
      </c>
      <c r="B24" s="123" t="s">
        <v>723</v>
      </c>
      <c r="C24" s="124">
        <v>17</v>
      </c>
      <c r="D24" s="124">
        <v>6</v>
      </c>
      <c r="E24" s="125">
        <v>23</v>
      </c>
      <c r="F24" s="124">
        <v>2</v>
      </c>
      <c r="G24" s="124">
        <v>1</v>
      </c>
      <c r="H24" s="124">
        <v>2</v>
      </c>
      <c r="I24" s="124">
        <v>3</v>
      </c>
      <c r="J24" s="190"/>
      <c r="K24" s="190"/>
      <c r="L24" s="190"/>
      <c r="M24" s="190"/>
      <c r="N24" s="190"/>
      <c r="O24" s="124">
        <f t="shared" si="0"/>
        <v>0</v>
      </c>
      <c r="P24" s="124">
        <f t="shared" si="1"/>
        <v>0</v>
      </c>
    </row>
    <row r="25" spans="1:21" x14ac:dyDescent="0.35">
      <c r="A25" s="122" t="s">
        <v>722</v>
      </c>
      <c r="B25" s="123" t="s">
        <v>721</v>
      </c>
      <c r="C25" s="124">
        <v>10</v>
      </c>
      <c r="D25" s="124">
        <v>0</v>
      </c>
      <c r="E25" s="125">
        <v>10</v>
      </c>
      <c r="F25" s="124">
        <v>2</v>
      </c>
      <c r="G25" s="124">
        <v>2</v>
      </c>
      <c r="H25" s="124">
        <v>2</v>
      </c>
      <c r="I25" s="124">
        <v>2</v>
      </c>
      <c r="J25" s="190"/>
      <c r="K25" s="190"/>
      <c r="L25" s="190"/>
      <c r="M25" s="190"/>
      <c r="N25" s="190"/>
      <c r="O25" s="124">
        <f t="shared" si="0"/>
        <v>0</v>
      </c>
      <c r="P25" s="124">
        <f t="shared" si="1"/>
        <v>0</v>
      </c>
    </row>
    <row r="26" spans="1:21" x14ac:dyDescent="0.35">
      <c r="A26" s="122" t="s">
        <v>190</v>
      </c>
      <c r="B26" s="123" t="s">
        <v>720</v>
      </c>
      <c r="C26" s="124">
        <v>34</v>
      </c>
      <c r="D26" s="124">
        <v>0</v>
      </c>
      <c r="E26" s="125">
        <v>34</v>
      </c>
      <c r="F26" s="124">
        <v>3</v>
      </c>
      <c r="G26" s="124">
        <v>1</v>
      </c>
      <c r="H26" s="124">
        <v>6</v>
      </c>
      <c r="I26" s="124">
        <v>8</v>
      </c>
      <c r="J26" s="190"/>
      <c r="K26" s="190"/>
      <c r="L26" s="190"/>
      <c r="M26" s="190"/>
      <c r="N26" s="190"/>
      <c r="O26" s="124">
        <f t="shared" si="0"/>
        <v>0</v>
      </c>
      <c r="P26" s="124">
        <f t="shared" si="1"/>
        <v>0</v>
      </c>
    </row>
    <row r="27" spans="1:21" x14ac:dyDescent="0.35">
      <c r="A27" s="122" t="s">
        <v>190</v>
      </c>
      <c r="B27" s="123" t="s">
        <v>719</v>
      </c>
      <c r="C27" s="124">
        <v>2</v>
      </c>
      <c r="D27" s="124">
        <v>8</v>
      </c>
      <c r="E27" s="125">
        <v>10</v>
      </c>
      <c r="F27" s="124">
        <v>1</v>
      </c>
      <c r="G27" s="124">
        <v>0</v>
      </c>
      <c r="H27" s="124">
        <v>1</v>
      </c>
      <c r="I27" s="124">
        <v>5</v>
      </c>
      <c r="J27" s="190"/>
      <c r="K27" s="190"/>
      <c r="L27" s="190"/>
      <c r="M27" s="190"/>
      <c r="N27" s="190"/>
      <c r="O27" s="124">
        <f t="shared" si="0"/>
        <v>0</v>
      </c>
      <c r="P27" s="124">
        <f t="shared" si="1"/>
        <v>0</v>
      </c>
    </row>
    <row r="28" spans="1:21" x14ac:dyDescent="0.35">
      <c r="A28" s="122" t="s">
        <v>190</v>
      </c>
      <c r="B28" s="123" t="s">
        <v>718</v>
      </c>
      <c r="C28" s="124">
        <v>16</v>
      </c>
      <c r="D28" s="124">
        <v>13</v>
      </c>
      <c r="E28" s="125">
        <v>29</v>
      </c>
      <c r="F28" s="124">
        <v>2</v>
      </c>
      <c r="G28" s="124">
        <v>1</v>
      </c>
      <c r="H28" s="124">
        <v>2</v>
      </c>
      <c r="I28" s="124">
        <v>3</v>
      </c>
      <c r="J28" s="190"/>
      <c r="K28" s="190"/>
      <c r="L28" s="190"/>
      <c r="M28" s="190"/>
      <c r="N28" s="190"/>
      <c r="O28" s="124">
        <f t="shared" si="0"/>
        <v>0</v>
      </c>
      <c r="P28" s="124">
        <f t="shared" si="1"/>
        <v>0</v>
      </c>
    </row>
    <row r="29" spans="1:21" x14ac:dyDescent="0.35">
      <c r="A29" s="122" t="s">
        <v>705</v>
      </c>
      <c r="B29" s="123" t="s">
        <v>717</v>
      </c>
      <c r="C29" s="124">
        <v>5</v>
      </c>
      <c r="D29" s="124">
        <v>0</v>
      </c>
      <c r="E29" s="125">
        <v>5</v>
      </c>
      <c r="F29" s="124">
        <v>1</v>
      </c>
      <c r="G29" s="124">
        <v>1</v>
      </c>
      <c r="H29" s="124">
        <v>1</v>
      </c>
      <c r="I29" s="124">
        <v>0</v>
      </c>
      <c r="J29" s="190"/>
      <c r="K29" s="190"/>
      <c r="L29" s="190"/>
      <c r="M29" s="190"/>
      <c r="N29" s="190"/>
      <c r="O29" s="124">
        <f t="shared" si="0"/>
        <v>0</v>
      </c>
      <c r="P29" s="124">
        <f t="shared" si="1"/>
        <v>0</v>
      </c>
    </row>
    <row r="30" spans="1:21" x14ac:dyDescent="0.35">
      <c r="A30" s="122" t="s">
        <v>705</v>
      </c>
      <c r="B30" s="123" t="s">
        <v>716</v>
      </c>
      <c r="C30" s="124">
        <v>5</v>
      </c>
      <c r="D30" s="124">
        <v>1</v>
      </c>
      <c r="E30" s="125">
        <v>6</v>
      </c>
      <c r="F30" s="124">
        <v>1</v>
      </c>
      <c r="G30" s="124">
        <v>1</v>
      </c>
      <c r="H30" s="124">
        <v>1</v>
      </c>
      <c r="I30" s="124">
        <v>1</v>
      </c>
      <c r="J30" s="190"/>
      <c r="K30" s="190"/>
      <c r="L30" s="190"/>
      <c r="M30" s="190"/>
      <c r="N30" s="190"/>
      <c r="O30" s="124">
        <f t="shared" si="0"/>
        <v>0</v>
      </c>
      <c r="P30" s="124">
        <f t="shared" si="1"/>
        <v>0</v>
      </c>
    </row>
    <row r="31" spans="1:21" x14ac:dyDescent="0.35">
      <c r="A31" s="122" t="s">
        <v>705</v>
      </c>
      <c r="B31" s="123" t="s">
        <v>715</v>
      </c>
      <c r="C31" s="124">
        <v>11</v>
      </c>
      <c r="D31" s="124">
        <v>0</v>
      </c>
      <c r="E31" s="125">
        <v>11</v>
      </c>
      <c r="F31" s="124">
        <v>2</v>
      </c>
      <c r="G31" s="124">
        <v>1</v>
      </c>
      <c r="H31" s="124">
        <v>2</v>
      </c>
      <c r="I31" s="124">
        <v>2</v>
      </c>
      <c r="J31" s="190"/>
      <c r="K31" s="190"/>
      <c r="L31" s="190"/>
      <c r="M31" s="190"/>
      <c r="N31" s="190"/>
      <c r="O31" s="124">
        <f t="shared" si="0"/>
        <v>0</v>
      </c>
      <c r="P31" s="124">
        <f t="shared" si="1"/>
        <v>0</v>
      </c>
    </row>
    <row r="32" spans="1:21" x14ac:dyDescent="0.35">
      <c r="A32" s="122" t="s">
        <v>705</v>
      </c>
      <c r="B32" s="123" t="s">
        <v>714</v>
      </c>
      <c r="C32" s="124">
        <v>47</v>
      </c>
      <c r="D32" s="124">
        <v>5</v>
      </c>
      <c r="E32" s="125">
        <v>52</v>
      </c>
      <c r="F32" s="124">
        <v>2</v>
      </c>
      <c r="G32" s="124">
        <v>1</v>
      </c>
      <c r="H32" s="124">
        <v>3</v>
      </c>
      <c r="I32" s="124">
        <v>4</v>
      </c>
      <c r="J32" s="190"/>
      <c r="K32" s="190"/>
      <c r="L32" s="190"/>
      <c r="M32" s="190"/>
      <c r="N32" s="190"/>
      <c r="O32" s="124">
        <f t="shared" si="0"/>
        <v>0</v>
      </c>
      <c r="P32" s="124">
        <f t="shared" si="1"/>
        <v>0</v>
      </c>
    </row>
    <row r="33" spans="1:16" x14ac:dyDescent="0.35">
      <c r="A33" s="122" t="s">
        <v>705</v>
      </c>
      <c r="B33" s="123" t="s">
        <v>713</v>
      </c>
      <c r="C33" s="124">
        <v>1</v>
      </c>
      <c r="D33" s="124">
        <v>0</v>
      </c>
      <c r="E33" s="125">
        <v>1</v>
      </c>
      <c r="F33" s="124">
        <v>1</v>
      </c>
      <c r="G33" s="124">
        <v>1</v>
      </c>
      <c r="H33" s="124">
        <v>0</v>
      </c>
      <c r="I33" s="124">
        <v>1</v>
      </c>
      <c r="J33" s="190"/>
      <c r="K33" s="190"/>
      <c r="L33" s="190"/>
      <c r="M33" s="190"/>
      <c r="N33" s="190"/>
      <c r="O33" s="124">
        <f t="shared" si="0"/>
        <v>0</v>
      </c>
      <c r="P33" s="124">
        <f t="shared" si="1"/>
        <v>0</v>
      </c>
    </row>
    <row r="34" spans="1:16" x14ac:dyDescent="0.35">
      <c r="A34" s="122" t="s">
        <v>705</v>
      </c>
      <c r="B34" s="123" t="s">
        <v>712</v>
      </c>
      <c r="C34" s="124">
        <v>6</v>
      </c>
      <c r="D34" s="124">
        <v>0</v>
      </c>
      <c r="E34" s="125">
        <v>6</v>
      </c>
      <c r="F34" s="124">
        <v>3</v>
      </c>
      <c r="G34" s="124">
        <v>2</v>
      </c>
      <c r="H34" s="124">
        <v>3</v>
      </c>
      <c r="I34" s="124">
        <v>1</v>
      </c>
      <c r="J34" s="190"/>
      <c r="K34" s="190"/>
      <c r="L34" s="190"/>
      <c r="M34" s="190"/>
      <c r="N34" s="190"/>
      <c r="O34" s="124">
        <f t="shared" si="0"/>
        <v>0</v>
      </c>
      <c r="P34" s="124">
        <f t="shared" si="1"/>
        <v>0</v>
      </c>
    </row>
    <row r="35" spans="1:16" x14ac:dyDescent="0.35">
      <c r="A35" s="122" t="s">
        <v>705</v>
      </c>
      <c r="B35" s="123" t="s">
        <v>711</v>
      </c>
      <c r="C35" s="124">
        <v>8</v>
      </c>
      <c r="D35" s="124">
        <v>0</v>
      </c>
      <c r="E35" s="125">
        <v>8</v>
      </c>
      <c r="F35" s="124">
        <v>1</v>
      </c>
      <c r="G35" s="124">
        <v>1</v>
      </c>
      <c r="H35" s="124">
        <v>1</v>
      </c>
      <c r="I35" s="124">
        <v>1</v>
      </c>
      <c r="J35" s="190"/>
      <c r="K35" s="190"/>
      <c r="L35" s="190"/>
      <c r="M35" s="190"/>
      <c r="N35" s="190"/>
      <c r="O35" s="124">
        <f t="shared" ref="O35:O66" si="2">IF(N35="",0,IF(N35&gt;6,1,VLOOKUP(N35,$T$1:$U$19,2,FALSE)))</f>
        <v>0</v>
      </c>
      <c r="P35" s="124">
        <f t="shared" ref="P35:P66" si="3">ROUND(O35*E35,1)</f>
        <v>0</v>
      </c>
    </row>
    <row r="36" spans="1:16" x14ac:dyDescent="0.35">
      <c r="A36" s="122" t="s">
        <v>705</v>
      </c>
      <c r="B36" s="123" t="s">
        <v>710</v>
      </c>
      <c r="C36" s="124">
        <v>0</v>
      </c>
      <c r="D36" s="124">
        <v>2</v>
      </c>
      <c r="E36" s="125">
        <v>2</v>
      </c>
      <c r="F36" s="124">
        <v>0</v>
      </c>
      <c r="G36" s="124">
        <v>1</v>
      </c>
      <c r="H36" s="124">
        <v>1</v>
      </c>
      <c r="I36" s="124">
        <v>1</v>
      </c>
      <c r="J36" s="190"/>
      <c r="K36" s="190"/>
      <c r="L36" s="190"/>
      <c r="M36" s="190"/>
      <c r="N36" s="190"/>
      <c r="O36" s="124">
        <f t="shared" si="2"/>
        <v>0</v>
      </c>
      <c r="P36" s="124">
        <f t="shared" si="3"/>
        <v>0</v>
      </c>
    </row>
    <row r="37" spans="1:16" x14ac:dyDescent="0.35">
      <c r="A37" s="122" t="s">
        <v>705</v>
      </c>
      <c r="B37" s="123" t="s">
        <v>709</v>
      </c>
      <c r="C37" s="124">
        <v>7</v>
      </c>
      <c r="D37" s="124">
        <v>0</v>
      </c>
      <c r="E37" s="125">
        <v>7</v>
      </c>
      <c r="F37" s="124">
        <v>2</v>
      </c>
      <c r="G37" s="124">
        <v>1</v>
      </c>
      <c r="H37" s="124">
        <v>1</v>
      </c>
      <c r="I37" s="124">
        <v>1</v>
      </c>
      <c r="J37" s="190"/>
      <c r="K37" s="190"/>
      <c r="L37" s="190"/>
      <c r="M37" s="190"/>
      <c r="N37" s="190"/>
      <c r="O37" s="124">
        <f t="shared" si="2"/>
        <v>0</v>
      </c>
      <c r="P37" s="124">
        <f t="shared" si="3"/>
        <v>0</v>
      </c>
    </row>
    <row r="38" spans="1:16" x14ac:dyDescent="0.35">
      <c r="A38" s="122" t="s">
        <v>705</v>
      </c>
      <c r="B38" s="123" t="s">
        <v>708</v>
      </c>
      <c r="C38" s="124">
        <v>9</v>
      </c>
      <c r="D38" s="124">
        <v>0</v>
      </c>
      <c r="E38" s="125">
        <v>9</v>
      </c>
      <c r="F38" s="124">
        <v>1</v>
      </c>
      <c r="G38" s="124">
        <v>1</v>
      </c>
      <c r="H38" s="124">
        <v>1</v>
      </c>
      <c r="I38" s="124">
        <v>1</v>
      </c>
      <c r="J38" s="190"/>
      <c r="K38" s="190"/>
      <c r="L38" s="190"/>
      <c r="M38" s="190"/>
      <c r="N38" s="190"/>
      <c r="O38" s="124">
        <f t="shared" si="2"/>
        <v>0</v>
      </c>
      <c r="P38" s="124">
        <f t="shared" si="3"/>
        <v>0</v>
      </c>
    </row>
    <row r="39" spans="1:16" x14ac:dyDescent="0.35">
      <c r="A39" s="122" t="s">
        <v>705</v>
      </c>
      <c r="B39" s="123" t="s">
        <v>707</v>
      </c>
      <c r="C39" s="124">
        <v>26</v>
      </c>
      <c r="D39" s="124">
        <v>13</v>
      </c>
      <c r="E39" s="125">
        <v>39</v>
      </c>
      <c r="F39" s="124">
        <v>4</v>
      </c>
      <c r="G39" s="124">
        <v>2</v>
      </c>
      <c r="H39" s="124">
        <v>4</v>
      </c>
      <c r="I39" s="124">
        <v>2</v>
      </c>
      <c r="J39" s="190"/>
      <c r="K39" s="190"/>
      <c r="L39" s="190"/>
      <c r="M39" s="190"/>
      <c r="N39" s="190"/>
      <c r="O39" s="124">
        <f t="shared" si="2"/>
        <v>0</v>
      </c>
      <c r="P39" s="124">
        <f t="shared" si="3"/>
        <v>0</v>
      </c>
    </row>
    <row r="40" spans="1:16" x14ac:dyDescent="0.35">
      <c r="A40" s="122" t="s">
        <v>705</v>
      </c>
      <c r="B40" s="123" t="s">
        <v>706</v>
      </c>
      <c r="C40" s="124">
        <v>8</v>
      </c>
      <c r="D40" s="124">
        <v>0</v>
      </c>
      <c r="E40" s="125">
        <v>8</v>
      </c>
      <c r="F40" s="124">
        <v>2</v>
      </c>
      <c r="G40" s="124">
        <v>1</v>
      </c>
      <c r="H40" s="124">
        <v>2</v>
      </c>
      <c r="I40" s="124">
        <v>1</v>
      </c>
      <c r="J40" s="190"/>
      <c r="K40" s="190"/>
      <c r="L40" s="190"/>
      <c r="M40" s="190"/>
      <c r="N40" s="190"/>
      <c r="O40" s="124">
        <f t="shared" si="2"/>
        <v>0</v>
      </c>
      <c r="P40" s="124">
        <f t="shared" si="3"/>
        <v>0</v>
      </c>
    </row>
    <row r="41" spans="1:16" x14ac:dyDescent="0.35">
      <c r="A41" s="122" t="s">
        <v>705</v>
      </c>
      <c r="B41" s="123" t="s">
        <v>704</v>
      </c>
      <c r="C41" s="124">
        <v>16</v>
      </c>
      <c r="D41" s="124">
        <v>12</v>
      </c>
      <c r="E41" s="125">
        <v>28</v>
      </c>
      <c r="F41" s="124">
        <v>4</v>
      </c>
      <c r="G41" s="124">
        <v>1</v>
      </c>
      <c r="H41" s="124">
        <v>4</v>
      </c>
      <c r="I41" s="124">
        <v>2</v>
      </c>
      <c r="J41" s="190"/>
      <c r="K41" s="190"/>
      <c r="L41" s="190"/>
      <c r="M41" s="190"/>
      <c r="N41" s="190"/>
      <c r="O41" s="124">
        <f t="shared" si="2"/>
        <v>0</v>
      </c>
      <c r="P41" s="124">
        <f t="shared" si="3"/>
        <v>0</v>
      </c>
    </row>
    <row r="42" spans="1:16" x14ac:dyDescent="0.35">
      <c r="A42" s="122" t="s">
        <v>315</v>
      </c>
      <c r="B42" s="123" t="s">
        <v>585</v>
      </c>
      <c r="C42" s="124">
        <v>8</v>
      </c>
      <c r="D42" s="124">
        <v>0</v>
      </c>
      <c r="E42" s="125">
        <v>8</v>
      </c>
      <c r="F42" s="124">
        <v>1</v>
      </c>
      <c r="G42" s="124">
        <v>1</v>
      </c>
      <c r="H42" s="124">
        <v>1</v>
      </c>
      <c r="I42" s="124">
        <v>1</v>
      </c>
      <c r="J42" s="190"/>
      <c r="K42" s="190"/>
      <c r="L42" s="190"/>
      <c r="M42" s="190"/>
      <c r="N42" s="190"/>
      <c r="O42" s="124">
        <f t="shared" si="2"/>
        <v>0</v>
      </c>
      <c r="P42" s="124">
        <f t="shared" si="3"/>
        <v>0</v>
      </c>
    </row>
    <row r="43" spans="1:16" x14ac:dyDescent="0.35">
      <c r="A43" s="122" t="s">
        <v>315</v>
      </c>
      <c r="B43" s="123" t="s">
        <v>314</v>
      </c>
      <c r="C43" s="124">
        <v>1</v>
      </c>
      <c r="D43" s="124">
        <v>0</v>
      </c>
      <c r="E43" s="125">
        <v>1</v>
      </c>
      <c r="F43" s="124">
        <v>1</v>
      </c>
      <c r="G43" s="124">
        <v>1</v>
      </c>
      <c r="H43" s="124">
        <v>1</v>
      </c>
      <c r="I43" s="124">
        <v>0</v>
      </c>
      <c r="J43" s="190"/>
      <c r="K43" s="190"/>
      <c r="L43" s="190"/>
      <c r="M43" s="190"/>
      <c r="N43" s="190"/>
      <c r="O43" s="124">
        <f t="shared" si="2"/>
        <v>0</v>
      </c>
      <c r="P43" s="124">
        <f t="shared" si="3"/>
        <v>0</v>
      </c>
    </row>
    <row r="44" spans="1:16" x14ac:dyDescent="0.35">
      <c r="A44" s="122" t="s">
        <v>315</v>
      </c>
      <c r="B44" s="123" t="s">
        <v>703</v>
      </c>
      <c r="C44" s="124">
        <v>240</v>
      </c>
      <c r="D44" s="124">
        <v>76</v>
      </c>
      <c r="E44" s="125">
        <v>316</v>
      </c>
      <c r="F44" s="124">
        <v>21</v>
      </c>
      <c r="G44" s="124">
        <v>5</v>
      </c>
      <c r="H44" s="124">
        <v>24</v>
      </c>
      <c r="I44" s="124">
        <v>20</v>
      </c>
      <c r="J44" s="190"/>
      <c r="K44" s="190"/>
      <c r="L44" s="190"/>
      <c r="M44" s="190"/>
      <c r="N44" s="190"/>
      <c r="O44" s="124">
        <f t="shared" si="2"/>
        <v>0</v>
      </c>
      <c r="P44" s="124">
        <f t="shared" si="3"/>
        <v>0</v>
      </c>
    </row>
    <row r="45" spans="1:16" x14ac:dyDescent="0.35">
      <c r="A45" s="122" t="s">
        <v>315</v>
      </c>
      <c r="B45" s="123" t="s">
        <v>702</v>
      </c>
      <c r="C45" s="124">
        <v>3</v>
      </c>
      <c r="D45" s="124">
        <v>0</v>
      </c>
      <c r="E45" s="125">
        <v>3</v>
      </c>
      <c r="F45" s="124">
        <v>0</v>
      </c>
      <c r="G45" s="124">
        <v>1</v>
      </c>
      <c r="H45" s="124">
        <v>0</v>
      </c>
      <c r="I45" s="124">
        <v>0</v>
      </c>
      <c r="J45" s="190"/>
      <c r="K45" s="190"/>
      <c r="L45" s="190"/>
      <c r="M45" s="190"/>
      <c r="N45" s="190"/>
      <c r="O45" s="124">
        <f t="shared" si="2"/>
        <v>0</v>
      </c>
      <c r="P45" s="124">
        <f t="shared" si="3"/>
        <v>0</v>
      </c>
    </row>
    <row r="46" spans="1:16" x14ac:dyDescent="0.35">
      <c r="A46" s="122" t="s">
        <v>692</v>
      </c>
      <c r="B46" s="123" t="s">
        <v>701</v>
      </c>
      <c r="C46" s="124">
        <v>0</v>
      </c>
      <c r="D46" s="124">
        <v>3</v>
      </c>
      <c r="E46" s="125">
        <v>3</v>
      </c>
      <c r="F46" s="124">
        <v>1</v>
      </c>
      <c r="G46" s="124">
        <v>1</v>
      </c>
      <c r="H46" s="124">
        <v>1</v>
      </c>
      <c r="I46" s="124">
        <v>1</v>
      </c>
      <c r="J46" s="190"/>
      <c r="K46" s="190"/>
      <c r="L46" s="190"/>
      <c r="M46" s="190"/>
      <c r="N46" s="190"/>
      <c r="O46" s="124">
        <f t="shared" si="2"/>
        <v>0</v>
      </c>
      <c r="P46" s="124">
        <f t="shared" si="3"/>
        <v>0</v>
      </c>
    </row>
    <row r="47" spans="1:16" x14ac:dyDescent="0.35">
      <c r="A47" s="122" t="s">
        <v>692</v>
      </c>
      <c r="B47" s="123" t="s">
        <v>700</v>
      </c>
      <c r="C47" s="124">
        <v>0</v>
      </c>
      <c r="D47" s="124">
        <v>2</v>
      </c>
      <c r="E47" s="125">
        <v>2</v>
      </c>
      <c r="F47" s="124">
        <v>1</v>
      </c>
      <c r="G47" s="124">
        <v>1</v>
      </c>
      <c r="H47" s="124">
        <v>1</v>
      </c>
      <c r="I47" s="124">
        <v>1</v>
      </c>
      <c r="J47" s="190"/>
      <c r="K47" s="190"/>
      <c r="L47" s="190"/>
      <c r="M47" s="190"/>
      <c r="N47" s="190"/>
      <c r="O47" s="124">
        <f t="shared" si="2"/>
        <v>0</v>
      </c>
      <c r="P47" s="124">
        <f t="shared" si="3"/>
        <v>0</v>
      </c>
    </row>
    <row r="48" spans="1:16" x14ac:dyDescent="0.35">
      <c r="A48" s="122" t="s">
        <v>692</v>
      </c>
      <c r="B48" s="123" t="s">
        <v>699</v>
      </c>
      <c r="C48" s="124">
        <v>10</v>
      </c>
      <c r="D48" s="124">
        <v>19</v>
      </c>
      <c r="E48" s="125">
        <v>29</v>
      </c>
      <c r="F48" s="124">
        <v>2</v>
      </c>
      <c r="G48" s="124">
        <v>1</v>
      </c>
      <c r="H48" s="124">
        <v>2</v>
      </c>
      <c r="I48" s="124">
        <v>1</v>
      </c>
      <c r="J48" s="190"/>
      <c r="K48" s="190"/>
      <c r="L48" s="190"/>
      <c r="M48" s="190"/>
      <c r="N48" s="190"/>
      <c r="O48" s="124">
        <f t="shared" si="2"/>
        <v>0</v>
      </c>
      <c r="P48" s="124">
        <f t="shared" si="3"/>
        <v>0</v>
      </c>
    </row>
    <row r="49" spans="1:16" x14ac:dyDescent="0.35">
      <c r="A49" s="122" t="s">
        <v>692</v>
      </c>
      <c r="B49" s="123" t="s">
        <v>353</v>
      </c>
      <c r="C49" s="124">
        <v>2</v>
      </c>
      <c r="D49" s="124">
        <v>0</v>
      </c>
      <c r="E49" s="125">
        <v>2</v>
      </c>
      <c r="F49" s="124">
        <v>1</v>
      </c>
      <c r="G49" s="124">
        <v>1</v>
      </c>
      <c r="H49" s="124">
        <v>1</v>
      </c>
      <c r="I49" s="124">
        <v>0</v>
      </c>
      <c r="J49" s="190"/>
      <c r="K49" s="190"/>
      <c r="L49" s="190"/>
      <c r="M49" s="190"/>
      <c r="N49" s="190"/>
      <c r="O49" s="124">
        <f t="shared" si="2"/>
        <v>0</v>
      </c>
      <c r="P49" s="124">
        <f t="shared" si="3"/>
        <v>0</v>
      </c>
    </row>
    <row r="50" spans="1:16" x14ac:dyDescent="0.35">
      <c r="A50" s="122" t="s">
        <v>692</v>
      </c>
      <c r="B50" s="123" t="s">
        <v>698</v>
      </c>
      <c r="C50" s="124">
        <v>4</v>
      </c>
      <c r="D50" s="124">
        <v>14</v>
      </c>
      <c r="E50" s="125">
        <v>18</v>
      </c>
      <c r="F50" s="124">
        <v>3</v>
      </c>
      <c r="G50" s="124">
        <v>1</v>
      </c>
      <c r="H50" s="124">
        <v>3</v>
      </c>
      <c r="I50" s="124">
        <v>1</v>
      </c>
      <c r="J50" s="190"/>
      <c r="K50" s="190"/>
      <c r="L50" s="190"/>
      <c r="M50" s="190"/>
      <c r="N50" s="190"/>
      <c r="O50" s="124">
        <f t="shared" si="2"/>
        <v>0</v>
      </c>
      <c r="P50" s="124">
        <f t="shared" si="3"/>
        <v>0</v>
      </c>
    </row>
    <row r="51" spans="1:16" x14ac:dyDescent="0.35">
      <c r="A51" s="122" t="s">
        <v>692</v>
      </c>
      <c r="B51" s="123" t="s">
        <v>697</v>
      </c>
      <c r="C51" s="124">
        <v>4</v>
      </c>
      <c r="D51" s="124">
        <v>17</v>
      </c>
      <c r="E51" s="125">
        <v>21</v>
      </c>
      <c r="F51" s="124">
        <v>1</v>
      </c>
      <c r="G51" s="124">
        <v>1</v>
      </c>
      <c r="H51" s="124">
        <v>1</v>
      </c>
      <c r="I51" s="124">
        <v>1</v>
      </c>
      <c r="J51" s="190"/>
      <c r="K51" s="190"/>
      <c r="L51" s="190"/>
      <c r="M51" s="190"/>
      <c r="N51" s="190"/>
      <c r="O51" s="124">
        <f t="shared" si="2"/>
        <v>0</v>
      </c>
      <c r="P51" s="124">
        <f t="shared" si="3"/>
        <v>0</v>
      </c>
    </row>
    <row r="52" spans="1:16" x14ac:dyDescent="0.35">
      <c r="A52" s="122" t="s">
        <v>692</v>
      </c>
      <c r="B52" s="123" t="s">
        <v>356</v>
      </c>
      <c r="C52" s="124">
        <v>0</v>
      </c>
      <c r="D52" s="124">
        <v>5</v>
      </c>
      <c r="E52" s="125">
        <v>5</v>
      </c>
      <c r="F52" s="124">
        <v>1</v>
      </c>
      <c r="G52" s="124">
        <v>1</v>
      </c>
      <c r="H52" s="124">
        <v>1</v>
      </c>
      <c r="I52" s="124">
        <v>1</v>
      </c>
      <c r="J52" s="190"/>
      <c r="K52" s="190"/>
      <c r="L52" s="190"/>
      <c r="M52" s="190"/>
      <c r="N52" s="190"/>
      <c r="O52" s="124">
        <f t="shared" si="2"/>
        <v>0</v>
      </c>
      <c r="P52" s="124">
        <f t="shared" si="3"/>
        <v>0</v>
      </c>
    </row>
    <row r="53" spans="1:16" x14ac:dyDescent="0.35">
      <c r="A53" s="122" t="s">
        <v>692</v>
      </c>
      <c r="B53" s="123" t="s">
        <v>360</v>
      </c>
      <c r="C53" s="124">
        <v>12</v>
      </c>
      <c r="D53" s="124">
        <v>3</v>
      </c>
      <c r="E53" s="125">
        <v>15</v>
      </c>
      <c r="F53" s="124">
        <v>4</v>
      </c>
      <c r="G53" s="124">
        <v>1</v>
      </c>
      <c r="H53" s="124">
        <v>4</v>
      </c>
      <c r="I53" s="124">
        <v>1</v>
      </c>
      <c r="J53" s="190"/>
      <c r="K53" s="190"/>
      <c r="L53" s="190"/>
      <c r="M53" s="190"/>
      <c r="N53" s="190"/>
      <c r="O53" s="124">
        <f t="shared" si="2"/>
        <v>0</v>
      </c>
      <c r="P53" s="124">
        <f t="shared" si="3"/>
        <v>0</v>
      </c>
    </row>
    <row r="54" spans="1:16" x14ac:dyDescent="0.35">
      <c r="A54" s="122" t="s">
        <v>692</v>
      </c>
      <c r="B54" s="123" t="s">
        <v>365</v>
      </c>
      <c r="C54" s="124">
        <v>9</v>
      </c>
      <c r="D54" s="124">
        <v>5</v>
      </c>
      <c r="E54" s="125">
        <v>14</v>
      </c>
      <c r="F54" s="124">
        <v>1</v>
      </c>
      <c r="G54" s="124">
        <v>1</v>
      </c>
      <c r="H54" s="124">
        <v>1</v>
      </c>
      <c r="I54" s="124">
        <v>1</v>
      </c>
      <c r="J54" s="190"/>
      <c r="K54" s="190"/>
      <c r="L54" s="190"/>
      <c r="M54" s="190"/>
      <c r="N54" s="190"/>
      <c r="O54" s="124">
        <f t="shared" si="2"/>
        <v>0</v>
      </c>
      <c r="P54" s="124">
        <f t="shared" si="3"/>
        <v>0</v>
      </c>
    </row>
    <row r="55" spans="1:16" x14ac:dyDescent="0.35">
      <c r="A55" s="122" t="s">
        <v>692</v>
      </c>
      <c r="B55" s="123" t="s">
        <v>696</v>
      </c>
      <c r="C55" s="124">
        <v>2</v>
      </c>
      <c r="D55" s="124">
        <v>6</v>
      </c>
      <c r="E55" s="125">
        <v>8</v>
      </c>
      <c r="F55" s="124">
        <v>1</v>
      </c>
      <c r="G55" s="124">
        <v>1</v>
      </c>
      <c r="H55" s="124">
        <v>1</v>
      </c>
      <c r="I55" s="124">
        <v>1</v>
      </c>
      <c r="J55" s="190"/>
      <c r="K55" s="190"/>
      <c r="L55" s="190"/>
      <c r="M55" s="190"/>
      <c r="N55" s="190"/>
      <c r="O55" s="124">
        <f t="shared" si="2"/>
        <v>0</v>
      </c>
      <c r="P55" s="124">
        <f t="shared" si="3"/>
        <v>0</v>
      </c>
    </row>
    <row r="56" spans="1:16" x14ac:dyDescent="0.35">
      <c r="A56" s="122" t="s">
        <v>692</v>
      </c>
      <c r="B56" s="123" t="s">
        <v>367</v>
      </c>
      <c r="C56" s="124">
        <v>1</v>
      </c>
      <c r="D56" s="124">
        <v>0</v>
      </c>
      <c r="E56" s="125">
        <v>1</v>
      </c>
      <c r="F56" s="124">
        <v>1</v>
      </c>
      <c r="G56" s="124">
        <v>1</v>
      </c>
      <c r="H56" s="124">
        <v>1</v>
      </c>
      <c r="I56" s="124">
        <v>1</v>
      </c>
      <c r="J56" s="190"/>
      <c r="K56" s="190"/>
      <c r="L56" s="190"/>
      <c r="M56" s="190"/>
      <c r="N56" s="190"/>
      <c r="O56" s="124">
        <f t="shared" si="2"/>
        <v>0</v>
      </c>
      <c r="P56" s="124">
        <f t="shared" si="3"/>
        <v>0</v>
      </c>
    </row>
    <row r="57" spans="1:16" x14ac:dyDescent="0.35">
      <c r="A57" s="122" t="s">
        <v>692</v>
      </c>
      <c r="B57" s="123" t="s">
        <v>695</v>
      </c>
      <c r="C57" s="124">
        <v>0</v>
      </c>
      <c r="D57" s="124">
        <v>5</v>
      </c>
      <c r="E57" s="125">
        <v>5</v>
      </c>
      <c r="F57" s="124">
        <v>1</v>
      </c>
      <c r="G57" s="124">
        <v>1</v>
      </c>
      <c r="H57" s="124">
        <v>1</v>
      </c>
      <c r="I57" s="124">
        <v>1</v>
      </c>
      <c r="J57" s="190"/>
      <c r="K57" s="190"/>
      <c r="L57" s="190"/>
      <c r="M57" s="190"/>
      <c r="N57" s="190"/>
      <c r="O57" s="124">
        <f t="shared" si="2"/>
        <v>0</v>
      </c>
      <c r="P57" s="124">
        <f t="shared" si="3"/>
        <v>0</v>
      </c>
    </row>
    <row r="58" spans="1:16" x14ac:dyDescent="0.35">
      <c r="A58" s="122" t="s">
        <v>692</v>
      </c>
      <c r="B58" s="123" t="s">
        <v>694</v>
      </c>
      <c r="C58" s="124">
        <v>5</v>
      </c>
      <c r="D58" s="124">
        <v>13</v>
      </c>
      <c r="E58" s="125">
        <v>18</v>
      </c>
      <c r="F58" s="124">
        <v>3</v>
      </c>
      <c r="G58" s="124">
        <v>1</v>
      </c>
      <c r="H58" s="124">
        <v>3</v>
      </c>
      <c r="I58" s="124">
        <v>1</v>
      </c>
      <c r="J58" s="190"/>
      <c r="K58" s="190"/>
      <c r="L58" s="190"/>
      <c r="M58" s="190"/>
      <c r="N58" s="190"/>
      <c r="O58" s="124">
        <f t="shared" si="2"/>
        <v>0</v>
      </c>
      <c r="P58" s="124">
        <f t="shared" si="3"/>
        <v>0</v>
      </c>
    </row>
    <row r="59" spans="1:16" x14ac:dyDescent="0.35">
      <c r="A59" s="122" t="s">
        <v>692</v>
      </c>
      <c r="B59" s="123" t="s">
        <v>693</v>
      </c>
      <c r="C59" s="124">
        <v>0</v>
      </c>
      <c r="D59" s="124">
        <v>2</v>
      </c>
      <c r="E59" s="125">
        <v>2</v>
      </c>
      <c r="F59" s="124">
        <v>1</v>
      </c>
      <c r="G59" s="124">
        <v>1</v>
      </c>
      <c r="H59" s="124">
        <v>1</v>
      </c>
      <c r="I59" s="124">
        <v>1</v>
      </c>
      <c r="J59" s="190"/>
      <c r="K59" s="190"/>
      <c r="L59" s="190"/>
      <c r="M59" s="190"/>
      <c r="N59" s="190"/>
      <c r="O59" s="124">
        <f t="shared" si="2"/>
        <v>0</v>
      </c>
      <c r="P59" s="124">
        <f t="shared" si="3"/>
        <v>0</v>
      </c>
    </row>
    <row r="60" spans="1:16" x14ac:dyDescent="0.35">
      <c r="A60" s="122" t="s">
        <v>692</v>
      </c>
      <c r="B60" s="123" t="s">
        <v>377</v>
      </c>
      <c r="C60" s="124">
        <v>1</v>
      </c>
      <c r="D60" s="124">
        <v>0</v>
      </c>
      <c r="E60" s="125">
        <v>1</v>
      </c>
      <c r="F60" s="124">
        <v>1</v>
      </c>
      <c r="G60" s="124">
        <v>1</v>
      </c>
      <c r="H60" s="124">
        <v>1</v>
      </c>
      <c r="I60" s="124">
        <v>0</v>
      </c>
      <c r="J60" s="190"/>
      <c r="K60" s="190"/>
      <c r="L60" s="190"/>
      <c r="M60" s="190"/>
      <c r="N60" s="190"/>
      <c r="O60" s="124">
        <f t="shared" si="2"/>
        <v>0</v>
      </c>
      <c r="P60" s="124">
        <f t="shared" si="3"/>
        <v>0</v>
      </c>
    </row>
    <row r="61" spans="1:16" x14ac:dyDescent="0.35">
      <c r="A61" s="122" t="s">
        <v>692</v>
      </c>
      <c r="B61" s="123" t="s">
        <v>379</v>
      </c>
      <c r="C61" s="124">
        <v>35</v>
      </c>
      <c r="D61" s="124">
        <v>0</v>
      </c>
      <c r="E61" s="125">
        <v>35</v>
      </c>
      <c r="F61" s="124">
        <v>1</v>
      </c>
      <c r="G61" s="124">
        <v>1</v>
      </c>
      <c r="H61" s="124">
        <v>1</v>
      </c>
      <c r="I61" s="124">
        <v>0</v>
      </c>
      <c r="J61" s="190"/>
      <c r="K61" s="190"/>
      <c r="L61" s="190"/>
      <c r="M61" s="190"/>
      <c r="N61" s="190"/>
      <c r="O61" s="124">
        <f t="shared" si="2"/>
        <v>0</v>
      </c>
      <c r="P61" s="124">
        <f t="shared" si="3"/>
        <v>0</v>
      </c>
    </row>
    <row r="62" spans="1:16" x14ac:dyDescent="0.35">
      <c r="A62" s="122" t="s">
        <v>691</v>
      </c>
      <c r="B62" s="123" t="s">
        <v>358</v>
      </c>
      <c r="C62" s="124">
        <v>1</v>
      </c>
      <c r="D62" s="124">
        <v>0</v>
      </c>
      <c r="E62" s="125">
        <v>1</v>
      </c>
      <c r="F62" s="124">
        <v>1</v>
      </c>
      <c r="G62" s="124">
        <v>1</v>
      </c>
      <c r="H62" s="124">
        <v>1</v>
      </c>
      <c r="I62" s="124">
        <v>2</v>
      </c>
      <c r="J62" s="190"/>
      <c r="K62" s="190"/>
      <c r="L62" s="190"/>
      <c r="M62" s="190"/>
      <c r="N62" s="190"/>
      <c r="O62" s="124">
        <f t="shared" si="2"/>
        <v>0</v>
      </c>
      <c r="P62" s="124">
        <f t="shared" si="3"/>
        <v>0</v>
      </c>
    </row>
    <row r="63" spans="1:16" x14ac:dyDescent="0.35">
      <c r="A63" s="122" t="s">
        <v>690</v>
      </c>
      <c r="B63" s="123" t="s">
        <v>465</v>
      </c>
      <c r="C63" s="124">
        <v>2</v>
      </c>
      <c r="D63" s="124">
        <v>0</v>
      </c>
      <c r="E63" s="125">
        <v>2</v>
      </c>
      <c r="F63" s="124">
        <v>1</v>
      </c>
      <c r="G63" s="124">
        <v>1</v>
      </c>
      <c r="H63" s="124">
        <v>1</v>
      </c>
      <c r="I63" s="124">
        <v>0</v>
      </c>
      <c r="J63" s="190"/>
      <c r="K63" s="190"/>
      <c r="L63" s="190"/>
      <c r="M63" s="190"/>
      <c r="N63" s="190"/>
      <c r="O63" s="124">
        <f t="shared" si="2"/>
        <v>0</v>
      </c>
      <c r="P63" s="124">
        <f t="shared" si="3"/>
        <v>0</v>
      </c>
    </row>
    <row r="64" spans="1:16" x14ac:dyDescent="0.35">
      <c r="A64" s="122" t="s">
        <v>690</v>
      </c>
      <c r="B64" s="123" t="s">
        <v>478</v>
      </c>
      <c r="C64" s="124">
        <v>1</v>
      </c>
      <c r="D64" s="124">
        <v>0</v>
      </c>
      <c r="E64" s="125">
        <v>1</v>
      </c>
      <c r="F64" s="124">
        <v>1</v>
      </c>
      <c r="G64" s="124">
        <v>1</v>
      </c>
      <c r="H64" s="124">
        <v>1</v>
      </c>
      <c r="I64" s="124">
        <v>0</v>
      </c>
      <c r="J64" s="190"/>
      <c r="K64" s="190"/>
      <c r="L64" s="190"/>
      <c r="M64" s="190"/>
      <c r="N64" s="190"/>
      <c r="O64" s="124">
        <f t="shared" si="2"/>
        <v>0</v>
      </c>
      <c r="P64" s="124">
        <f t="shared" si="3"/>
        <v>0</v>
      </c>
    </row>
    <row r="65" spans="1:16" x14ac:dyDescent="0.35">
      <c r="A65" s="122" t="s">
        <v>677</v>
      </c>
      <c r="B65" s="123" t="s">
        <v>689</v>
      </c>
      <c r="C65" s="124">
        <v>3</v>
      </c>
      <c r="D65" s="124">
        <v>8</v>
      </c>
      <c r="E65" s="125">
        <v>11</v>
      </c>
      <c r="F65" s="124">
        <v>3</v>
      </c>
      <c r="G65" s="124">
        <v>1</v>
      </c>
      <c r="H65" s="124">
        <v>3</v>
      </c>
      <c r="I65" s="124">
        <v>2</v>
      </c>
      <c r="J65" s="190"/>
      <c r="K65" s="190"/>
      <c r="L65" s="190"/>
      <c r="M65" s="190"/>
      <c r="N65" s="190"/>
      <c r="O65" s="124">
        <f t="shared" si="2"/>
        <v>0</v>
      </c>
      <c r="P65" s="124">
        <f t="shared" si="3"/>
        <v>0</v>
      </c>
    </row>
    <row r="66" spans="1:16" x14ac:dyDescent="0.35">
      <c r="A66" s="122" t="s">
        <v>677</v>
      </c>
      <c r="B66" s="123" t="s">
        <v>688</v>
      </c>
      <c r="C66" s="124">
        <v>0</v>
      </c>
      <c r="D66" s="124">
        <v>2</v>
      </c>
      <c r="E66" s="125">
        <v>2</v>
      </c>
      <c r="F66" s="124">
        <v>1</v>
      </c>
      <c r="G66" s="124">
        <v>1</v>
      </c>
      <c r="H66" s="124">
        <v>1</v>
      </c>
      <c r="I66" s="124">
        <v>1</v>
      </c>
      <c r="J66" s="190"/>
      <c r="K66" s="190"/>
      <c r="L66" s="190"/>
      <c r="M66" s="190"/>
      <c r="N66" s="190"/>
      <c r="O66" s="124">
        <f t="shared" si="2"/>
        <v>0</v>
      </c>
      <c r="P66" s="124">
        <f t="shared" si="3"/>
        <v>0</v>
      </c>
    </row>
    <row r="67" spans="1:16" x14ac:dyDescent="0.35">
      <c r="A67" s="122" t="s">
        <v>677</v>
      </c>
      <c r="B67" s="123" t="s">
        <v>687</v>
      </c>
      <c r="C67" s="124">
        <v>0</v>
      </c>
      <c r="D67" s="124">
        <v>11</v>
      </c>
      <c r="E67" s="125">
        <v>11</v>
      </c>
      <c r="F67" s="124">
        <v>6</v>
      </c>
      <c r="G67" s="124">
        <v>1</v>
      </c>
      <c r="H67" s="124">
        <v>4</v>
      </c>
      <c r="I67" s="124">
        <v>3</v>
      </c>
      <c r="J67" s="190"/>
      <c r="K67" s="190"/>
      <c r="L67" s="190"/>
      <c r="M67" s="190"/>
      <c r="N67" s="190"/>
      <c r="O67" s="124">
        <f t="shared" ref="O67:O98" si="4">IF(N67="",0,IF(N67&gt;6,1,VLOOKUP(N67,$T$1:$U$19,2,FALSE)))</f>
        <v>0</v>
      </c>
      <c r="P67" s="124">
        <f t="shared" ref="P67:P98" si="5">ROUND(O67*E67,1)</f>
        <v>0</v>
      </c>
    </row>
    <row r="68" spans="1:16" x14ac:dyDescent="0.35">
      <c r="A68" s="122" t="s">
        <v>677</v>
      </c>
      <c r="B68" s="123" t="s">
        <v>469</v>
      </c>
      <c r="C68" s="124">
        <v>4</v>
      </c>
      <c r="D68" s="124">
        <v>4</v>
      </c>
      <c r="E68" s="125">
        <v>8</v>
      </c>
      <c r="F68" s="124">
        <v>2</v>
      </c>
      <c r="G68" s="124">
        <v>1</v>
      </c>
      <c r="H68" s="124">
        <v>1</v>
      </c>
      <c r="I68" s="124">
        <v>3</v>
      </c>
      <c r="J68" s="190"/>
      <c r="K68" s="190"/>
      <c r="L68" s="190"/>
      <c r="M68" s="190"/>
      <c r="N68" s="190"/>
      <c r="O68" s="124">
        <f t="shared" si="4"/>
        <v>0</v>
      </c>
      <c r="P68" s="124">
        <f t="shared" si="5"/>
        <v>0</v>
      </c>
    </row>
    <row r="69" spans="1:16" x14ac:dyDescent="0.35">
      <c r="A69" s="122" t="s">
        <v>677</v>
      </c>
      <c r="B69" s="123" t="s">
        <v>686</v>
      </c>
      <c r="C69" s="124">
        <v>6</v>
      </c>
      <c r="D69" s="124">
        <v>16</v>
      </c>
      <c r="E69" s="125">
        <v>22</v>
      </c>
      <c r="F69" s="124">
        <v>3</v>
      </c>
      <c r="G69" s="124">
        <v>1</v>
      </c>
      <c r="H69" s="124">
        <v>3</v>
      </c>
      <c r="I69" s="124">
        <v>3</v>
      </c>
      <c r="J69" s="190"/>
      <c r="K69" s="190"/>
      <c r="L69" s="190"/>
      <c r="M69" s="190"/>
      <c r="N69" s="190"/>
      <c r="O69" s="124">
        <f t="shared" si="4"/>
        <v>0</v>
      </c>
      <c r="P69" s="124">
        <f t="shared" si="5"/>
        <v>0</v>
      </c>
    </row>
    <row r="70" spans="1:16" x14ac:dyDescent="0.35">
      <c r="A70" s="122" t="s">
        <v>677</v>
      </c>
      <c r="B70" s="123" t="s">
        <v>473</v>
      </c>
      <c r="C70" s="124">
        <v>6</v>
      </c>
      <c r="D70" s="124">
        <v>4</v>
      </c>
      <c r="E70" s="125">
        <v>10</v>
      </c>
      <c r="F70" s="124">
        <v>1</v>
      </c>
      <c r="G70" s="124">
        <v>1</v>
      </c>
      <c r="H70" s="124">
        <v>1</v>
      </c>
      <c r="I70" s="124">
        <v>3</v>
      </c>
      <c r="J70" s="190"/>
      <c r="K70" s="190"/>
      <c r="L70" s="190"/>
      <c r="M70" s="190"/>
      <c r="N70" s="190"/>
      <c r="O70" s="124">
        <f t="shared" si="4"/>
        <v>0</v>
      </c>
      <c r="P70" s="124">
        <f t="shared" si="5"/>
        <v>0</v>
      </c>
    </row>
    <row r="71" spans="1:16" x14ac:dyDescent="0.35">
      <c r="A71" s="122" t="s">
        <v>677</v>
      </c>
      <c r="B71" s="123" t="s">
        <v>685</v>
      </c>
      <c r="C71" s="124">
        <v>1</v>
      </c>
      <c r="D71" s="124">
        <v>0</v>
      </c>
      <c r="E71" s="125">
        <v>1</v>
      </c>
      <c r="F71" s="124">
        <v>1</v>
      </c>
      <c r="G71" s="124">
        <v>0</v>
      </c>
      <c r="H71" s="124">
        <v>1</v>
      </c>
      <c r="I71" s="124">
        <v>2</v>
      </c>
      <c r="J71" s="190"/>
      <c r="K71" s="190"/>
      <c r="L71" s="190"/>
      <c r="M71" s="190"/>
      <c r="N71" s="190"/>
      <c r="O71" s="124">
        <f t="shared" si="4"/>
        <v>0</v>
      </c>
      <c r="P71" s="124">
        <f t="shared" si="5"/>
        <v>0</v>
      </c>
    </row>
    <row r="72" spans="1:16" x14ac:dyDescent="0.35">
      <c r="A72" s="122" t="s">
        <v>677</v>
      </c>
      <c r="B72" s="123" t="s">
        <v>476</v>
      </c>
      <c r="C72" s="124">
        <v>0</v>
      </c>
      <c r="D72" s="124">
        <v>4</v>
      </c>
      <c r="E72" s="125">
        <v>4</v>
      </c>
      <c r="F72" s="124">
        <v>3</v>
      </c>
      <c r="G72" s="124">
        <v>1</v>
      </c>
      <c r="H72" s="124">
        <v>3</v>
      </c>
      <c r="I72" s="124">
        <v>1</v>
      </c>
      <c r="J72" s="190"/>
      <c r="K72" s="190"/>
      <c r="L72" s="190"/>
      <c r="M72" s="190"/>
      <c r="N72" s="190"/>
      <c r="O72" s="124">
        <f t="shared" si="4"/>
        <v>0</v>
      </c>
      <c r="P72" s="124">
        <f t="shared" si="5"/>
        <v>0</v>
      </c>
    </row>
    <row r="73" spans="1:16" x14ac:dyDescent="0.35">
      <c r="A73" s="122" t="s">
        <v>677</v>
      </c>
      <c r="B73" s="123" t="s">
        <v>684</v>
      </c>
      <c r="C73" s="124">
        <v>0</v>
      </c>
      <c r="D73" s="124">
        <v>3</v>
      </c>
      <c r="E73" s="125">
        <v>3</v>
      </c>
      <c r="F73" s="124">
        <v>2</v>
      </c>
      <c r="G73" s="124">
        <v>0</v>
      </c>
      <c r="H73" s="124">
        <v>2</v>
      </c>
      <c r="I73" s="124">
        <v>1</v>
      </c>
      <c r="J73" s="190"/>
      <c r="K73" s="190"/>
      <c r="L73" s="190"/>
      <c r="M73" s="190"/>
      <c r="N73" s="190"/>
      <c r="O73" s="124">
        <f t="shared" si="4"/>
        <v>0</v>
      </c>
      <c r="P73" s="124">
        <f t="shared" si="5"/>
        <v>0</v>
      </c>
    </row>
    <row r="74" spans="1:16" x14ac:dyDescent="0.35">
      <c r="A74" s="122" t="s">
        <v>677</v>
      </c>
      <c r="B74" s="123" t="s">
        <v>683</v>
      </c>
      <c r="C74" s="124">
        <v>3</v>
      </c>
      <c r="D74" s="124">
        <v>13</v>
      </c>
      <c r="E74" s="125">
        <v>16</v>
      </c>
      <c r="F74" s="124">
        <v>1</v>
      </c>
      <c r="G74" s="124">
        <v>1</v>
      </c>
      <c r="H74" s="124">
        <v>1</v>
      </c>
      <c r="I74" s="124">
        <v>1</v>
      </c>
      <c r="J74" s="190"/>
      <c r="K74" s="190"/>
      <c r="L74" s="190"/>
      <c r="M74" s="190"/>
      <c r="N74" s="190"/>
      <c r="O74" s="124">
        <f t="shared" si="4"/>
        <v>0</v>
      </c>
      <c r="P74" s="124">
        <f t="shared" si="5"/>
        <v>0</v>
      </c>
    </row>
    <row r="75" spans="1:16" x14ac:dyDescent="0.35">
      <c r="A75" s="122" t="s">
        <v>677</v>
      </c>
      <c r="B75" s="123" t="s">
        <v>484</v>
      </c>
      <c r="C75" s="124">
        <v>2</v>
      </c>
      <c r="D75" s="124">
        <v>5</v>
      </c>
      <c r="E75" s="125">
        <v>7</v>
      </c>
      <c r="F75" s="124">
        <v>4</v>
      </c>
      <c r="G75" s="124">
        <v>1</v>
      </c>
      <c r="H75" s="124">
        <v>4</v>
      </c>
      <c r="I75" s="124">
        <v>3</v>
      </c>
      <c r="J75" s="190"/>
      <c r="K75" s="190"/>
      <c r="L75" s="190"/>
      <c r="M75" s="190"/>
      <c r="N75" s="190"/>
      <c r="O75" s="124">
        <f t="shared" si="4"/>
        <v>0</v>
      </c>
      <c r="P75" s="124">
        <f t="shared" si="5"/>
        <v>0</v>
      </c>
    </row>
    <row r="76" spans="1:16" x14ac:dyDescent="0.35">
      <c r="A76" s="122" t="s">
        <v>677</v>
      </c>
      <c r="B76" s="123" t="s">
        <v>682</v>
      </c>
      <c r="C76" s="124">
        <v>2</v>
      </c>
      <c r="D76" s="124">
        <v>19</v>
      </c>
      <c r="E76" s="125">
        <v>21</v>
      </c>
      <c r="F76" s="124">
        <v>4</v>
      </c>
      <c r="G76" s="124">
        <v>1</v>
      </c>
      <c r="H76" s="124">
        <v>4</v>
      </c>
      <c r="I76" s="124">
        <v>3</v>
      </c>
      <c r="J76" s="190"/>
      <c r="K76" s="190"/>
      <c r="L76" s="190"/>
      <c r="M76" s="190"/>
      <c r="N76" s="190"/>
      <c r="O76" s="124">
        <f t="shared" si="4"/>
        <v>0</v>
      </c>
      <c r="P76" s="124">
        <f t="shared" si="5"/>
        <v>0</v>
      </c>
    </row>
    <row r="77" spans="1:16" x14ac:dyDescent="0.35">
      <c r="A77" s="122" t="s">
        <v>677</v>
      </c>
      <c r="B77" s="123" t="s">
        <v>681</v>
      </c>
      <c r="C77" s="124">
        <v>10</v>
      </c>
      <c r="D77" s="124">
        <v>14</v>
      </c>
      <c r="E77" s="125">
        <v>24</v>
      </c>
      <c r="F77" s="124">
        <v>2</v>
      </c>
      <c r="G77" s="124">
        <v>1</v>
      </c>
      <c r="H77" s="124">
        <v>2</v>
      </c>
      <c r="I77" s="124">
        <v>1</v>
      </c>
      <c r="J77" s="190"/>
      <c r="K77" s="190"/>
      <c r="L77" s="190"/>
      <c r="M77" s="190"/>
      <c r="N77" s="190"/>
      <c r="O77" s="124">
        <f t="shared" si="4"/>
        <v>0</v>
      </c>
      <c r="P77" s="124">
        <f t="shared" si="5"/>
        <v>0</v>
      </c>
    </row>
    <row r="78" spans="1:16" x14ac:dyDescent="0.35">
      <c r="A78" s="122" t="s">
        <v>677</v>
      </c>
      <c r="B78" s="123" t="s">
        <v>680</v>
      </c>
      <c r="C78" s="124">
        <v>23</v>
      </c>
      <c r="D78" s="124">
        <v>2</v>
      </c>
      <c r="E78" s="125">
        <v>25</v>
      </c>
      <c r="F78" s="124">
        <v>4</v>
      </c>
      <c r="G78" s="124">
        <v>1</v>
      </c>
      <c r="H78" s="124">
        <v>4</v>
      </c>
      <c r="I78" s="124">
        <v>3</v>
      </c>
      <c r="J78" s="190"/>
      <c r="K78" s="190"/>
      <c r="L78" s="190"/>
      <c r="M78" s="190"/>
      <c r="N78" s="190"/>
      <c r="O78" s="124">
        <f t="shared" si="4"/>
        <v>0</v>
      </c>
      <c r="P78" s="124">
        <f t="shared" si="5"/>
        <v>0</v>
      </c>
    </row>
    <row r="79" spans="1:16" x14ac:dyDescent="0.35">
      <c r="A79" s="122" t="s">
        <v>677</v>
      </c>
      <c r="B79" s="123" t="s">
        <v>679</v>
      </c>
      <c r="C79" s="124">
        <v>232</v>
      </c>
      <c r="D79" s="124">
        <v>40</v>
      </c>
      <c r="E79" s="125">
        <v>272</v>
      </c>
      <c r="F79" s="124">
        <v>42</v>
      </c>
      <c r="G79" s="124">
        <v>2</v>
      </c>
      <c r="H79" s="124">
        <v>55</v>
      </c>
      <c r="I79" s="124">
        <v>43</v>
      </c>
      <c r="J79" s="190"/>
      <c r="K79" s="190"/>
      <c r="L79" s="190"/>
      <c r="M79" s="190"/>
      <c r="N79" s="190"/>
      <c r="O79" s="124">
        <f t="shared" si="4"/>
        <v>0</v>
      </c>
      <c r="P79" s="124">
        <f t="shared" si="5"/>
        <v>0</v>
      </c>
    </row>
    <row r="80" spans="1:16" x14ac:dyDescent="0.35">
      <c r="A80" s="122" t="s">
        <v>677</v>
      </c>
      <c r="B80" s="123" t="s">
        <v>427</v>
      </c>
      <c r="C80" s="124">
        <v>2</v>
      </c>
      <c r="D80" s="124">
        <v>0</v>
      </c>
      <c r="E80" s="125">
        <v>2</v>
      </c>
      <c r="F80" s="124">
        <v>1</v>
      </c>
      <c r="G80" s="124">
        <v>1</v>
      </c>
      <c r="H80" s="124">
        <v>1</v>
      </c>
      <c r="I80" s="124">
        <v>6</v>
      </c>
      <c r="J80" s="190"/>
      <c r="K80" s="190"/>
      <c r="L80" s="190"/>
      <c r="M80" s="190"/>
      <c r="N80" s="190"/>
      <c r="O80" s="124">
        <f t="shared" si="4"/>
        <v>0</v>
      </c>
      <c r="P80" s="124">
        <f t="shared" si="5"/>
        <v>0</v>
      </c>
    </row>
    <row r="81" spans="1:16" x14ac:dyDescent="0.35">
      <c r="A81" s="122" t="s">
        <v>677</v>
      </c>
      <c r="B81" s="123" t="s">
        <v>678</v>
      </c>
      <c r="C81" s="124">
        <v>0</v>
      </c>
      <c r="D81" s="124">
        <v>4</v>
      </c>
      <c r="E81" s="125">
        <v>4</v>
      </c>
      <c r="F81" s="124">
        <v>1</v>
      </c>
      <c r="G81" s="124">
        <v>1</v>
      </c>
      <c r="H81" s="124">
        <v>1</v>
      </c>
      <c r="I81" s="124">
        <v>1</v>
      </c>
      <c r="J81" s="190"/>
      <c r="K81" s="190"/>
      <c r="L81" s="190"/>
      <c r="M81" s="190"/>
      <c r="N81" s="190"/>
      <c r="O81" s="124">
        <f t="shared" si="4"/>
        <v>0</v>
      </c>
      <c r="P81" s="124">
        <f t="shared" si="5"/>
        <v>0</v>
      </c>
    </row>
    <row r="82" spans="1:16" x14ac:dyDescent="0.35">
      <c r="A82" s="122" t="s">
        <v>677</v>
      </c>
      <c r="B82" s="123" t="s">
        <v>676</v>
      </c>
      <c r="C82" s="124">
        <v>2</v>
      </c>
      <c r="D82" s="124">
        <v>0</v>
      </c>
      <c r="E82" s="125">
        <v>2</v>
      </c>
      <c r="F82" s="124">
        <v>1</v>
      </c>
      <c r="G82" s="124">
        <v>2</v>
      </c>
      <c r="H82" s="124">
        <v>1</v>
      </c>
      <c r="I82" s="124">
        <v>0</v>
      </c>
      <c r="J82" s="190"/>
      <c r="K82" s="190"/>
      <c r="L82" s="190"/>
      <c r="M82" s="190"/>
      <c r="N82" s="190"/>
      <c r="O82" s="124">
        <f t="shared" si="4"/>
        <v>0</v>
      </c>
      <c r="P82" s="124">
        <f t="shared" si="5"/>
        <v>0</v>
      </c>
    </row>
    <row r="83" spans="1:16" x14ac:dyDescent="0.35">
      <c r="A83" s="122" t="s">
        <v>496</v>
      </c>
      <c r="B83" s="123" t="s">
        <v>675</v>
      </c>
      <c r="C83" s="124">
        <v>1</v>
      </c>
      <c r="D83" s="124">
        <v>0</v>
      </c>
      <c r="E83" s="125">
        <v>1</v>
      </c>
      <c r="F83" s="124">
        <v>0</v>
      </c>
      <c r="G83" s="124">
        <v>1</v>
      </c>
      <c r="H83" s="124">
        <v>0</v>
      </c>
      <c r="I83" s="124">
        <v>0</v>
      </c>
      <c r="J83" s="190"/>
      <c r="K83" s="190"/>
      <c r="L83" s="190"/>
      <c r="M83" s="190"/>
      <c r="N83" s="190"/>
      <c r="O83" s="124">
        <f t="shared" si="4"/>
        <v>0</v>
      </c>
      <c r="P83" s="124">
        <f t="shared" si="5"/>
        <v>0</v>
      </c>
    </row>
    <row r="84" spans="1:16" x14ac:dyDescent="0.35">
      <c r="A84" s="122" t="s">
        <v>496</v>
      </c>
      <c r="B84" s="123" t="s">
        <v>674</v>
      </c>
      <c r="C84" s="124">
        <v>14</v>
      </c>
      <c r="D84" s="124">
        <v>18</v>
      </c>
      <c r="E84" s="125">
        <v>32</v>
      </c>
      <c r="F84" s="124">
        <v>3</v>
      </c>
      <c r="G84" s="124">
        <v>1</v>
      </c>
      <c r="H84" s="124">
        <v>3</v>
      </c>
      <c r="I84" s="124">
        <v>2</v>
      </c>
      <c r="J84" s="190"/>
      <c r="K84" s="190"/>
      <c r="L84" s="190"/>
      <c r="M84" s="190"/>
      <c r="N84" s="190"/>
      <c r="O84" s="124">
        <f t="shared" si="4"/>
        <v>0</v>
      </c>
      <c r="P84" s="124">
        <f t="shared" si="5"/>
        <v>0</v>
      </c>
    </row>
    <row r="85" spans="1:16" x14ac:dyDescent="0.35">
      <c r="A85" s="122" t="s">
        <v>673</v>
      </c>
      <c r="B85" s="123" t="s">
        <v>672</v>
      </c>
      <c r="C85" s="124">
        <v>1</v>
      </c>
      <c r="D85" s="124">
        <v>0</v>
      </c>
      <c r="E85" s="125">
        <v>1</v>
      </c>
      <c r="F85" s="124">
        <v>0</v>
      </c>
      <c r="G85" s="124">
        <v>1</v>
      </c>
      <c r="H85" s="124">
        <v>0</v>
      </c>
      <c r="I85" s="124">
        <v>0</v>
      </c>
      <c r="J85" s="190"/>
      <c r="K85" s="190"/>
      <c r="L85" s="190"/>
      <c r="M85" s="190"/>
      <c r="N85" s="190"/>
      <c r="O85" s="124">
        <f t="shared" si="4"/>
        <v>0</v>
      </c>
      <c r="P85" s="124">
        <f t="shared" si="5"/>
        <v>0</v>
      </c>
    </row>
    <row r="86" spans="1:16" x14ac:dyDescent="0.35">
      <c r="A86" s="122" t="s">
        <v>496</v>
      </c>
      <c r="B86" s="123" t="s">
        <v>671</v>
      </c>
      <c r="C86" s="124">
        <v>7</v>
      </c>
      <c r="D86" s="124">
        <v>0</v>
      </c>
      <c r="E86" s="125">
        <v>7</v>
      </c>
      <c r="F86" s="124">
        <v>1</v>
      </c>
      <c r="G86" s="124">
        <v>1</v>
      </c>
      <c r="H86" s="124">
        <v>0</v>
      </c>
      <c r="I86" s="124">
        <v>0</v>
      </c>
      <c r="J86" s="190"/>
      <c r="K86" s="190"/>
      <c r="L86" s="190"/>
      <c r="M86" s="190"/>
      <c r="N86" s="190"/>
      <c r="O86" s="124">
        <f t="shared" si="4"/>
        <v>0</v>
      </c>
      <c r="P86" s="124">
        <f t="shared" si="5"/>
        <v>0</v>
      </c>
    </row>
    <row r="87" spans="1:16" x14ac:dyDescent="0.35">
      <c r="A87" s="122" t="s">
        <v>496</v>
      </c>
      <c r="B87" s="123" t="s">
        <v>508</v>
      </c>
      <c r="C87" s="124">
        <v>12</v>
      </c>
      <c r="D87" s="124">
        <v>6</v>
      </c>
      <c r="E87" s="125">
        <v>18</v>
      </c>
      <c r="F87" s="124">
        <v>1</v>
      </c>
      <c r="G87" s="124">
        <v>1</v>
      </c>
      <c r="H87" s="124">
        <v>1</v>
      </c>
      <c r="I87" s="124">
        <v>1</v>
      </c>
      <c r="J87" s="190"/>
      <c r="K87" s="190"/>
      <c r="L87" s="190"/>
      <c r="M87" s="190"/>
      <c r="N87" s="190"/>
      <c r="O87" s="124">
        <f t="shared" si="4"/>
        <v>0</v>
      </c>
      <c r="P87" s="124">
        <f t="shared" si="5"/>
        <v>0</v>
      </c>
    </row>
    <row r="88" spans="1:16" x14ac:dyDescent="0.35">
      <c r="A88" s="122" t="s">
        <v>520</v>
      </c>
      <c r="B88" s="123" t="s">
        <v>670</v>
      </c>
      <c r="C88" s="124">
        <v>4</v>
      </c>
      <c r="D88" s="124">
        <v>0</v>
      </c>
      <c r="E88" s="125">
        <v>4</v>
      </c>
      <c r="F88" s="124">
        <v>1</v>
      </c>
      <c r="G88" s="124">
        <v>1</v>
      </c>
      <c r="H88" s="124">
        <v>1</v>
      </c>
      <c r="I88" s="124">
        <v>1</v>
      </c>
      <c r="J88" s="190"/>
      <c r="K88" s="190"/>
      <c r="L88" s="190"/>
      <c r="M88" s="190"/>
      <c r="N88" s="190"/>
      <c r="O88" s="124">
        <f t="shared" si="4"/>
        <v>0</v>
      </c>
      <c r="P88" s="124">
        <f t="shared" si="5"/>
        <v>0</v>
      </c>
    </row>
    <row r="89" spans="1:16" x14ac:dyDescent="0.35">
      <c r="A89" s="122" t="s">
        <v>520</v>
      </c>
      <c r="B89" s="123" t="s">
        <v>669</v>
      </c>
      <c r="C89" s="124">
        <v>13</v>
      </c>
      <c r="D89" s="124">
        <v>6</v>
      </c>
      <c r="E89" s="125">
        <v>19</v>
      </c>
      <c r="F89" s="124">
        <v>3</v>
      </c>
      <c r="G89" s="124">
        <v>1</v>
      </c>
      <c r="H89" s="124">
        <v>3</v>
      </c>
      <c r="I89" s="124">
        <v>1</v>
      </c>
      <c r="J89" s="190"/>
      <c r="K89" s="190"/>
      <c r="L89" s="190"/>
      <c r="M89" s="190"/>
      <c r="N89" s="190"/>
      <c r="O89" s="124">
        <f t="shared" si="4"/>
        <v>0</v>
      </c>
      <c r="P89" s="124">
        <f t="shared" si="5"/>
        <v>0</v>
      </c>
    </row>
    <row r="90" spans="1:16" x14ac:dyDescent="0.35">
      <c r="A90" s="122" t="s">
        <v>520</v>
      </c>
      <c r="B90" s="123" t="s">
        <v>668</v>
      </c>
      <c r="C90" s="124">
        <v>1</v>
      </c>
      <c r="D90" s="124">
        <v>8</v>
      </c>
      <c r="E90" s="125">
        <v>9</v>
      </c>
      <c r="F90" s="124">
        <v>1</v>
      </c>
      <c r="G90" s="124">
        <v>1</v>
      </c>
      <c r="H90" s="124">
        <v>1</v>
      </c>
      <c r="I90" s="124">
        <v>1</v>
      </c>
      <c r="J90" s="190"/>
      <c r="K90" s="190"/>
      <c r="L90" s="190"/>
      <c r="M90" s="190"/>
      <c r="N90" s="190"/>
      <c r="O90" s="124">
        <f t="shared" si="4"/>
        <v>0</v>
      </c>
      <c r="P90" s="124">
        <f t="shared" si="5"/>
        <v>0</v>
      </c>
    </row>
    <row r="91" spans="1:16" x14ac:dyDescent="0.35">
      <c r="A91" s="122" t="s">
        <v>520</v>
      </c>
      <c r="B91" s="123" t="s">
        <v>667</v>
      </c>
      <c r="C91" s="124">
        <v>1</v>
      </c>
      <c r="D91" s="124">
        <v>6</v>
      </c>
      <c r="E91" s="125">
        <v>7</v>
      </c>
      <c r="F91" s="124">
        <v>2</v>
      </c>
      <c r="G91" s="124">
        <v>1</v>
      </c>
      <c r="H91" s="124">
        <v>2</v>
      </c>
      <c r="I91" s="124">
        <v>1</v>
      </c>
      <c r="J91" s="190"/>
      <c r="K91" s="190"/>
      <c r="L91" s="190"/>
      <c r="M91" s="190"/>
      <c r="N91" s="190"/>
      <c r="O91" s="124">
        <f t="shared" si="4"/>
        <v>0</v>
      </c>
      <c r="P91" s="124">
        <f t="shared" si="5"/>
        <v>0</v>
      </c>
    </row>
    <row r="92" spans="1:16" x14ac:dyDescent="0.35">
      <c r="A92" s="122" t="s">
        <v>520</v>
      </c>
      <c r="B92" s="123" t="s">
        <v>666</v>
      </c>
      <c r="C92" s="124">
        <v>15</v>
      </c>
      <c r="D92" s="124">
        <v>8</v>
      </c>
      <c r="E92" s="125">
        <v>23</v>
      </c>
      <c r="F92" s="124">
        <v>4</v>
      </c>
      <c r="G92" s="124">
        <v>1</v>
      </c>
      <c r="H92" s="124">
        <v>4</v>
      </c>
      <c r="I92" s="124">
        <v>1</v>
      </c>
      <c r="J92" s="190"/>
      <c r="K92" s="190"/>
      <c r="L92" s="190"/>
      <c r="M92" s="190"/>
      <c r="N92" s="190"/>
      <c r="O92" s="124">
        <f t="shared" si="4"/>
        <v>0</v>
      </c>
      <c r="P92" s="124">
        <f t="shared" si="5"/>
        <v>0</v>
      </c>
    </row>
    <row r="93" spans="1:16" x14ac:dyDescent="0.35">
      <c r="A93" s="122" t="s">
        <v>520</v>
      </c>
      <c r="B93" s="123" t="s">
        <v>665</v>
      </c>
      <c r="C93" s="124">
        <v>18</v>
      </c>
      <c r="D93" s="124">
        <v>0</v>
      </c>
      <c r="E93" s="125">
        <v>18</v>
      </c>
      <c r="F93" s="124">
        <v>3</v>
      </c>
      <c r="G93" s="124">
        <v>1</v>
      </c>
      <c r="H93" s="124">
        <v>3</v>
      </c>
      <c r="I93" s="124">
        <v>2</v>
      </c>
      <c r="J93" s="190"/>
      <c r="K93" s="190"/>
      <c r="L93" s="190"/>
      <c r="M93" s="190"/>
      <c r="N93" s="190"/>
      <c r="O93" s="124">
        <f t="shared" si="4"/>
        <v>0</v>
      </c>
      <c r="P93" s="124">
        <f t="shared" si="5"/>
        <v>0</v>
      </c>
    </row>
    <row r="94" spans="1:16" x14ac:dyDescent="0.35">
      <c r="A94" s="122" t="s">
        <v>520</v>
      </c>
      <c r="B94" s="123" t="s">
        <v>664</v>
      </c>
      <c r="C94" s="124">
        <v>7</v>
      </c>
      <c r="D94" s="124">
        <v>8</v>
      </c>
      <c r="E94" s="125">
        <v>15</v>
      </c>
      <c r="F94" s="124">
        <v>1</v>
      </c>
      <c r="G94" s="124">
        <v>1</v>
      </c>
      <c r="H94" s="124">
        <v>1</v>
      </c>
      <c r="I94" s="124">
        <v>1</v>
      </c>
      <c r="J94" s="190"/>
      <c r="K94" s="190"/>
      <c r="L94" s="190"/>
      <c r="M94" s="190"/>
      <c r="N94" s="190"/>
      <c r="O94" s="124">
        <f t="shared" si="4"/>
        <v>0</v>
      </c>
      <c r="P94" s="124">
        <f t="shared" si="5"/>
        <v>0</v>
      </c>
    </row>
    <row r="95" spans="1:16" x14ac:dyDescent="0.35">
      <c r="A95" s="122" t="s">
        <v>520</v>
      </c>
      <c r="B95" s="123" t="s">
        <v>663</v>
      </c>
      <c r="C95" s="124">
        <v>2</v>
      </c>
      <c r="D95" s="124">
        <v>2</v>
      </c>
      <c r="E95" s="125">
        <v>4</v>
      </c>
      <c r="F95" s="124">
        <v>3</v>
      </c>
      <c r="G95" s="124">
        <v>1</v>
      </c>
      <c r="H95" s="124">
        <v>3</v>
      </c>
      <c r="I95" s="124">
        <v>7</v>
      </c>
      <c r="J95" s="190"/>
      <c r="K95" s="190"/>
      <c r="L95" s="190"/>
      <c r="M95" s="190"/>
      <c r="N95" s="190"/>
      <c r="O95" s="124">
        <f t="shared" si="4"/>
        <v>0</v>
      </c>
      <c r="P95" s="124">
        <f t="shared" si="5"/>
        <v>0</v>
      </c>
    </row>
    <row r="96" spans="1:16" x14ac:dyDescent="0.35">
      <c r="A96" s="122" t="s">
        <v>520</v>
      </c>
      <c r="B96" s="123" t="s">
        <v>662</v>
      </c>
      <c r="C96" s="124">
        <v>8</v>
      </c>
      <c r="D96" s="124">
        <v>5</v>
      </c>
      <c r="E96" s="125">
        <v>13</v>
      </c>
      <c r="F96" s="124">
        <v>3</v>
      </c>
      <c r="G96" s="124">
        <v>1</v>
      </c>
      <c r="H96" s="124">
        <v>3</v>
      </c>
      <c r="I96" s="124">
        <v>3</v>
      </c>
      <c r="J96" s="190"/>
      <c r="K96" s="190"/>
      <c r="L96" s="190"/>
      <c r="M96" s="190"/>
      <c r="N96" s="190"/>
      <c r="O96" s="124">
        <f t="shared" si="4"/>
        <v>0</v>
      </c>
      <c r="P96" s="124">
        <f t="shared" si="5"/>
        <v>0</v>
      </c>
    </row>
    <row r="97" spans="1:16" x14ac:dyDescent="0.35">
      <c r="A97" s="122" t="s">
        <v>520</v>
      </c>
      <c r="B97" s="123" t="s">
        <v>661</v>
      </c>
      <c r="C97" s="124">
        <v>6</v>
      </c>
      <c r="D97" s="124">
        <v>2</v>
      </c>
      <c r="E97" s="125">
        <v>8</v>
      </c>
      <c r="F97" s="124">
        <v>1</v>
      </c>
      <c r="G97" s="124">
        <v>1</v>
      </c>
      <c r="H97" s="124">
        <v>1</v>
      </c>
      <c r="I97" s="124">
        <v>1</v>
      </c>
      <c r="J97" s="190"/>
      <c r="K97" s="190"/>
      <c r="L97" s="190"/>
      <c r="M97" s="190"/>
      <c r="N97" s="190"/>
      <c r="O97" s="124">
        <f t="shared" si="4"/>
        <v>0</v>
      </c>
      <c r="P97" s="124">
        <f t="shared" si="5"/>
        <v>0</v>
      </c>
    </row>
    <row r="98" spans="1:16" x14ac:dyDescent="0.35">
      <c r="A98" s="122" t="s">
        <v>616</v>
      </c>
      <c r="B98" s="123" t="s">
        <v>660</v>
      </c>
      <c r="C98" s="124">
        <v>0</v>
      </c>
      <c r="D98" s="124">
        <v>1</v>
      </c>
      <c r="E98" s="125">
        <v>1</v>
      </c>
      <c r="F98" s="124">
        <v>1</v>
      </c>
      <c r="G98" s="124">
        <v>1</v>
      </c>
      <c r="H98" s="124">
        <v>1</v>
      </c>
      <c r="I98" s="124">
        <v>1</v>
      </c>
      <c r="J98" s="190"/>
      <c r="K98" s="190"/>
      <c r="L98" s="190"/>
      <c r="M98" s="190"/>
      <c r="N98" s="190"/>
      <c r="O98" s="124">
        <f t="shared" si="4"/>
        <v>0</v>
      </c>
      <c r="P98" s="124">
        <f t="shared" si="5"/>
        <v>0</v>
      </c>
    </row>
    <row r="99" spans="1:16" x14ac:dyDescent="0.35">
      <c r="A99" s="122" t="s">
        <v>616</v>
      </c>
      <c r="B99" s="123" t="s">
        <v>659</v>
      </c>
      <c r="C99" s="124">
        <v>4</v>
      </c>
      <c r="D99" s="124">
        <v>0</v>
      </c>
      <c r="E99" s="125">
        <v>4</v>
      </c>
      <c r="F99" s="124">
        <v>2</v>
      </c>
      <c r="G99" s="124">
        <v>1</v>
      </c>
      <c r="H99" s="124">
        <v>2</v>
      </c>
      <c r="I99" s="124">
        <v>1</v>
      </c>
      <c r="J99" s="190"/>
      <c r="K99" s="190"/>
      <c r="L99" s="190"/>
      <c r="M99" s="190"/>
      <c r="N99" s="190"/>
      <c r="O99" s="124">
        <f t="shared" ref="O99:O106" si="6">IF(N99="",0,IF(N99&gt;6,1,VLOOKUP(N99,$T$1:$U$19,2,FALSE)))</f>
        <v>0</v>
      </c>
      <c r="P99" s="124">
        <f t="shared" ref="P99:P106" si="7">ROUND(O99*E99,1)</f>
        <v>0</v>
      </c>
    </row>
    <row r="100" spans="1:16" x14ac:dyDescent="0.35">
      <c r="A100" s="122" t="s">
        <v>616</v>
      </c>
      <c r="B100" s="123" t="s">
        <v>658</v>
      </c>
      <c r="C100" s="124">
        <v>11</v>
      </c>
      <c r="D100" s="124">
        <v>1</v>
      </c>
      <c r="E100" s="125">
        <v>12</v>
      </c>
      <c r="F100" s="124">
        <v>1</v>
      </c>
      <c r="G100" s="124">
        <v>1</v>
      </c>
      <c r="H100" s="124">
        <v>1</v>
      </c>
      <c r="I100" s="124">
        <v>0</v>
      </c>
      <c r="J100" s="190"/>
      <c r="K100" s="190"/>
      <c r="L100" s="190"/>
      <c r="M100" s="190"/>
      <c r="N100" s="190"/>
      <c r="O100" s="124">
        <f t="shared" si="6"/>
        <v>0</v>
      </c>
      <c r="P100" s="124">
        <f t="shared" si="7"/>
        <v>0</v>
      </c>
    </row>
    <row r="101" spans="1:16" x14ac:dyDescent="0.35">
      <c r="A101" s="122" t="s">
        <v>616</v>
      </c>
      <c r="B101" s="123" t="s">
        <v>657</v>
      </c>
      <c r="C101" s="124">
        <v>0</v>
      </c>
      <c r="D101" s="124">
        <v>2</v>
      </c>
      <c r="E101" s="125">
        <v>2</v>
      </c>
      <c r="F101" s="124">
        <v>1</v>
      </c>
      <c r="G101" s="124">
        <v>1</v>
      </c>
      <c r="H101" s="124">
        <v>1</v>
      </c>
      <c r="I101" s="124">
        <v>0</v>
      </c>
      <c r="J101" s="190"/>
      <c r="K101" s="190"/>
      <c r="L101" s="190"/>
      <c r="M101" s="190"/>
      <c r="N101" s="190"/>
      <c r="O101" s="124">
        <f t="shared" si="6"/>
        <v>0</v>
      </c>
      <c r="P101" s="124">
        <f t="shared" si="7"/>
        <v>0</v>
      </c>
    </row>
    <row r="102" spans="1:16" x14ac:dyDescent="0.35">
      <c r="A102" s="122" t="s">
        <v>616</v>
      </c>
      <c r="B102" s="123" t="s">
        <v>656</v>
      </c>
      <c r="C102" s="124">
        <v>13</v>
      </c>
      <c r="D102" s="124">
        <v>1</v>
      </c>
      <c r="E102" s="125">
        <v>14</v>
      </c>
      <c r="F102" s="124">
        <v>1</v>
      </c>
      <c r="G102" s="124">
        <v>1</v>
      </c>
      <c r="H102" s="124">
        <v>1</v>
      </c>
      <c r="I102" s="124">
        <v>2</v>
      </c>
      <c r="J102" s="190"/>
      <c r="K102" s="190"/>
      <c r="L102" s="190"/>
      <c r="M102" s="190"/>
      <c r="N102" s="190"/>
      <c r="O102" s="124">
        <f t="shared" si="6"/>
        <v>0</v>
      </c>
      <c r="P102" s="124">
        <f t="shared" si="7"/>
        <v>0</v>
      </c>
    </row>
    <row r="103" spans="1:16" x14ac:dyDescent="0.35">
      <c r="A103" s="122" t="s">
        <v>592</v>
      </c>
      <c r="B103" s="123" t="s">
        <v>655</v>
      </c>
      <c r="C103" s="124">
        <v>8</v>
      </c>
      <c r="D103" s="124">
        <v>1</v>
      </c>
      <c r="E103" s="125">
        <v>9</v>
      </c>
      <c r="F103" s="124">
        <v>1</v>
      </c>
      <c r="G103" s="124">
        <v>1</v>
      </c>
      <c r="H103" s="124">
        <v>1</v>
      </c>
      <c r="I103" s="124">
        <v>1</v>
      </c>
      <c r="J103" s="190"/>
      <c r="K103" s="190"/>
      <c r="L103" s="190"/>
      <c r="M103" s="190"/>
      <c r="N103" s="190"/>
      <c r="O103" s="124">
        <f t="shared" si="6"/>
        <v>0</v>
      </c>
      <c r="P103" s="124">
        <f t="shared" si="7"/>
        <v>0</v>
      </c>
    </row>
    <row r="104" spans="1:16" x14ac:dyDescent="0.35">
      <c r="A104" s="122" t="s">
        <v>592</v>
      </c>
      <c r="B104" s="123" t="s">
        <v>597</v>
      </c>
      <c r="C104" s="124">
        <v>9</v>
      </c>
      <c r="D104" s="124">
        <v>5</v>
      </c>
      <c r="E104" s="125">
        <v>14</v>
      </c>
      <c r="F104" s="124">
        <v>1</v>
      </c>
      <c r="G104" s="124">
        <v>1</v>
      </c>
      <c r="H104" s="124">
        <v>1</v>
      </c>
      <c r="I104" s="124">
        <v>3</v>
      </c>
      <c r="J104" s="190"/>
      <c r="K104" s="190"/>
      <c r="L104" s="190"/>
      <c r="M104" s="190"/>
      <c r="N104" s="190"/>
      <c r="O104" s="124">
        <f t="shared" si="6"/>
        <v>0</v>
      </c>
      <c r="P104" s="124">
        <f t="shared" si="7"/>
        <v>0</v>
      </c>
    </row>
    <row r="105" spans="1:16" x14ac:dyDescent="0.35">
      <c r="A105" s="122" t="s">
        <v>592</v>
      </c>
      <c r="B105" s="123" t="s">
        <v>654</v>
      </c>
      <c r="C105" s="124">
        <v>5</v>
      </c>
      <c r="D105" s="124">
        <v>4</v>
      </c>
      <c r="E105" s="125">
        <v>9</v>
      </c>
      <c r="F105" s="124">
        <v>1</v>
      </c>
      <c r="G105" s="124">
        <v>1</v>
      </c>
      <c r="H105" s="124">
        <v>1</v>
      </c>
      <c r="I105" s="124">
        <v>2</v>
      </c>
      <c r="J105" s="190"/>
      <c r="K105" s="190"/>
      <c r="L105" s="190"/>
      <c r="M105" s="190"/>
      <c r="N105" s="190"/>
      <c r="O105" s="124">
        <f t="shared" si="6"/>
        <v>0</v>
      </c>
      <c r="P105" s="124">
        <f t="shared" si="7"/>
        <v>0</v>
      </c>
    </row>
    <row r="106" spans="1:16" x14ac:dyDescent="0.35">
      <c r="A106" s="122" t="s">
        <v>592</v>
      </c>
      <c r="B106" s="123" t="s">
        <v>653</v>
      </c>
      <c r="C106" s="124">
        <v>11</v>
      </c>
      <c r="D106" s="124">
        <v>6</v>
      </c>
      <c r="E106" s="125">
        <v>17</v>
      </c>
      <c r="F106" s="124">
        <v>4</v>
      </c>
      <c r="G106" s="124">
        <v>1</v>
      </c>
      <c r="H106" s="124">
        <v>4</v>
      </c>
      <c r="I106" s="124">
        <v>1</v>
      </c>
      <c r="J106" s="190"/>
      <c r="K106" s="190"/>
      <c r="L106" s="190"/>
      <c r="M106" s="190"/>
      <c r="N106" s="190"/>
      <c r="O106" s="124">
        <f t="shared" si="6"/>
        <v>0</v>
      </c>
      <c r="P106" s="124">
        <f t="shared" si="7"/>
        <v>0</v>
      </c>
    </row>
    <row r="107" spans="1:16" x14ac:dyDescent="0.35">
      <c r="A107" s="123"/>
      <c r="B107" s="122" t="s">
        <v>652</v>
      </c>
      <c r="C107" s="121">
        <f t="shared" ref="C107:I107" si="8">SUM(C3:C106)</f>
        <v>1229</v>
      </c>
      <c r="D107" s="121">
        <f t="shared" si="8"/>
        <v>508</v>
      </c>
      <c r="E107" s="121">
        <f t="shared" si="8"/>
        <v>1737</v>
      </c>
      <c r="F107" s="121">
        <f t="shared" si="8"/>
        <v>236</v>
      </c>
      <c r="G107" s="121">
        <f t="shared" si="8"/>
        <v>110</v>
      </c>
      <c r="H107" s="121">
        <f t="shared" si="8"/>
        <v>251</v>
      </c>
      <c r="I107" s="121">
        <f t="shared" si="8"/>
        <v>214</v>
      </c>
      <c r="J107" s="124"/>
      <c r="K107" s="124"/>
      <c r="L107" s="190"/>
      <c r="M107" s="124"/>
      <c r="N107" s="190"/>
      <c r="O107" s="124"/>
      <c r="P107" s="125">
        <f>SUM(P3:P106)</f>
        <v>0</v>
      </c>
    </row>
  </sheetData>
  <sheetProtection sheet="1" autoFilter="0"/>
  <dataValidations count="1">
    <dataValidation type="list" allowBlank="1" showInputMessage="1" showErrorMessage="1" sqref="N3:N106" xr:uid="{00000000-0002-0000-0200-000000000000}">
      <formula1>$T$1:$T$19</formula1>
    </dataValidation>
  </dataValidations>
  <printOptions horizontalCentered="1"/>
  <pageMargins left="0.23622047244094491" right="0.23622047244094491" top="0.94488188976377963" bottom="0.74803149606299213" header="0.11811023622047245" footer="0.31496062992125984"/>
  <pageSetup paperSize="9" scale="77" fitToHeight="0" orientation="landscape" r:id="rId1"/>
  <headerFooter>
    <oddHeader>&amp;L&amp;G&amp;CLocations and Support&amp;RAnnexure F</oddHeader>
    <oddFooter>&amp;CPage &amp;P of &amp;N</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31"/>
  <sheetViews>
    <sheetView workbookViewId="0">
      <pane xSplit="1" ySplit="2" topLeftCell="B3" activePane="bottomRight" state="frozen"/>
      <selection pane="topRight" activeCell="B1" sqref="B1"/>
      <selection pane="bottomLeft" activeCell="A3" sqref="A3"/>
      <selection pane="bottomRight" activeCell="F212" sqref="F212"/>
    </sheetView>
  </sheetViews>
  <sheetFormatPr defaultRowHeight="14.5" x14ac:dyDescent="0.35"/>
  <cols>
    <col min="1" max="1" width="5" style="136" customWidth="1"/>
    <col min="2" max="2" width="16.7265625" style="136" customWidth="1"/>
    <col min="3" max="3" width="47.54296875" style="136" customWidth="1"/>
    <col min="4" max="4" width="17" style="2" customWidth="1"/>
    <col min="5" max="5" width="12" style="136" customWidth="1"/>
    <col min="6" max="6" width="107.81640625" style="130" customWidth="1"/>
    <col min="7" max="7" width="9.1796875" hidden="1" customWidth="1"/>
    <col min="8" max="8" width="11.453125" style="166" hidden="1" customWidth="1"/>
    <col min="9" max="10" width="9.1796875" customWidth="1"/>
  </cols>
  <sheetData>
    <row r="1" spans="1:8" ht="15" thickBot="1" x14ac:dyDescent="0.4">
      <c r="A1" s="464" t="s">
        <v>1396</v>
      </c>
      <c r="B1" s="464"/>
      <c r="C1" s="464"/>
      <c r="H1" s="166" t="s">
        <v>1353</v>
      </c>
    </row>
    <row r="2" spans="1:8" ht="15" thickBot="1" x14ac:dyDescent="0.4">
      <c r="A2" s="244" t="s">
        <v>198</v>
      </c>
      <c r="B2" s="139" t="s">
        <v>755</v>
      </c>
      <c r="C2" s="139" t="s">
        <v>756</v>
      </c>
      <c r="D2" s="245" t="s">
        <v>757</v>
      </c>
      <c r="E2" s="139" t="s">
        <v>758</v>
      </c>
      <c r="F2" s="255" t="s">
        <v>125</v>
      </c>
      <c r="H2" s="166" t="s">
        <v>1374</v>
      </c>
    </row>
    <row r="3" spans="1:8" ht="15" thickBot="1" x14ac:dyDescent="0.4">
      <c r="A3" s="246" t="s">
        <v>1102</v>
      </c>
      <c r="B3" s="457" t="s">
        <v>759</v>
      </c>
      <c r="C3" s="457"/>
      <c r="D3" s="247"/>
      <c r="E3" s="193"/>
      <c r="F3" s="194"/>
    </row>
    <row r="4" spans="1:8" ht="15" customHeight="1" thickBot="1" x14ac:dyDescent="0.4">
      <c r="A4" s="261" t="s">
        <v>1103</v>
      </c>
      <c r="B4" s="270"/>
      <c r="C4" s="270" t="s">
        <v>761</v>
      </c>
      <c r="D4" s="273" t="s">
        <v>767</v>
      </c>
      <c r="E4" s="263"/>
      <c r="F4" s="275"/>
    </row>
    <row r="5" spans="1:8" x14ac:dyDescent="0.35">
      <c r="A5" s="440" t="s">
        <v>1105</v>
      </c>
      <c r="B5" s="444"/>
      <c r="C5" s="265" t="s">
        <v>762</v>
      </c>
      <c r="D5" s="447" t="s">
        <v>767</v>
      </c>
      <c r="E5" s="437"/>
      <c r="F5" s="461"/>
    </row>
    <row r="6" spans="1:8" x14ac:dyDescent="0.35">
      <c r="A6" s="441"/>
      <c r="B6" s="445"/>
      <c r="C6" s="267" t="s">
        <v>763</v>
      </c>
      <c r="D6" s="448"/>
      <c r="E6" s="438"/>
      <c r="F6" s="462"/>
    </row>
    <row r="7" spans="1:8" x14ac:dyDescent="0.35">
      <c r="A7" s="441"/>
      <c r="B7" s="445"/>
      <c r="C7" s="267" t="s">
        <v>764</v>
      </c>
      <c r="D7" s="448"/>
      <c r="E7" s="438"/>
      <c r="F7" s="462"/>
    </row>
    <row r="8" spans="1:8" x14ac:dyDescent="0.35">
      <c r="A8" s="441"/>
      <c r="B8" s="445"/>
      <c r="C8" s="267" t="s">
        <v>765</v>
      </c>
      <c r="D8" s="448"/>
      <c r="E8" s="438"/>
      <c r="F8" s="462"/>
    </row>
    <row r="9" spans="1:8" ht="15" thickBot="1" x14ac:dyDescent="0.4">
      <c r="A9" s="442"/>
      <c r="B9" s="446"/>
      <c r="C9" s="268" t="s">
        <v>766</v>
      </c>
      <c r="D9" s="449"/>
      <c r="E9" s="439"/>
      <c r="F9" s="463"/>
    </row>
    <row r="10" spans="1:8" ht="15" thickBot="1" x14ac:dyDescent="0.4">
      <c r="A10" s="262" t="s">
        <v>1106</v>
      </c>
      <c r="B10" s="272"/>
      <c r="C10" s="272" t="s">
        <v>768</v>
      </c>
      <c r="D10" s="274" t="s">
        <v>767</v>
      </c>
      <c r="E10" s="264"/>
      <c r="F10" s="276"/>
    </row>
    <row r="11" spans="1:8" ht="40.5" thickBot="1" x14ac:dyDescent="0.4">
      <c r="A11" s="258" t="s">
        <v>1107</v>
      </c>
      <c r="B11" s="266"/>
      <c r="C11" s="266" t="s">
        <v>769</v>
      </c>
      <c r="D11" s="268" t="s">
        <v>767</v>
      </c>
      <c r="E11" s="260"/>
      <c r="F11" s="269"/>
    </row>
    <row r="12" spans="1:8" ht="15" thickBot="1" x14ac:dyDescent="0.4">
      <c r="A12" s="262" t="s">
        <v>1108</v>
      </c>
      <c r="B12" s="272"/>
      <c r="C12" s="272" t="s">
        <v>770</v>
      </c>
      <c r="D12" s="274" t="s">
        <v>767</v>
      </c>
      <c r="E12" s="264"/>
      <c r="F12" s="276"/>
    </row>
    <row r="13" spans="1:8" ht="15" thickBot="1" x14ac:dyDescent="0.4">
      <c r="A13" s="248" t="s">
        <v>1109</v>
      </c>
      <c r="B13" s="443" t="s">
        <v>2</v>
      </c>
      <c r="C13" s="443"/>
      <c r="D13" s="247"/>
      <c r="E13" s="195"/>
      <c r="F13" s="194"/>
    </row>
    <row r="14" spans="1:8" ht="15" thickBot="1" x14ac:dyDescent="0.4">
      <c r="A14" s="262" t="s">
        <v>1110</v>
      </c>
      <c r="B14" s="272"/>
      <c r="C14" s="272" t="s">
        <v>771</v>
      </c>
      <c r="D14" s="274" t="s">
        <v>767</v>
      </c>
      <c r="E14" s="264"/>
      <c r="F14" s="276"/>
    </row>
    <row r="15" spans="1:8" ht="15" thickBot="1" x14ac:dyDescent="0.4">
      <c r="A15" s="258" t="s">
        <v>1031</v>
      </c>
      <c r="B15" s="266"/>
      <c r="C15" s="266" t="s">
        <v>772</v>
      </c>
      <c r="D15" s="274" t="s">
        <v>767</v>
      </c>
      <c r="E15" s="260"/>
      <c r="F15" s="269"/>
    </row>
    <row r="16" spans="1:8" ht="15" thickBot="1" x14ac:dyDescent="0.4">
      <c r="A16" s="262" t="s">
        <v>1032</v>
      </c>
      <c r="B16" s="272"/>
      <c r="C16" s="272" t="s">
        <v>773</v>
      </c>
      <c r="D16" s="274" t="s">
        <v>767</v>
      </c>
      <c r="E16" s="264"/>
      <c r="F16" s="276"/>
    </row>
    <row r="17" spans="1:6" ht="15" thickBot="1" x14ac:dyDescent="0.4">
      <c r="A17" s="258" t="s">
        <v>1033</v>
      </c>
      <c r="B17" s="266"/>
      <c r="C17" s="266" t="s">
        <v>774</v>
      </c>
      <c r="D17" s="274" t="s">
        <v>767</v>
      </c>
      <c r="E17" s="260"/>
      <c r="F17" s="269"/>
    </row>
    <row r="18" spans="1:6" ht="15" thickBot="1" x14ac:dyDescent="0.4">
      <c r="A18" s="262" t="s">
        <v>1034</v>
      </c>
      <c r="B18" s="272"/>
      <c r="C18" s="272" t="s">
        <v>775</v>
      </c>
      <c r="D18" s="274" t="s">
        <v>767</v>
      </c>
      <c r="E18" s="264"/>
      <c r="F18" s="276"/>
    </row>
    <row r="19" spans="1:6" ht="20.5" thickBot="1" x14ac:dyDescent="0.4">
      <c r="A19" s="258" t="s">
        <v>1035</v>
      </c>
      <c r="B19" s="266"/>
      <c r="C19" s="266" t="s">
        <v>776</v>
      </c>
      <c r="D19" s="274" t="s">
        <v>767</v>
      </c>
      <c r="E19" s="260"/>
      <c r="F19" s="269"/>
    </row>
    <row r="20" spans="1:6" ht="15" thickBot="1" x14ac:dyDescent="0.4">
      <c r="A20" s="262" t="s">
        <v>1036</v>
      </c>
      <c r="B20" s="272"/>
      <c r="C20" s="272" t="s">
        <v>777</v>
      </c>
      <c r="D20" s="274" t="s">
        <v>767</v>
      </c>
      <c r="E20" s="264"/>
      <c r="F20" s="276"/>
    </row>
    <row r="21" spans="1:6" ht="15" thickBot="1" x14ac:dyDescent="0.4">
      <c r="A21" s="258" t="s">
        <v>1037</v>
      </c>
      <c r="B21" s="266"/>
      <c r="C21" s="266" t="s">
        <v>1412</v>
      </c>
      <c r="D21" s="274" t="s">
        <v>767</v>
      </c>
      <c r="E21" s="260"/>
      <c r="F21" s="269"/>
    </row>
    <row r="22" spans="1:6" ht="20.5" thickBot="1" x14ac:dyDescent="0.4">
      <c r="A22" s="262" t="s">
        <v>1038</v>
      </c>
      <c r="B22" s="272"/>
      <c r="C22" s="272" t="s">
        <v>778</v>
      </c>
      <c r="D22" s="274" t="s">
        <v>767</v>
      </c>
      <c r="E22" s="264"/>
      <c r="F22" s="276"/>
    </row>
    <row r="23" spans="1:6" ht="50.5" thickBot="1" x14ac:dyDescent="0.4">
      <c r="A23" s="258" t="s">
        <v>1111</v>
      </c>
      <c r="B23" s="266"/>
      <c r="C23" s="266" t="s">
        <v>779</v>
      </c>
      <c r="D23" s="274" t="s">
        <v>767</v>
      </c>
      <c r="E23" s="260"/>
      <c r="F23" s="269"/>
    </row>
    <row r="24" spans="1:6" ht="20.5" thickBot="1" x14ac:dyDescent="0.4">
      <c r="A24" s="262" t="s">
        <v>1039</v>
      </c>
      <c r="B24" s="272"/>
      <c r="C24" s="272" t="s">
        <v>780</v>
      </c>
      <c r="D24" s="274" t="s">
        <v>767</v>
      </c>
      <c r="E24" s="264"/>
      <c r="F24" s="276"/>
    </row>
    <row r="25" spans="1:6" ht="15" thickBot="1" x14ac:dyDescent="0.4">
      <c r="A25" s="258" t="s">
        <v>1040</v>
      </c>
      <c r="B25" s="266"/>
      <c r="C25" s="266" t="s">
        <v>781</v>
      </c>
      <c r="D25" s="274" t="s">
        <v>767</v>
      </c>
      <c r="E25" s="260"/>
      <c r="F25" s="269"/>
    </row>
    <row r="26" spans="1:6" ht="15" thickBot="1" x14ac:dyDescent="0.4">
      <c r="A26" s="262" t="s">
        <v>1041</v>
      </c>
      <c r="B26" s="272"/>
      <c r="C26" s="272" t="s">
        <v>782</v>
      </c>
      <c r="D26" s="274" t="s">
        <v>767</v>
      </c>
      <c r="E26" s="264"/>
      <c r="F26" s="276"/>
    </row>
    <row r="27" spans="1:6" ht="15" thickBot="1" x14ac:dyDescent="0.4">
      <c r="A27" s="258" t="s">
        <v>1042</v>
      </c>
      <c r="B27" s="266"/>
      <c r="C27" s="266" t="s">
        <v>783</v>
      </c>
      <c r="D27" s="274" t="s">
        <v>767</v>
      </c>
      <c r="E27" s="260"/>
      <c r="F27" s="269"/>
    </row>
    <row r="28" spans="1:6" ht="15" thickBot="1" x14ac:dyDescent="0.4">
      <c r="A28" s="262" t="s">
        <v>1112</v>
      </c>
      <c r="B28" s="272"/>
      <c r="C28" s="272" t="s">
        <v>784</v>
      </c>
      <c r="D28" s="274" t="s">
        <v>767</v>
      </c>
      <c r="E28" s="264"/>
      <c r="F28" s="276"/>
    </row>
    <row r="29" spans="1:6" ht="15" thickBot="1" x14ac:dyDescent="0.4">
      <c r="A29" s="258" t="s">
        <v>1113</v>
      </c>
      <c r="B29" s="266"/>
      <c r="C29" s="266" t="s">
        <v>785</v>
      </c>
      <c r="D29" s="274" t="s">
        <v>767</v>
      </c>
      <c r="E29" s="260"/>
      <c r="F29" s="269"/>
    </row>
    <row r="30" spans="1:6" ht="15" thickBot="1" x14ac:dyDescent="0.4">
      <c r="A30" s="249" t="s">
        <v>1114</v>
      </c>
      <c r="B30" s="450" t="s">
        <v>786</v>
      </c>
      <c r="C30" s="450"/>
      <c r="D30" s="250"/>
      <c r="E30" s="195"/>
      <c r="F30" s="194"/>
    </row>
    <row r="31" spans="1:6" ht="15" thickBot="1" x14ac:dyDescent="0.4">
      <c r="A31" s="258" t="s">
        <v>1115</v>
      </c>
      <c r="B31" s="266"/>
      <c r="C31" s="266" t="s">
        <v>787</v>
      </c>
      <c r="D31" s="268" t="s">
        <v>767</v>
      </c>
      <c r="E31" s="260"/>
      <c r="F31" s="269"/>
    </row>
    <row r="32" spans="1:6" ht="20.5" thickBot="1" x14ac:dyDescent="0.4">
      <c r="A32" s="262" t="s">
        <v>1043</v>
      </c>
      <c r="B32" s="272"/>
      <c r="C32" s="272" t="s">
        <v>788</v>
      </c>
      <c r="D32" s="274" t="s">
        <v>767</v>
      </c>
      <c r="E32" s="264"/>
      <c r="F32" s="276"/>
    </row>
    <row r="33" spans="1:6" ht="15" thickBot="1" x14ac:dyDescent="0.4">
      <c r="A33" s="258" t="s">
        <v>1044</v>
      </c>
      <c r="B33" s="266"/>
      <c r="C33" s="266" t="s">
        <v>1399</v>
      </c>
      <c r="D33" s="268" t="s">
        <v>767</v>
      </c>
      <c r="E33" s="260"/>
      <c r="F33" s="269"/>
    </row>
    <row r="34" spans="1:6" ht="15" thickBot="1" x14ac:dyDescent="0.4">
      <c r="A34" s="262" t="s">
        <v>1045</v>
      </c>
      <c r="B34" s="272"/>
      <c r="C34" s="272" t="s">
        <v>789</v>
      </c>
      <c r="D34" s="274" t="s">
        <v>767</v>
      </c>
      <c r="E34" s="264"/>
      <c r="F34" s="276"/>
    </row>
    <row r="35" spans="1:6" ht="20.5" thickBot="1" x14ac:dyDescent="0.4">
      <c r="A35" s="258" t="s">
        <v>1046</v>
      </c>
      <c r="B35" s="266"/>
      <c r="C35" s="266" t="s">
        <v>790</v>
      </c>
      <c r="D35" s="268" t="s">
        <v>767</v>
      </c>
      <c r="E35" s="260"/>
      <c r="F35" s="269"/>
    </row>
    <row r="36" spans="1:6" ht="15" thickBot="1" x14ac:dyDescent="0.4">
      <c r="A36" s="262" t="s">
        <v>1047</v>
      </c>
      <c r="B36" s="272"/>
      <c r="C36" s="272" t="s">
        <v>1413</v>
      </c>
      <c r="D36" s="274" t="s">
        <v>767</v>
      </c>
      <c r="E36" s="264"/>
      <c r="F36" s="276"/>
    </row>
    <row r="37" spans="1:6" x14ac:dyDescent="0.35">
      <c r="A37" s="440" t="s">
        <v>1116</v>
      </c>
      <c r="B37" s="444"/>
      <c r="C37" s="265" t="s">
        <v>791</v>
      </c>
      <c r="D37" s="447" t="s">
        <v>767</v>
      </c>
      <c r="E37" s="437"/>
      <c r="F37" s="461"/>
    </row>
    <row r="38" spans="1:6" x14ac:dyDescent="0.35">
      <c r="A38" s="441"/>
      <c r="B38" s="445"/>
      <c r="C38" s="267" t="s">
        <v>792</v>
      </c>
      <c r="D38" s="448"/>
      <c r="E38" s="438"/>
      <c r="F38" s="462"/>
    </row>
    <row r="39" spans="1:6" x14ac:dyDescent="0.35">
      <c r="A39" s="441"/>
      <c r="B39" s="445"/>
      <c r="C39" s="267" t="s">
        <v>793</v>
      </c>
      <c r="D39" s="448"/>
      <c r="E39" s="438"/>
      <c r="F39" s="462"/>
    </row>
    <row r="40" spans="1:6" x14ac:dyDescent="0.35">
      <c r="A40" s="441"/>
      <c r="B40" s="445"/>
      <c r="C40" s="267" t="s">
        <v>794</v>
      </c>
      <c r="D40" s="448"/>
      <c r="E40" s="438"/>
      <c r="F40" s="462"/>
    </row>
    <row r="41" spans="1:6" x14ac:dyDescent="0.35">
      <c r="A41" s="441"/>
      <c r="B41" s="445"/>
      <c r="C41" s="267" t="s">
        <v>795</v>
      </c>
      <c r="D41" s="448"/>
      <c r="E41" s="438"/>
      <c r="F41" s="462"/>
    </row>
    <row r="42" spans="1:6" x14ac:dyDescent="0.35">
      <c r="A42" s="441"/>
      <c r="B42" s="445"/>
      <c r="C42" s="267" t="s">
        <v>796</v>
      </c>
      <c r="D42" s="448"/>
      <c r="E42" s="438"/>
      <c r="F42" s="462"/>
    </row>
    <row r="43" spans="1:6" x14ac:dyDescent="0.35">
      <c r="A43" s="441"/>
      <c r="B43" s="445"/>
      <c r="C43" s="267" t="s">
        <v>797</v>
      </c>
      <c r="D43" s="448"/>
      <c r="E43" s="438"/>
      <c r="F43" s="462"/>
    </row>
    <row r="44" spans="1:6" x14ac:dyDescent="0.35">
      <c r="A44" s="441"/>
      <c r="B44" s="445"/>
      <c r="C44" s="251" t="s">
        <v>1414</v>
      </c>
      <c r="D44" s="448"/>
      <c r="E44" s="438"/>
      <c r="F44" s="462"/>
    </row>
    <row r="45" spans="1:6" ht="15" thickBot="1" x14ac:dyDescent="0.4">
      <c r="A45" s="442"/>
      <c r="B45" s="446"/>
      <c r="C45" s="268" t="s">
        <v>798</v>
      </c>
      <c r="D45" s="449"/>
      <c r="E45" s="439"/>
      <c r="F45" s="463"/>
    </row>
    <row r="46" spans="1:6" ht="30" x14ac:dyDescent="0.35">
      <c r="A46" s="431" t="s">
        <v>1117</v>
      </c>
      <c r="B46" s="451"/>
      <c r="C46" s="271" t="s">
        <v>1415</v>
      </c>
      <c r="D46" s="454" t="s">
        <v>767</v>
      </c>
      <c r="E46" s="434"/>
      <c r="F46" s="458"/>
    </row>
    <row r="47" spans="1:6" x14ac:dyDescent="0.35">
      <c r="A47" s="432"/>
      <c r="B47" s="452"/>
      <c r="C47" s="273" t="s">
        <v>799</v>
      </c>
      <c r="D47" s="455"/>
      <c r="E47" s="435"/>
      <c r="F47" s="459"/>
    </row>
    <row r="48" spans="1:6" x14ac:dyDescent="0.35">
      <c r="A48" s="432"/>
      <c r="B48" s="452"/>
      <c r="C48" s="273" t="s">
        <v>800</v>
      </c>
      <c r="D48" s="455"/>
      <c r="E48" s="435"/>
      <c r="F48" s="459"/>
    </row>
    <row r="49" spans="1:6" ht="20" x14ac:dyDescent="0.35">
      <c r="A49" s="432"/>
      <c r="B49" s="452"/>
      <c r="C49" s="273" t="s">
        <v>801</v>
      </c>
      <c r="D49" s="455"/>
      <c r="E49" s="435"/>
      <c r="F49" s="459"/>
    </row>
    <row r="50" spans="1:6" x14ac:dyDescent="0.35">
      <c r="A50" s="432"/>
      <c r="B50" s="452"/>
      <c r="C50" s="273" t="s">
        <v>802</v>
      </c>
      <c r="D50" s="455"/>
      <c r="E50" s="435"/>
      <c r="F50" s="459"/>
    </row>
    <row r="51" spans="1:6" x14ac:dyDescent="0.35">
      <c r="A51" s="432"/>
      <c r="B51" s="452"/>
      <c r="C51" s="273" t="s">
        <v>803</v>
      </c>
      <c r="D51" s="455"/>
      <c r="E51" s="435"/>
      <c r="F51" s="459"/>
    </row>
    <row r="52" spans="1:6" x14ac:dyDescent="0.35">
      <c r="A52" s="432"/>
      <c r="B52" s="452"/>
      <c r="C52" s="273" t="s">
        <v>804</v>
      </c>
      <c r="D52" s="455"/>
      <c r="E52" s="435"/>
      <c r="F52" s="459"/>
    </row>
    <row r="53" spans="1:6" x14ac:dyDescent="0.35">
      <c r="A53" s="432"/>
      <c r="B53" s="452"/>
      <c r="C53" s="273" t="s">
        <v>805</v>
      </c>
      <c r="D53" s="455"/>
      <c r="E53" s="435"/>
      <c r="F53" s="459"/>
    </row>
    <row r="54" spans="1:6" x14ac:dyDescent="0.35">
      <c r="A54" s="432"/>
      <c r="B54" s="452"/>
      <c r="C54" s="273" t="s">
        <v>806</v>
      </c>
      <c r="D54" s="455"/>
      <c r="E54" s="435"/>
      <c r="F54" s="459"/>
    </row>
    <row r="55" spans="1:6" x14ac:dyDescent="0.35">
      <c r="A55" s="432"/>
      <c r="B55" s="452"/>
      <c r="C55" s="273" t="s">
        <v>807</v>
      </c>
      <c r="D55" s="455"/>
      <c r="E55" s="435"/>
      <c r="F55" s="459"/>
    </row>
    <row r="56" spans="1:6" x14ac:dyDescent="0.35">
      <c r="A56" s="432"/>
      <c r="B56" s="452"/>
      <c r="C56" s="273" t="s">
        <v>808</v>
      </c>
      <c r="D56" s="455"/>
      <c r="E56" s="435"/>
      <c r="F56" s="459"/>
    </row>
    <row r="57" spans="1:6" x14ac:dyDescent="0.35">
      <c r="A57" s="432"/>
      <c r="B57" s="452"/>
      <c r="C57" s="273" t="s">
        <v>809</v>
      </c>
      <c r="D57" s="455"/>
      <c r="E57" s="435"/>
      <c r="F57" s="459"/>
    </row>
    <row r="58" spans="1:6" x14ac:dyDescent="0.35">
      <c r="A58" s="432"/>
      <c r="B58" s="452"/>
      <c r="C58" s="273" t="s">
        <v>810</v>
      </c>
      <c r="D58" s="455"/>
      <c r="E58" s="435"/>
      <c r="F58" s="459"/>
    </row>
    <row r="59" spans="1:6" ht="15" thickBot="1" x14ac:dyDescent="0.4">
      <c r="A59" s="433"/>
      <c r="B59" s="453"/>
      <c r="C59" s="274" t="s">
        <v>811</v>
      </c>
      <c r="D59" s="456"/>
      <c r="E59" s="436"/>
      <c r="F59" s="460"/>
    </row>
    <row r="60" spans="1:6" ht="30.5" thickBot="1" x14ac:dyDescent="0.4">
      <c r="A60" s="258" t="s">
        <v>1048</v>
      </c>
      <c r="B60" s="266"/>
      <c r="C60" s="266" t="s">
        <v>812</v>
      </c>
      <c r="D60" s="268" t="s">
        <v>767</v>
      </c>
      <c r="E60" s="260"/>
      <c r="F60" s="269"/>
    </row>
    <row r="61" spans="1:6" ht="20.5" thickBot="1" x14ac:dyDescent="0.4">
      <c r="A61" s="262" t="s">
        <v>1049</v>
      </c>
      <c r="B61" s="272"/>
      <c r="C61" s="272" t="s">
        <v>813</v>
      </c>
      <c r="D61" s="274" t="s">
        <v>767</v>
      </c>
      <c r="E61" s="264"/>
      <c r="F61" s="276"/>
    </row>
    <row r="62" spans="1:6" ht="15" thickBot="1" x14ac:dyDescent="0.4">
      <c r="A62" s="258" t="s">
        <v>1050</v>
      </c>
      <c r="B62" s="266"/>
      <c r="C62" s="266" t="s">
        <v>814</v>
      </c>
      <c r="D62" s="268" t="s">
        <v>767</v>
      </c>
      <c r="E62" s="260"/>
      <c r="F62" s="269"/>
    </row>
    <row r="63" spans="1:6" ht="20.5" thickBot="1" x14ac:dyDescent="0.4">
      <c r="A63" s="262" t="s">
        <v>1051</v>
      </c>
      <c r="B63" s="272"/>
      <c r="C63" s="272" t="s">
        <v>815</v>
      </c>
      <c r="D63" s="274" t="s">
        <v>767</v>
      </c>
      <c r="E63" s="264"/>
      <c r="F63" s="276"/>
    </row>
    <row r="64" spans="1:6" ht="20.5" thickBot="1" x14ac:dyDescent="0.4">
      <c r="A64" s="258" t="s">
        <v>1052</v>
      </c>
      <c r="B64" s="266"/>
      <c r="C64" s="266" t="s">
        <v>1400</v>
      </c>
      <c r="D64" s="268" t="s">
        <v>767</v>
      </c>
      <c r="E64" s="260"/>
      <c r="F64" s="269"/>
    </row>
    <row r="65" spans="1:6" ht="15" thickBot="1" x14ac:dyDescent="0.4">
      <c r="A65" s="262" t="s">
        <v>1053</v>
      </c>
      <c r="B65" s="272"/>
      <c r="C65" s="272" t="s">
        <v>816</v>
      </c>
      <c r="D65" s="274" t="s">
        <v>767</v>
      </c>
      <c r="E65" s="264"/>
      <c r="F65" s="276"/>
    </row>
    <row r="66" spans="1:6" ht="15" thickBot="1" x14ac:dyDescent="0.4">
      <c r="A66" s="258" t="s">
        <v>1054</v>
      </c>
      <c r="B66" s="266"/>
      <c r="C66" s="266" t="s">
        <v>817</v>
      </c>
      <c r="D66" s="268" t="s">
        <v>767</v>
      </c>
      <c r="E66" s="260"/>
      <c r="F66" s="269"/>
    </row>
    <row r="67" spans="1:6" ht="20.5" thickBot="1" x14ac:dyDescent="0.4">
      <c r="A67" s="262" t="s">
        <v>1055</v>
      </c>
      <c r="B67" s="272"/>
      <c r="C67" s="272" t="s">
        <v>1401</v>
      </c>
      <c r="D67" s="274" t="s">
        <v>767</v>
      </c>
      <c r="E67" s="264"/>
      <c r="F67" s="276"/>
    </row>
    <row r="68" spans="1:6" ht="15" thickBot="1" x14ac:dyDescent="0.4">
      <c r="A68" s="246" t="s">
        <v>1118</v>
      </c>
      <c r="B68" s="443" t="s">
        <v>6</v>
      </c>
      <c r="C68" s="443"/>
      <c r="D68" s="247"/>
      <c r="E68" s="195"/>
      <c r="F68" s="194"/>
    </row>
    <row r="69" spans="1:6" ht="20.5" thickBot="1" x14ac:dyDescent="0.4">
      <c r="A69" s="262" t="s">
        <v>1119</v>
      </c>
      <c r="B69" s="272"/>
      <c r="C69" s="272" t="s">
        <v>818</v>
      </c>
      <c r="D69" s="274" t="s">
        <v>767</v>
      </c>
      <c r="E69" s="264"/>
      <c r="F69" s="276"/>
    </row>
    <row r="70" spans="1:6" ht="15" thickBot="1" x14ac:dyDescent="0.4">
      <c r="A70" s="258" t="s">
        <v>1120</v>
      </c>
      <c r="B70" s="266"/>
      <c r="C70" s="266" t="s">
        <v>819</v>
      </c>
      <c r="D70" s="268" t="s">
        <v>767</v>
      </c>
      <c r="E70" s="260"/>
      <c r="F70" s="269"/>
    </row>
    <row r="71" spans="1:6" ht="15" thickBot="1" x14ac:dyDescent="0.4">
      <c r="A71" s="262" t="s">
        <v>1121</v>
      </c>
      <c r="B71" s="272"/>
      <c r="C71" s="272" t="s">
        <v>1402</v>
      </c>
      <c r="D71" s="274" t="s">
        <v>767</v>
      </c>
      <c r="E71" s="264"/>
      <c r="F71" s="276"/>
    </row>
    <row r="72" spans="1:6" ht="15" thickBot="1" x14ac:dyDescent="0.4">
      <c r="A72" s="258" t="s">
        <v>1122</v>
      </c>
      <c r="B72" s="266"/>
      <c r="C72" s="266" t="s">
        <v>820</v>
      </c>
      <c r="D72" s="268" t="s">
        <v>767</v>
      </c>
      <c r="E72" s="260"/>
      <c r="F72" s="269"/>
    </row>
    <row r="73" spans="1:6" ht="15" thickBot="1" x14ac:dyDescent="0.4">
      <c r="A73" s="249" t="s">
        <v>1123</v>
      </c>
      <c r="B73" s="450" t="s">
        <v>821</v>
      </c>
      <c r="C73" s="450"/>
      <c r="D73" s="250"/>
      <c r="E73" s="195"/>
      <c r="F73" s="194"/>
    </row>
    <row r="74" spans="1:6" ht="15" thickBot="1" x14ac:dyDescent="0.4">
      <c r="A74" s="258" t="s">
        <v>1124</v>
      </c>
      <c r="B74" s="266"/>
      <c r="C74" s="266" t="s">
        <v>822</v>
      </c>
      <c r="D74" s="268" t="s">
        <v>767</v>
      </c>
      <c r="E74" s="260"/>
      <c r="F74" s="269"/>
    </row>
    <row r="75" spans="1:6" ht="15" thickBot="1" x14ac:dyDescent="0.4">
      <c r="A75" s="262" t="s">
        <v>1056</v>
      </c>
      <c r="B75" s="272"/>
      <c r="C75" s="272" t="s">
        <v>1403</v>
      </c>
      <c r="D75" s="274" t="s">
        <v>767</v>
      </c>
      <c r="E75" s="264"/>
      <c r="F75" s="276"/>
    </row>
    <row r="76" spans="1:6" ht="30.5" thickBot="1" x14ac:dyDescent="0.4">
      <c r="A76" s="258" t="s">
        <v>1057</v>
      </c>
      <c r="B76" s="266"/>
      <c r="C76" s="266" t="s">
        <v>1416</v>
      </c>
      <c r="D76" s="268" t="s">
        <v>767</v>
      </c>
      <c r="E76" s="260"/>
      <c r="F76" s="269"/>
    </row>
    <row r="77" spans="1:6" ht="30.5" thickBot="1" x14ac:dyDescent="0.4">
      <c r="A77" s="262" t="s">
        <v>1058</v>
      </c>
      <c r="B77" s="272"/>
      <c r="C77" s="272" t="s">
        <v>823</v>
      </c>
      <c r="D77" s="274" t="s">
        <v>767</v>
      </c>
      <c r="E77" s="264"/>
      <c r="F77" s="276"/>
    </row>
    <row r="78" spans="1:6" ht="20.5" thickBot="1" x14ac:dyDescent="0.4">
      <c r="A78" s="258" t="s">
        <v>1125</v>
      </c>
      <c r="B78" s="266"/>
      <c r="C78" s="266" t="s">
        <v>1417</v>
      </c>
      <c r="D78" s="268" t="s">
        <v>767</v>
      </c>
      <c r="E78" s="260"/>
      <c r="F78" s="269"/>
    </row>
    <row r="79" spans="1:6" ht="30.5" thickBot="1" x14ac:dyDescent="0.4">
      <c r="A79" s="262" t="s">
        <v>1059</v>
      </c>
      <c r="B79" s="272"/>
      <c r="C79" s="272" t="s">
        <v>1418</v>
      </c>
      <c r="D79" s="274" t="s">
        <v>767</v>
      </c>
      <c r="E79" s="264"/>
      <c r="F79" s="276"/>
    </row>
    <row r="80" spans="1:6" ht="20.5" thickBot="1" x14ac:dyDescent="0.4">
      <c r="A80" s="258" t="s">
        <v>1060</v>
      </c>
      <c r="B80" s="266"/>
      <c r="C80" s="266" t="s">
        <v>824</v>
      </c>
      <c r="D80" s="268" t="s">
        <v>767</v>
      </c>
      <c r="E80" s="260"/>
      <c r="F80" s="269"/>
    </row>
    <row r="81" spans="1:6" ht="20.5" thickBot="1" x14ac:dyDescent="0.4">
      <c r="A81" s="262" t="s">
        <v>1061</v>
      </c>
      <c r="B81" s="272"/>
      <c r="C81" s="272" t="s">
        <v>1419</v>
      </c>
      <c r="D81" s="274" t="s">
        <v>767</v>
      </c>
      <c r="E81" s="264"/>
      <c r="F81" s="276"/>
    </row>
    <row r="82" spans="1:6" ht="15" thickBot="1" x14ac:dyDescent="0.4">
      <c r="A82" s="258" t="s">
        <v>1062</v>
      </c>
      <c r="B82" s="266"/>
      <c r="C82" s="266" t="s">
        <v>825</v>
      </c>
      <c r="D82" s="268" t="s">
        <v>767</v>
      </c>
      <c r="E82" s="260"/>
      <c r="F82" s="269"/>
    </row>
    <row r="83" spans="1:6" ht="30" x14ac:dyDescent="0.35">
      <c r="A83" s="431" t="s">
        <v>1126</v>
      </c>
      <c r="B83" s="451"/>
      <c r="C83" s="271" t="s">
        <v>826</v>
      </c>
      <c r="D83" s="454" t="s">
        <v>767</v>
      </c>
      <c r="E83" s="434"/>
      <c r="F83" s="458"/>
    </row>
    <row r="84" spans="1:6" x14ac:dyDescent="0.35">
      <c r="A84" s="432"/>
      <c r="B84" s="452"/>
      <c r="C84" s="273" t="s">
        <v>827</v>
      </c>
      <c r="D84" s="455"/>
      <c r="E84" s="435"/>
      <c r="F84" s="459"/>
    </row>
    <row r="85" spans="1:6" x14ac:dyDescent="0.35">
      <c r="A85" s="432"/>
      <c r="B85" s="452"/>
      <c r="C85" s="273" t="s">
        <v>828</v>
      </c>
      <c r="D85" s="455"/>
      <c r="E85" s="435"/>
      <c r="F85" s="459"/>
    </row>
    <row r="86" spans="1:6" ht="15" thickBot="1" x14ac:dyDescent="0.4">
      <c r="A86" s="433"/>
      <c r="B86" s="453"/>
      <c r="C86" s="274" t="s">
        <v>829</v>
      </c>
      <c r="D86" s="456"/>
      <c r="E86" s="436"/>
      <c r="F86" s="460"/>
    </row>
    <row r="87" spans="1:6" ht="20" x14ac:dyDescent="0.35">
      <c r="A87" s="256" t="s">
        <v>1127</v>
      </c>
      <c r="B87" s="444"/>
      <c r="C87" s="265" t="s">
        <v>830</v>
      </c>
      <c r="D87" s="447" t="s">
        <v>767</v>
      </c>
      <c r="E87" s="437"/>
      <c r="F87" s="461"/>
    </row>
    <row r="88" spans="1:6" x14ac:dyDescent="0.35">
      <c r="A88" s="257" t="s">
        <v>1104</v>
      </c>
      <c r="B88" s="445"/>
      <c r="C88" s="267" t="s">
        <v>831</v>
      </c>
      <c r="D88" s="448"/>
      <c r="E88" s="438"/>
      <c r="F88" s="462"/>
    </row>
    <row r="89" spans="1:6" x14ac:dyDescent="0.35">
      <c r="A89" s="257" t="s">
        <v>1104</v>
      </c>
      <c r="B89" s="445"/>
      <c r="C89" s="267" t="s">
        <v>832</v>
      </c>
      <c r="D89" s="448"/>
      <c r="E89" s="438"/>
      <c r="F89" s="462"/>
    </row>
    <row r="90" spans="1:6" x14ac:dyDescent="0.35">
      <c r="A90" s="257" t="s">
        <v>1104</v>
      </c>
      <c r="B90" s="445"/>
      <c r="C90" s="267" t="s">
        <v>833</v>
      </c>
      <c r="D90" s="448"/>
      <c r="E90" s="438"/>
      <c r="F90" s="462"/>
    </row>
    <row r="91" spans="1:6" x14ac:dyDescent="0.35">
      <c r="A91" s="257" t="s">
        <v>1104</v>
      </c>
      <c r="B91" s="445"/>
      <c r="C91" s="267" t="s">
        <v>834</v>
      </c>
      <c r="D91" s="448"/>
      <c r="E91" s="438"/>
      <c r="F91" s="462"/>
    </row>
    <row r="92" spans="1:6" x14ac:dyDescent="0.35">
      <c r="A92" s="257" t="s">
        <v>1104</v>
      </c>
      <c r="B92" s="445"/>
      <c r="C92" s="267" t="s">
        <v>835</v>
      </c>
      <c r="D92" s="448"/>
      <c r="E92" s="438"/>
      <c r="F92" s="462"/>
    </row>
    <row r="93" spans="1:6" x14ac:dyDescent="0.35">
      <c r="A93" s="257" t="s">
        <v>1104</v>
      </c>
      <c r="B93" s="445"/>
      <c r="C93" s="267" t="s">
        <v>836</v>
      </c>
      <c r="D93" s="448"/>
      <c r="E93" s="438"/>
      <c r="F93" s="462"/>
    </row>
    <row r="94" spans="1:6" x14ac:dyDescent="0.35">
      <c r="A94" s="257" t="s">
        <v>1104</v>
      </c>
      <c r="B94" s="445"/>
      <c r="C94" s="267" t="s">
        <v>837</v>
      </c>
      <c r="D94" s="448"/>
      <c r="E94" s="438"/>
      <c r="F94" s="462"/>
    </row>
    <row r="95" spans="1:6" x14ac:dyDescent="0.35">
      <c r="A95" s="257" t="s">
        <v>1104</v>
      </c>
      <c r="B95" s="445"/>
      <c r="C95" s="267" t="s">
        <v>838</v>
      </c>
      <c r="D95" s="448"/>
      <c r="E95" s="438"/>
      <c r="F95" s="462"/>
    </row>
    <row r="96" spans="1:6" ht="15" thickBot="1" x14ac:dyDescent="0.4">
      <c r="A96" s="258" t="s">
        <v>1104</v>
      </c>
      <c r="B96" s="446"/>
      <c r="C96" s="268" t="s">
        <v>839</v>
      </c>
      <c r="D96" s="449"/>
      <c r="E96" s="439"/>
      <c r="F96" s="463"/>
    </row>
    <row r="97" spans="1:6" ht="15" thickBot="1" x14ac:dyDescent="0.4">
      <c r="A97" s="262" t="s">
        <v>1063</v>
      </c>
      <c r="B97" s="272"/>
      <c r="C97" s="272" t="s">
        <v>1404</v>
      </c>
      <c r="D97" s="274" t="s">
        <v>767</v>
      </c>
      <c r="E97" s="264"/>
      <c r="F97" s="276"/>
    </row>
    <row r="98" spans="1:6" ht="15" thickBot="1" x14ac:dyDescent="0.4">
      <c r="A98" s="246" t="s">
        <v>1128</v>
      </c>
      <c r="B98" s="443" t="s">
        <v>14</v>
      </c>
      <c r="C98" s="443"/>
      <c r="D98" s="247" t="s">
        <v>760</v>
      </c>
      <c r="E98" s="195"/>
      <c r="F98" s="194"/>
    </row>
    <row r="99" spans="1:6" ht="20.5" thickBot="1" x14ac:dyDescent="0.4">
      <c r="A99" s="262" t="s">
        <v>1129</v>
      </c>
      <c r="B99" s="272"/>
      <c r="C99" s="272" t="s">
        <v>1405</v>
      </c>
      <c r="D99" s="274" t="s">
        <v>767</v>
      </c>
      <c r="E99" s="264"/>
      <c r="F99" s="276"/>
    </row>
    <row r="100" spans="1:6" x14ac:dyDescent="0.35">
      <c r="A100" s="440" t="s">
        <v>1130</v>
      </c>
      <c r="B100" s="444"/>
      <c r="C100" s="265" t="s">
        <v>840</v>
      </c>
      <c r="D100" s="447" t="s">
        <v>767</v>
      </c>
      <c r="E100" s="437"/>
      <c r="F100" s="461"/>
    </row>
    <row r="101" spans="1:6" x14ac:dyDescent="0.35">
      <c r="A101" s="441"/>
      <c r="B101" s="445"/>
      <c r="C101" s="267" t="s">
        <v>841</v>
      </c>
      <c r="D101" s="448"/>
      <c r="E101" s="438"/>
      <c r="F101" s="462"/>
    </row>
    <row r="102" spans="1:6" x14ac:dyDescent="0.35">
      <c r="A102" s="441"/>
      <c r="B102" s="445"/>
      <c r="C102" s="267" t="s">
        <v>842</v>
      </c>
      <c r="D102" s="448"/>
      <c r="E102" s="438"/>
      <c r="F102" s="462"/>
    </row>
    <row r="103" spans="1:6" ht="15" thickBot="1" x14ac:dyDescent="0.4">
      <c r="A103" s="442"/>
      <c r="B103" s="446"/>
      <c r="C103" s="268" t="s">
        <v>843</v>
      </c>
      <c r="D103" s="449"/>
      <c r="E103" s="439"/>
      <c r="F103" s="463"/>
    </row>
    <row r="104" spans="1:6" ht="15" thickBot="1" x14ac:dyDescent="0.4">
      <c r="A104" s="262" t="s">
        <v>1064</v>
      </c>
      <c r="B104" s="272"/>
      <c r="C104" s="272" t="s">
        <v>1420</v>
      </c>
      <c r="D104" s="274" t="s">
        <v>767</v>
      </c>
      <c r="E104" s="264"/>
      <c r="F104" s="276"/>
    </row>
    <row r="105" spans="1:6" ht="20.5" thickBot="1" x14ac:dyDescent="0.4">
      <c r="A105" s="258" t="s">
        <v>1065</v>
      </c>
      <c r="B105" s="266"/>
      <c r="C105" s="266" t="s">
        <v>1421</v>
      </c>
      <c r="D105" s="268" t="s">
        <v>767</v>
      </c>
      <c r="E105" s="260"/>
      <c r="F105" s="269"/>
    </row>
    <row r="106" spans="1:6" ht="20.5" thickBot="1" x14ac:dyDescent="0.4">
      <c r="A106" s="262" t="s">
        <v>1066</v>
      </c>
      <c r="B106" s="272"/>
      <c r="C106" s="272" t="s">
        <v>844</v>
      </c>
      <c r="D106" s="274" t="s">
        <v>767</v>
      </c>
      <c r="E106" s="264"/>
      <c r="F106" s="276"/>
    </row>
    <row r="107" spans="1:6" ht="15" thickBot="1" x14ac:dyDescent="0.4">
      <c r="A107" s="258" t="s">
        <v>1067</v>
      </c>
      <c r="B107" s="266"/>
      <c r="C107" s="266" t="s">
        <v>845</v>
      </c>
      <c r="D107" s="268" t="s">
        <v>767</v>
      </c>
      <c r="E107" s="260"/>
      <c r="F107" s="269"/>
    </row>
    <row r="108" spans="1:6" ht="15" thickBot="1" x14ac:dyDescent="0.4">
      <c r="A108" s="262" t="s">
        <v>1068</v>
      </c>
      <c r="B108" s="272"/>
      <c r="C108" s="272" t="s">
        <v>1406</v>
      </c>
      <c r="D108" s="274" t="s">
        <v>767</v>
      </c>
      <c r="E108" s="264"/>
      <c r="F108" s="276"/>
    </row>
    <row r="109" spans="1:6" ht="30.5" thickBot="1" x14ac:dyDescent="0.4">
      <c r="A109" s="258" t="s">
        <v>1069</v>
      </c>
      <c r="B109" s="266"/>
      <c r="C109" s="266" t="s">
        <v>846</v>
      </c>
      <c r="D109" s="268" t="s">
        <v>1422</v>
      </c>
      <c r="E109" s="260"/>
      <c r="F109" s="269"/>
    </row>
    <row r="110" spans="1:6" ht="15" thickBot="1" x14ac:dyDescent="0.4">
      <c r="A110" s="262" t="s">
        <v>1070</v>
      </c>
      <c r="B110" s="272"/>
      <c r="C110" s="272" t="s">
        <v>847</v>
      </c>
      <c r="D110" s="274" t="s">
        <v>767</v>
      </c>
      <c r="E110" s="264"/>
      <c r="F110" s="276"/>
    </row>
    <row r="111" spans="1:6" ht="15" thickBot="1" x14ac:dyDescent="0.4">
      <c r="A111" s="258" t="s">
        <v>1071</v>
      </c>
      <c r="B111" s="266"/>
      <c r="C111" s="266" t="s">
        <v>848</v>
      </c>
      <c r="D111" s="268" t="s">
        <v>767</v>
      </c>
      <c r="E111" s="260"/>
      <c r="F111" s="269"/>
    </row>
    <row r="112" spans="1:6" ht="15" thickBot="1" x14ac:dyDescent="0.4">
      <c r="A112" s="262" t="s">
        <v>1072</v>
      </c>
      <c r="B112" s="272"/>
      <c r="C112" s="272" t="s">
        <v>1423</v>
      </c>
      <c r="D112" s="274" t="s">
        <v>767</v>
      </c>
      <c r="E112" s="264"/>
      <c r="F112" s="276"/>
    </row>
    <row r="113" spans="1:6" ht="20" x14ac:dyDescent="0.35">
      <c r="A113" s="440" t="s">
        <v>1131</v>
      </c>
      <c r="B113" s="444"/>
      <c r="C113" s="265" t="s">
        <v>849</v>
      </c>
      <c r="D113" s="447" t="s">
        <v>767</v>
      </c>
      <c r="E113" s="437"/>
      <c r="F113" s="461"/>
    </row>
    <row r="114" spans="1:6" x14ac:dyDescent="0.35">
      <c r="A114" s="441"/>
      <c r="B114" s="445"/>
      <c r="C114" s="267" t="s">
        <v>850</v>
      </c>
      <c r="D114" s="448"/>
      <c r="E114" s="438"/>
      <c r="F114" s="462"/>
    </row>
    <row r="115" spans="1:6" x14ac:dyDescent="0.35">
      <c r="A115" s="441"/>
      <c r="B115" s="445"/>
      <c r="C115" s="267" t="s">
        <v>851</v>
      </c>
      <c r="D115" s="448"/>
      <c r="E115" s="438"/>
      <c r="F115" s="462"/>
    </row>
    <row r="116" spans="1:6" x14ac:dyDescent="0.35">
      <c r="A116" s="441"/>
      <c r="B116" s="445"/>
      <c r="C116" s="267" t="s">
        <v>852</v>
      </c>
      <c r="D116" s="448"/>
      <c r="E116" s="438"/>
      <c r="F116" s="462"/>
    </row>
    <row r="117" spans="1:6" x14ac:dyDescent="0.35">
      <c r="A117" s="441"/>
      <c r="B117" s="445"/>
      <c r="C117" s="267" t="s">
        <v>853</v>
      </c>
      <c r="D117" s="448"/>
      <c r="E117" s="438"/>
      <c r="F117" s="462"/>
    </row>
    <row r="118" spans="1:6" ht="15" thickBot="1" x14ac:dyDescent="0.4">
      <c r="A118" s="442"/>
      <c r="B118" s="446"/>
      <c r="C118" s="268" t="s">
        <v>854</v>
      </c>
      <c r="D118" s="449"/>
      <c r="E118" s="439"/>
      <c r="F118" s="463"/>
    </row>
    <row r="119" spans="1:6" ht="20.5" thickBot="1" x14ac:dyDescent="0.4">
      <c r="A119" s="262" t="s">
        <v>1073</v>
      </c>
      <c r="B119" s="272"/>
      <c r="C119" s="272" t="s">
        <v>1407</v>
      </c>
      <c r="D119" s="274" t="s">
        <v>767</v>
      </c>
      <c r="E119" s="264"/>
      <c r="F119" s="276"/>
    </row>
    <row r="120" spans="1:6" ht="15" thickBot="1" x14ac:dyDescent="0.4">
      <c r="A120" s="258" t="s">
        <v>1132</v>
      </c>
      <c r="B120" s="443" t="s">
        <v>15</v>
      </c>
      <c r="C120" s="443"/>
      <c r="D120" s="247"/>
      <c r="E120" s="195"/>
      <c r="F120" s="194"/>
    </row>
    <row r="121" spans="1:6" ht="20.5" thickBot="1" x14ac:dyDescent="0.4">
      <c r="A121" s="262" t="s">
        <v>1133</v>
      </c>
      <c r="B121" s="272"/>
      <c r="C121" s="272" t="s">
        <v>1408</v>
      </c>
      <c r="D121" s="274" t="s">
        <v>767</v>
      </c>
      <c r="E121" s="264"/>
      <c r="F121" s="276"/>
    </row>
    <row r="122" spans="1:6" x14ac:dyDescent="0.35">
      <c r="A122" s="440" t="s">
        <v>1134</v>
      </c>
      <c r="B122" s="444"/>
      <c r="C122" s="265" t="s">
        <v>840</v>
      </c>
      <c r="D122" s="447" t="s">
        <v>767</v>
      </c>
      <c r="E122" s="437"/>
      <c r="F122" s="461"/>
    </row>
    <row r="123" spans="1:6" x14ac:dyDescent="0.35">
      <c r="A123" s="441"/>
      <c r="B123" s="445"/>
      <c r="C123" s="267" t="s">
        <v>855</v>
      </c>
      <c r="D123" s="448"/>
      <c r="E123" s="438"/>
      <c r="F123" s="462"/>
    </row>
    <row r="124" spans="1:6" x14ac:dyDescent="0.35">
      <c r="A124" s="441"/>
      <c r="B124" s="445"/>
      <c r="C124" s="267" t="s">
        <v>843</v>
      </c>
      <c r="D124" s="448"/>
      <c r="E124" s="438"/>
      <c r="F124" s="462"/>
    </row>
    <row r="125" spans="1:6" ht="15" thickBot="1" x14ac:dyDescent="0.4">
      <c r="A125" s="442"/>
      <c r="B125" s="446"/>
      <c r="C125" s="268" t="s">
        <v>856</v>
      </c>
      <c r="D125" s="449"/>
      <c r="E125" s="439"/>
      <c r="F125" s="463"/>
    </row>
    <row r="126" spans="1:6" ht="20.5" thickBot="1" x14ac:dyDescent="0.4">
      <c r="A126" s="262" t="s">
        <v>1074</v>
      </c>
      <c r="B126" s="272"/>
      <c r="C126" s="272" t="s">
        <v>1424</v>
      </c>
      <c r="D126" s="274" t="s">
        <v>767</v>
      </c>
      <c r="E126" s="264"/>
      <c r="F126" s="276"/>
    </row>
    <row r="127" spans="1:6" ht="15" thickBot="1" x14ac:dyDescent="0.4">
      <c r="A127" s="258" t="s">
        <v>1075</v>
      </c>
      <c r="B127" s="266"/>
      <c r="C127" s="266" t="s">
        <v>1409</v>
      </c>
      <c r="D127" s="268" t="s">
        <v>767</v>
      </c>
      <c r="E127" s="260"/>
      <c r="F127" s="269"/>
    </row>
    <row r="128" spans="1:6" ht="20.5" thickBot="1" x14ac:dyDescent="0.4">
      <c r="A128" s="262" t="s">
        <v>1076</v>
      </c>
      <c r="B128" s="272"/>
      <c r="C128" s="272" t="s">
        <v>857</v>
      </c>
      <c r="D128" s="274" t="s">
        <v>767</v>
      </c>
      <c r="E128" s="264"/>
      <c r="F128" s="276"/>
    </row>
    <row r="129" spans="1:6" ht="15" thickBot="1" x14ac:dyDescent="0.4">
      <c r="A129" s="258" t="s">
        <v>1077</v>
      </c>
      <c r="B129" s="266"/>
      <c r="C129" s="266" t="s">
        <v>1410</v>
      </c>
      <c r="D129" s="268" t="s">
        <v>767</v>
      </c>
      <c r="E129" s="260"/>
      <c r="F129" s="269"/>
    </row>
    <row r="130" spans="1:6" ht="20.5" thickBot="1" x14ac:dyDescent="0.4">
      <c r="A130" s="262" t="s">
        <v>1078</v>
      </c>
      <c r="B130" s="272"/>
      <c r="C130" s="272" t="s">
        <v>1425</v>
      </c>
      <c r="D130" s="274" t="s">
        <v>767</v>
      </c>
      <c r="E130" s="264"/>
      <c r="F130" s="276"/>
    </row>
    <row r="131" spans="1:6" ht="15" thickBot="1" x14ac:dyDescent="0.4">
      <c r="A131" s="258" t="s">
        <v>1079</v>
      </c>
      <c r="B131" s="266"/>
      <c r="C131" s="266" t="s">
        <v>858</v>
      </c>
      <c r="D131" s="268" t="s">
        <v>767</v>
      </c>
      <c r="E131" s="260"/>
      <c r="F131" s="269"/>
    </row>
    <row r="132" spans="1:6" ht="15" thickBot="1" x14ac:dyDescent="0.4">
      <c r="A132" s="262" t="s">
        <v>1080</v>
      </c>
      <c r="B132" s="272"/>
      <c r="C132" s="272" t="s">
        <v>1423</v>
      </c>
      <c r="D132" s="274" t="s">
        <v>767</v>
      </c>
      <c r="E132" s="264"/>
      <c r="F132" s="276"/>
    </row>
    <row r="133" spans="1:6" ht="15" thickBot="1" x14ac:dyDescent="0.4">
      <c r="A133" s="258" t="s">
        <v>1081</v>
      </c>
      <c r="B133" s="266"/>
      <c r="C133" s="266" t="s">
        <v>1426</v>
      </c>
      <c r="D133" s="268" t="s">
        <v>767</v>
      </c>
      <c r="E133" s="260"/>
      <c r="F133" s="269"/>
    </row>
    <row r="134" spans="1:6" ht="15" thickBot="1" x14ac:dyDescent="0.4">
      <c r="A134" s="249" t="s">
        <v>1135</v>
      </c>
      <c r="B134" s="450" t="s">
        <v>859</v>
      </c>
      <c r="C134" s="450"/>
      <c r="D134" s="250"/>
      <c r="E134" s="195"/>
      <c r="F134" s="194"/>
    </row>
    <row r="135" spans="1:6" ht="20.5" thickBot="1" x14ac:dyDescent="0.4">
      <c r="A135" s="258" t="s">
        <v>1136</v>
      </c>
      <c r="B135" s="266"/>
      <c r="C135" s="266" t="s">
        <v>1427</v>
      </c>
      <c r="D135" s="268" t="s">
        <v>767</v>
      </c>
      <c r="E135" s="260"/>
      <c r="F135" s="269"/>
    </row>
    <row r="136" spans="1:6" ht="15" thickBot="1" x14ac:dyDescent="0.4">
      <c r="A136" s="262" t="s">
        <v>1082</v>
      </c>
      <c r="B136" s="272"/>
      <c r="C136" s="272" t="s">
        <v>860</v>
      </c>
      <c r="D136" s="274" t="s">
        <v>767</v>
      </c>
      <c r="E136" s="264"/>
      <c r="F136" s="276"/>
    </row>
    <row r="137" spans="1:6" ht="15" thickBot="1" x14ac:dyDescent="0.4">
      <c r="A137" s="258" t="s">
        <v>1083</v>
      </c>
      <c r="B137" s="266"/>
      <c r="C137" s="266" t="s">
        <v>861</v>
      </c>
      <c r="D137" s="268" t="s">
        <v>767</v>
      </c>
      <c r="E137" s="260"/>
      <c r="F137" s="269"/>
    </row>
    <row r="138" spans="1:6" ht="15" thickBot="1" x14ac:dyDescent="0.4">
      <c r="A138" s="262" t="s">
        <v>1084</v>
      </c>
      <c r="B138" s="272"/>
      <c r="C138" s="272" t="s">
        <v>862</v>
      </c>
      <c r="D138" s="274" t="s">
        <v>767</v>
      </c>
      <c r="E138" s="264"/>
      <c r="F138" s="276"/>
    </row>
    <row r="139" spans="1:6" ht="15" thickBot="1" x14ac:dyDescent="0.4">
      <c r="A139" s="258" t="s">
        <v>1085</v>
      </c>
      <c r="B139" s="266"/>
      <c r="C139" s="266" t="s">
        <v>863</v>
      </c>
      <c r="D139" s="268" t="s">
        <v>767</v>
      </c>
      <c r="E139" s="260"/>
      <c r="F139" s="269"/>
    </row>
    <row r="140" spans="1:6" ht="15" thickBot="1" x14ac:dyDescent="0.4">
      <c r="A140" s="262" t="s">
        <v>1086</v>
      </c>
      <c r="B140" s="272"/>
      <c r="C140" s="272" t="s">
        <v>864</v>
      </c>
      <c r="D140" s="274" t="s">
        <v>767</v>
      </c>
      <c r="E140" s="264"/>
      <c r="F140" s="276"/>
    </row>
    <row r="141" spans="1:6" ht="15" thickBot="1" x14ac:dyDescent="0.4">
      <c r="A141" s="246" t="s">
        <v>1137</v>
      </c>
      <c r="B141" s="443" t="s">
        <v>16</v>
      </c>
      <c r="C141" s="443"/>
      <c r="D141" s="247"/>
      <c r="E141" s="195"/>
      <c r="F141" s="194"/>
    </row>
    <row r="142" spans="1:6" ht="15" thickBot="1" x14ac:dyDescent="0.4">
      <c r="A142" s="262" t="s">
        <v>1138</v>
      </c>
      <c r="B142" s="272"/>
      <c r="C142" s="272" t="s">
        <v>865</v>
      </c>
      <c r="D142" s="274" t="s">
        <v>767</v>
      </c>
      <c r="E142" s="264"/>
      <c r="F142" s="276"/>
    </row>
    <row r="143" spans="1:6" ht="20.5" thickBot="1" x14ac:dyDescent="0.4">
      <c r="A143" s="258" t="s">
        <v>1087</v>
      </c>
      <c r="B143" s="266"/>
      <c r="C143" s="266" t="s">
        <v>866</v>
      </c>
      <c r="D143" s="268" t="s">
        <v>767</v>
      </c>
      <c r="E143" s="260"/>
      <c r="F143" s="269"/>
    </row>
    <row r="144" spans="1:6" ht="15" thickBot="1" x14ac:dyDescent="0.4">
      <c r="A144" s="262" t="s">
        <v>1088</v>
      </c>
      <c r="B144" s="272"/>
      <c r="C144" s="272" t="s">
        <v>867</v>
      </c>
      <c r="D144" s="274" t="s">
        <v>767</v>
      </c>
      <c r="E144" s="264"/>
      <c r="F144" s="276"/>
    </row>
    <row r="145" spans="1:6" ht="15" thickBot="1" x14ac:dyDescent="0.4">
      <c r="A145" s="258" t="s">
        <v>1089</v>
      </c>
      <c r="B145" s="266"/>
      <c r="C145" s="266" t="s">
        <v>868</v>
      </c>
      <c r="D145" s="268" t="s">
        <v>767</v>
      </c>
      <c r="E145" s="260"/>
      <c r="F145" s="269"/>
    </row>
    <row r="146" spans="1:6" ht="30.5" thickBot="1" x14ac:dyDescent="0.4">
      <c r="A146" s="262" t="s">
        <v>1090</v>
      </c>
      <c r="B146" s="272"/>
      <c r="C146" s="272" t="s">
        <v>1428</v>
      </c>
      <c r="D146" s="274" t="s">
        <v>767</v>
      </c>
      <c r="E146" s="264"/>
      <c r="F146" s="276"/>
    </row>
    <row r="147" spans="1:6" ht="20.5" thickBot="1" x14ac:dyDescent="0.4">
      <c r="A147" s="258" t="s">
        <v>1091</v>
      </c>
      <c r="B147" s="266"/>
      <c r="C147" s="266" t="s">
        <v>869</v>
      </c>
      <c r="D147" s="268" t="s">
        <v>767</v>
      </c>
      <c r="E147" s="260"/>
      <c r="F147" s="269"/>
    </row>
    <row r="148" spans="1:6" ht="20.5" thickBot="1" x14ac:dyDescent="0.4">
      <c r="A148" s="262" t="s">
        <v>1092</v>
      </c>
      <c r="B148" s="272"/>
      <c r="C148" s="272" t="s">
        <v>1429</v>
      </c>
      <c r="D148" s="274" t="s">
        <v>767</v>
      </c>
      <c r="E148" s="264"/>
      <c r="F148" s="276"/>
    </row>
    <row r="149" spans="1:6" ht="15" thickBot="1" x14ac:dyDescent="0.4">
      <c r="A149" s="246" t="s">
        <v>1139</v>
      </c>
      <c r="B149" s="443" t="s">
        <v>17</v>
      </c>
      <c r="C149" s="443"/>
      <c r="D149" s="247"/>
      <c r="E149" s="195"/>
      <c r="F149" s="194"/>
    </row>
    <row r="150" spans="1:6" ht="15" thickBot="1" x14ac:dyDescent="0.4">
      <c r="A150" s="262" t="s">
        <v>1140</v>
      </c>
      <c r="B150" s="272"/>
      <c r="C150" s="272" t="s">
        <v>870</v>
      </c>
      <c r="D150" s="274" t="s">
        <v>767</v>
      </c>
      <c r="E150" s="264"/>
      <c r="F150" s="276"/>
    </row>
    <row r="151" spans="1:6" ht="20.5" thickBot="1" x14ac:dyDescent="0.4">
      <c r="A151" s="258" t="s">
        <v>1093</v>
      </c>
      <c r="B151" s="266"/>
      <c r="C151" s="266" t="s">
        <v>1430</v>
      </c>
      <c r="D151" s="268" t="s">
        <v>767</v>
      </c>
      <c r="E151" s="260"/>
      <c r="F151" s="269"/>
    </row>
    <row r="152" spans="1:6" ht="15" thickBot="1" x14ac:dyDescent="0.4">
      <c r="A152" s="262" t="s">
        <v>1094</v>
      </c>
      <c r="B152" s="272"/>
      <c r="C152" s="272" t="s">
        <v>871</v>
      </c>
      <c r="D152" s="274" t="s">
        <v>767</v>
      </c>
      <c r="E152" s="264"/>
      <c r="F152" s="276"/>
    </row>
    <row r="153" spans="1:6" ht="15" thickBot="1" x14ac:dyDescent="0.4">
      <c r="A153" s="258" t="s">
        <v>1095</v>
      </c>
      <c r="B153" s="266"/>
      <c r="C153" s="266" t="s">
        <v>872</v>
      </c>
      <c r="D153" s="268" t="s">
        <v>767</v>
      </c>
      <c r="E153" s="260"/>
      <c r="F153" s="269"/>
    </row>
    <row r="154" spans="1:6" ht="15" thickBot="1" x14ac:dyDescent="0.4">
      <c r="A154" s="262" t="s">
        <v>1096</v>
      </c>
      <c r="B154" s="272"/>
      <c r="C154" s="272" t="s">
        <v>873</v>
      </c>
      <c r="D154" s="274" t="s">
        <v>767</v>
      </c>
      <c r="E154" s="264"/>
      <c r="F154" s="276"/>
    </row>
    <row r="155" spans="1:6" ht="15" thickBot="1" x14ac:dyDescent="0.4">
      <c r="A155" s="258" t="s">
        <v>1097</v>
      </c>
      <c r="B155" s="266"/>
      <c r="C155" s="266" t="s">
        <v>1431</v>
      </c>
      <c r="D155" s="268" t="s">
        <v>767</v>
      </c>
      <c r="E155" s="260"/>
      <c r="F155" s="269"/>
    </row>
    <row r="156" spans="1:6" ht="15" thickBot="1" x14ac:dyDescent="0.4">
      <c r="A156" s="262" t="s">
        <v>1098</v>
      </c>
      <c r="B156" s="272"/>
      <c r="C156" s="272" t="s">
        <v>1432</v>
      </c>
      <c r="D156" s="274" t="s">
        <v>767</v>
      </c>
      <c r="E156" s="264"/>
      <c r="F156" s="276"/>
    </row>
    <row r="157" spans="1:6" ht="15" thickBot="1" x14ac:dyDescent="0.4">
      <c r="A157" s="258" t="s">
        <v>1099</v>
      </c>
      <c r="B157" s="266"/>
      <c r="C157" s="266" t="s">
        <v>874</v>
      </c>
      <c r="D157" s="274" t="s">
        <v>767</v>
      </c>
      <c r="E157" s="260"/>
      <c r="F157" s="269"/>
    </row>
    <row r="158" spans="1:6" ht="30.5" thickBot="1" x14ac:dyDescent="0.4">
      <c r="A158" s="262" t="s">
        <v>1100</v>
      </c>
      <c r="B158" s="272"/>
      <c r="C158" s="272" t="s">
        <v>1433</v>
      </c>
      <c r="D158" s="274" t="s">
        <v>767</v>
      </c>
      <c r="E158" s="264"/>
      <c r="F158" s="276"/>
    </row>
    <row r="159" spans="1:6" ht="15" thickBot="1" x14ac:dyDescent="0.4">
      <c r="A159" s="258" t="s">
        <v>1141</v>
      </c>
      <c r="B159" s="266"/>
      <c r="C159" s="266" t="s">
        <v>1434</v>
      </c>
      <c r="D159" s="274" t="s">
        <v>767</v>
      </c>
      <c r="E159" s="260"/>
      <c r="F159" s="269"/>
    </row>
    <row r="160" spans="1:6" ht="15" thickBot="1" x14ac:dyDescent="0.4">
      <c r="A160" s="262" t="s">
        <v>1142</v>
      </c>
      <c r="B160" s="272"/>
      <c r="C160" s="272" t="s">
        <v>1435</v>
      </c>
      <c r="D160" s="274" t="s">
        <v>767</v>
      </c>
      <c r="E160" s="264"/>
      <c r="F160" s="276"/>
    </row>
    <row r="161" spans="1:6" ht="15" thickBot="1" x14ac:dyDescent="0.4">
      <c r="A161" s="246" t="s">
        <v>1143</v>
      </c>
      <c r="B161" s="443" t="s">
        <v>875</v>
      </c>
      <c r="C161" s="443"/>
      <c r="D161" s="247"/>
      <c r="E161" s="195"/>
      <c r="F161" s="194"/>
    </row>
    <row r="162" spans="1:6" ht="20.5" thickBot="1" x14ac:dyDescent="0.4">
      <c r="A162" s="262" t="s">
        <v>1144</v>
      </c>
      <c r="B162" s="272"/>
      <c r="C162" s="272" t="s">
        <v>876</v>
      </c>
      <c r="D162" s="274" t="s">
        <v>767</v>
      </c>
      <c r="E162" s="264"/>
      <c r="F162" s="276"/>
    </row>
    <row r="163" spans="1:6" ht="15" thickBot="1" x14ac:dyDescent="0.4">
      <c r="A163" s="258" t="s">
        <v>1101</v>
      </c>
      <c r="B163" s="266"/>
      <c r="C163" s="266" t="s">
        <v>877</v>
      </c>
      <c r="D163" s="268" t="s">
        <v>767</v>
      </c>
      <c r="E163" s="260"/>
      <c r="F163" s="269"/>
    </row>
    <row r="164" spans="1:6" ht="20.5" thickBot="1" x14ac:dyDescent="0.4">
      <c r="A164" s="262" t="s">
        <v>1145</v>
      </c>
      <c r="B164" s="272"/>
      <c r="C164" s="272" t="s">
        <v>878</v>
      </c>
      <c r="D164" s="274" t="s">
        <v>767</v>
      </c>
      <c r="E164" s="264"/>
      <c r="F164" s="276"/>
    </row>
    <row r="165" spans="1:6" ht="20.5" thickBot="1" x14ac:dyDescent="0.4">
      <c r="A165" s="258" t="s">
        <v>1146</v>
      </c>
      <c r="B165" s="266"/>
      <c r="C165" s="266" t="s">
        <v>879</v>
      </c>
      <c r="D165" s="268" t="s">
        <v>767</v>
      </c>
      <c r="E165" s="260"/>
      <c r="F165" s="269"/>
    </row>
    <row r="166" spans="1:6" ht="15" thickBot="1" x14ac:dyDescent="0.4">
      <c r="A166" s="249" t="s">
        <v>1147</v>
      </c>
      <c r="B166" s="450" t="s">
        <v>19</v>
      </c>
      <c r="C166" s="450"/>
      <c r="D166" s="250"/>
      <c r="E166" s="195"/>
      <c r="F166" s="194"/>
    </row>
    <row r="167" spans="1:6" ht="20.5" thickBot="1" x14ac:dyDescent="0.4">
      <c r="A167" s="258" t="s">
        <v>1148</v>
      </c>
      <c r="B167" s="266"/>
      <c r="C167" s="266" t="s">
        <v>880</v>
      </c>
      <c r="D167" s="268" t="s">
        <v>767</v>
      </c>
      <c r="E167" s="260"/>
      <c r="F167" s="269"/>
    </row>
    <row r="168" spans="1:6" ht="20.5" thickBot="1" x14ac:dyDescent="0.4">
      <c r="A168" s="262" t="s">
        <v>1149</v>
      </c>
      <c r="B168" s="272"/>
      <c r="C168" s="272" t="s">
        <v>881</v>
      </c>
      <c r="D168" s="274" t="s">
        <v>767</v>
      </c>
      <c r="E168" s="264"/>
      <c r="F168" s="276"/>
    </row>
    <row r="169" spans="1:6" ht="20.5" thickBot="1" x14ac:dyDescent="0.4">
      <c r="A169" s="258" t="s">
        <v>1150</v>
      </c>
      <c r="B169" s="266"/>
      <c r="C169" s="266" t="s">
        <v>882</v>
      </c>
      <c r="D169" s="268" t="s">
        <v>767</v>
      </c>
      <c r="E169" s="260"/>
      <c r="F169" s="269"/>
    </row>
    <row r="170" spans="1:6" ht="20.5" thickBot="1" x14ac:dyDescent="0.4">
      <c r="A170" s="262" t="s">
        <v>1151</v>
      </c>
      <c r="B170" s="272"/>
      <c r="C170" s="272" t="s">
        <v>883</v>
      </c>
      <c r="D170" s="274" t="s">
        <v>767</v>
      </c>
      <c r="E170" s="264"/>
      <c r="F170" s="276"/>
    </row>
    <row r="171" spans="1:6" ht="15" thickBot="1" x14ac:dyDescent="0.4">
      <c r="A171" s="258" t="s">
        <v>1152</v>
      </c>
      <c r="B171" s="266"/>
      <c r="C171" s="266" t="s">
        <v>884</v>
      </c>
      <c r="D171" s="268" t="s">
        <v>767</v>
      </c>
      <c r="E171" s="260"/>
      <c r="F171" s="269"/>
    </row>
    <row r="172" spans="1:6" ht="15" thickBot="1" x14ac:dyDescent="0.4">
      <c r="A172" s="262" t="s">
        <v>1153</v>
      </c>
      <c r="B172" s="272"/>
      <c r="C172" s="272" t="s">
        <v>885</v>
      </c>
      <c r="D172" s="274" t="s">
        <v>767</v>
      </c>
      <c r="E172" s="264"/>
      <c r="F172" s="276"/>
    </row>
    <row r="173" spans="1:6" ht="15" thickBot="1" x14ac:dyDescent="0.4">
      <c r="A173" s="246" t="s">
        <v>1154</v>
      </c>
      <c r="B173" s="443" t="s">
        <v>24</v>
      </c>
      <c r="C173" s="443"/>
      <c r="D173" s="247"/>
      <c r="E173" s="195"/>
      <c r="F173" s="194"/>
    </row>
    <row r="174" spans="1:6" ht="15" thickBot="1" x14ac:dyDescent="0.4">
      <c r="A174" s="262" t="s">
        <v>1155</v>
      </c>
      <c r="B174" s="272"/>
      <c r="C174" s="272" t="s">
        <v>886</v>
      </c>
      <c r="D174" s="274" t="s">
        <v>767</v>
      </c>
      <c r="E174" s="264"/>
      <c r="F174" s="276"/>
    </row>
    <row r="175" spans="1:6" ht="15" thickBot="1" x14ac:dyDescent="0.4">
      <c r="A175" s="258" t="s">
        <v>1156</v>
      </c>
      <c r="B175" s="266"/>
      <c r="C175" s="266" t="s">
        <v>887</v>
      </c>
      <c r="D175" s="268" t="s">
        <v>767</v>
      </c>
      <c r="E175" s="260"/>
      <c r="F175" s="269"/>
    </row>
    <row r="176" spans="1:6" ht="15" thickBot="1" x14ac:dyDescent="0.4">
      <c r="A176" s="262" t="s">
        <v>1157</v>
      </c>
      <c r="B176" s="272"/>
      <c r="C176" s="272" t="s">
        <v>888</v>
      </c>
      <c r="D176" s="274" t="s">
        <v>767</v>
      </c>
      <c r="E176" s="264"/>
      <c r="F176" s="276"/>
    </row>
    <row r="177" spans="1:6" ht="15" thickBot="1" x14ac:dyDescent="0.4">
      <c r="A177" s="258" t="s">
        <v>1158</v>
      </c>
      <c r="B177" s="266"/>
      <c r="C177" s="266" t="s">
        <v>889</v>
      </c>
      <c r="D177" s="268" t="s">
        <v>767</v>
      </c>
      <c r="E177" s="260"/>
      <c r="F177" s="269"/>
    </row>
    <row r="178" spans="1:6" ht="15" thickBot="1" x14ac:dyDescent="0.4">
      <c r="A178" s="249" t="s">
        <v>1159</v>
      </c>
      <c r="B178" s="450" t="s">
        <v>890</v>
      </c>
      <c r="C178" s="450"/>
      <c r="D178" s="250"/>
      <c r="E178" s="195"/>
      <c r="F178" s="194"/>
    </row>
    <row r="179" spans="1:6" ht="15" thickBot="1" x14ac:dyDescent="0.4">
      <c r="A179" s="258" t="s">
        <v>1160</v>
      </c>
      <c r="B179" s="266"/>
      <c r="C179" s="266" t="s">
        <v>891</v>
      </c>
      <c r="D179" s="268" t="s">
        <v>767</v>
      </c>
      <c r="E179" s="260"/>
      <c r="F179" s="269"/>
    </row>
    <row r="180" spans="1:6" ht="15" thickBot="1" x14ac:dyDescent="0.4">
      <c r="A180" s="262" t="s">
        <v>1161</v>
      </c>
      <c r="B180" s="272"/>
      <c r="C180" s="272" t="s">
        <v>892</v>
      </c>
      <c r="D180" s="274" t="s">
        <v>767</v>
      </c>
      <c r="E180" s="264"/>
      <c r="F180" s="276"/>
    </row>
    <row r="181" spans="1:6" ht="20.5" thickBot="1" x14ac:dyDescent="0.4">
      <c r="A181" s="258" t="s">
        <v>1162</v>
      </c>
      <c r="B181" s="266"/>
      <c r="C181" s="266" t="s">
        <v>893</v>
      </c>
      <c r="D181" s="268" t="s">
        <v>767</v>
      </c>
      <c r="E181" s="260"/>
      <c r="F181" s="269"/>
    </row>
    <row r="182" spans="1:6" ht="15" thickBot="1" x14ac:dyDescent="0.4">
      <c r="A182" s="249" t="s">
        <v>1163</v>
      </c>
      <c r="B182" s="450" t="s">
        <v>894</v>
      </c>
      <c r="C182" s="450"/>
      <c r="D182" s="250"/>
      <c r="E182" s="195"/>
      <c r="F182" s="194"/>
    </row>
    <row r="183" spans="1:6" ht="15" thickBot="1" x14ac:dyDescent="0.4">
      <c r="A183" s="258" t="s">
        <v>1164</v>
      </c>
      <c r="B183" s="266"/>
      <c r="C183" s="266" t="s">
        <v>895</v>
      </c>
      <c r="D183" s="268" t="s">
        <v>767</v>
      </c>
      <c r="E183" s="260"/>
      <c r="F183" s="269"/>
    </row>
    <row r="184" spans="1:6" ht="15" thickBot="1" x14ac:dyDescent="0.4">
      <c r="A184" s="262" t="s">
        <v>1165</v>
      </c>
      <c r="B184" s="272"/>
      <c r="C184" s="272" t="s">
        <v>892</v>
      </c>
      <c r="D184" s="274" t="s">
        <v>767</v>
      </c>
      <c r="E184" s="264"/>
      <c r="F184" s="276"/>
    </row>
    <row r="185" spans="1:6" ht="15" thickBot="1" x14ac:dyDescent="0.4">
      <c r="A185" s="246" t="s">
        <v>1166</v>
      </c>
      <c r="B185" s="443" t="s">
        <v>896</v>
      </c>
      <c r="C185" s="443"/>
      <c r="D185" s="247"/>
      <c r="E185" s="195"/>
      <c r="F185" s="194"/>
    </row>
    <row r="186" spans="1:6" x14ac:dyDescent="0.35">
      <c r="A186" s="431" t="s">
        <v>1167</v>
      </c>
      <c r="B186" s="451"/>
      <c r="C186" s="271" t="s">
        <v>897</v>
      </c>
      <c r="D186" s="454" t="s">
        <v>900</v>
      </c>
      <c r="E186" s="434"/>
      <c r="F186" s="458"/>
    </row>
    <row r="187" spans="1:6" ht="20" x14ac:dyDescent="0.35">
      <c r="A187" s="432"/>
      <c r="B187" s="452"/>
      <c r="C187" s="271" t="s">
        <v>898</v>
      </c>
      <c r="D187" s="455"/>
      <c r="E187" s="435"/>
      <c r="F187" s="459"/>
    </row>
    <row r="188" spans="1:6" ht="15" thickBot="1" x14ac:dyDescent="0.4">
      <c r="A188" s="433"/>
      <c r="B188" s="453"/>
      <c r="C188" s="272" t="s">
        <v>899</v>
      </c>
      <c r="D188" s="456"/>
      <c r="E188" s="436"/>
      <c r="F188" s="460"/>
    </row>
    <row r="189" spans="1:6" ht="30" x14ac:dyDescent="0.35">
      <c r="A189" s="256" t="s">
        <v>1168</v>
      </c>
      <c r="B189" s="444"/>
      <c r="C189" s="265" t="s">
        <v>901</v>
      </c>
      <c r="D189" s="447" t="s">
        <v>904</v>
      </c>
      <c r="E189" s="259"/>
      <c r="F189" s="461"/>
    </row>
    <row r="190" spans="1:6" ht="30" x14ac:dyDescent="0.35">
      <c r="A190" s="257" t="s">
        <v>1104</v>
      </c>
      <c r="B190" s="445"/>
      <c r="C190" s="265" t="s">
        <v>902</v>
      </c>
      <c r="D190" s="448"/>
      <c r="E190" s="196"/>
      <c r="F190" s="462"/>
    </row>
    <row r="191" spans="1:6" ht="20.5" thickBot="1" x14ac:dyDescent="0.4">
      <c r="A191" s="258" t="s">
        <v>1104</v>
      </c>
      <c r="B191" s="446"/>
      <c r="C191" s="266" t="s">
        <v>903</v>
      </c>
      <c r="D191" s="449"/>
      <c r="E191" s="260"/>
      <c r="F191" s="463"/>
    </row>
    <row r="192" spans="1:6" x14ac:dyDescent="0.35">
      <c r="A192" s="431" t="s">
        <v>1169</v>
      </c>
      <c r="B192" s="451"/>
      <c r="C192" s="271" t="s">
        <v>905</v>
      </c>
      <c r="D192" s="454" t="s">
        <v>904</v>
      </c>
      <c r="E192" s="434"/>
      <c r="F192" s="458"/>
    </row>
    <row r="193" spans="1:6" ht="20" x14ac:dyDescent="0.35">
      <c r="A193" s="432"/>
      <c r="B193" s="452"/>
      <c r="C193" s="271" t="s">
        <v>906</v>
      </c>
      <c r="D193" s="455"/>
      <c r="E193" s="435"/>
      <c r="F193" s="459"/>
    </row>
    <row r="194" spans="1:6" ht="20.5" thickBot="1" x14ac:dyDescent="0.4">
      <c r="A194" s="433"/>
      <c r="B194" s="453"/>
      <c r="C194" s="272" t="s">
        <v>907</v>
      </c>
      <c r="D194" s="456"/>
      <c r="E194" s="436"/>
      <c r="F194" s="460"/>
    </row>
    <row r="195" spans="1:6" x14ac:dyDescent="0.35">
      <c r="A195" s="256" t="s">
        <v>1170</v>
      </c>
      <c r="B195" s="444"/>
      <c r="C195" s="265" t="s">
        <v>908</v>
      </c>
      <c r="D195" s="447" t="s">
        <v>911</v>
      </c>
      <c r="E195" s="259"/>
      <c r="F195" s="461"/>
    </row>
    <row r="196" spans="1:6" ht="20" x14ac:dyDescent="0.35">
      <c r="A196" s="257" t="s">
        <v>1104</v>
      </c>
      <c r="B196" s="445"/>
      <c r="C196" s="265" t="s">
        <v>909</v>
      </c>
      <c r="D196" s="448"/>
      <c r="E196" s="196"/>
      <c r="F196" s="462"/>
    </row>
    <row r="197" spans="1:6" ht="20.5" thickBot="1" x14ac:dyDescent="0.4">
      <c r="A197" s="258" t="s">
        <v>1104</v>
      </c>
      <c r="B197" s="446"/>
      <c r="C197" s="266" t="s">
        <v>910</v>
      </c>
      <c r="D197" s="449"/>
      <c r="E197" s="260"/>
      <c r="F197" s="463"/>
    </row>
    <row r="198" spans="1:6" x14ac:dyDescent="0.35">
      <c r="A198" s="431" t="s">
        <v>1171</v>
      </c>
      <c r="B198" s="451"/>
      <c r="C198" s="271" t="s">
        <v>912</v>
      </c>
      <c r="D198" s="454" t="s">
        <v>915</v>
      </c>
      <c r="E198" s="434"/>
      <c r="F198" s="458"/>
    </row>
    <row r="199" spans="1:6" ht="20" x14ac:dyDescent="0.35">
      <c r="A199" s="432"/>
      <c r="B199" s="452"/>
      <c r="C199" s="271" t="s">
        <v>913</v>
      </c>
      <c r="D199" s="455"/>
      <c r="E199" s="435"/>
      <c r="F199" s="459"/>
    </row>
    <row r="200" spans="1:6" ht="20.5" thickBot="1" x14ac:dyDescent="0.4">
      <c r="A200" s="433"/>
      <c r="B200" s="453"/>
      <c r="C200" s="272" t="s">
        <v>914</v>
      </c>
      <c r="D200" s="456"/>
      <c r="E200" s="436"/>
      <c r="F200" s="460"/>
    </row>
    <row r="201" spans="1:6" x14ac:dyDescent="0.35">
      <c r="A201" s="256" t="s">
        <v>1172</v>
      </c>
      <c r="B201" s="444"/>
      <c r="C201" s="265" t="s">
        <v>916</v>
      </c>
      <c r="D201" s="447" t="s">
        <v>904</v>
      </c>
      <c r="E201" s="259"/>
      <c r="F201" s="461"/>
    </row>
    <row r="202" spans="1:6" ht="20.5" thickBot="1" x14ac:dyDescent="0.4">
      <c r="A202" s="258" t="s">
        <v>1104</v>
      </c>
      <c r="B202" s="446"/>
      <c r="C202" s="266" t="s">
        <v>917</v>
      </c>
      <c r="D202" s="449"/>
      <c r="E202" s="260"/>
      <c r="F202" s="463"/>
    </row>
    <row r="203" spans="1:6" ht="15" thickBot="1" x14ac:dyDescent="0.4">
      <c r="A203" s="262" t="s">
        <v>1173</v>
      </c>
      <c r="B203" s="272"/>
      <c r="C203" s="272" t="s">
        <v>918</v>
      </c>
      <c r="D203" s="274" t="s">
        <v>919</v>
      </c>
      <c r="E203" s="264"/>
      <c r="F203" s="276"/>
    </row>
    <row r="204" spans="1:6" ht="15" thickBot="1" x14ac:dyDescent="0.4">
      <c r="A204" s="258" t="s">
        <v>1174</v>
      </c>
      <c r="B204" s="266"/>
      <c r="C204" s="266" t="s">
        <v>920</v>
      </c>
      <c r="D204" s="268" t="s">
        <v>921</v>
      </c>
      <c r="E204" s="260"/>
      <c r="F204" s="269"/>
    </row>
    <row r="205" spans="1:6" ht="15" thickBot="1" x14ac:dyDescent="0.4">
      <c r="A205" s="262" t="s">
        <v>1175</v>
      </c>
      <c r="B205" s="272"/>
      <c r="C205" s="272" t="s">
        <v>922</v>
      </c>
      <c r="D205" s="274" t="s">
        <v>923</v>
      </c>
      <c r="E205" s="264"/>
      <c r="F205" s="276"/>
    </row>
    <row r="206" spans="1:6" ht="15" thickBot="1" x14ac:dyDescent="0.4">
      <c r="A206" s="258" t="s">
        <v>1176</v>
      </c>
      <c r="B206" s="266"/>
      <c r="C206" s="266" t="s">
        <v>924</v>
      </c>
      <c r="D206" s="252">
        <v>1</v>
      </c>
      <c r="E206" s="260"/>
      <c r="F206" s="269"/>
    </row>
    <row r="207" spans="1:6" x14ac:dyDescent="0.35">
      <c r="A207" s="431" t="s">
        <v>1177</v>
      </c>
      <c r="B207" s="451"/>
      <c r="C207" s="271" t="s">
        <v>925</v>
      </c>
      <c r="D207" s="454" t="s">
        <v>767</v>
      </c>
      <c r="E207" s="434"/>
      <c r="F207" s="458"/>
    </row>
    <row r="208" spans="1:6" x14ac:dyDescent="0.35">
      <c r="A208" s="432"/>
      <c r="B208" s="452"/>
      <c r="C208" s="273" t="s">
        <v>926</v>
      </c>
      <c r="D208" s="455"/>
      <c r="E208" s="435"/>
      <c r="F208" s="459"/>
    </row>
    <row r="209" spans="1:6" x14ac:dyDescent="0.35">
      <c r="A209" s="432"/>
      <c r="B209" s="452"/>
      <c r="C209" s="273" t="s">
        <v>927</v>
      </c>
      <c r="D209" s="455"/>
      <c r="E209" s="435"/>
      <c r="F209" s="459"/>
    </row>
    <row r="210" spans="1:6" x14ac:dyDescent="0.35">
      <c r="A210" s="432"/>
      <c r="B210" s="452"/>
      <c r="C210" s="273" t="s">
        <v>928</v>
      </c>
      <c r="D210" s="455"/>
      <c r="E210" s="435"/>
      <c r="F210" s="459"/>
    </row>
    <row r="211" spans="1:6" ht="15" thickBot="1" x14ac:dyDescent="0.4">
      <c r="A211" s="433"/>
      <c r="B211" s="453"/>
      <c r="C211" s="274" t="s">
        <v>929</v>
      </c>
      <c r="D211" s="456"/>
      <c r="E211" s="436"/>
      <c r="F211" s="460"/>
    </row>
    <row r="212" spans="1:6" ht="15" thickBot="1" x14ac:dyDescent="0.4">
      <c r="A212" s="246" t="s">
        <v>1178</v>
      </c>
      <c r="B212" s="443" t="s">
        <v>930</v>
      </c>
      <c r="C212" s="443"/>
      <c r="D212" s="247"/>
      <c r="E212" s="195"/>
      <c r="F212" s="194"/>
    </row>
    <row r="213" spans="1:6" ht="20.5" thickBot="1" x14ac:dyDescent="0.4">
      <c r="A213" s="262" t="s">
        <v>1179</v>
      </c>
      <c r="B213" s="272"/>
      <c r="C213" s="272" t="s">
        <v>931</v>
      </c>
      <c r="D213" s="274" t="s">
        <v>932</v>
      </c>
      <c r="E213" s="264"/>
      <c r="F213" s="276"/>
    </row>
    <row r="214" spans="1:6" ht="20.5" thickBot="1" x14ac:dyDescent="0.4">
      <c r="A214" s="258" t="s">
        <v>1180</v>
      </c>
      <c r="B214" s="266"/>
      <c r="C214" s="266" t="s">
        <v>933</v>
      </c>
      <c r="D214" s="268" t="s">
        <v>767</v>
      </c>
      <c r="E214" s="260"/>
      <c r="F214" s="269"/>
    </row>
    <row r="215" spans="1:6" ht="30.5" thickBot="1" x14ac:dyDescent="0.4">
      <c r="A215" s="262" t="s">
        <v>1181</v>
      </c>
      <c r="B215" s="272"/>
      <c r="C215" s="272" t="s">
        <v>1436</v>
      </c>
      <c r="D215" s="274" t="s">
        <v>767</v>
      </c>
      <c r="E215" s="264"/>
      <c r="F215" s="276"/>
    </row>
    <row r="216" spans="1:6" ht="15" thickBot="1" x14ac:dyDescent="0.4">
      <c r="A216" s="258" t="s">
        <v>1182</v>
      </c>
      <c r="B216" s="266"/>
      <c r="C216" s="266" t="s">
        <v>934</v>
      </c>
      <c r="D216" s="268" t="s">
        <v>767</v>
      </c>
      <c r="E216" s="260"/>
      <c r="F216" s="269"/>
    </row>
    <row r="217" spans="1:6" ht="30.5" thickBot="1" x14ac:dyDescent="0.4">
      <c r="A217" s="262" t="s">
        <v>1183</v>
      </c>
      <c r="B217" s="272"/>
      <c r="C217" s="272" t="s">
        <v>935</v>
      </c>
      <c r="D217" s="274" t="s">
        <v>767</v>
      </c>
      <c r="E217" s="264"/>
      <c r="F217" s="276"/>
    </row>
    <row r="218" spans="1:6" ht="20" x14ac:dyDescent="0.35">
      <c r="A218" s="440" t="s">
        <v>1184</v>
      </c>
      <c r="B218" s="444"/>
      <c r="C218" s="265" t="s">
        <v>936</v>
      </c>
      <c r="D218" s="447" t="s">
        <v>767</v>
      </c>
      <c r="E218" s="437"/>
      <c r="F218" s="461"/>
    </row>
    <row r="219" spans="1:6" x14ac:dyDescent="0.35">
      <c r="A219" s="441"/>
      <c r="B219" s="445"/>
      <c r="C219" s="267" t="s">
        <v>937</v>
      </c>
      <c r="D219" s="448"/>
      <c r="E219" s="438"/>
      <c r="F219" s="462"/>
    </row>
    <row r="220" spans="1:6" x14ac:dyDescent="0.35">
      <c r="A220" s="441"/>
      <c r="B220" s="445"/>
      <c r="C220" s="267" t="s">
        <v>938</v>
      </c>
      <c r="D220" s="448"/>
      <c r="E220" s="438"/>
      <c r="F220" s="462"/>
    </row>
    <row r="221" spans="1:6" x14ac:dyDescent="0.35">
      <c r="A221" s="441"/>
      <c r="B221" s="445"/>
      <c r="C221" s="267" t="s">
        <v>939</v>
      </c>
      <c r="D221" s="448"/>
      <c r="E221" s="438"/>
      <c r="F221" s="462"/>
    </row>
    <row r="222" spans="1:6" x14ac:dyDescent="0.35">
      <c r="A222" s="441"/>
      <c r="B222" s="445"/>
      <c r="C222" s="267" t="s">
        <v>940</v>
      </c>
      <c r="D222" s="448"/>
      <c r="E222" s="438"/>
      <c r="F222" s="462"/>
    </row>
    <row r="223" spans="1:6" x14ac:dyDescent="0.35">
      <c r="A223" s="441"/>
      <c r="B223" s="445"/>
      <c r="C223" s="267" t="s">
        <v>941</v>
      </c>
      <c r="D223" s="448"/>
      <c r="E223" s="438"/>
      <c r="F223" s="462"/>
    </row>
    <row r="224" spans="1:6" x14ac:dyDescent="0.35">
      <c r="A224" s="441"/>
      <c r="B224" s="445"/>
      <c r="C224" s="267" t="s">
        <v>942</v>
      </c>
      <c r="D224" s="448"/>
      <c r="E224" s="438"/>
      <c r="F224" s="462"/>
    </row>
    <row r="225" spans="1:6" ht="15" thickBot="1" x14ac:dyDescent="0.4">
      <c r="A225" s="442"/>
      <c r="B225" s="446"/>
      <c r="C225" s="268" t="s">
        <v>943</v>
      </c>
      <c r="D225" s="449"/>
      <c r="E225" s="439"/>
      <c r="F225" s="463"/>
    </row>
    <row r="226" spans="1:6" ht="30.5" thickBot="1" x14ac:dyDescent="0.4">
      <c r="A226" s="262" t="s">
        <v>1185</v>
      </c>
      <c r="B226" s="272"/>
      <c r="C226" s="272" t="s">
        <v>944</v>
      </c>
      <c r="D226" s="274" t="s">
        <v>767</v>
      </c>
      <c r="E226" s="264"/>
      <c r="F226" s="276"/>
    </row>
    <row r="227" spans="1:6" ht="15" thickBot="1" x14ac:dyDescent="0.4">
      <c r="A227" s="246" t="s">
        <v>1186</v>
      </c>
      <c r="B227" s="443" t="s">
        <v>212</v>
      </c>
      <c r="C227" s="443"/>
      <c r="D227" s="247"/>
      <c r="E227" s="195"/>
      <c r="F227" s="194"/>
    </row>
    <row r="228" spans="1:6" ht="20.5" thickBot="1" x14ac:dyDescent="0.4">
      <c r="A228" s="262" t="s">
        <v>1187</v>
      </c>
      <c r="B228" s="272"/>
      <c r="C228" s="272" t="s">
        <v>945</v>
      </c>
      <c r="D228" s="274" t="s">
        <v>767</v>
      </c>
      <c r="E228" s="264"/>
      <c r="F228" s="276"/>
    </row>
    <row r="229" spans="1:6" ht="15" thickBot="1" x14ac:dyDescent="0.4">
      <c r="A229" s="258" t="s">
        <v>1188</v>
      </c>
      <c r="B229" s="266"/>
      <c r="C229" s="266" t="s">
        <v>946</v>
      </c>
      <c r="D229" s="268" t="s">
        <v>767</v>
      </c>
      <c r="E229" s="260"/>
      <c r="F229" s="269"/>
    </row>
    <row r="230" spans="1:6" ht="15" thickBot="1" x14ac:dyDescent="0.4">
      <c r="A230" s="262" t="s">
        <v>1189</v>
      </c>
      <c r="B230" s="272"/>
      <c r="C230" s="272" t="s">
        <v>1437</v>
      </c>
      <c r="D230" s="274" t="s">
        <v>767</v>
      </c>
      <c r="E230" s="264"/>
      <c r="F230" s="276"/>
    </row>
    <row r="231" spans="1:6" ht="15" thickBot="1" x14ac:dyDescent="0.4">
      <c r="A231" s="258" t="s">
        <v>1190</v>
      </c>
      <c r="B231" s="266"/>
      <c r="C231" s="266" t="s">
        <v>947</v>
      </c>
      <c r="D231" s="268" t="s">
        <v>767</v>
      </c>
      <c r="E231" s="260"/>
      <c r="F231" s="269"/>
    </row>
    <row r="232" spans="1:6" ht="20.5" thickBot="1" x14ac:dyDescent="0.4">
      <c r="A232" s="262" t="s">
        <v>1191</v>
      </c>
      <c r="B232" s="272"/>
      <c r="C232" s="272" t="s">
        <v>948</v>
      </c>
      <c r="D232" s="274" t="s">
        <v>767</v>
      </c>
      <c r="E232" s="264"/>
      <c r="F232" s="276"/>
    </row>
    <row r="233" spans="1:6" ht="15" thickBot="1" x14ac:dyDescent="0.4">
      <c r="A233" s="246" t="s">
        <v>1192</v>
      </c>
      <c r="B233" s="443" t="s">
        <v>949</v>
      </c>
      <c r="C233" s="443"/>
      <c r="D233" s="247"/>
      <c r="E233" s="195"/>
      <c r="F233" s="194"/>
    </row>
    <row r="234" spans="1:6" ht="20.5" thickBot="1" x14ac:dyDescent="0.4">
      <c r="A234" s="262" t="s">
        <v>1193</v>
      </c>
      <c r="B234" s="272"/>
      <c r="C234" s="272" t="s">
        <v>950</v>
      </c>
      <c r="D234" s="274" t="s">
        <v>767</v>
      </c>
      <c r="E234" s="264"/>
      <c r="F234" s="276"/>
    </row>
    <row r="235" spans="1:6" ht="15" thickBot="1" x14ac:dyDescent="0.4">
      <c r="A235" s="258" t="s">
        <v>1194</v>
      </c>
      <c r="B235" s="266"/>
      <c r="C235" s="266" t="s">
        <v>951</v>
      </c>
      <c r="D235" s="268" t="s">
        <v>767</v>
      </c>
      <c r="E235" s="260"/>
      <c r="F235" s="269"/>
    </row>
    <row r="236" spans="1:6" ht="15" thickBot="1" x14ac:dyDescent="0.4">
      <c r="A236" s="262" t="s">
        <v>1195</v>
      </c>
      <c r="B236" s="272"/>
      <c r="C236" s="272" t="s">
        <v>952</v>
      </c>
      <c r="D236" s="274" t="s">
        <v>767</v>
      </c>
      <c r="E236" s="264"/>
      <c r="F236" s="276"/>
    </row>
    <row r="237" spans="1:6" ht="15" thickBot="1" x14ac:dyDescent="0.4">
      <c r="A237" s="246" t="s">
        <v>1196</v>
      </c>
      <c r="B237" s="443" t="s">
        <v>33</v>
      </c>
      <c r="C237" s="443"/>
      <c r="D237" s="247"/>
      <c r="E237" s="195"/>
      <c r="F237" s="194"/>
    </row>
    <row r="238" spans="1:6" ht="20.5" thickBot="1" x14ac:dyDescent="0.4">
      <c r="A238" s="262" t="s">
        <v>1197</v>
      </c>
      <c r="B238" s="272"/>
      <c r="C238" s="272" t="s">
        <v>953</v>
      </c>
      <c r="D238" s="274" t="s">
        <v>767</v>
      </c>
      <c r="E238" s="264"/>
      <c r="F238" s="276"/>
    </row>
    <row r="239" spans="1:6" ht="20.5" thickBot="1" x14ac:dyDescent="0.4">
      <c r="A239" s="258" t="s">
        <v>1198</v>
      </c>
      <c r="B239" s="266"/>
      <c r="C239" s="266" t="s">
        <v>954</v>
      </c>
      <c r="D239" s="268" t="s">
        <v>767</v>
      </c>
      <c r="E239" s="260"/>
      <c r="F239" s="269"/>
    </row>
    <row r="240" spans="1:6" ht="15" thickBot="1" x14ac:dyDescent="0.4">
      <c r="A240" s="262" t="s">
        <v>1199</v>
      </c>
      <c r="B240" s="272"/>
      <c r="C240" s="272" t="s">
        <v>955</v>
      </c>
      <c r="D240" s="274" t="s">
        <v>767</v>
      </c>
      <c r="E240" s="264"/>
      <c r="F240" s="276"/>
    </row>
    <row r="241" spans="1:6" ht="15" thickBot="1" x14ac:dyDescent="0.4">
      <c r="A241" s="258" t="s">
        <v>1200</v>
      </c>
      <c r="B241" s="266"/>
      <c r="C241" s="266" t="s">
        <v>956</v>
      </c>
      <c r="D241" s="268" t="s">
        <v>767</v>
      </c>
      <c r="E241" s="260"/>
      <c r="F241" s="269"/>
    </row>
    <row r="242" spans="1:6" ht="15" thickBot="1" x14ac:dyDescent="0.4">
      <c r="A242" s="262" t="s">
        <v>1201</v>
      </c>
      <c r="B242" s="272"/>
      <c r="C242" s="272" t="s">
        <v>957</v>
      </c>
      <c r="D242" s="274" t="s">
        <v>767</v>
      </c>
      <c r="E242" s="264"/>
      <c r="F242" s="276"/>
    </row>
    <row r="243" spans="1:6" ht="20.5" thickBot="1" x14ac:dyDescent="0.4">
      <c r="A243" s="258" t="s">
        <v>1202</v>
      </c>
      <c r="B243" s="266"/>
      <c r="C243" s="266" t="s">
        <v>958</v>
      </c>
      <c r="D243" s="268" t="s">
        <v>767</v>
      </c>
      <c r="E243" s="260"/>
      <c r="F243" s="269"/>
    </row>
    <row r="244" spans="1:6" ht="20.5" thickBot="1" x14ac:dyDescent="0.4">
      <c r="A244" s="262" t="s">
        <v>1203</v>
      </c>
      <c r="B244" s="272"/>
      <c r="C244" s="272" t="s">
        <v>959</v>
      </c>
      <c r="D244" s="274" t="s">
        <v>767</v>
      </c>
      <c r="E244" s="264"/>
      <c r="F244" s="276"/>
    </row>
    <row r="245" spans="1:6" ht="15" thickBot="1" x14ac:dyDescent="0.4">
      <c r="A245" s="258" t="s">
        <v>1204</v>
      </c>
      <c r="B245" s="266"/>
      <c r="C245" s="266" t="s">
        <v>960</v>
      </c>
      <c r="D245" s="268" t="s">
        <v>767</v>
      </c>
      <c r="E245" s="260"/>
      <c r="F245" s="269"/>
    </row>
    <row r="246" spans="1:6" ht="15" thickBot="1" x14ac:dyDescent="0.4">
      <c r="A246" s="249" t="s">
        <v>1205</v>
      </c>
      <c r="B246" s="450" t="s">
        <v>961</v>
      </c>
      <c r="C246" s="450"/>
      <c r="D246" s="250"/>
      <c r="E246" s="195"/>
      <c r="F246" s="194"/>
    </row>
    <row r="247" spans="1:6" ht="20.5" thickBot="1" x14ac:dyDescent="0.4">
      <c r="A247" s="258" t="s">
        <v>1206</v>
      </c>
      <c r="B247" s="266"/>
      <c r="C247" s="266" t="s">
        <v>962</v>
      </c>
      <c r="D247" s="268" t="s">
        <v>767</v>
      </c>
      <c r="E247" s="260"/>
      <c r="F247" s="269"/>
    </row>
    <row r="248" spans="1:6" ht="20.5" thickBot="1" x14ac:dyDescent="0.4">
      <c r="A248" s="262" t="s">
        <v>1207</v>
      </c>
      <c r="B248" s="272"/>
      <c r="C248" s="272" t="s">
        <v>963</v>
      </c>
      <c r="D248" s="274" t="s">
        <v>767</v>
      </c>
      <c r="E248" s="264"/>
      <c r="F248" s="276"/>
    </row>
    <row r="249" spans="1:6" ht="20.5" thickBot="1" x14ac:dyDescent="0.4">
      <c r="A249" s="258" t="s">
        <v>1208</v>
      </c>
      <c r="B249" s="266"/>
      <c r="C249" s="266" t="s">
        <v>964</v>
      </c>
      <c r="D249" s="268" t="s">
        <v>767</v>
      </c>
      <c r="E249" s="260"/>
      <c r="F249" s="269"/>
    </row>
    <row r="250" spans="1:6" ht="20.5" thickBot="1" x14ac:dyDescent="0.4">
      <c r="A250" s="262" t="s">
        <v>1209</v>
      </c>
      <c r="B250" s="272"/>
      <c r="C250" s="272" t="s">
        <v>965</v>
      </c>
      <c r="D250" s="274" t="s">
        <v>767</v>
      </c>
      <c r="E250" s="264"/>
      <c r="F250" s="276"/>
    </row>
    <row r="251" spans="1:6" ht="20.5" thickBot="1" x14ac:dyDescent="0.4">
      <c r="A251" s="258" t="s">
        <v>1210</v>
      </c>
      <c r="B251" s="266"/>
      <c r="C251" s="266" t="s">
        <v>966</v>
      </c>
      <c r="D251" s="268" t="s">
        <v>767</v>
      </c>
      <c r="E251" s="260"/>
      <c r="F251" s="269"/>
    </row>
    <row r="252" spans="1:6" ht="15" thickBot="1" x14ac:dyDescent="0.4">
      <c r="A252" s="249" t="s">
        <v>1211</v>
      </c>
      <c r="B252" s="450" t="s">
        <v>967</v>
      </c>
      <c r="C252" s="450"/>
      <c r="D252" s="250"/>
      <c r="E252" s="195"/>
      <c r="F252" s="194"/>
    </row>
    <row r="253" spans="1:6" ht="15" thickBot="1" x14ac:dyDescent="0.4">
      <c r="A253" s="258" t="s">
        <v>1212</v>
      </c>
      <c r="B253" s="266"/>
      <c r="C253" s="266" t="s">
        <v>968</v>
      </c>
      <c r="D253" s="268" t="s">
        <v>767</v>
      </c>
      <c r="E253" s="260"/>
      <c r="F253" s="269"/>
    </row>
    <row r="254" spans="1:6" ht="20.5" thickBot="1" x14ac:dyDescent="0.4">
      <c r="A254" s="262" t="s">
        <v>1213</v>
      </c>
      <c r="B254" s="272"/>
      <c r="C254" s="272" t="s">
        <v>969</v>
      </c>
      <c r="D254" s="274" t="s">
        <v>767</v>
      </c>
      <c r="E254" s="264"/>
      <c r="F254" s="276"/>
    </row>
    <row r="255" spans="1:6" ht="15" thickBot="1" x14ac:dyDescent="0.4">
      <c r="A255" s="258" t="s">
        <v>1214</v>
      </c>
      <c r="B255" s="266"/>
      <c r="C255" s="266" t="s">
        <v>970</v>
      </c>
      <c r="D255" s="268" t="s">
        <v>767</v>
      </c>
      <c r="E255" s="260"/>
      <c r="F255" s="269"/>
    </row>
    <row r="256" spans="1:6" ht="20.5" thickBot="1" x14ac:dyDescent="0.4">
      <c r="A256" s="262" t="s">
        <v>1215</v>
      </c>
      <c r="B256" s="272"/>
      <c r="C256" s="272" t="s">
        <v>971</v>
      </c>
      <c r="D256" s="274" t="s">
        <v>767</v>
      </c>
      <c r="E256" s="264"/>
      <c r="F256" s="276"/>
    </row>
    <row r="257" spans="1:6" ht="15" thickBot="1" x14ac:dyDescent="0.4">
      <c r="A257" s="246" t="s">
        <v>1216</v>
      </c>
      <c r="B257" s="443" t="s">
        <v>972</v>
      </c>
      <c r="C257" s="443"/>
      <c r="D257" s="247"/>
      <c r="E257" s="195"/>
      <c r="F257" s="194"/>
    </row>
    <row r="258" spans="1:6" ht="15" thickBot="1" x14ac:dyDescent="0.4">
      <c r="A258" s="262" t="s">
        <v>1217</v>
      </c>
      <c r="B258" s="272"/>
      <c r="C258" s="272" t="s">
        <v>968</v>
      </c>
      <c r="D258" s="274" t="s">
        <v>767</v>
      </c>
      <c r="E258" s="264"/>
      <c r="F258" s="276"/>
    </row>
    <row r="259" spans="1:6" ht="20.5" thickBot="1" x14ac:dyDescent="0.4">
      <c r="A259" s="258" t="s">
        <v>1218</v>
      </c>
      <c r="B259" s="266"/>
      <c r="C259" s="266" t="s">
        <v>973</v>
      </c>
      <c r="D259" s="268" t="s">
        <v>767</v>
      </c>
      <c r="E259" s="260"/>
      <c r="F259" s="269"/>
    </row>
    <row r="260" spans="1:6" ht="15" thickBot="1" x14ac:dyDescent="0.4">
      <c r="A260" s="262" t="s">
        <v>1219</v>
      </c>
      <c r="B260" s="272"/>
      <c r="C260" s="272" t="s">
        <v>974</v>
      </c>
      <c r="D260" s="274" t="s">
        <v>767</v>
      </c>
      <c r="E260" s="264"/>
      <c r="F260" s="276"/>
    </row>
    <row r="261" spans="1:6" ht="20.5" thickBot="1" x14ac:dyDescent="0.4">
      <c r="A261" s="258" t="s">
        <v>1220</v>
      </c>
      <c r="B261" s="266"/>
      <c r="C261" s="266" t="s">
        <v>975</v>
      </c>
      <c r="D261" s="268" t="s">
        <v>767</v>
      </c>
      <c r="E261" s="260"/>
      <c r="F261" s="269"/>
    </row>
    <row r="262" spans="1:6" ht="15" thickBot="1" x14ac:dyDescent="0.4">
      <c r="A262" s="249" t="s">
        <v>1221</v>
      </c>
      <c r="B262" s="450" t="s">
        <v>36</v>
      </c>
      <c r="C262" s="450"/>
      <c r="D262" s="250"/>
      <c r="E262" s="195"/>
      <c r="F262" s="194"/>
    </row>
    <row r="263" spans="1:6" ht="20.5" thickBot="1" x14ac:dyDescent="0.4">
      <c r="A263" s="258" t="s">
        <v>1222</v>
      </c>
      <c r="B263" s="266"/>
      <c r="C263" s="266" t="s">
        <v>976</v>
      </c>
      <c r="D263" s="268" t="s">
        <v>767</v>
      </c>
      <c r="E263" s="260"/>
      <c r="F263" s="269"/>
    </row>
    <row r="264" spans="1:6" ht="15" thickBot="1" x14ac:dyDescent="0.4">
      <c r="A264" s="249" t="s">
        <v>1223</v>
      </c>
      <c r="B264" s="450" t="s">
        <v>977</v>
      </c>
      <c r="C264" s="450"/>
      <c r="D264" s="250"/>
      <c r="E264" s="195"/>
      <c r="F264" s="194"/>
    </row>
    <row r="265" spans="1:6" ht="20.5" thickBot="1" x14ac:dyDescent="0.4">
      <c r="A265" s="258" t="s">
        <v>1224</v>
      </c>
      <c r="B265" s="266"/>
      <c r="C265" s="266" t="s">
        <v>978</v>
      </c>
      <c r="D265" s="268" t="s">
        <v>767</v>
      </c>
      <c r="E265" s="260"/>
      <c r="F265" s="269"/>
    </row>
    <row r="266" spans="1:6" ht="30.5" thickBot="1" x14ac:dyDescent="0.4">
      <c r="A266" s="262" t="s">
        <v>1225</v>
      </c>
      <c r="B266" s="272"/>
      <c r="C266" s="272" t="s">
        <v>979</v>
      </c>
      <c r="D266" s="274" t="s">
        <v>767</v>
      </c>
      <c r="E266" s="264"/>
      <c r="F266" s="276"/>
    </row>
    <row r="267" spans="1:6" ht="20.5" thickBot="1" x14ac:dyDescent="0.4">
      <c r="A267" s="258" t="s">
        <v>1226</v>
      </c>
      <c r="B267" s="266"/>
      <c r="C267" s="266" t="s">
        <v>980</v>
      </c>
      <c r="D267" s="268" t="s">
        <v>767</v>
      </c>
      <c r="E267" s="260"/>
      <c r="F267" s="269"/>
    </row>
    <row r="268" spans="1:6" ht="20.5" thickBot="1" x14ac:dyDescent="0.4">
      <c r="A268" s="262" t="s">
        <v>1227</v>
      </c>
      <c r="B268" s="272"/>
      <c r="C268" s="272" t="s">
        <v>981</v>
      </c>
      <c r="D268" s="274" t="s">
        <v>767</v>
      </c>
      <c r="E268" s="264"/>
      <c r="F268" s="276"/>
    </row>
    <row r="269" spans="1:6" ht="15" thickBot="1" x14ac:dyDescent="0.4">
      <c r="A269" s="258" t="s">
        <v>1228</v>
      </c>
      <c r="B269" s="266"/>
      <c r="C269" s="266" t="s">
        <v>982</v>
      </c>
      <c r="D269" s="268" t="s">
        <v>767</v>
      </c>
      <c r="E269" s="260"/>
      <c r="F269" s="269"/>
    </row>
    <row r="270" spans="1:6" ht="15" thickBot="1" x14ac:dyDescent="0.4">
      <c r="A270" s="262" t="s">
        <v>1229</v>
      </c>
      <c r="B270" s="272"/>
      <c r="C270" s="272" t="s">
        <v>1438</v>
      </c>
      <c r="D270" s="274" t="s">
        <v>767</v>
      </c>
      <c r="E270" s="264"/>
      <c r="F270" s="276"/>
    </row>
    <row r="271" spans="1:6" ht="15" thickBot="1" x14ac:dyDescent="0.4">
      <c r="A271" s="258" t="s">
        <v>1230</v>
      </c>
      <c r="B271" s="266"/>
      <c r="C271" s="266" t="s">
        <v>1439</v>
      </c>
      <c r="D271" s="274" t="s">
        <v>767</v>
      </c>
      <c r="E271" s="260"/>
      <c r="F271" s="269"/>
    </row>
    <row r="272" spans="1:6" x14ac:dyDescent="0.35">
      <c r="A272" s="431" t="s">
        <v>1231</v>
      </c>
      <c r="B272" s="451"/>
      <c r="C272" s="451" t="s">
        <v>1440</v>
      </c>
      <c r="D272" s="273" t="s">
        <v>767</v>
      </c>
      <c r="E272" s="434"/>
      <c r="F272" s="458"/>
    </row>
    <row r="273" spans="1:6" ht="15" thickBot="1" x14ac:dyDescent="0.4">
      <c r="A273" s="433"/>
      <c r="B273" s="453"/>
      <c r="C273" s="453"/>
      <c r="D273" s="274"/>
      <c r="E273" s="436"/>
      <c r="F273" s="460"/>
    </row>
    <row r="274" spans="1:6" ht="15" thickBot="1" x14ac:dyDescent="0.4">
      <c r="A274" s="258" t="s">
        <v>1232</v>
      </c>
      <c r="B274" s="266"/>
      <c r="C274" s="266" t="s">
        <v>1411</v>
      </c>
      <c r="D274" s="268" t="s">
        <v>1441</v>
      </c>
      <c r="E274" s="260"/>
      <c r="F274" s="269"/>
    </row>
    <row r="275" spans="1:6" ht="20" x14ac:dyDescent="0.35">
      <c r="A275" s="431" t="s">
        <v>1233</v>
      </c>
      <c r="B275" s="451"/>
      <c r="C275" s="271" t="s">
        <v>983</v>
      </c>
      <c r="D275" s="454" t="s">
        <v>767</v>
      </c>
      <c r="E275" s="434"/>
      <c r="F275" s="458"/>
    </row>
    <row r="276" spans="1:6" x14ac:dyDescent="0.35">
      <c r="A276" s="432"/>
      <c r="B276" s="452"/>
      <c r="C276" s="273" t="s">
        <v>984</v>
      </c>
      <c r="D276" s="455"/>
      <c r="E276" s="435"/>
      <c r="F276" s="459"/>
    </row>
    <row r="277" spans="1:6" x14ac:dyDescent="0.35">
      <c r="A277" s="432"/>
      <c r="B277" s="452"/>
      <c r="C277" s="273" t="s">
        <v>985</v>
      </c>
      <c r="D277" s="455"/>
      <c r="E277" s="435"/>
      <c r="F277" s="459"/>
    </row>
    <row r="278" spans="1:6" x14ac:dyDescent="0.35">
      <c r="A278" s="432"/>
      <c r="B278" s="452"/>
      <c r="C278" s="273" t="s">
        <v>986</v>
      </c>
      <c r="D278" s="455"/>
      <c r="E278" s="435"/>
      <c r="F278" s="459"/>
    </row>
    <row r="279" spans="1:6" ht="20" x14ac:dyDescent="0.35">
      <c r="A279" s="432"/>
      <c r="B279" s="452"/>
      <c r="C279" s="273" t="s">
        <v>987</v>
      </c>
      <c r="D279" s="455"/>
      <c r="E279" s="435"/>
      <c r="F279" s="459"/>
    </row>
    <row r="280" spans="1:6" ht="15" thickBot="1" x14ac:dyDescent="0.4">
      <c r="A280" s="433"/>
      <c r="B280" s="453"/>
      <c r="C280" s="274" t="s">
        <v>988</v>
      </c>
      <c r="D280" s="456"/>
      <c r="E280" s="436"/>
      <c r="F280" s="460"/>
    </row>
    <row r="281" spans="1:6" x14ac:dyDescent="0.35">
      <c r="A281" s="256" t="s">
        <v>1234</v>
      </c>
      <c r="B281" s="444"/>
      <c r="C281" s="265" t="s">
        <v>989</v>
      </c>
      <c r="D281" s="447" t="s">
        <v>767</v>
      </c>
      <c r="E281" s="259"/>
      <c r="F281" s="461"/>
    </row>
    <row r="282" spans="1:6" x14ac:dyDescent="0.35">
      <c r="A282" s="257" t="s">
        <v>1104</v>
      </c>
      <c r="B282" s="445"/>
      <c r="C282" s="267" t="s">
        <v>990</v>
      </c>
      <c r="D282" s="448"/>
      <c r="E282" s="196"/>
      <c r="F282" s="462"/>
    </row>
    <row r="283" spans="1:6" ht="15" thickBot="1" x14ac:dyDescent="0.4">
      <c r="A283" s="258" t="s">
        <v>1104</v>
      </c>
      <c r="B283" s="446"/>
      <c r="C283" s="268" t="s">
        <v>991</v>
      </c>
      <c r="D283" s="449"/>
      <c r="E283" s="260"/>
      <c r="F283" s="463"/>
    </row>
    <row r="284" spans="1:6" ht="20.5" thickBot="1" x14ac:dyDescent="0.4">
      <c r="A284" s="262" t="s">
        <v>1235</v>
      </c>
      <c r="B284" s="272"/>
      <c r="C284" s="272" t="s">
        <v>992</v>
      </c>
      <c r="D284" s="274" t="s">
        <v>767</v>
      </c>
      <c r="E284" s="264"/>
      <c r="F284" s="276"/>
    </row>
    <row r="285" spans="1:6" ht="20.5" thickBot="1" x14ac:dyDescent="0.4">
      <c r="A285" s="258" t="s">
        <v>1236</v>
      </c>
      <c r="B285" s="266"/>
      <c r="C285" s="266" t="s">
        <v>993</v>
      </c>
      <c r="D285" s="268" t="s">
        <v>767</v>
      </c>
      <c r="E285" s="260"/>
      <c r="F285" s="269"/>
    </row>
    <row r="286" spans="1:6" ht="20.5" thickBot="1" x14ac:dyDescent="0.4">
      <c r="A286" s="262" t="s">
        <v>1237</v>
      </c>
      <c r="B286" s="272"/>
      <c r="C286" s="272" t="s">
        <v>994</v>
      </c>
      <c r="D286" s="274" t="s">
        <v>767</v>
      </c>
      <c r="E286" s="264"/>
      <c r="F286" s="276"/>
    </row>
    <row r="287" spans="1:6" ht="15" thickBot="1" x14ac:dyDescent="0.4">
      <c r="A287" s="258" t="s">
        <v>1238</v>
      </c>
      <c r="B287" s="266"/>
      <c r="C287" s="266" t="s">
        <v>995</v>
      </c>
      <c r="D287" s="268" t="s">
        <v>767</v>
      </c>
      <c r="E287" s="260"/>
      <c r="F287" s="269"/>
    </row>
    <row r="288" spans="1:6" ht="15" thickBot="1" x14ac:dyDescent="0.4">
      <c r="A288" s="262" t="s">
        <v>1239</v>
      </c>
      <c r="B288" s="272"/>
      <c r="C288" s="272" t="s">
        <v>996</v>
      </c>
      <c r="D288" s="274" t="s">
        <v>767</v>
      </c>
      <c r="E288" s="264"/>
      <c r="F288" s="276"/>
    </row>
    <row r="289" spans="1:6" ht="15" thickBot="1" x14ac:dyDescent="0.4">
      <c r="A289" s="246" t="s">
        <v>1240</v>
      </c>
      <c r="B289" s="443" t="s">
        <v>997</v>
      </c>
      <c r="C289" s="443"/>
      <c r="D289" s="247"/>
      <c r="E289" s="195"/>
      <c r="F289" s="194"/>
    </row>
    <row r="290" spans="1:6" ht="20.5" thickBot="1" x14ac:dyDescent="0.4">
      <c r="A290" s="262" t="s">
        <v>1241</v>
      </c>
      <c r="B290" s="272"/>
      <c r="C290" s="272" t="s">
        <v>998</v>
      </c>
      <c r="D290" s="274" t="s">
        <v>767</v>
      </c>
      <c r="E290" s="264"/>
      <c r="F290" s="276"/>
    </row>
    <row r="291" spans="1:6" ht="15" thickBot="1" x14ac:dyDescent="0.4">
      <c r="A291" s="246" t="s">
        <v>1242</v>
      </c>
      <c r="B291" s="443" t="s">
        <v>999</v>
      </c>
      <c r="C291" s="443"/>
      <c r="D291" s="247"/>
      <c r="E291" s="195"/>
      <c r="F291" s="194"/>
    </row>
    <row r="292" spans="1:6" ht="15" thickBot="1" x14ac:dyDescent="0.4">
      <c r="A292" s="262" t="s">
        <v>1243</v>
      </c>
      <c r="B292" s="272"/>
      <c r="C292" s="272" t="s">
        <v>1000</v>
      </c>
      <c r="D292" s="274" t="s">
        <v>767</v>
      </c>
      <c r="E292" s="264"/>
      <c r="F292" s="276"/>
    </row>
    <row r="293" spans="1:6" ht="15" thickBot="1" x14ac:dyDescent="0.4">
      <c r="A293" s="246" t="s">
        <v>1244</v>
      </c>
      <c r="B293" s="465" t="s">
        <v>1001</v>
      </c>
      <c r="C293" s="465"/>
      <c r="D293" s="247"/>
      <c r="E293" s="195"/>
      <c r="F293" s="194"/>
    </row>
    <row r="294" spans="1:6" ht="30" x14ac:dyDescent="0.35">
      <c r="A294" s="431" t="s">
        <v>1245</v>
      </c>
      <c r="B294" s="451"/>
      <c r="C294" s="271" t="s">
        <v>1002</v>
      </c>
      <c r="D294" s="454" t="s">
        <v>767</v>
      </c>
      <c r="E294" s="434"/>
      <c r="F294" s="458"/>
    </row>
    <row r="295" spans="1:6" x14ac:dyDescent="0.35">
      <c r="A295" s="432"/>
      <c r="B295" s="452"/>
      <c r="C295" s="273" t="s">
        <v>1003</v>
      </c>
      <c r="D295" s="455"/>
      <c r="E295" s="435"/>
      <c r="F295" s="459"/>
    </row>
    <row r="296" spans="1:6" x14ac:dyDescent="0.35">
      <c r="A296" s="432"/>
      <c r="B296" s="452"/>
      <c r="C296" s="273" t="s">
        <v>1004</v>
      </c>
      <c r="D296" s="455"/>
      <c r="E296" s="435"/>
      <c r="F296" s="459"/>
    </row>
    <row r="297" spans="1:6" x14ac:dyDescent="0.35">
      <c r="A297" s="432"/>
      <c r="B297" s="452"/>
      <c r="C297" s="273" t="s">
        <v>1005</v>
      </c>
      <c r="D297" s="455"/>
      <c r="E297" s="435"/>
      <c r="F297" s="459"/>
    </row>
    <row r="298" spans="1:6" x14ac:dyDescent="0.35">
      <c r="A298" s="432"/>
      <c r="B298" s="452"/>
      <c r="C298" s="273" t="s">
        <v>1006</v>
      </c>
      <c r="D298" s="455"/>
      <c r="E298" s="435"/>
      <c r="F298" s="459"/>
    </row>
    <row r="299" spans="1:6" ht="15" thickBot="1" x14ac:dyDescent="0.4">
      <c r="A299" s="433"/>
      <c r="B299" s="453"/>
      <c r="C299" s="274" t="s">
        <v>1007</v>
      </c>
      <c r="D299" s="456"/>
      <c r="E299" s="436"/>
      <c r="F299" s="460"/>
    </row>
    <row r="300" spans="1:6" ht="20.5" thickBot="1" x14ac:dyDescent="0.4">
      <c r="A300" s="258" t="s">
        <v>1246</v>
      </c>
      <c r="B300" s="266"/>
      <c r="C300" s="266" t="s">
        <v>1442</v>
      </c>
      <c r="D300" s="268" t="s">
        <v>767</v>
      </c>
      <c r="E300" s="260"/>
      <c r="F300" s="269"/>
    </row>
    <row r="301" spans="1:6" ht="15" thickBot="1" x14ac:dyDescent="0.4">
      <c r="A301" s="262" t="s">
        <v>1247</v>
      </c>
      <c r="B301" s="272"/>
      <c r="C301" s="272" t="s">
        <v>1443</v>
      </c>
      <c r="D301" s="274" t="s">
        <v>767</v>
      </c>
      <c r="E301" s="264"/>
      <c r="F301" s="276"/>
    </row>
    <row r="302" spans="1:6" ht="20.5" thickBot="1" x14ac:dyDescent="0.4">
      <c r="A302" s="258" t="s">
        <v>1248</v>
      </c>
      <c r="B302" s="266"/>
      <c r="C302" s="266" t="s">
        <v>1008</v>
      </c>
      <c r="D302" s="268" t="s">
        <v>767</v>
      </c>
      <c r="E302" s="260"/>
      <c r="F302" s="269"/>
    </row>
    <row r="303" spans="1:6" ht="15" thickBot="1" x14ac:dyDescent="0.4">
      <c r="A303" s="249" t="s">
        <v>1249</v>
      </c>
      <c r="B303" s="450" t="s">
        <v>1009</v>
      </c>
      <c r="C303" s="450"/>
      <c r="D303" s="250"/>
      <c r="E303" s="195"/>
      <c r="F303" s="194"/>
    </row>
    <row r="304" spans="1:6" ht="15" thickBot="1" x14ac:dyDescent="0.4">
      <c r="A304" s="258" t="s">
        <v>1250</v>
      </c>
      <c r="B304" s="266"/>
      <c r="C304" s="266" t="s">
        <v>1444</v>
      </c>
      <c r="D304" s="268" t="s">
        <v>767</v>
      </c>
      <c r="E304" s="260"/>
      <c r="F304" s="269"/>
    </row>
    <row r="305" spans="1:6" ht="20.5" thickBot="1" x14ac:dyDescent="0.4">
      <c r="A305" s="262" t="s">
        <v>1251</v>
      </c>
      <c r="B305" s="272"/>
      <c r="C305" s="272" t="s">
        <v>1010</v>
      </c>
      <c r="D305" s="274" t="s">
        <v>767</v>
      </c>
      <c r="E305" s="264"/>
      <c r="F305" s="276"/>
    </row>
    <row r="306" spans="1:6" ht="20.5" thickBot="1" x14ac:dyDescent="0.4">
      <c r="A306" s="258" t="s">
        <v>1252</v>
      </c>
      <c r="B306" s="266"/>
      <c r="C306" s="266" t="s">
        <v>1011</v>
      </c>
      <c r="D306" s="268" t="s">
        <v>767</v>
      </c>
      <c r="E306" s="260"/>
      <c r="F306" s="269"/>
    </row>
    <row r="307" spans="1:6" ht="15" thickBot="1" x14ac:dyDescent="0.4">
      <c r="A307" s="249" t="s">
        <v>1253</v>
      </c>
      <c r="B307" s="450" t="s">
        <v>44</v>
      </c>
      <c r="C307" s="450"/>
      <c r="D307" s="250"/>
      <c r="E307" s="195"/>
      <c r="F307" s="194"/>
    </row>
    <row r="308" spans="1:6" ht="30.5" thickBot="1" x14ac:dyDescent="0.4">
      <c r="A308" s="258" t="s">
        <v>1254</v>
      </c>
      <c r="B308" s="266"/>
      <c r="C308" s="266" t="s">
        <v>1012</v>
      </c>
      <c r="D308" s="268" t="s">
        <v>767</v>
      </c>
      <c r="E308" s="260"/>
      <c r="F308" s="269"/>
    </row>
    <row r="309" spans="1:6" ht="15" thickBot="1" x14ac:dyDescent="0.4">
      <c r="A309" s="249" t="s">
        <v>1255</v>
      </c>
      <c r="B309" s="450" t="s">
        <v>45</v>
      </c>
      <c r="C309" s="450"/>
      <c r="D309" s="250"/>
      <c r="E309" s="195"/>
      <c r="F309" s="194"/>
    </row>
    <row r="310" spans="1:6" ht="15" thickBot="1" x14ac:dyDescent="0.4">
      <c r="A310" s="258" t="s">
        <v>1256</v>
      </c>
      <c r="B310" s="266"/>
      <c r="C310" s="266" t="s">
        <v>1013</v>
      </c>
      <c r="D310" s="268" t="s">
        <v>767</v>
      </c>
      <c r="E310" s="260"/>
      <c r="F310" s="269"/>
    </row>
    <row r="311" spans="1:6" ht="15" thickBot="1" x14ac:dyDescent="0.4">
      <c r="A311" s="262" t="s">
        <v>1257</v>
      </c>
      <c r="B311" s="272"/>
      <c r="C311" s="272" t="s">
        <v>1014</v>
      </c>
      <c r="D311" s="274" t="s">
        <v>767</v>
      </c>
      <c r="E311" s="264"/>
      <c r="F311" s="276"/>
    </row>
    <row r="312" spans="1:6" ht="30.5" thickBot="1" x14ac:dyDescent="0.4">
      <c r="A312" s="258" t="s">
        <v>1258</v>
      </c>
      <c r="B312" s="266"/>
      <c r="C312" s="266" t="s">
        <v>1445</v>
      </c>
      <c r="D312" s="268" t="s">
        <v>767</v>
      </c>
      <c r="E312" s="260"/>
      <c r="F312" s="269"/>
    </row>
    <row r="313" spans="1:6" ht="20.5" thickBot="1" x14ac:dyDescent="0.4">
      <c r="A313" s="262" t="s">
        <v>1259</v>
      </c>
      <c r="B313" s="272"/>
      <c r="C313" s="272" t="s">
        <v>1015</v>
      </c>
      <c r="D313" s="274" t="s">
        <v>767</v>
      </c>
      <c r="E313" s="264"/>
      <c r="F313" s="276"/>
    </row>
    <row r="314" spans="1:6" ht="20.5" thickBot="1" x14ac:dyDescent="0.4">
      <c r="A314" s="258" t="s">
        <v>1260</v>
      </c>
      <c r="B314" s="266"/>
      <c r="C314" s="266" t="s">
        <v>1016</v>
      </c>
      <c r="D314" s="268" t="s">
        <v>767</v>
      </c>
      <c r="E314" s="260"/>
      <c r="F314" s="269"/>
    </row>
    <row r="315" spans="1:6" ht="15" thickBot="1" x14ac:dyDescent="0.4">
      <c r="A315" s="249" t="s">
        <v>1261</v>
      </c>
      <c r="B315" s="450" t="s">
        <v>1017</v>
      </c>
      <c r="C315" s="450"/>
      <c r="D315" s="250"/>
      <c r="E315" s="195"/>
      <c r="F315" s="194"/>
    </row>
    <row r="316" spans="1:6" ht="15" thickBot="1" x14ac:dyDescent="0.4">
      <c r="A316" s="258" t="s">
        <v>1262</v>
      </c>
      <c r="B316" s="266"/>
      <c r="C316" s="266" t="s">
        <v>1018</v>
      </c>
      <c r="D316" s="268" t="s">
        <v>767</v>
      </c>
      <c r="E316" s="260"/>
      <c r="F316" s="269"/>
    </row>
    <row r="317" spans="1:6" ht="15" thickBot="1" x14ac:dyDescent="0.4">
      <c r="A317" s="249" t="s">
        <v>1263</v>
      </c>
      <c r="B317" s="450" t="s">
        <v>1593</v>
      </c>
      <c r="C317" s="450"/>
      <c r="D317" s="250"/>
      <c r="E317" s="195"/>
      <c r="F317" s="194"/>
    </row>
    <row r="318" spans="1:6" ht="20.5" thickBot="1" x14ac:dyDescent="0.4">
      <c r="A318" s="258" t="s">
        <v>1264</v>
      </c>
      <c r="B318" s="266"/>
      <c r="C318" s="266" t="s">
        <v>1594</v>
      </c>
      <c r="D318" s="268" t="s">
        <v>767</v>
      </c>
      <c r="E318" s="260"/>
      <c r="F318" s="269"/>
    </row>
    <row r="319" spans="1:6" ht="15" thickBot="1" x14ac:dyDescent="0.4">
      <c r="A319" s="249" t="s">
        <v>1265</v>
      </c>
      <c r="B319" s="450" t="s">
        <v>1019</v>
      </c>
      <c r="C319" s="450"/>
      <c r="D319" s="250"/>
      <c r="E319" s="195"/>
      <c r="F319" s="194"/>
    </row>
    <row r="320" spans="1:6" ht="20.5" thickBot="1" x14ac:dyDescent="0.4">
      <c r="A320" s="258" t="s">
        <v>1266</v>
      </c>
      <c r="B320" s="266"/>
      <c r="C320" s="266" t="s">
        <v>1020</v>
      </c>
      <c r="D320" s="268" t="s">
        <v>767</v>
      </c>
      <c r="E320" s="260"/>
      <c r="F320" s="269"/>
    </row>
    <row r="321" spans="1:6" ht="15" thickBot="1" x14ac:dyDescent="0.4">
      <c r="A321" s="262" t="s">
        <v>1267</v>
      </c>
      <c r="B321" s="272"/>
      <c r="C321" s="272" t="s">
        <v>1446</v>
      </c>
      <c r="D321" s="274" t="s">
        <v>767</v>
      </c>
      <c r="E321" s="264"/>
      <c r="F321" s="276"/>
    </row>
    <row r="322" spans="1:6" ht="15" thickBot="1" x14ac:dyDescent="0.4">
      <c r="A322" s="246" t="s">
        <v>1268</v>
      </c>
      <c r="B322" s="443" t="s">
        <v>1021</v>
      </c>
      <c r="C322" s="443"/>
      <c r="D322" s="247"/>
      <c r="E322" s="195"/>
      <c r="F322" s="194"/>
    </row>
    <row r="323" spans="1:6" x14ac:dyDescent="0.35">
      <c r="A323" s="431" t="s">
        <v>1269</v>
      </c>
      <c r="B323" s="451"/>
      <c r="C323" s="253" t="s">
        <v>1022</v>
      </c>
      <c r="D323" s="454" t="s">
        <v>767</v>
      </c>
      <c r="E323" s="434"/>
      <c r="F323" s="458"/>
    </row>
    <row r="324" spans="1:6" x14ac:dyDescent="0.35">
      <c r="A324" s="432"/>
      <c r="B324" s="452"/>
      <c r="C324" s="273" t="s">
        <v>1023</v>
      </c>
      <c r="D324" s="455"/>
      <c r="E324" s="435"/>
      <c r="F324" s="459"/>
    </row>
    <row r="325" spans="1:6" x14ac:dyDescent="0.35">
      <c r="A325" s="432"/>
      <c r="B325" s="452"/>
      <c r="C325" s="273" t="s">
        <v>1024</v>
      </c>
      <c r="D325" s="455"/>
      <c r="E325" s="435"/>
      <c r="F325" s="459"/>
    </row>
    <row r="326" spans="1:6" x14ac:dyDescent="0.35">
      <c r="A326" s="432"/>
      <c r="B326" s="452"/>
      <c r="C326" s="254" t="s">
        <v>1025</v>
      </c>
      <c r="D326" s="455"/>
      <c r="E326" s="435"/>
      <c r="F326" s="459"/>
    </row>
    <row r="327" spans="1:6" x14ac:dyDescent="0.35">
      <c r="A327" s="432"/>
      <c r="B327" s="452"/>
      <c r="C327" s="254" t="s">
        <v>1026</v>
      </c>
      <c r="D327" s="455"/>
      <c r="E327" s="435"/>
      <c r="F327" s="459"/>
    </row>
    <row r="328" spans="1:6" x14ac:dyDescent="0.35">
      <c r="A328" s="432"/>
      <c r="B328" s="452"/>
      <c r="C328" s="254" t="s">
        <v>1027</v>
      </c>
      <c r="D328" s="455"/>
      <c r="E328" s="435"/>
      <c r="F328" s="459"/>
    </row>
    <row r="329" spans="1:6" x14ac:dyDescent="0.35">
      <c r="A329" s="432"/>
      <c r="B329" s="452"/>
      <c r="C329" s="254" t="s">
        <v>1028</v>
      </c>
      <c r="D329" s="455"/>
      <c r="E329" s="435"/>
      <c r="F329" s="459"/>
    </row>
    <row r="330" spans="1:6" ht="15" thickBot="1" x14ac:dyDescent="0.4">
      <c r="A330" s="433"/>
      <c r="B330" s="453"/>
      <c r="C330" s="272" t="s">
        <v>1029</v>
      </c>
      <c r="D330" s="456"/>
      <c r="E330" s="436"/>
      <c r="F330" s="460"/>
    </row>
    <row r="331" spans="1:6" ht="20.5" thickBot="1" x14ac:dyDescent="0.4">
      <c r="A331" s="258" t="s">
        <v>1270</v>
      </c>
      <c r="B331" s="266"/>
      <c r="C331" s="266" t="s">
        <v>1030</v>
      </c>
      <c r="D331" s="268" t="s">
        <v>767</v>
      </c>
      <c r="E331" s="260"/>
      <c r="F331" s="269"/>
    </row>
  </sheetData>
  <sheetProtection sheet="1" objects="1" scenarios="1"/>
  <mergeCells count="132">
    <mergeCell ref="D294:D299"/>
    <mergeCell ref="F294:F299"/>
    <mergeCell ref="B303:C303"/>
    <mergeCell ref="B307:C307"/>
    <mergeCell ref="F323:F330"/>
    <mergeCell ref="B264:C264"/>
    <mergeCell ref="B275:B280"/>
    <mergeCell ref="D275:D280"/>
    <mergeCell ref="F275:F280"/>
    <mergeCell ref="B281:B283"/>
    <mergeCell ref="D281:D283"/>
    <mergeCell ref="F281:F283"/>
    <mergeCell ref="B289:C289"/>
    <mergeCell ref="B291:C291"/>
    <mergeCell ref="F218:F225"/>
    <mergeCell ref="B227:C227"/>
    <mergeCell ref="B207:B211"/>
    <mergeCell ref="D207:D211"/>
    <mergeCell ref="F207:F211"/>
    <mergeCell ref="B212:C212"/>
    <mergeCell ref="D323:D330"/>
    <mergeCell ref="A1:C1"/>
    <mergeCell ref="B272:B273"/>
    <mergeCell ref="C272:C273"/>
    <mergeCell ref="F272:F273"/>
    <mergeCell ref="B233:C233"/>
    <mergeCell ref="B237:C237"/>
    <mergeCell ref="B246:C246"/>
    <mergeCell ref="B252:C252"/>
    <mergeCell ref="B257:C257"/>
    <mergeCell ref="B309:C309"/>
    <mergeCell ref="B315:C315"/>
    <mergeCell ref="B317:C317"/>
    <mergeCell ref="B319:C319"/>
    <mergeCell ref="B322:C322"/>
    <mergeCell ref="B323:B330"/>
    <mergeCell ref="B293:C293"/>
    <mergeCell ref="B294:B299"/>
    <mergeCell ref="F192:F194"/>
    <mergeCell ref="B195:B197"/>
    <mergeCell ref="D195:D197"/>
    <mergeCell ref="F195:F197"/>
    <mergeCell ref="B198:B200"/>
    <mergeCell ref="D198:D200"/>
    <mergeCell ref="F198:F200"/>
    <mergeCell ref="B201:B202"/>
    <mergeCell ref="D201:D202"/>
    <mergeCell ref="F201:F202"/>
    <mergeCell ref="F186:F188"/>
    <mergeCell ref="B189:B191"/>
    <mergeCell ref="D189:D191"/>
    <mergeCell ref="F189:F191"/>
    <mergeCell ref="B178:C178"/>
    <mergeCell ref="B182:C182"/>
    <mergeCell ref="B185:C185"/>
    <mergeCell ref="B186:B188"/>
    <mergeCell ref="D186:D188"/>
    <mergeCell ref="F122:F125"/>
    <mergeCell ref="B100:B103"/>
    <mergeCell ref="D100:D103"/>
    <mergeCell ref="F100:F103"/>
    <mergeCell ref="B113:B118"/>
    <mergeCell ref="D113:D118"/>
    <mergeCell ref="F113:F118"/>
    <mergeCell ref="B134:C134"/>
    <mergeCell ref="B141:C141"/>
    <mergeCell ref="F46:F59"/>
    <mergeCell ref="B68:C68"/>
    <mergeCell ref="F37:F45"/>
    <mergeCell ref="B5:B9"/>
    <mergeCell ref="D5:D9"/>
    <mergeCell ref="F5:F9"/>
    <mergeCell ref="B13:C13"/>
    <mergeCell ref="F87:F96"/>
    <mergeCell ref="B98:C98"/>
    <mergeCell ref="B73:C73"/>
    <mergeCell ref="B83:B86"/>
    <mergeCell ref="D83:D86"/>
    <mergeCell ref="F83:F86"/>
    <mergeCell ref="A83:A86"/>
    <mergeCell ref="E87:E96"/>
    <mergeCell ref="E83:E86"/>
    <mergeCell ref="B30:C30"/>
    <mergeCell ref="B37:B45"/>
    <mergeCell ref="D37:D45"/>
    <mergeCell ref="B87:B96"/>
    <mergeCell ref="D87:D96"/>
    <mergeCell ref="B3:C3"/>
    <mergeCell ref="A5:A9"/>
    <mergeCell ref="E5:E9"/>
    <mergeCell ref="A37:A45"/>
    <mergeCell ref="E37:E45"/>
    <mergeCell ref="A46:A59"/>
    <mergeCell ref="E46:E59"/>
    <mergeCell ref="B46:B59"/>
    <mergeCell ref="D46:D59"/>
    <mergeCell ref="A323:A330"/>
    <mergeCell ref="E323:E330"/>
    <mergeCell ref="A294:A299"/>
    <mergeCell ref="E294:E299"/>
    <mergeCell ref="A275:A280"/>
    <mergeCell ref="E275:E280"/>
    <mergeCell ref="A100:A103"/>
    <mergeCell ref="E100:E103"/>
    <mergeCell ref="A113:A118"/>
    <mergeCell ref="E113:E118"/>
    <mergeCell ref="E122:E125"/>
    <mergeCell ref="A122:A125"/>
    <mergeCell ref="B120:C120"/>
    <mergeCell ref="B122:B125"/>
    <mergeCell ref="D122:D125"/>
    <mergeCell ref="B149:C149"/>
    <mergeCell ref="B161:C161"/>
    <mergeCell ref="B166:C166"/>
    <mergeCell ref="B173:C173"/>
    <mergeCell ref="B192:B194"/>
    <mergeCell ref="D192:D194"/>
    <mergeCell ref="B262:C262"/>
    <mergeCell ref="B218:B225"/>
    <mergeCell ref="D218:D225"/>
    <mergeCell ref="A198:A200"/>
    <mergeCell ref="E198:E200"/>
    <mergeCell ref="E192:E194"/>
    <mergeCell ref="A192:A194"/>
    <mergeCell ref="E186:E188"/>
    <mergeCell ref="A186:A188"/>
    <mergeCell ref="E272:E273"/>
    <mergeCell ref="A272:A273"/>
    <mergeCell ref="E218:E225"/>
    <mergeCell ref="A218:A225"/>
    <mergeCell ref="E207:E211"/>
    <mergeCell ref="A207:A211"/>
  </mergeCells>
  <conditionalFormatting sqref="E4:E331">
    <cfRule type="cellIs" dxfId="1" priority="1" stopIfTrue="1" operator="equal">
      <formula>"Noted"</formula>
    </cfRule>
    <cfRule type="cellIs" dxfId="0" priority="2" stopIfTrue="1" operator="equal">
      <formula>"Not Comply"</formula>
    </cfRule>
  </conditionalFormatting>
  <dataValidations disablePrompts="1" count="2">
    <dataValidation type="list" allowBlank="1" showInputMessage="1" showErrorMessage="1" sqref="E4:E331" xr:uid="{00000000-0002-0000-0300-000000000000}">
      <formula1>$H$1:$H$2</formula1>
    </dataValidation>
    <dataValidation type="list" allowBlank="1" showInputMessage="1" showErrorMessage="1" sqref="E3" xr:uid="{00000000-0002-0000-0300-000001000000}">
      <formula1>$H$1:$H$4</formula1>
    </dataValidation>
  </dataValidations>
  <printOptions horizontalCentered="1"/>
  <pageMargins left="0.23622047244094491" right="0.23622047244094491" top="0.94488188976377963" bottom="0.74803149606299213" header="0.11811023622047245" footer="0.31496062992125984"/>
  <pageSetup paperSize="9" scale="63" fitToHeight="0" orientation="landscape" r:id="rId1"/>
  <headerFooter>
    <oddHeader>&amp;L&amp;G&amp;CDetailed Response&amp;RAnnexure H</oddHeader>
    <oddFooter>&amp;CPage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P263"/>
  <sheetViews>
    <sheetView zoomScale="110" zoomScaleNormal="110" zoomScaleSheetLayoutView="100" workbookViewId="0">
      <pane xSplit="4" ySplit="3" topLeftCell="AE236" activePane="bottomRight" state="frozen"/>
      <selection pane="topRight" activeCell="C1" sqref="C1"/>
      <selection pane="bottomLeft" activeCell="A2" sqref="A2"/>
      <selection pane="bottomRight" activeCell="V26" sqref="V4:V26"/>
    </sheetView>
  </sheetViews>
  <sheetFormatPr defaultColWidth="17" defaultRowHeight="14" x14ac:dyDescent="0.3"/>
  <cols>
    <col min="1" max="1" width="9" style="31" bestFit="1" customWidth="1"/>
    <col min="2" max="2" width="15.26953125" style="31" bestFit="1" customWidth="1"/>
    <col min="3" max="3" width="11.7265625" style="31" bestFit="1" customWidth="1"/>
    <col min="4" max="4" width="28.453125" style="32" customWidth="1"/>
    <col min="5" max="5" width="10.7265625" style="31" customWidth="1"/>
    <col min="6" max="6" width="6.81640625" style="65" customWidth="1"/>
    <col min="7" max="7" width="5.81640625" style="65" customWidth="1"/>
    <col min="8" max="8" width="5.453125" style="65" customWidth="1"/>
    <col min="9" max="9" width="7.54296875" style="65" customWidth="1"/>
    <col min="10" max="10" width="7.81640625" style="66" customWidth="1"/>
    <col min="11" max="11" width="8.7265625" style="67" bestFit="1" customWidth="1"/>
    <col min="12" max="12" width="8.453125" style="67" customWidth="1"/>
    <col min="13" max="13" width="13.1796875" style="36" customWidth="1"/>
    <col min="14" max="14" width="46.26953125" style="32" customWidth="1"/>
    <col min="15" max="15" width="26.453125" style="32" customWidth="1"/>
    <col min="16" max="16" width="15.1796875" style="32" customWidth="1"/>
    <col min="17" max="17" width="11.26953125" style="32" customWidth="1"/>
    <col min="18" max="19" width="26.453125" style="72" customWidth="1"/>
    <col min="20" max="20" width="10.453125" style="32" customWidth="1"/>
    <col min="21" max="24" width="16.1796875" style="69" customWidth="1"/>
    <col min="25" max="26" width="12.81640625" style="32" customWidth="1"/>
    <col min="27" max="28" width="26.453125" style="72" customWidth="1"/>
    <col min="29" max="29" width="10.453125" style="32" customWidth="1"/>
    <col min="30" max="33" width="16.1796875" style="69" customWidth="1"/>
    <col min="34" max="34" width="21.1796875" style="69" customWidth="1"/>
    <col min="35" max="35" width="24.54296875" style="31" customWidth="1"/>
    <col min="36" max="225" width="126.54296875" style="31" customWidth="1"/>
    <col min="226" max="226" width="9.453125" style="31" bestFit="1" customWidth="1"/>
    <col min="227" max="227" width="11.7265625" style="31" bestFit="1" customWidth="1"/>
    <col min="228" max="228" width="12.54296875" style="31" bestFit="1" customWidth="1"/>
    <col min="229" max="229" width="35.453125" style="31" bestFit="1" customWidth="1"/>
    <col min="230" max="230" width="41.7265625" style="31" bestFit="1" customWidth="1"/>
    <col min="231" max="248" width="0" style="31" hidden="1" customWidth="1"/>
    <col min="249" max="249" width="30.54296875" style="31" bestFit="1" customWidth="1"/>
    <col min="250" max="16384" width="17" style="31"/>
  </cols>
  <sheetData>
    <row r="1" spans="1:248" ht="16.5" customHeight="1" thickBot="1" x14ac:dyDescent="0.35">
      <c r="E1" s="33"/>
      <c r="F1" s="34"/>
      <c r="G1" s="35"/>
      <c r="H1" s="35"/>
      <c r="I1" s="35"/>
      <c r="J1" s="35"/>
      <c r="K1" s="466"/>
      <c r="L1" s="466"/>
    </row>
    <row r="2" spans="1:248" ht="14.5" thickBot="1" x14ac:dyDescent="0.35">
      <c r="A2" s="37" t="s">
        <v>90</v>
      </c>
      <c r="B2" s="38" t="s">
        <v>91</v>
      </c>
      <c r="C2" s="38" t="s">
        <v>92</v>
      </c>
      <c r="D2" s="39" t="s">
        <v>93</v>
      </c>
      <c r="E2" s="38" t="s">
        <v>94</v>
      </c>
      <c r="F2" s="38" t="s">
        <v>95</v>
      </c>
      <c r="G2" s="38" t="s">
        <v>96</v>
      </c>
      <c r="H2" s="38" t="s">
        <v>97</v>
      </c>
      <c r="I2" s="38" t="s">
        <v>98</v>
      </c>
      <c r="J2" s="39" t="s">
        <v>99</v>
      </c>
      <c r="K2" s="467" t="s">
        <v>100</v>
      </c>
      <c r="L2" s="468"/>
      <c r="M2" s="38" t="s">
        <v>101</v>
      </c>
      <c r="N2" s="39" t="s">
        <v>102</v>
      </c>
      <c r="O2" s="39" t="s">
        <v>103</v>
      </c>
      <c r="P2" s="471" t="s">
        <v>642</v>
      </c>
      <c r="Q2" s="472"/>
      <c r="R2" s="472"/>
      <c r="S2" s="472"/>
      <c r="T2" s="472"/>
      <c r="U2" s="472"/>
      <c r="V2" s="472"/>
      <c r="W2" s="472"/>
      <c r="X2" s="473"/>
      <c r="Y2" s="471" t="s">
        <v>643</v>
      </c>
      <c r="Z2" s="472"/>
      <c r="AA2" s="472"/>
      <c r="AB2" s="472"/>
      <c r="AC2" s="472"/>
      <c r="AD2" s="472"/>
      <c r="AE2" s="472"/>
      <c r="AF2" s="472"/>
      <c r="AG2" s="473"/>
      <c r="AH2" s="70" t="s">
        <v>67</v>
      </c>
      <c r="AI2" s="70" t="s">
        <v>67</v>
      </c>
    </row>
    <row r="3" spans="1:248" s="43" customFormat="1" ht="60" customHeight="1" thickBot="1" x14ac:dyDescent="0.35">
      <c r="A3" s="40" t="s">
        <v>108</v>
      </c>
      <c r="B3" s="41" t="s">
        <v>109</v>
      </c>
      <c r="C3" s="41" t="s">
        <v>110</v>
      </c>
      <c r="D3" s="41" t="s">
        <v>111</v>
      </c>
      <c r="E3" s="41" t="s">
        <v>112</v>
      </c>
      <c r="F3" s="42" t="s">
        <v>113</v>
      </c>
      <c r="G3" s="42" t="s">
        <v>116</v>
      </c>
      <c r="H3" s="42" t="s">
        <v>117</v>
      </c>
      <c r="I3" s="42" t="s">
        <v>118</v>
      </c>
      <c r="J3" s="304" t="s">
        <v>120</v>
      </c>
      <c r="K3" s="469" t="s">
        <v>122</v>
      </c>
      <c r="L3" s="470"/>
      <c r="M3" s="41" t="s">
        <v>123</v>
      </c>
      <c r="N3" s="41" t="s">
        <v>124</v>
      </c>
      <c r="O3" s="41" t="s">
        <v>125</v>
      </c>
      <c r="P3" s="41" t="s">
        <v>639</v>
      </c>
      <c r="Q3" s="41" t="s">
        <v>1395</v>
      </c>
      <c r="R3" s="73" t="s">
        <v>638</v>
      </c>
      <c r="S3" s="73" t="s">
        <v>635</v>
      </c>
      <c r="T3" s="41" t="s">
        <v>636</v>
      </c>
      <c r="U3" s="71" t="s">
        <v>644</v>
      </c>
      <c r="V3" s="71" t="s">
        <v>645</v>
      </c>
      <c r="W3" s="71" t="s">
        <v>646</v>
      </c>
      <c r="X3" s="71" t="s">
        <v>637</v>
      </c>
      <c r="Y3" s="41" t="s">
        <v>639</v>
      </c>
      <c r="Z3" s="41" t="s">
        <v>1395</v>
      </c>
      <c r="AA3" s="73" t="s">
        <v>638</v>
      </c>
      <c r="AB3" s="73" t="s">
        <v>635</v>
      </c>
      <c r="AC3" s="41" t="s">
        <v>636</v>
      </c>
      <c r="AD3" s="71" t="s">
        <v>647</v>
      </c>
      <c r="AE3" s="71" t="s">
        <v>648</v>
      </c>
      <c r="AF3" s="71" t="s">
        <v>649</v>
      </c>
      <c r="AG3" s="71" t="s">
        <v>650</v>
      </c>
      <c r="AH3" s="71" t="s">
        <v>637</v>
      </c>
      <c r="AI3" s="71" t="s">
        <v>1643</v>
      </c>
    </row>
    <row r="4" spans="1:248" s="49" customFormat="1" ht="14.5" thickBot="1" x14ac:dyDescent="0.35">
      <c r="A4" s="44" t="s">
        <v>126</v>
      </c>
      <c r="B4" s="45" t="s">
        <v>127</v>
      </c>
      <c r="C4" s="45" t="s">
        <v>128</v>
      </c>
      <c r="D4" s="46" t="s">
        <v>129</v>
      </c>
      <c r="E4" s="46" t="s">
        <v>422</v>
      </c>
      <c r="F4" s="47">
        <v>5000</v>
      </c>
      <c r="G4" s="47" t="s">
        <v>97</v>
      </c>
      <c r="H4" s="48" t="s">
        <v>132</v>
      </c>
      <c r="I4" s="48" t="s">
        <v>96</v>
      </c>
      <c r="J4" s="44">
        <v>10000</v>
      </c>
      <c r="K4" s="45">
        <v>-34.195672999999999</v>
      </c>
      <c r="L4" s="45">
        <v>18.449432999999999</v>
      </c>
      <c r="M4" s="46" t="s">
        <v>134</v>
      </c>
      <c r="N4" s="46" t="s">
        <v>135</v>
      </c>
      <c r="O4" s="46"/>
      <c r="P4" s="232"/>
      <c r="Q4" s="234"/>
      <c r="R4" s="235"/>
      <c r="S4" s="235"/>
      <c r="T4" s="232"/>
      <c r="U4" s="236"/>
      <c r="V4" s="236"/>
      <c r="W4" s="307">
        <f>V4*12</f>
        <v>0</v>
      </c>
      <c r="X4" s="307">
        <f>W4*5+U4</f>
        <v>0</v>
      </c>
      <c r="Y4" s="232"/>
      <c r="Z4" s="233"/>
      <c r="AA4" s="235"/>
      <c r="AB4" s="235"/>
      <c r="AC4" s="232"/>
      <c r="AD4" s="236"/>
      <c r="AE4" s="236"/>
      <c r="AF4" s="307">
        <f t="shared" ref="AF4:AF11" si="0">AE4*12</f>
        <v>0</v>
      </c>
      <c r="AG4" s="307">
        <f t="shared" ref="AG4:AG11" si="1">AF4*5+AD4</f>
        <v>0</v>
      </c>
      <c r="AH4" s="308">
        <f t="shared" ref="AH4:AH26" si="2">AG4+X4</f>
        <v>0</v>
      </c>
      <c r="AI4" s="308">
        <f>AH4*2</f>
        <v>0</v>
      </c>
      <c r="HW4" s="31"/>
      <c r="HX4" s="31"/>
      <c r="HY4" s="31"/>
      <c r="HZ4" s="31"/>
      <c r="IA4" s="31"/>
      <c r="IB4" s="31"/>
      <c r="IC4" s="31"/>
      <c r="ID4" s="31"/>
      <c r="IE4" s="31"/>
      <c r="IF4" s="31"/>
      <c r="IG4" s="31"/>
      <c r="IH4" s="31"/>
      <c r="II4" s="31"/>
      <c r="IJ4" s="31"/>
      <c r="IK4" s="31"/>
      <c r="IL4" s="31"/>
      <c r="IM4" s="31"/>
      <c r="IN4" s="31"/>
    </row>
    <row r="5" spans="1:248" s="49" customFormat="1" ht="14.5" thickBot="1" x14ac:dyDescent="0.35">
      <c r="A5" s="44" t="s">
        <v>126</v>
      </c>
      <c r="B5" s="45" t="s">
        <v>127</v>
      </c>
      <c r="C5" s="45" t="s">
        <v>128</v>
      </c>
      <c r="D5" s="46" t="s">
        <v>1609</v>
      </c>
      <c r="E5" s="46" t="s">
        <v>1603</v>
      </c>
      <c r="F5" s="47">
        <v>5000</v>
      </c>
      <c r="G5" s="47" t="s">
        <v>97</v>
      </c>
      <c r="H5" s="48" t="s">
        <v>132</v>
      </c>
      <c r="I5" s="48" t="s">
        <v>96</v>
      </c>
      <c r="J5" s="44">
        <v>5000</v>
      </c>
      <c r="K5" s="45">
        <v>-34.195672999999999</v>
      </c>
      <c r="L5" s="45">
        <v>18.449432999999999</v>
      </c>
      <c r="M5" s="46" t="s">
        <v>134</v>
      </c>
      <c r="N5" s="46" t="s">
        <v>135</v>
      </c>
      <c r="O5" s="46"/>
      <c r="P5" s="232"/>
      <c r="Q5" s="234"/>
      <c r="R5" s="235"/>
      <c r="S5" s="235"/>
      <c r="T5" s="232"/>
      <c r="U5" s="236"/>
      <c r="V5" s="236"/>
      <c r="W5" s="307">
        <f>V5*12</f>
        <v>0</v>
      </c>
      <c r="X5" s="307">
        <f>W5*5+U5</f>
        <v>0</v>
      </c>
      <c r="Y5" s="232"/>
      <c r="Z5" s="233"/>
      <c r="AA5" s="235"/>
      <c r="AB5" s="235"/>
      <c r="AC5" s="232"/>
      <c r="AD5" s="236"/>
      <c r="AE5" s="236"/>
      <c r="AF5" s="307">
        <f t="shared" si="0"/>
        <v>0</v>
      </c>
      <c r="AG5" s="307">
        <f t="shared" si="1"/>
        <v>0</v>
      </c>
      <c r="AH5" s="308">
        <f t="shared" si="2"/>
        <v>0</v>
      </c>
      <c r="AI5" s="308">
        <f t="shared" ref="AI5:AI68" si="3">AH5*2</f>
        <v>0</v>
      </c>
      <c r="HW5" s="31"/>
      <c r="HX5" s="31"/>
      <c r="HY5" s="31"/>
      <c r="HZ5" s="31"/>
      <c r="IA5" s="31"/>
      <c r="IB5" s="31"/>
      <c r="IC5" s="31"/>
      <c r="ID5" s="31"/>
      <c r="IE5" s="31"/>
      <c r="IF5" s="31"/>
      <c r="IG5" s="31"/>
      <c r="IH5" s="31"/>
      <c r="II5" s="31"/>
      <c r="IJ5" s="31"/>
      <c r="IK5" s="31"/>
      <c r="IL5" s="31"/>
      <c r="IM5" s="31"/>
      <c r="IN5" s="31"/>
    </row>
    <row r="6" spans="1:248" s="49" customFormat="1" ht="18.5" thickBot="1" x14ac:dyDescent="0.35">
      <c r="A6" s="50" t="s">
        <v>126</v>
      </c>
      <c r="B6" s="51" t="s">
        <v>127</v>
      </c>
      <c r="C6" s="45" t="s">
        <v>128</v>
      </c>
      <c r="D6" s="52" t="s">
        <v>136</v>
      </c>
      <c r="E6" s="46" t="s">
        <v>1607</v>
      </c>
      <c r="F6" s="53">
        <v>10000</v>
      </c>
      <c r="G6" s="53" t="s">
        <v>101</v>
      </c>
      <c r="H6" s="54" t="s">
        <v>132</v>
      </c>
      <c r="I6" s="54" t="s">
        <v>137</v>
      </c>
      <c r="J6" s="44">
        <f t="shared" ref="J6:J70" si="4">F6</f>
        <v>10000</v>
      </c>
      <c r="K6" s="51">
        <v>-34.312925999999997</v>
      </c>
      <c r="L6" s="51">
        <v>18.449199</v>
      </c>
      <c r="M6" s="52" t="s">
        <v>138</v>
      </c>
      <c r="N6" s="52" t="s">
        <v>139</v>
      </c>
      <c r="O6" s="46"/>
      <c r="P6" s="232"/>
      <c r="Q6" s="234"/>
      <c r="R6" s="235"/>
      <c r="S6" s="235"/>
      <c r="T6" s="232"/>
      <c r="U6" s="236"/>
      <c r="V6" s="236"/>
      <c r="W6" s="307">
        <f t="shared" ref="W6:W69" si="5">V6*12</f>
        <v>0</v>
      </c>
      <c r="X6" s="307">
        <f t="shared" ref="X6:X69" si="6">W6*5+U6</f>
        <v>0</v>
      </c>
      <c r="Y6" s="232"/>
      <c r="Z6" s="233"/>
      <c r="AA6" s="235"/>
      <c r="AB6" s="235"/>
      <c r="AC6" s="232"/>
      <c r="AD6" s="236"/>
      <c r="AE6" s="236"/>
      <c r="AF6" s="307">
        <f t="shared" si="0"/>
        <v>0</v>
      </c>
      <c r="AG6" s="307">
        <f t="shared" si="1"/>
        <v>0</v>
      </c>
      <c r="AH6" s="308">
        <f t="shared" si="2"/>
        <v>0</v>
      </c>
      <c r="AI6" s="308">
        <f t="shared" si="3"/>
        <v>0</v>
      </c>
      <c r="HW6" s="31"/>
      <c r="HX6" s="31"/>
      <c r="HY6" s="31"/>
      <c r="HZ6" s="31"/>
      <c r="IA6" s="31"/>
      <c r="IB6" s="31"/>
      <c r="IC6" s="31"/>
      <c r="ID6" s="31"/>
      <c r="IE6" s="31"/>
      <c r="IF6" s="31"/>
      <c r="IG6" s="31"/>
      <c r="IH6" s="31"/>
      <c r="II6" s="31"/>
      <c r="IJ6" s="31"/>
      <c r="IK6" s="31"/>
      <c r="IL6" s="31"/>
      <c r="IM6" s="31"/>
      <c r="IN6" s="31"/>
    </row>
    <row r="7" spans="1:248" s="49" customFormat="1" ht="18.5" thickBot="1" x14ac:dyDescent="0.35">
      <c r="A7" s="50" t="s">
        <v>126</v>
      </c>
      <c r="B7" s="51" t="s">
        <v>127</v>
      </c>
      <c r="C7" s="51" t="s">
        <v>128</v>
      </c>
      <c r="D7" s="52" t="s">
        <v>140</v>
      </c>
      <c r="E7" s="46" t="s">
        <v>1607</v>
      </c>
      <c r="F7" s="53">
        <v>10000</v>
      </c>
      <c r="G7" s="53" t="s">
        <v>97</v>
      </c>
      <c r="H7" s="54" t="s">
        <v>141</v>
      </c>
      <c r="I7" s="54" t="s">
        <v>96</v>
      </c>
      <c r="J7" s="44">
        <f t="shared" si="4"/>
        <v>10000</v>
      </c>
      <c r="K7" s="51">
        <v>-34.261490999999999</v>
      </c>
      <c r="L7" s="51">
        <v>18.457996999999999</v>
      </c>
      <c r="M7" s="52" t="s">
        <v>142</v>
      </c>
      <c r="N7" s="52" t="s">
        <v>139</v>
      </c>
      <c r="O7" s="46"/>
      <c r="P7" s="232"/>
      <c r="Q7" s="234"/>
      <c r="R7" s="235"/>
      <c r="S7" s="235"/>
      <c r="T7" s="232"/>
      <c r="U7" s="236"/>
      <c r="V7" s="236"/>
      <c r="W7" s="307">
        <f t="shared" si="5"/>
        <v>0</v>
      </c>
      <c r="X7" s="307">
        <f t="shared" si="6"/>
        <v>0</v>
      </c>
      <c r="Y7" s="232"/>
      <c r="Z7" s="233"/>
      <c r="AA7" s="235"/>
      <c r="AB7" s="235"/>
      <c r="AC7" s="232"/>
      <c r="AD7" s="236"/>
      <c r="AE7" s="236"/>
      <c r="AF7" s="307">
        <f t="shared" si="0"/>
        <v>0</v>
      </c>
      <c r="AG7" s="307">
        <f t="shared" si="1"/>
        <v>0</v>
      </c>
      <c r="AH7" s="308">
        <f t="shared" si="2"/>
        <v>0</v>
      </c>
      <c r="AI7" s="308">
        <f t="shared" si="3"/>
        <v>0</v>
      </c>
      <c r="HW7" s="31"/>
      <c r="HX7" s="31"/>
      <c r="HY7" s="31"/>
      <c r="HZ7" s="31"/>
      <c r="IA7" s="31"/>
      <c r="IB7" s="31"/>
      <c r="IC7" s="31"/>
      <c r="ID7" s="31"/>
      <c r="IE7" s="31"/>
      <c r="IF7" s="31"/>
      <c r="IG7" s="31"/>
      <c r="IH7" s="31"/>
      <c r="II7" s="31"/>
      <c r="IJ7" s="31"/>
      <c r="IK7" s="31"/>
      <c r="IL7" s="31"/>
      <c r="IM7" s="31"/>
      <c r="IN7" s="31"/>
    </row>
    <row r="8" spans="1:248" s="49" customFormat="1" ht="18.5" thickBot="1" x14ac:dyDescent="0.35">
      <c r="A8" s="50" t="s">
        <v>126</v>
      </c>
      <c r="B8" s="51" t="s">
        <v>127</v>
      </c>
      <c r="C8" s="51" t="s">
        <v>128</v>
      </c>
      <c r="D8" s="52" t="s">
        <v>143</v>
      </c>
      <c r="E8" s="52" t="s">
        <v>422</v>
      </c>
      <c r="F8" s="53">
        <v>10000</v>
      </c>
      <c r="G8" s="53" t="s">
        <v>102</v>
      </c>
      <c r="H8" s="54" t="s">
        <v>102</v>
      </c>
      <c r="I8" s="54" t="s">
        <v>90</v>
      </c>
      <c r="J8" s="44">
        <f t="shared" si="4"/>
        <v>10000</v>
      </c>
      <c r="K8" s="51">
        <v>-33.908928000000003</v>
      </c>
      <c r="L8" s="51">
        <v>18.682870999999999</v>
      </c>
      <c r="M8" s="52" t="s">
        <v>145</v>
      </c>
      <c r="N8" s="52" t="s">
        <v>146</v>
      </c>
      <c r="O8" s="46"/>
      <c r="P8" s="232"/>
      <c r="Q8" s="234"/>
      <c r="R8" s="235"/>
      <c r="S8" s="235"/>
      <c r="T8" s="232"/>
      <c r="U8" s="236"/>
      <c r="V8" s="236"/>
      <c r="W8" s="307">
        <f t="shared" ref="W8:W9" si="7">V8*12</f>
        <v>0</v>
      </c>
      <c r="X8" s="307">
        <f t="shared" ref="X8:X9" si="8">W8*5+U8</f>
        <v>0</v>
      </c>
      <c r="Y8" s="232"/>
      <c r="Z8" s="233"/>
      <c r="AA8" s="235"/>
      <c r="AB8" s="235"/>
      <c r="AC8" s="232"/>
      <c r="AD8" s="236"/>
      <c r="AE8" s="236"/>
      <c r="AF8" s="307">
        <f t="shared" si="0"/>
        <v>0</v>
      </c>
      <c r="AG8" s="307">
        <f t="shared" si="1"/>
        <v>0</v>
      </c>
      <c r="AH8" s="308">
        <f t="shared" ref="AH8:AH9" si="9">AG8+X8</f>
        <v>0</v>
      </c>
      <c r="AI8" s="308">
        <f t="shared" ref="AI8:AI9" si="10">AH8*2</f>
        <v>0</v>
      </c>
      <c r="HW8" s="31"/>
      <c r="HX8" s="31"/>
      <c r="HY8" s="31"/>
      <c r="HZ8" s="31"/>
      <c r="IA8" s="31"/>
      <c r="IB8" s="31"/>
      <c r="IC8" s="31"/>
      <c r="ID8" s="31"/>
      <c r="IE8" s="31"/>
      <c r="IF8" s="31"/>
      <c r="IG8" s="31"/>
      <c r="IH8" s="31"/>
      <c r="II8" s="31"/>
      <c r="IJ8" s="31"/>
      <c r="IK8" s="31"/>
      <c r="IL8" s="31"/>
      <c r="IM8" s="31"/>
      <c r="IN8" s="31"/>
    </row>
    <row r="9" spans="1:248" s="49" customFormat="1" ht="18.5" thickBot="1" x14ac:dyDescent="0.35">
      <c r="A9" s="50" t="s">
        <v>126</v>
      </c>
      <c r="B9" s="51" t="s">
        <v>127</v>
      </c>
      <c r="C9" s="51" t="s">
        <v>128</v>
      </c>
      <c r="D9" s="52" t="s">
        <v>147</v>
      </c>
      <c r="E9" s="52" t="s">
        <v>1603</v>
      </c>
      <c r="F9" s="53">
        <v>5000</v>
      </c>
      <c r="G9" s="53" t="s">
        <v>101</v>
      </c>
      <c r="H9" s="54" t="s">
        <v>132</v>
      </c>
      <c r="I9" s="54" t="s">
        <v>137</v>
      </c>
      <c r="J9" s="44">
        <f t="shared" si="4"/>
        <v>5000</v>
      </c>
      <c r="K9" s="51">
        <v>-34.237031000000002</v>
      </c>
      <c r="L9" s="51">
        <v>18.415842999999999</v>
      </c>
      <c r="M9" s="52" t="s">
        <v>148</v>
      </c>
      <c r="N9" s="52" t="s">
        <v>139</v>
      </c>
      <c r="O9" s="46"/>
      <c r="P9" s="232"/>
      <c r="Q9" s="234"/>
      <c r="R9" s="235"/>
      <c r="S9" s="235"/>
      <c r="T9" s="232"/>
      <c r="U9" s="236"/>
      <c r="V9" s="236"/>
      <c r="W9" s="307">
        <f t="shared" si="7"/>
        <v>0</v>
      </c>
      <c r="X9" s="307">
        <f t="shared" si="8"/>
        <v>0</v>
      </c>
      <c r="Y9" s="232"/>
      <c r="Z9" s="233"/>
      <c r="AA9" s="235"/>
      <c r="AB9" s="235"/>
      <c r="AC9" s="232"/>
      <c r="AD9" s="236"/>
      <c r="AE9" s="236"/>
      <c r="AF9" s="307">
        <f t="shared" si="0"/>
        <v>0</v>
      </c>
      <c r="AG9" s="307">
        <f t="shared" si="1"/>
        <v>0</v>
      </c>
      <c r="AH9" s="308">
        <f t="shared" si="9"/>
        <v>0</v>
      </c>
      <c r="AI9" s="308">
        <f t="shared" si="10"/>
        <v>0</v>
      </c>
      <c r="HW9" s="31"/>
      <c r="HX9" s="31"/>
      <c r="HY9" s="31"/>
      <c r="HZ9" s="31"/>
      <c r="IA9" s="31"/>
      <c r="IB9" s="31"/>
      <c r="IC9" s="31"/>
      <c r="ID9" s="31"/>
      <c r="IE9" s="31"/>
      <c r="IF9" s="31"/>
      <c r="IG9" s="31"/>
      <c r="IH9" s="31"/>
      <c r="II9" s="31"/>
      <c r="IJ9" s="31"/>
      <c r="IK9" s="31"/>
      <c r="IL9" s="31"/>
      <c r="IM9" s="31"/>
      <c r="IN9" s="31"/>
    </row>
    <row r="10" spans="1:248" s="49" customFormat="1" ht="14.5" thickBot="1" x14ac:dyDescent="0.35">
      <c r="A10" s="50" t="s">
        <v>126</v>
      </c>
      <c r="B10" s="51" t="s">
        <v>127</v>
      </c>
      <c r="C10" s="51" t="s">
        <v>128</v>
      </c>
      <c r="D10" s="52" t="s">
        <v>149</v>
      </c>
      <c r="E10" s="52" t="s">
        <v>1607</v>
      </c>
      <c r="F10" s="53">
        <v>5000</v>
      </c>
      <c r="G10" s="53" t="s">
        <v>97</v>
      </c>
      <c r="H10" s="54" t="s">
        <v>101</v>
      </c>
      <c r="I10" s="54" t="s">
        <v>150</v>
      </c>
      <c r="J10" s="44">
        <f t="shared" si="4"/>
        <v>5000</v>
      </c>
      <c r="K10" s="51">
        <v>-33.941090000000003</v>
      </c>
      <c r="L10" s="51">
        <v>18.394729000000002</v>
      </c>
      <c r="M10" s="52" t="s">
        <v>151</v>
      </c>
      <c r="N10" s="52" t="s">
        <v>152</v>
      </c>
      <c r="O10" s="46"/>
      <c r="P10" s="232"/>
      <c r="Q10" s="234"/>
      <c r="R10" s="235"/>
      <c r="S10" s="235"/>
      <c r="T10" s="232"/>
      <c r="U10" s="236"/>
      <c r="V10" s="236"/>
      <c r="W10" s="307">
        <f t="shared" si="5"/>
        <v>0</v>
      </c>
      <c r="X10" s="307">
        <f t="shared" si="6"/>
        <v>0</v>
      </c>
      <c r="Y10" s="232"/>
      <c r="Z10" s="233"/>
      <c r="AA10" s="235"/>
      <c r="AB10" s="235"/>
      <c r="AC10" s="232"/>
      <c r="AD10" s="236"/>
      <c r="AE10" s="236"/>
      <c r="AF10" s="307">
        <f t="shared" si="0"/>
        <v>0</v>
      </c>
      <c r="AG10" s="307">
        <f t="shared" si="1"/>
        <v>0</v>
      </c>
      <c r="AH10" s="308">
        <f t="shared" si="2"/>
        <v>0</v>
      </c>
      <c r="AI10" s="308">
        <f t="shared" si="3"/>
        <v>0</v>
      </c>
      <c r="HW10" s="31"/>
      <c r="HX10" s="31"/>
      <c r="HY10" s="31"/>
      <c r="HZ10" s="31"/>
      <c r="IA10" s="31"/>
      <c r="IB10" s="31"/>
      <c r="IC10" s="31"/>
      <c r="ID10" s="31"/>
      <c r="IE10" s="31"/>
      <c r="IF10" s="31"/>
      <c r="IG10" s="31"/>
      <c r="IH10" s="31"/>
      <c r="II10" s="31"/>
      <c r="IJ10" s="31"/>
      <c r="IK10" s="31"/>
      <c r="IL10" s="31"/>
      <c r="IM10" s="31"/>
      <c r="IN10" s="31"/>
    </row>
    <row r="11" spans="1:248" s="49" customFormat="1" ht="27.5" thickBot="1" x14ac:dyDescent="0.35">
      <c r="A11" s="50" t="s">
        <v>126</v>
      </c>
      <c r="B11" s="51" t="s">
        <v>127</v>
      </c>
      <c r="C11" s="51" t="s">
        <v>128</v>
      </c>
      <c r="D11" s="52" t="s">
        <v>153</v>
      </c>
      <c r="E11" s="52" t="s">
        <v>1603</v>
      </c>
      <c r="F11" s="53">
        <v>5000</v>
      </c>
      <c r="G11" s="53" t="s">
        <v>102</v>
      </c>
      <c r="H11" s="54" t="s">
        <v>102</v>
      </c>
      <c r="I11" s="54" t="s">
        <v>137</v>
      </c>
      <c r="J11" s="44">
        <f t="shared" si="4"/>
        <v>5000</v>
      </c>
      <c r="K11" s="51">
        <v>-34.146144999999997</v>
      </c>
      <c r="L11" s="51">
        <v>18.320122999999999</v>
      </c>
      <c r="M11" s="52" t="s">
        <v>154</v>
      </c>
      <c r="N11" s="52" t="s">
        <v>155</v>
      </c>
      <c r="O11" s="46"/>
      <c r="P11" s="232"/>
      <c r="Q11" s="234"/>
      <c r="R11" s="235"/>
      <c r="S11" s="235"/>
      <c r="T11" s="232"/>
      <c r="U11" s="236"/>
      <c r="V11" s="236"/>
      <c r="W11" s="307">
        <f t="shared" si="5"/>
        <v>0</v>
      </c>
      <c r="X11" s="307">
        <f t="shared" si="6"/>
        <v>0</v>
      </c>
      <c r="Y11" s="232"/>
      <c r="Z11" s="233"/>
      <c r="AA11" s="235"/>
      <c r="AB11" s="235"/>
      <c r="AC11" s="232"/>
      <c r="AD11" s="236"/>
      <c r="AE11" s="236"/>
      <c r="AF11" s="307">
        <f t="shared" si="0"/>
        <v>0</v>
      </c>
      <c r="AG11" s="307">
        <f t="shared" si="1"/>
        <v>0</v>
      </c>
      <c r="AH11" s="308">
        <f t="shared" si="2"/>
        <v>0</v>
      </c>
      <c r="AI11" s="308">
        <f t="shared" si="3"/>
        <v>0</v>
      </c>
      <c r="HW11" s="31"/>
      <c r="HX11" s="31"/>
      <c r="HY11" s="31"/>
      <c r="HZ11" s="31"/>
      <c r="IA11" s="31"/>
      <c r="IB11" s="31"/>
      <c r="IC11" s="31"/>
      <c r="ID11" s="31"/>
      <c r="IE11" s="31"/>
      <c r="IF11" s="31"/>
      <c r="IG11" s="31"/>
      <c r="IH11" s="31"/>
      <c r="II11" s="31"/>
      <c r="IJ11" s="31"/>
      <c r="IK11" s="31"/>
      <c r="IL11" s="31"/>
      <c r="IM11" s="31"/>
      <c r="IN11" s="31"/>
    </row>
    <row r="12" spans="1:248" s="49" customFormat="1" ht="14.5" thickBot="1" x14ac:dyDescent="0.35">
      <c r="A12" s="50" t="s">
        <v>126</v>
      </c>
      <c r="B12" s="51" t="s">
        <v>127</v>
      </c>
      <c r="C12" s="51" t="s">
        <v>128</v>
      </c>
      <c r="D12" s="52" t="s">
        <v>156</v>
      </c>
      <c r="E12" s="52" t="s">
        <v>1607</v>
      </c>
      <c r="F12" s="53">
        <v>5000</v>
      </c>
      <c r="G12" s="53" t="s">
        <v>97</v>
      </c>
      <c r="H12" s="54" t="s">
        <v>102</v>
      </c>
      <c r="I12" s="54" t="s">
        <v>150</v>
      </c>
      <c r="J12" s="44">
        <f t="shared" si="4"/>
        <v>5000</v>
      </c>
      <c r="K12" s="51">
        <v>-33.968077999999998</v>
      </c>
      <c r="L12" s="51">
        <v>18.450856999999999</v>
      </c>
      <c r="M12" s="52" t="s">
        <v>157</v>
      </c>
      <c r="N12" s="52" t="s">
        <v>158</v>
      </c>
      <c r="O12" s="46"/>
      <c r="P12" s="232"/>
      <c r="Q12" s="234"/>
      <c r="R12" s="235"/>
      <c r="S12" s="235"/>
      <c r="T12" s="232"/>
      <c r="U12" s="236"/>
      <c r="V12" s="236"/>
      <c r="W12" s="307">
        <f t="shared" si="5"/>
        <v>0</v>
      </c>
      <c r="X12" s="307">
        <f t="shared" si="6"/>
        <v>0</v>
      </c>
      <c r="Y12" s="232"/>
      <c r="Z12" s="233"/>
      <c r="AA12" s="235"/>
      <c r="AB12" s="235"/>
      <c r="AC12" s="232"/>
      <c r="AD12" s="236"/>
      <c r="AE12" s="236"/>
      <c r="AF12" s="307">
        <f t="shared" ref="AF12:AF16" si="11">AE12*12</f>
        <v>0</v>
      </c>
      <c r="AG12" s="307">
        <f t="shared" ref="AG12:AG16" si="12">AF12*5+AD12</f>
        <v>0</v>
      </c>
      <c r="AH12" s="308">
        <f t="shared" si="2"/>
        <v>0</v>
      </c>
      <c r="AI12" s="308">
        <f t="shared" si="3"/>
        <v>0</v>
      </c>
      <c r="HW12" s="31"/>
      <c r="HX12" s="31"/>
      <c r="HY12" s="31"/>
      <c r="HZ12" s="31"/>
      <c r="IA12" s="31"/>
      <c r="IB12" s="31"/>
      <c r="IC12" s="31"/>
      <c r="ID12" s="31"/>
      <c r="IE12" s="31"/>
      <c r="IF12" s="31"/>
      <c r="IG12" s="31"/>
      <c r="IH12" s="31"/>
      <c r="II12" s="31"/>
      <c r="IJ12" s="31"/>
      <c r="IK12" s="31"/>
      <c r="IL12" s="31"/>
      <c r="IM12" s="31"/>
      <c r="IN12" s="31"/>
    </row>
    <row r="13" spans="1:248" s="49" customFormat="1" ht="14.5" thickBot="1" x14ac:dyDescent="0.35">
      <c r="A13" s="50" t="s">
        <v>126</v>
      </c>
      <c r="B13" s="51" t="s">
        <v>127</v>
      </c>
      <c r="C13" s="51" t="s">
        <v>128</v>
      </c>
      <c r="D13" s="52" t="s">
        <v>159</v>
      </c>
      <c r="E13" s="52" t="s">
        <v>1603</v>
      </c>
      <c r="F13" s="53">
        <v>5000</v>
      </c>
      <c r="G13" s="53" t="s">
        <v>101</v>
      </c>
      <c r="H13" s="54" t="s">
        <v>132</v>
      </c>
      <c r="I13" s="54" t="s">
        <v>150</v>
      </c>
      <c r="J13" s="44">
        <f t="shared" si="4"/>
        <v>5000</v>
      </c>
      <c r="K13" s="51">
        <v>-34.008631000000001</v>
      </c>
      <c r="L13" s="51">
        <v>18.391487000000001</v>
      </c>
      <c r="M13" s="52" t="s">
        <v>160</v>
      </c>
      <c r="N13" s="52" t="s">
        <v>161</v>
      </c>
      <c r="O13" s="46"/>
      <c r="P13" s="232"/>
      <c r="Q13" s="234"/>
      <c r="R13" s="235"/>
      <c r="S13" s="235"/>
      <c r="T13" s="232"/>
      <c r="U13" s="236"/>
      <c r="V13" s="236"/>
      <c r="W13" s="307">
        <f t="shared" si="5"/>
        <v>0</v>
      </c>
      <c r="X13" s="307">
        <f t="shared" si="6"/>
        <v>0</v>
      </c>
      <c r="Y13" s="232"/>
      <c r="Z13" s="233"/>
      <c r="AA13" s="235"/>
      <c r="AB13" s="235"/>
      <c r="AC13" s="232"/>
      <c r="AD13" s="236"/>
      <c r="AE13" s="236"/>
      <c r="AF13" s="307">
        <f t="shared" si="11"/>
        <v>0</v>
      </c>
      <c r="AG13" s="307">
        <f t="shared" si="12"/>
        <v>0</v>
      </c>
      <c r="AH13" s="308">
        <f t="shared" si="2"/>
        <v>0</v>
      </c>
      <c r="AI13" s="308">
        <f t="shared" si="3"/>
        <v>0</v>
      </c>
      <c r="HW13" s="31"/>
      <c r="HX13" s="31"/>
      <c r="HY13" s="31"/>
      <c r="HZ13" s="31"/>
      <c r="IA13" s="31"/>
      <c r="IB13" s="31"/>
      <c r="IC13" s="31"/>
      <c r="ID13" s="31"/>
      <c r="IE13" s="31"/>
      <c r="IF13" s="31"/>
      <c r="IG13" s="31"/>
      <c r="IH13" s="31"/>
      <c r="II13" s="31"/>
      <c r="IJ13" s="31"/>
      <c r="IK13" s="31"/>
      <c r="IL13" s="31"/>
      <c r="IM13" s="31"/>
      <c r="IN13" s="31"/>
    </row>
    <row r="14" spans="1:248" s="49" customFormat="1" ht="14.5" thickBot="1" x14ac:dyDescent="0.35">
      <c r="A14" s="50" t="s">
        <v>126</v>
      </c>
      <c r="B14" s="51" t="s">
        <v>127</v>
      </c>
      <c r="C14" s="51" t="s">
        <v>128</v>
      </c>
      <c r="D14" s="52" t="s">
        <v>162</v>
      </c>
      <c r="E14" s="52" t="s">
        <v>1603</v>
      </c>
      <c r="F14" s="53">
        <v>10000</v>
      </c>
      <c r="G14" s="53" t="s">
        <v>101</v>
      </c>
      <c r="H14" s="54" t="s">
        <v>132</v>
      </c>
      <c r="I14" s="54" t="s">
        <v>150</v>
      </c>
      <c r="J14" s="44">
        <f t="shared" si="4"/>
        <v>10000</v>
      </c>
      <c r="K14" s="51">
        <v>-34.110061000000002</v>
      </c>
      <c r="L14" s="51">
        <v>18.405754999999999</v>
      </c>
      <c r="M14" s="52" t="s">
        <v>163</v>
      </c>
      <c r="N14" s="52" t="s">
        <v>164</v>
      </c>
      <c r="O14" s="46"/>
      <c r="P14" s="232"/>
      <c r="Q14" s="234"/>
      <c r="R14" s="235"/>
      <c r="S14" s="235"/>
      <c r="T14" s="232"/>
      <c r="U14" s="236"/>
      <c r="V14" s="236"/>
      <c r="W14" s="307">
        <f t="shared" si="5"/>
        <v>0</v>
      </c>
      <c r="X14" s="307">
        <f t="shared" si="6"/>
        <v>0</v>
      </c>
      <c r="Y14" s="232"/>
      <c r="Z14" s="233"/>
      <c r="AA14" s="235"/>
      <c r="AB14" s="235"/>
      <c r="AC14" s="232"/>
      <c r="AD14" s="236"/>
      <c r="AE14" s="236"/>
      <c r="AF14" s="307">
        <f t="shared" si="11"/>
        <v>0</v>
      </c>
      <c r="AG14" s="307">
        <f t="shared" si="12"/>
        <v>0</v>
      </c>
      <c r="AH14" s="308">
        <f t="shared" si="2"/>
        <v>0</v>
      </c>
      <c r="AI14" s="308">
        <f t="shared" si="3"/>
        <v>0</v>
      </c>
      <c r="HW14" s="31"/>
      <c r="HX14" s="31"/>
      <c r="HY14" s="31"/>
      <c r="HZ14" s="31"/>
      <c r="IA14" s="31"/>
      <c r="IB14" s="31"/>
      <c r="IC14" s="31"/>
      <c r="ID14" s="31"/>
      <c r="IE14" s="31"/>
      <c r="IF14" s="31"/>
      <c r="IG14" s="31"/>
      <c r="IH14" s="31"/>
      <c r="II14" s="31"/>
      <c r="IJ14" s="31"/>
      <c r="IK14" s="31"/>
      <c r="IL14" s="31"/>
      <c r="IM14" s="31"/>
      <c r="IN14" s="31"/>
    </row>
    <row r="15" spans="1:248" s="49" customFormat="1" ht="18.5" thickBot="1" x14ac:dyDescent="0.35">
      <c r="A15" s="50" t="s">
        <v>126</v>
      </c>
      <c r="B15" s="51" t="s">
        <v>127</v>
      </c>
      <c r="C15" s="51" t="s">
        <v>128</v>
      </c>
      <c r="D15" s="52" t="s">
        <v>165</v>
      </c>
      <c r="E15" s="52" t="s">
        <v>1603</v>
      </c>
      <c r="F15" s="53">
        <v>5000</v>
      </c>
      <c r="G15" s="53" t="s">
        <v>102</v>
      </c>
      <c r="H15" s="54" t="s">
        <v>141</v>
      </c>
      <c r="I15" s="54" t="s">
        <v>92</v>
      </c>
      <c r="J15" s="44">
        <f t="shared" si="4"/>
        <v>5000</v>
      </c>
      <c r="K15" s="51">
        <v>-34.257713000000003</v>
      </c>
      <c r="L15" s="51">
        <v>18.460260999999999</v>
      </c>
      <c r="M15" s="52"/>
      <c r="N15" s="52" t="s">
        <v>139</v>
      </c>
      <c r="O15" s="46" t="s">
        <v>167</v>
      </c>
      <c r="P15" s="232"/>
      <c r="Q15" s="234"/>
      <c r="R15" s="235"/>
      <c r="S15" s="235"/>
      <c r="T15" s="232"/>
      <c r="U15" s="236"/>
      <c r="V15" s="236"/>
      <c r="W15" s="307">
        <f t="shared" si="5"/>
        <v>0</v>
      </c>
      <c r="X15" s="307">
        <f t="shared" si="6"/>
        <v>0</v>
      </c>
      <c r="Y15" s="232"/>
      <c r="Z15" s="233"/>
      <c r="AA15" s="235"/>
      <c r="AB15" s="235"/>
      <c r="AC15" s="232"/>
      <c r="AD15" s="236"/>
      <c r="AE15" s="236"/>
      <c r="AF15" s="307">
        <f t="shared" si="11"/>
        <v>0</v>
      </c>
      <c r="AG15" s="307">
        <f t="shared" si="12"/>
        <v>0</v>
      </c>
      <c r="AH15" s="308">
        <f t="shared" si="2"/>
        <v>0</v>
      </c>
      <c r="AI15" s="308">
        <f t="shared" si="3"/>
        <v>0</v>
      </c>
      <c r="HW15" s="31"/>
      <c r="HX15" s="31"/>
      <c r="HY15" s="31"/>
      <c r="HZ15" s="31"/>
      <c r="IA15" s="31"/>
      <c r="IB15" s="31"/>
      <c r="IC15" s="31"/>
      <c r="ID15" s="31"/>
      <c r="IE15" s="31"/>
      <c r="IF15" s="31"/>
      <c r="IG15" s="31"/>
      <c r="IH15" s="31"/>
      <c r="II15" s="31"/>
      <c r="IJ15" s="31"/>
      <c r="IK15" s="31"/>
      <c r="IL15" s="31"/>
      <c r="IM15" s="31"/>
      <c r="IN15" s="31"/>
    </row>
    <row r="16" spans="1:248" s="49" customFormat="1" ht="14.5" thickBot="1" x14ac:dyDescent="0.35">
      <c r="A16" s="50" t="s">
        <v>126</v>
      </c>
      <c r="B16" s="51" t="s">
        <v>127</v>
      </c>
      <c r="C16" s="51" t="s">
        <v>128</v>
      </c>
      <c r="D16" s="52" t="s">
        <v>168</v>
      </c>
      <c r="E16" s="52" t="s">
        <v>1607</v>
      </c>
      <c r="F16" s="53">
        <v>40000</v>
      </c>
      <c r="G16" s="53" t="s">
        <v>102</v>
      </c>
      <c r="H16" s="54" t="s">
        <v>102</v>
      </c>
      <c r="I16" s="54" t="s">
        <v>169</v>
      </c>
      <c r="J16" s="44">
        <f t="shared" si="4"/>
        <v>40000</v>
      </c>
      <c r="K16" s="51">
        <v>-34.060873000000001</v>
      </c>
      <c r="L16" s="51">
        <v>18.422619000000001</v>
      </c>
      <c r="M16" s="52" t="s">
        <v>170</v>
      </c>
      <c r="N16" s="52" t="s">
        <v>171</v>
      </c>
      <c r="O16" s="46" t="s">
        <v>172</v>
      </c>
      <c r="P16" s="232"/>
      <c r="Q16" s="234"/>
      <c r="R16" s="235"/>
      <c r="S16" s="235"/>
      <c r="T16" s="232"/>
      <c r="U16" s="236"/>
      <c r="V16" s="236"/>
      <c r="W16" s="307">
        <f t="shared" si="5"/>
        <v>0</v>
      </c>
      <c r="X16" s="307">
        <f t="shared" si="6"/>
        <v>0</v>
      </c>
      <c r="Y16" s="232"/>
      <c r="Z16" s="233"/>
      <c r="AA16" s="235"/>
      <c r="AB16" s="235"/>
      <c r="AC16" s="232"/>
      <c r="AD16" s="236"/>
      <c r="AE16" s="236"/>
      <c r="AF16" s="307">
        <f t="shared" si="11"/>
        <v>0</v>
      </c>
      <c r="AG16" s="307">
        <f t="shared" si="12"/>
        <v>0</v>
      </c>
      <c r="AH16" s="308">
        <f t="shared" si="2"/>
        <v>0</v>
      </c>
      <c r="AI16" s="308">
        <f t="shared" si="3"/>
        <v>0</v>
      </c>
      <c r="HW16" s="31"/>
      <c r="HX16" s="31"/>
      <c r="HY16" s="31"/>
      <c r="HZ16" s="31"/>
      <c r="IA16" s="31"/>
      <c r="IB16" s="31"/>
      <c r="IC16" s="31"/>
      <c r="ID16" s="31"/>
      <c r="IE16" s="31"/>
      <c r="IF16" s="31"/>
      <c r="IG16" s="31"/>
      <c r="IH16" s="31"/>
      <c r="II16" s="31"/>
      <c r="IJ16" s="31"/>
      <c r="IK16" s="31"/>
      <c r="IL16" s="31"/>
      <c r="IM16" s="31"/>
      <c r="IN16" s="31"/>
    </row>
    <row r="17" spans="1:248" s="49" customFormat="1" ht="14.5" thickBot="1" x14ac:dyDescent="0.35">
      <c r="A17" s="50" t="s">
        <v>126</v>
      </c>
      <c r="B17" s="51" t="s">
        <v>127</v>
      </c>
      <c r="C17" s="51" t="s">
        <v>128</v>
      </c>
      <c r="D17" s="52" t="s">
        <v>173</v>
      </c>
      <c r="E17" s="52" t="s">
        <v>1607</v>
      </c>
      <c r="F17" s="53">
        <v>15000</v>
      </c>
      <c r="G17" s="53" t="s">
        <v>97</v>
      </c>
      <c r="H17" s="54" t="s">
        <v>92</v>
      </c>
      <c r="I17" s="54" t="s">
        <v>174</v>
      </c>
      <c r="J17" s="44">
        <f t="shared" si="4"/>
        <v>15000</v>
      </c>
      <c r="K17" s="51">
        <v>-34.059522000000001</v>
      </c>
      <c r="L17" s="51">
        <v>18.416502999999999</v>
      </c>
      <c r="M17" s="52" t="s">
        <v>175</v>
      </c>
      <c r="N17" s="52" t="s">
        <v>176</v>
      </c>
      <c r="O17" s="46"/>
      <c r="P17" s="232"/>
      <c r="Q17" s="234"/>
      <c r="R17" s="235"/>
      <c r="S17" s="235"/>
      <c r="T17" s="232"/>
      <c r="U17" s="236"/>
      <c r="V17" s="236"/>
      <c r="W17" s="307">
        <f t="shared" si="5"/>
        <v>0</v>
      </c>
      <c r="X17" s="307">
        <f t="shared" si="6"/>
        <v>0</v>
      </c>
      <c r="Y17" s="232"/>
      <c r="Z17" s="233"/>
      <c r="AA17" s="235"/>
      <c r="AB17" s="235"/>
      <c r="AC17" s="232"/>
      <c r="AD17" s="236"/>
      <c r="AE17" s="236"/>
      <c r="AF17" s="307">
        <f t="shared" ref="AF17:AF23" si="13">AE17*12</f>
        <v>0</v>
      </c>
      <c r="AG17" s="307">
        <f t="shared" ref="AG17:AG23" si="14">AF17*5+AD17</f>
        <v>0</v>
      </c>
      <c r="AH17" s="308">
        <f t="shared" si="2"/>
        <v>0</v>
      </c>
      <c r="AI17" s="308">
        <f t="shared" si="3"/>
        <v>0</v>
      </c>
      <c r="HW17" s="31"/>
      <c r="HX17" s="31"/>
      <c r="HY17" s="31"/>
      <c r="HZ17" s="31"/>
      <c r="IA17" s="31"/>
      <c r="IB17" s="31"/>
      <c r="IC17" s="31"/>
      <c r="ID17" s="31"/>
      <c r="IE17" s="31"/>
      <c r="IF17" s="31"/>
      <c r="IG17" s="31"/>
      <c r="IH17" s="31"/>
      <c r="II17" s="31"/>
      <c r="IJ17" s="31"/>
      <c r="IK17" s="31"/>
      <c r="IL17" s="31"/>
      <c r="IM17" s="31"/>
      <c r="IN17" s="31"/>
    </row>
    <row r="18" spans="1:248" s="49" customFormat="1" ht="18.5" thickBot="1" x14ac:dyDescent="0.35">
      <c r="A18" s="50" t="s">
        <v>126</v>
      </c>
      <c r="B18" s="51" t="s">
        <v>127</v>
      </c>
      <c r="C18" s="51" t="s">
        <v>128</v>
      </c>
      <c r="D18" s="52" t="s">
        <v>1612</v>
      </c>
      <c r="E18" s="52" t="s">
        <v>1607</v>
      </c>
      <c r="F18" s="53">
        <v>30000</v>
      </c>
      <c r="G18" s="53" t="s">
        <v>97</v>
      </c>
      <c r="H18" s="54" t="s">
        <v>92</v>
      </c>
      <c r="I18" s="54" t="s">
        <v>174</v>
      </c>
      <c r="J18" s="44">
        <f t="shared" ref="J18" si="15">F18</f>
        <v>30000</v>
      </c>
      <c r="K18" s="51">
        <v>-34.059522000000001</v>
      </c>
      <c r="L18" s="51">
        <v>18.416502999999999</v>
      </c>
      <c r="M18" s="52" t="s">
        <v>175</v>
      </c>
      <c r="N18" s="52" t="s">
        <v>176</v>
      </c>
      <c r="O18" s="46"/>
      <c r="P18" s="232"/>
      <c r="Q18" s="234"/>
      <c r="R18" s="235"/>
      <c r="S18" s="235"/>
      <c r="T18" s="232"/>
      <c r="U18" s="236"/>
      <c r="V18" s="236"/>
      <c r="W18" s="307">
        <f t="shared" ref="W18:W20" si="16">V18*12</f>
        <v>0</v>
      </c>
      <c r="X18" s="307">
        <f t="shared" ref="X18:X20" si="17">W18*5+U18</f>
        <v>0</v>
      </c>
      <c r="Y18" s="232"/>
      <c r="Z18" s="233"/>
      <c r="AA18" s="235"/>
      <c r="AB18" s="235"/>
      <c r="AC18" s="232"/>
      <c r="AD18" s="236"/>
      <c r="AE18" s="236"/>
      <c r="AF18" s="307">
        <f t="shared" si="13"/>
        <v>0</v>
      </c>
      <c r="AG18" s="307">
        <f t="shared" si="14"/>
        <v>0</v>
      </c>
      <c r="AH18" s="308">
        <f t="shared" si="2"/>
        <v>0</v>
      </c>
      <c r="AI18" s="308">
        <f t="shared" si="3"/>
        <v>0</v>
      </c>
      <c r="HW18" s="31"/>
      <c r="HX18" s="31"/>
      <c r="HY18" s="31"/>
      <c r="HZ18" s="31"/>
      <c r="IA18" s="31"/>
      <c r="IB18" s="31"/>
      <c r="IC18" s="31"/>
      <c r="ID18" s="31"/>
      <c r="IE18" s="31"/>
      <c r="IF18" s="31"/>
      <c r="IG18" s="31"/>
      <c r="IH18" s="31"/>
      <c r="II18" s="31"/>
      <c r="IJ18" s="31"/>
      <c r="IK18" s="31"/>
      <c r="IL18" s="31"/>
      <c r="IM18" s="31"/>
      <c r="IN18" s="31"/>
    </row>
    <row r="19" spans="1:248" s="49" customFormat="1" ht="14.5" thickBot="1" x14ac:dyDescent="0.35">
      <c r="A19" s="50" t="s">
        <v>126</v>
      </c>
      <c r="B19" s="51" t="s">
        <v>127</v>
      </c>
      <c r="C19" s="51" t="s">
        <v>128</v>
      </c>
      <c r="D19" s="52" t="s">
        <v>177</v>
      </c>
      <c r="E19" s="52" t="s">
        <v>1611</v>
      </c>
      <c r="F19" s="53">
        <v>10000</v>
      </c>
      <c r="G19" s="53" t="s">
        <v>97</v>
      </c>
      <c r="H19" s="54" t="s">
        <v>132</v>
      </c>
      <c r="I19" s="54" t="s">
        <v>104</v>
      </c>
      <c r="J19" s="44">
        <f t="shared" si="4"/>
        <v>10000</v>
      </c>
      <c r="K19" s="51">
        <v>-34.059401999999999</v>
      </c>
      <c r="L19" s="51">
        <v>18.418365000000001</v>
      </c>
      <c r="M19" s="52" t="s">
        <v>178</v>
      </c>
      <c r="N19" s="52" t="s">
        <v>176</v>
      </c>
      <c r="O19" s="46" t="s">
        <v>172</v>
      </c>
      <c r="P19" s="232"/>
      <c r="Q19" s="234"/>
      <c r="R19" s="235"/>
      <c r="S19" s="235"/>
      <c r="T19" s="232"/>
      <c r="U19" s="236"/>
      <c r="V19" s="236"/>
      <c r="W19" s="307">
        <f t="shared" si="16"/>
        <v>0</v>
      </c>
      <c r="X19" s="307">
        <f t="shared" si="17"/>
        <v>0</v>
      </c>
      <c r="Y19" s="232"/>
      <c r="Z19" s="233"/>
      <c r="AA19" s="235"/>
      <c r="AB19" s="235"/>
      <c r="AC19" s="232"/>
      <c r="AD19" s="236"/>
      <c r="AE19" s="236"/>
      <c r="AF19" s="307">
        <f t="shared" si="13"/>
        <v>0</v>
      </c>
      <c r="AG19" s="307">
        <f t="shared" si="14"/>
        <v>0</v>
      </c>
      <c r="AH19" s="308">
        <f t="shared" si="2"/>
        <v>0</v>
      </c>
      <c r="AI19" s="308">
        <f t="shared" si="3"/>
        <v>0</v>
      </c>
      <c r="HW19" s="31"/>
      <c r="HX19" s="31"/>
      <c r="HY19" s="31"/>
      <c r="HZ19" s="31"/>
      <c r="IA19" s="31"/>
      <c r="IB19" s="31"/>
      <c r="IC19" s="31"/>
      <c r="ID19" s="31"/>
      <c r="IE19" s="31"/>
      <c r="IF19" s="31"/>
      <c r="IG19" s="31"/>
      <c r="IH19" s="31"/>
      <c r="II19" s="31"/>
      <c r="IJ19" s="31"/>
      <c r="IK19" s="31"/>
      <c r="IL19" s="31"/>
      <c r="IM19" s="31"/>
      <c r="IN19" s="31"/>
    </row>
    <row r="20" spans="1:248" s="49" customFormat="1" ht="18.5" thickBot="1" x14ac:dyDescent="0.35">
      <c r="A20" s="50" t="s">
        <v>126</v>
      </c>
      <c r="B20" s="51" t="s">
        <v>127</v>
      </c>
      <c r="C20" s="51" t="s">
        <v>128</v>
      </c>
      <c r="D20" s="52" t="s">
        <v>179</v>
      </c>
      <c r="E20" s="52" t="s">
        <v>422</v>
      </c>
      <c r="F20" s="53">
        <v>5000</v>
      </c>
      <c r="G20" s="53" t="s">
        <v>102</v>
      </c>
      <c r="H20" s="54" t="s">
        <v>132</v>
      </c>
      <c r="I20" s="54" t="s">
        <v>137</v>
      </c>
      <c r="J20" s="44">
        <f t="shared" si="4"/>
        <v>5000</v>
      </c>
      <c r="K20" s="51">
        <v>-33.946359000000001</v>
      </c>
      <c r="L20" s="51">
        <v>18.418127999999999</v>
      </c>
      <c r="M20" s="52" t="s">
        <v>180</v>
      </c>
      <c r="N20" s="52" t="s">
        <v>181</v>
      </c>
      <c r="O20" s="46"/>
      <c r="P20" s="232"/>
      <c r="Q20" s="234"/>
      <c r="R20" s="235"/>
      <c r="S20" s="235"/>
      <c r="T20" s="232"/>
      <c r="U20" s="236"/>
      <c r="V20" s="236"/>
      <c r="W20" s="307">
        <f t="shared" si="16"/>
        <v>0</v>
      </c>
      <c r="X20" s="307">
        <f t="shared" si="17"/>
        <v>0</v>
      </c>
      <c r="Y20" s="232"/>
      <c r="Z20" s="233"/>
      <c r="AA20" s="235"/>
      <c r="AB20" s="235"/>
      <c r="AC20" s="232"/>
      <c r="AD20" s="236"/>
      <c r="AE20" s="236"/>
      <c r="AF20" s="307">
        <f t="shared" si="13"/>
        <v>0</v>
      </c>
      <c r="AG20" s="307">
        <f t="shared" si="14"/>
        <v>0</v>
      </c>
      <c r="AH20" s="308">
        <f t="shared" si="2"/>
        <v>0</v>
      </c>
      <c r="AI20" s="308">
        <f t="shared" si="3"/>
        <v>0</v>
      </c>
      <c r="HW20" s="31"/>
      <c r="HX20" s="31"/>
      <c r="HY20" s="31"/>
      <c r="HZ20" s="31"/>
      <c r="IA20" s="31"/>
      <c r="IB20" s="31"/>
      <c r="IC20" s="31"/>
      <c r="ID20" s="31"/>
      <c r="IE20" s="31"/>
      <c r="IF20" s="31"/>
      <c r="IG20" s="31"/>
      <c r="IH20" s="31"/>
      <c r="II20" s="31"/>
      <c r="IJ20" s="31"/>
      <c r="IK20" s="31"/>
      <c r="IL20" s="31"/>
      <c r="IM20" s="31"/>
      <c r="IN20" s="31"/>
    </row>
    <row r="21" spans="1:248" s="49" customFormat="1" ht="14.5" thickBot="1" x14ac:dyDescent="0.35">
      <c r="A21" s="50" t="s">
        <v>126</v>
      </c>
      <c r="B21" s="51" t="s">
        <v>182</v>
      </c>
      <c r="C21" s="51" t="s">
        <v>127</v>
      </c>
      <c r="D21" s="52" t="s">
        <v>183</v>
      </c>
      <c r="E21" s="52" t="s">
        <v>1603</v>
      </c>
      <c r="F21" s="53">
        <v>5000</v>
      </c>
      <c r="G21" s="53" t="s">
        <v>97</v>
      </c>
      <c r="H21" s="54" t="s">
        <v>102</v>
      </c>
      <c r="I21" s="54" t="s">
        <v>150</v>
      </c>
      <c r="J21" s="44">
        <f t="shared" si="4"/>
        <v>5000</v>
      </c>
      <c r="K21" s="51">
        <v>-33.962387</v>
      </c>
      <c r="L21" s="51">
        <v>18.453313999999999</v>
      </c>
      <c r="M21" s="52" t="s">
        <v>184</v>
      </c>
      <c r="N21" s="52" t="s">
        <v>185</v>
      </c>
      <c r="O21" s="46"/>
      <c r="P21" s="232"/>
      <c r="Q21" s="234"/>
      <c r="R21" s="235"/>
      <c r="S21" s="235"/>
      <c r="T21" s="232"/>
      <c r="U21" s="236"/>
      <c r="V21" s="236"/>
      <c r="W21" s="307">
        <f t="shared" si="5"/>
        <v>0</v>
      </c>
      <c r="X21" s="307">
        <f t="shared" si="6"/>
        <v>0</v>
      </c>
      <c r="Y21" s="232"/>
      <c r="Z21" s="233"/>
      <c r="AA21" s="235"/>
      <c r="AB21" s="235"/>
      <c r="AC21" s="232"/>
      <c r="AD21" s="236"/>
      <c r="AE21" s="236"/>
      <c r="AF21" s="307">
        <f t="shared" si="13"/>
        <v>0</v>
      </c>
      <c r="AG21" s="307">
        <f t="shared" si="14"/>
        <v>0</v>
      </c>
      <c r="AH21" s="308">
        <f t="shared" si="2"/>
        <v>0</v>
      </c>
      <c r="AI21" s="308">
        <f t="shared" si="3"/>
        <v>0</v>
      </c>
      <c r="HW21" s="31"/>
      <c r="HX21" s="31"/>
      <c r="HY21" s="31"/>
      <c r="HZ21" s="31"/>
      <c r="IA21" s="31"/>
      <c r="IB21" s="31"/>
      <c r="IC21" s="31"/>
      <c r="ID21" s="31"/>
      <c r="IE21" s="31"/>
      <c r="IF21" s="31"/>
      <c r="IG21" s="31"/>
      <c r="IH21" s="31"/>
      <c r="II21" s="31"/>
      <c r="IJ21" s="31"/>
      <c r="IK21" s="31"/>
      <c r="IL21" s="31"/>
      <c r="IM21" s="31"/>
      <c r="IN21" s="31"/>
    </row>
    <row r="22" spans="1:248" s="49" customFormat="1" ht="14.5" thickBot="1" x14ac:dyDescent="0.35">
      <c r="A22" s="50" t="s">
        <v>126</v>
      </c>
      <c r="B22" s="51" t="s">
        <v>182</v>
      </c>
      <c r="C22" s="51" t="s">
        <v>127</v>
      </c>
      <c r="D22" s="52" t="s">
        <v>186</v>
      </c>
      <c r="E22" s="52" t="s">
        <v>1603</v>
      </c>
      <c r="F22" s="53">
        <v>5000</v>
      </c>
      <c r="G22" s="53" t="s">
        <v>97</v>
      </c>
      <c r="H22" s="54" t="s">
        <v>132</v>
      </c>
      <c r="I22" s="54" t="s">
        <v>90</v>
      </c>
      <c r="J22" s="44">
        <f t="shared" si="4"/>
        <v>5000</v>
      </c>
      <c r="K22" s="51">
        <v>-33.921092000000002</v>
      </c>
      <c r="L22" s="51">
        <v>18.421685</v>
      </c>
      <c r="M22" s="52" t="s">
        <v>187</v>
      </c>
      <c r="N22" s="52" t="s">
        <v>188</v>
      </c>
      <c r="O22" s="46"/>
      <c r="P22" s="232"/>
      <c r="Q22" s="234"/>
      <c r="R22" s="235"/>
      <c r="S22" s="235"/>
      <c r="T22" s="232"/>
      <c r="U22" s="236"/>
      <c r="V22" s="236"/>
      <c r="W22" s="307">
        <f t="shared" si="5"/>
        <v>0</v>
      </c>
      <c r="X22" s="307">
        <f t="shared" si="6"/>
        <v>0</v>
      </c>
      <c r="Y22" s="232"/>
      <c r="Z22" s="233"/>
      <c r="AA22" s="235"/>
      <c r="AB22" s="235"/>
      <c r="AC22" s="232"/>
      <c r="AD22" s="236"/>
      <c r="AE22" s="236"/>
      <c r="AF22" s="307">
        <f t="shared" si="13"/>
        <v>0</v>
      </c>
      <c r="AG22" s="307">
        <f t="shared" si="14"/>
        <v>0</v>
      </c>
      <c r="AH22" s="308">
        <f t="shared" si="2"/>
        <v>0</v>
      </c>
      <c r="AI22" s="308">
        <f t="shared" si="3"/>
        <v>0</v>
      </c>
      <c r="HW22" s="31"/>
      <c r="HX22" s="31"/>
      <c r="HY22" s="31"/>
      <c r="HZ22" s="31"/>
      <c r="IA22" s="31"/>
      <c r="IB22" s="31"/>
      <c r="IC22" s="31"/>
      <c r="ID22" s="31"/>
      <c r="IE22" s="31"/>
      <c r="IF22" s="31"/>
      <c r="IG22" s="31"/>
      <c r="IH22" s="31"/>
      <c r="II22" s="31"/>
      <c r="IJ22" s="31"/>
      <c r="IK22" s="31"/>
      <c r="IL22" s="31"/>
      <c r="IM22" s="31"/>
      <c r="IN22" s="31"/>
    </row>
    <row r="23" spans="1:248" s="49" customFormat="1" ht="14.5" thickBot="1" x14ac:dyDescent="0.35">
      <c r="A23" s="50" t="s">
        <v>189</v>
      </c>
      <c r="B23" s="51" t="s">
        <v>190</v>
      </c>
      <c r="C23" s="51" t="s">
        <v>191</v>
      </c>
      <c r="D23" s="52" t="s">
        <v>192</v>
      </c>
      <c r="E23" s="52" t="s">
        <v>1607</v>
      </c>
      <c r="F23" s="53">
        <v>10000</v>
      </c>
      <c r="G23" s="53" t="s">
        <v>97</v>
      </c>
      <c r="H23" s="54" t="s">
        <v>132</v>
      </c>
      <c r="I23" s="54" t="s">
        <v>193</v>
      </c>
      <c r="J23" s="44">
        <f t="shared" si="4"/>
        <v>10000</v>
      </c>
      <c r="K23" s="51">
        <v>-28.505697000000001</v>
      </c>
      <c r="L23" s="51">
        <v>28.617422999999999</v>
      </c>
      <c r="M23" s="52" t="s">
        <v>194</v>
      </c>
      <c r="N23" s="52" t="s">
        <v>195</v>
      </c>
      <c r="O23" s="46"/>
      <c r="P23" s="232"/>
      <c r="Q23" s="234"/>
      <c r="R23" s="235"/>
      <c r="S23" s="235"/>
      <c r="T23" s="232"/>
      <c r="U23" s="236"/>
      <c r="V23" s="236"/>
      <c r="W23" s="307">
        <f t="shared" si="5"/>
        <v>0</v>
      </c>
      <c r="X23" s="307">
        <f t="shared" si="6"/>
        <v>0</v>
      </c>
      <c r="Y23" s="232"/>
      <c r="Z23" s="233"/>
      <c r="AA23" s="235"/>
      <c r="AB23" s="235"/>
      <c r="AC23" s="232"/>
      <c r="AD23" s="236"/>
      <c r="AE23" s="236"/>
      <c r="AF23" s="307">
        <f t="shared" si="13"/>
        <v>0</v>
      </c>
      <c r="AG23" s="307">
        <f t="shared" si="14"/>
        <v>0</v>
      </c>
      <c r="AH23" s="308">
        <f t="shared" si="2"/>
        <v>0</v>
      </c>
      <c r="AI23" s="308">
        <f t="shared" si="3"/>
        <v>0</v>
      </c>
      <c r="HW23" s="31"/>
      <c r="HX23" s="31"/>
      <c r="HY23" s="31"/>
      <c r="HZ23" s="31"/>
      <c r="IA23" s="31"/>
      <c r="IB23" s="31"/>
      <c r="IC23" s="31"/>
      <c r="ID23" s="31"/>
      <c r="IE23" s="31"/>
      <c r="IF23" s="31"/>
      <c r="IG23" s="31"/>
      <c r="IH23" s="31"/>
      <c r="II23" s="31"/>
      <c r="IJ23" s="31"/>
      <c r="IK23" s="31"/>
      <c r="IL23" s="31"/>
      <c r="IM23" s="31"/>
      <c r="IN23" s="31"/>
    </row>
    <row r="24" spans="1:248" ht="14.5" thickBot="1" x14ac:dyDescent="0.35">
      <c r="A24" s="50" t="s">
        <v>189</v>
      </c>
      <c r="B24" s="51" t="s">
        <v>190</v>
      </c>
      <c r="C24" s="51" t="s">
        <v>191</v>
      </c>
      <c r="D24" s="52" t="s">
        <v>196</v>
      </c>
      <c r="E24" s="52" t="s">
        <v>1603</v>
      </c>
      <c r="F24" s="53">
        <v>10000</v>
      </c>
      <c r="G24" s="54" t="s">
        <v>101</v>
      </c>
      <c r="H24" s="54" t="s">
        <v>141</v>
      </c>
      <c r="I24" s="54" t="s">
        <v>104</v>
      </c>
      <c r="J24" s="44">
        <f t="shared" si="4"/>
        <v>10000</v>
      </c>
      <c r="K24" s="51">
        <v>-28.497810999999999</v>
      </c>
      <c r="L24" s="51">
        <v>28.585695000000001</v>
      </c>
      <c r="M24" s="52"/>
      <c r="N24" s="52"/>
      <c r="O24" s="46" t="s">
        <v>197</v>
      </c>
      <c r="P24" s="232"/>
      <c r="Q24" s="234"/>
      <c r="R24" s="235"/>
      <c r="S24" s="235"/>
      <c r="T24" s="232"/>
      <c r="U24" s="236"/>
      <c r="V24" s="236"/>
      <c r="W24" s="307">
        <f t="shared" si="5"/>
        <v>0</v>
      </c>
      <c r="X24" s="307">
        <f t="shared" si="6"/>
        <v>0</v>
      </c>
      <c r="Y24" s="232"/>
      <c r="Z24" s="233"/>
      <c r="AA24" s="235"/>
      <c r="AB24" s="235"/>
      <c r="AC24" s="232"/>
      <c r="AD24" s="236"/>
      <c r="AE24" s="236"/>
      <c r="AF24" s="307">
        <f t="shared" ref="AF24:AF26" si="18">AE24*12</f>
        <v>0</v>
      </c>
      <c r="AG24" s="307">
        <f t="shared" ref="AG24:AG26" si="19">AF24*5+AD24</f>
        <v>0</v>
      </c>
      <c r="AH24" s="308">
        <f t="shared" si="2"/>
        <v>0</v>
      </c>
      <c r="AI24" s="308">
        <f t="shared" si="3"/>
        <v>0</v>
      </c>
    </row>
    <row r="25" spans="1:248" s="49" customFormat="1" ht="14.5" thickBot="1" x14ac:dyDescent="0.35">
      <c r="A25" s="50" t="s">
        <v>198</v>
      </c>
      <c r="B25" s="51" t="s">
        <v>190</v>
      </c>
      <c r="C25" s="51" t="s">
        <v>191</v>
      </c>
      <c r="D25" s="52" t="s">
        <v>199</v>
      </c>
      <c r="E25" s="52" t="s">
        <v>1603</v>
      </c>
      <c r="F25" s="53">
        <v>10000</v>
      </c>
      <c r="G25" s="54" t="s">
        <v>102</v>
      </c>
      <c r="H25" s="54" t="s">
        <v>141</v>
      </c>
      <c r="I25" s="54" t="s">
        <v>96</v>
      </c>
      <c r="J25" s="44">
        <f t="shared" si="4"/>
        <v>10000</v>
      </c>
      <c r="K25" s="51">
        <v>-28.479526</v>
      </c>
      <c r="L25" s="51">
        <v>28.790903</v>
      </c>
      <c r="M25" s="52"/>
      <c r="N25" s="52"/>
      <c r="O25" s="46"/>
      <c r="P25" s="232"/>
      <c r="Q25" s="234"/>
      <c r="R25" s="235"/>
      <c r="S25" s="235"/>
      <c r="T25" s="232"/>
      <c r="U25" s="236"/>
      <c r="V25" s="236"/>
      <c r="W25" s="307">
        <f t="shared" si="5"/>
        <v>0</v>
      </c>
      <c r="X25" s="307">
        <f t="shared" si="6"/>
        <v>0</v>
      </c>
      <c r="Y25" s="232"/>
      <c r="Z25" s="233"/>
      <c r="AA25" s="235"/>
      <c r="AB25" s="235"/>
      <c r="AC25" s="232"/>
      <c r="AD25" s="236"/>
      <c r="AE25" s="236"/>
      <c r="AF25" s="307">
        <f t="shared" si="18"/>
        <v>0</v>
      </c>
      <c r="AG25" s="307">
        <f t="shared" si="19"/>
        <v>0</v>
      </c>
      <c r="AH25" s="308">
        <f t="shared" si="2"/>
        <v>0</v>
      </c>
      <c r="AI25" s="308">
        <f t="shared" si="3"/>
        <v>0</v>
      </c>
      <c r="HW25" s="31"/>
      <c r="HX25" s="31"/>
      <c r="HY25" s="31"/>
      <c r="HZ25" s="31"/>
      <c r="IA25" s="31"/>
      <c r="IB25" s="31"/>
      <c r="IC25" s="31"/>
      <c r="ID25" s="31"/>
      <c r="IE25" s="31"/>
      <c r="IF25" s="31"/>
      <c r="IG25" s="31"/>
      <c r="IH25" s="31"/>
      <c r="II25" s="31"/>
      <c r="IJ25" s="31"/>
      <c r="IK25" s="31"/>
      <c r="IL25" s="31"/>
      <c r="IM25" s="31"/>
      <c r="IN25" s="31"/>
    </row>
    <row r="26" spans="1:248" s="49" customFormat="1" ht="14.5" thickBot="1" x14ac:dyDescent="0.35">
      <c r="A26" s="50" t="s">
        <v>198</v>
      </c>
      <c r="B26" s="51" t="s">
        <v>190</v>
      </c>
      <c r="C26" s="51" t="s">
        <v>191</v>
      </c>
      <c r="D26" s="52" t="s">
        <v>200</v>
      </c>
      <c r="E26" s="52" t="s">
        <v>1603</v>
      </c>
      <c r="F26" s="53">
        <v>10000</v>
      </c>
      <c r="G26" s="54" t="s">
        <v>102</v>
      </c>
      <c r="H26" s="54" t="s">
        <v>141</v>
      </c>
      <c r="I26" s="54" t="s">
        <v>96</v>
      </c>
      <c r="J26" s="44">
        <f t="shared" si="4"/>
        <v>10000</v>
      </c>
      <c r="K26" s="51">
        <v>-28.501268</v>
      </c>
      <c r="L26" s="51">
        <v>28.578775</v>
      </c>
      <c r="M26" s="52"/>
      <c r="N26" s="52"/>
      <c r="O26" s="46" t="s">
        <v>201</v>
      </c>
      <c r="P26" s="232"/>
      <c r="Q26" s="234"/>
      <c r="R26" s="235"/>
      <c r="S26" s="235"/>
      <c r="T26" s="232"/>
      <c r="U26" s="236"/>
      <c r="V26" s="236"/>
      <c r="W26" s="307">
        <f t="shared" si="5"/>
        <v>0</v>
      </c>
      <c r="X26" s="307">
        <f t="shared" si="6"/>
        <v>0</v>
      </c>
      <c r="Y26" s="232"/>
      <c r="Z26" s="233"/>
      <c r="AA26" s="235"/>
      <c r="AB26" s="235"/>
      <c r="AC26" s="232"/>
      <c r="AD26" s="236"/>
      <c r="AE26" s="236"/>
      <c r="AF26" s="307">
        <f t="shared" si="18"/>
        <v>0</v>
      </c>
      <c r="AG26" s="307">
        <f t="shared" si="19"/>
        <v>0</v>
      </c>
      <c r="AH26" s="308">
        <f t="shared" si="2"/>
        <v>0</v>
      </c>
      <c r="AI26" s="308">
        <f t="shared" si="3"/>
        <v>0</v>
      </c>
      <c r="HW26" s="31"/>
      <c r="HX26" s="31"/>
      <c r="HY26" s="31"/>
      <c r="HZ26" s="31"/>
      <c r="IA26" s="31"/>
      <c r="IB26" s="31"/>
      <c r="IC26" s="31"/>
      <c r="ID26" s="31"/>
      <c r="IE26" s="31"/>
      <c r="IF26" s="31"/>
      <c r="IG26" s="31"/>
      <c r="IH26" s="31"/>
      <c r="II26" s="31"/>
      <c r="IJ26" s="31"/>
      <c r="IK26" s="31"/>
      <c r="IL26" s="31"/>
      <c r="IM26" s="31"/>
      <c r="IN26" s="31"/>
    </row>
    <row r="27" spans="1:248" s="49" customFormat="1" ht="14.5" thickBot="1" x14ac:dyDescent="0.35">
      <c r="A27" s="50" t="s">
        <v>198</v>
      </c>
      <c r="B27" s="51" t="s">
        <v>190</v>
      </c>
      <c r="C27" s="51" t="s">
        <v>191</v>
      </c>
      <c r="D27" s="52" t="s">
        <v>202</v>
      </c>
      <c r="E27" s="51" t="s">
        <v>131</v>
      </c>
      <c r="F27" s="53" t="s">
        <v>131</v>
      </c>
      <c r="G27" s="54" t="s">
        <v>101</v>
      </c>
      <c r="H27" s="54" t="s">
        <v>132</v>
      </c>
      <c r="I27" s="54" t="s">
        <v>104</v>
      </c>
      <c r="J27" s="44" t="str">
        <f t="shared" si="4"/>
        <v>N/A</v>
      </c>
      <c r="K27" s="51">
        <v>-28.507648</v>
      </c>
      <c r="L27" s="51">
        <v>28.584105000000001</v>
      </c>
      <c r="M27" s="52"/>
      <c r="N27" s="52"/>
      <c r="O27" s="46"/>
      <c r="P27" s="117"/>
      <c r="Q27" s="117"/>
      <c r="R27" s="118"/>
      <c r="S27" s="118"/>
      <c r="T27" s="117"/>
      <c r="U27" s="116"/>
      <c r="V27" s="116"/>
      <c r="W27" s="119"/>
      <c r="X27" s="119"/>
      <c r="Y27" s="117"/>
      <c r="Z27" s="117"/>
      <c r="AA27" s="118"/>
      <c r="AB27" s="118"/>
      <c r="AC27" s="117"/>
      <c r="AD27" s="116"/>
      <c r="AE27" s="116"/>
      <c r="AF27" s="119"/>
      <c r="AG27" s="119"/>
      <c r="AH27" s="120"/>
      <c r="AI27" s="308">
        <f t="shared" si="3"/>
        <v>0</v>
      </c>
      <c r="HW27" s="31"/>
      <c r="HX27" s="31"/>
      <c r="HY27" s="31"/>
      <c r="HZ27" s="31"/>
      <c r="IA27" s="31"/>
      <c r="IB27" s="31"/>
      <c r="IC27" s="31"/>
      <c r="ID27" s="31"/>
      <c r="IE27" s="31"/>
      <c r="IF27" s="31"/>
      <c r="IG27" s="31"/>
      <c r="IH27" s="31"/>
      <c r="II27" s="31"/>
      <c r="IJ27" s="31"/>
      <c r="IK27" s="31"/>
      <c r="IL27" s="31"/>
      <c r="IM27" s="31"/>
      <c r="IN27" s="31"/>
    </row>
    <row r="28" spans="1:248" s="49" customFormat="1" ht="14.5" thickBot="1" x14ac:dyDescent="0.35">
      <c r="A28" s="50" t="s">
        <v>198</v>
      </c>
      <c r="B28" s="51" t="s">
        <v>190</v>
      </c>
      <c r="C28" s="51" t="s">
        <v>191</v>
      </c>
      <c r="D28" s="52" t="s">
        <v>203</v>
      </c>
      <c r="E28" s="51" t="s">
        <v>131</v>
      </c>
      <c r="F28" s="53" t="s">
        <v>131</v>
      </c>
      <c r="G28" s="54" t="s">
        <v>101</v>
      </c>
      <c r="H28" s="54" t="s">
        <v>132</v>
      </c>
      <c r="I28" s="54" t="s">
        <v>92</v>
      </c>
      <c r="J28" s="44" t="str">
        <f t="shared" si="4"/>
        <v>N/A</v>
      </c>
      <c r="K28" s="51">
        <v>-28.489086</v>
      </c>
      <c r="L28" s="51">
        <v>28.642268999999999</v>
      </c>
      <c r="M28" s="52"/>
      <c r="N28" s="52"/>
      <c r="O28" s="46"/>
      <c r="P28" s="117"/>
      <c r="Q28" s="117"/>
      <c r="R28" s="118"/>
      <c r="S28" s="118"/>
      <c r="T28" s="117"/>
      <c r="U28" s="116"/>
      <c r="V28" s="116"/>
      <c r="W28" s="119"/>
      <c r="X28" s="119"/>
      <c r="Y28" s="117"/>
      <c r="Z28" s="117"/>
      <c r="AA28" s="118"/>
      <c r="AB28" s="118"/>
      <c r="AC28" s="117"/>
      <c r="AD28" s="116"/>
      <c r="AE28" s="116"/>
      <c r="AF28" s="119"/>
      <c r="AG28" s="119"/>
      <c r="AH28" s="120"/>
      <c r="AI28" s="308">
        <f t="shared" si="3"/>
        <v>0</v>
      </c>
      <c r="HW28" s="31"/>
      <c r="HX28" s="31"/>
      <c r="HY28" s="31"/>
      <c r="HZ28" s="31"/>
      <c r="IA28" s="31"/>
      <c r="IB28" s="31"/>
      <c r="IC28" s="31"/>
      <c r="ID28" s="31"/>
      <c r="IE28" s="31"/>
      <c r="IF28" s="31"/>
      <c r="IG28" s="31"/>
      <c r="IH28" s="31"/>
      <c r="II28" s="31"/>
      <c r="IJ28" s="31"/>
      <c r="IK28" s="31"/>
      <c r="IL28" s="31"/>
      <c r="IM28" s="31"/>
      <c r="IN28" s="31"/>
    </row>
    <row r="29" spans="1:248" s="49" customFormat="1" ht="14.5" thickBot="1" x14ac:dyDescent="0.35">
      <c r="A29" s="50" t="s">
        <v>198</v>
      </c>
      <c r="B29" s="51" t="s">
        <v>190</v>
      </c>
      <c r="C29" s="51" t="s">
        <v>191</v>
      </c>
      <c r="D29" s="52" t="s">
        <v>204</v>
      </c>
      <c r="E29" s="52" t="s">
        <v>131</v>
      </c>
      <c r="F29" s="53" t="s">
        <v>131</v>
      </c>
      <c r="G29" s="53" t="s">
        <v>101</v>
      </c>
      <c r="H29" s="53" t="s">
        <v>132</v>
      </c>
      <c r="I29" s="53" t="s">
        <v>92</v>
      </c>
      <c r="J29" s="44" t="str">
        <f t="shared" si="4"/>
        <v>N/A</v>
      </c>
      <c r="K29" s="51">
        <v>-28.516524</v>
      </c>
      <c r="L29" s="51">
        <v>28.575865</v>
      </c>
      <c r="M29" s="52" t="s">
        <v>194</v>
      </c>
      <c r="N29" s="52" t="s">
        <v>205</v>
      </c>
      <c r="O29" s="46"/>
      <c r="P29" s="117"/>
      <c r="Q29" s="117"/>
      <c r="R29" s="118"/>
      <c r="S29" s="118"/>
      <c r="T29" s="117"/>
      <c r="U29" s="116"/>
      <c r="V29" s="116"/>
      <c r="W29" s="119"/>
      <c r="X29" s="119"/>
      <c r="Y29" s="117"/>
      <c r="Z29" s="117"/>
      <c r="AA29" s="118"/>
      <c r="AB29" s="118"/>
      <c r="AC29" s="117"/>
      <c r="AD29" s="116"/>
      <c r="AE29" s="116"/>
      <c r="AF29" s="119"/>
      <c r="AG29" s="119"/>
      <c r="AH29" s="120"/>
      <c r="AI29" s="308">
        <f t="shared" si="3"/>
        <v>0</v>
      </c>
      <c r="HW29" s="31"/>
      <c r="HX29" s="31"/>
      <c r="HY29" s="31"/>
      <c r="HZ29" s="31"/>
      <c r="IA29" s="31"/>
      <c r="IB29" s="31"/>
      <c r="IC29" s="31"/>
      <c r="ID29" s="31"/>
      <c r="IE29" s="31"/>
      <c r="IF29" s="31"/>
      <c r="IG29" s="31"/>
      <c r="IH29" s="31"/>
      <c r="II29" s="31"/>
      <c r="IJ29" s="31"/>
      <c r="IK29" s="31"/>
      <c r="IL29" s="31"/>
      <c r="IM29" s="31"/>
      <c r="IN29" s="31"/>
    </row>
    <row r="30" spans="1:248" s="49" customFormat="1" ht="14.5" thickBot="1" x14ac:dyDescent="0.35">
      <c r="A30" s="50" t="s">
        <v>198</v>
      </c>
      <c r="B30" s="51" t="s">
        <v>190</v>
      </c>
      <c r="C30" s="51" t="s">
        <v>191</v>
      </c>
      <c r="D30" s="52" t="s">
        <v>206</v>
      </c>
      <c r="E30" s="51" t="s">
        <v>1605</v>
      </c>
      <c r="F30" s="53">
        <v>5000</v>
      </c>
      <c r="G30" s="54" t="s">
        <v>102</v>
      </c>
      <c r="H30" s="54" t="s">
        <v>132</v>
      </c>
      <c r="I30" s="54" t="s">
        <v>92</v>
      </c>
      <c r="J30" s="44">
        <f t="shared" si="4"/>
        <v>5000</v>
      </c>
      <c r="K30" s="51">
        <v>-28.488085999999999</v>
      </c>
      <c r="L30" s="51">
        <v>28.742245</v>
      </c>
      <c r="M30" s="52" t="s">
        <v>194</v>
      </c>
      <c r="N30" s="52" t="s">
        <v>207</v>
      </c>
      <c r="O30" s="46"/>
      <c r="P30" s="232"/>
      <c r="Q30" s="234"/>
      <c r="R30" s="235"/>
      <c r="S30" s="235"/>
      <c r="T30" s="232"/>
      <c r="U30" s="236"/>
      <c r="V30" s="236"/>
      <c r="W30" s="307">
        <f t="shared" ref="W30:W31" si="20">V30*12</f>
        <v>0</v>
      </c>
      <c r="X30" s="307">
        <f t="shared" ref="X30:X31" si="21">W30*5+U30</f>
        <v>0</v>
      </c>
      <c r="Y30" s="232"/>
      <c r="Z30" s="233"/>
      <c r="AA30" s="235"/>
      <c r="AB30" s="235"/>
      <c r="AC30" s="232"/>
      <c r="AD30" s="236"/>
      <c r="AE30" s="236"/>
      <c r="AF30" s="307">
        <f>AE30*12</f>
        <v>0</v>
      </c>
      <c r="AG30" s="307">
        <f>AF30*5+AD30</f>
        <v>0</v>
      </c>
      <c r="AH30" s="308">
        <f t="shared" ref="AH30:AH31" si="22">AG30+X30</f>
        <v>0</v>
      </c>
      <c r="AI30" s="308">
        <f t="shared" si="3"/>
        <v>0</v>
      </c>
      <c r="HW30" s="31"/>
      <c r="HX30" s="31"/>
      <c r="HY30" s="31"/>
      <c r="HZ30" s="31"/>
      <c r="IA30" s="31"/>
      <c r="IB30" s="31"/>
      <c r="IC30" s="31"/>
      <c r="ID30" s="31"/>
      <c r="IE30" s="31"/>
      <c r="IF30" s="31"/>
      <c r="IG30" s="31"/>
      <c r="IH30" s="31"/>
      <c r="II30" s="31"/>
      <c r="IJ30" s="31"/>
      <c r="IK30" s="31"/>
      <c r="IL30" s="31"/>
      <c r="IM30" s="31"/>
      <c r="IN30" s="31"/>
    </row>
    <row r="31" spans="1:248" s="49" customFormat="1" ht="14.5" thickBot="1" x14ac:dyDescent="0.35">
      <c r="A31" s="50" t="s">
        <v>126</v>
      </c>
      <c r="B31" s="51" t="s">
        <v>190</v>
      </c>
      <c r="C31" s="51" t="s">
        <v>191</v>
      </c>
      <c r="D31" s="52" t="s">
        <v>208</v>
      </c>
      <c r="E31" s="51" t="s">
        <v>1607</v>
      </c>
      <c r="F31" s="53">
        <v>10000</v>
      </c>
      <c r="G31" s="53" t="s">
        <v>102</v>
      </c>
      <c r="H31" s="54" t="s">
        <v>92</v>
      </c>
      <c r="I31" s="54" t="s">
        <v>209</v>
      </c>
      <c r="J31" s="44">
        <f t="shared" si="4"/>
        <v>10000</v>
      </c>
      <c r="K31" s="51">
        <v>-28.503623000000001</v>
      </c>
      <c r="L31" s="51">
        <v>28.584002000000002</v>
      </c>
      <c r="M31" s="52" t="s">
        <v>194</v>
      </c>
      <c r="N31" s="52" t="s">
        <v>210</v>
      </c>
      <c r="O31" s="46"/>
      <c r="P31" s="232"/>
      <c r="Q31" s="234"/>
      <c r="R31" s="235"/>
      <c r="S31" s="235"/>
      <c r="T31" s="232"/>
      <c r="U31" s="236"/>
      <c r="V31" s="236"/>
      <c r="W31" s="307">
        <f t="shared" si="20"/>
        <v>0</v>
      </c>
      <c r="X31" s="307">
        <f t="shared" si="21"/>
        <v>0</v>
      </c>
      <c r="Y31" s="232"/>
      <c r="Z31" s="233"/>
      <c r="AA31" s="235"/>
      <c r="AB31" s="235"/>
      <c r="AC31" s="232"/>
      <c r="AD31" s="236"/>
      <c r="AE31" s="236"/>
      <c r="AF31" s="307">
        <f>AE31*12</f>
        <v>0</v>
      </c>
      <c r="AG31" s="307">
        <f>AF31*5+AD31</f>
        <v>0</v>
      </c>
      <c r="AH31" s="308">
        <f t="shared" si="22"/>
        <v>0</v>
      </c>
      <c r="AI31" s="308">
        <f t="shared" si="3"/>
        <v>0</v>
      </c>
      <c r="HW31" s="31"/>
      <c r="HX31" s="31"/>
      <c r="HY31" s="31"/>
      <c r="HZ31" s="31"/>
      <c r="IA31" s="31"/>
      <c r="IB31" s="31"/>
      <c r="IC31" s="31"/>
      <c r="ID31" s="31"/>
      <c r="IE31" s="31"/>
      <c r="IF31" s="31"/>
      <c r="IG31" s="31"/>
      <c r="IH31" s="31"/>
      <c r="II31" s="31"/>
      <c r="IJ31" s="31"/>
      <c r="IK31" s="31"/>
      <c r="IL31" s="31"/>
      <c r="IM31" s="31"/>
      <c r="IN31" s="31"/>
    </row>
    <row r="32" spans="1:248" s="49" customFormat="1" ht="14.5" thickBot="1" x14ac:dyDescent="0.35">
      <c r="A32" s="50" t="s">
        <v>126</v>
      </c>
      <c r="B32" s="51" t="s">
        <v>190</v>
      </c>
      <c r="C32" s="51" t="s">
        <v>191</v>
      </c>
      <c r="D32" s="52" t="s">
        <v>211</v>
      </c>
      <c r="E32" s="51" t="s">
        <v>1607</v>
      </c>
      <c r="F32" s="53">
        <v>10000</v>
      </c>
      <c r="G32" s="53" t="s">
        <v>97</v>
      </c>
      <c r="H32" s="54" t="s">
        <v>92</v>
      </c>
      <c r="I32" s="54" t="s">
        <v>92</v>
      </c>
      <c r="J32" s="44">
        <f t="shared" si="4"/>
        <v>10000</v>
      </c>
      <c r="K32" s="51">
        <v>-28.505375999999998</v>
      </c>
      <c r="L32" s="51">
        <v>28.609480000000001</v>
      </c>
      <c r="M32" s="52" t="s">
        <v>194</v>
      </c>
      <c r="N32" s="52" t="s">
        <v>205</v>
      </c>
      <c r="O32" s="46"/>
      <c r="P32" s="232"/>
      <c r="Q32" s="234"/>
      <c r="R32" s="235"/>
      <c r="S32" s="235"/>
      <c r="T32" s="232"/>
      <c r="U32" s="236"/>
      <c r="V32" s="236"/>
      <c r="W32" s="307">
        <f t="shared" si="5"/>
        <v>0</v>
      </c>
      <c r="X32" s="307">
        <f t="shared" si="6"/>
        <v>0</v>
      </c>
      <c r="Y32" s="232"/>
      <c r="Z32" s="233"/>
      <c r="AA32" s="235"/>
      <c r="AB32" s="235"/>
      <c r="AC32" s="232"/>
      <c r="AD32" s="236"/>
      <c r="AE32" s="236"/>
      <c r="AF32" s="307">
        <f>AE32*12</f>
        <v>0</v>
      </c>
      <c r="AG32" s="307">
        <f>AF32*5+AD32</f>
        <v>0</v>
      </c>
      <c r="AH32" s="308">
        <f>AG32+X32</f>
        <v>0</v>
      </c>
      <c r="AI32" s="308">
        <f t="shared" si="3"/>
        <v>0</v>
      </c>
      <c r="HW32" s="31"/>
      <c r="HX32" s="31"/>
      <c r="HY32" s="31"/>
      <c r="HZ32" s="31"/>
      <c r="IA32" s="31"/>
      <c r="IB32" s="31"/>
      <c r="IC32" s="31"/>
      <c r="ID32" s="31"/>
      <c r="IE32" s="31"/>
      <c r="IF32" s="31"/>
      <c r="IG32" s="31"/>
      <c r="IH32" s="31"/>
      <c r="II32" s="31"/>
      <c r="IJ32" s="31"/>
      <c r="IK32" s="31"/>
      <c r="IL32" s="31"/>
      <c r="IM32" s="31"/>
      <c r="IN32" s="31"/>
    </row>
    <row r="33" spans="1:248" s="49" customFormat="1" ht="14.5" thickBot="1" x14ac:dyDescent="0.35">
      <c r="A33" s="50" t="s">
        <v>212</v>
      </c>
      <c r="B33" s="51" t="s">
        <v>213</v>
      </c>
      <c r="C33" s="51" t="s">
        <v>214</v>
      </c>
      <c r="D33" s="52" t="s">
        <v>215</v>
      </c>
      <c r="E33" s="52" t="s">
        <v>131</v>
      </c>
      <c r="F33" s="53">
        <v>5000</v>
      </c>
      <c r="G33" s="53" t="s">
        <v>131</v>
      </c>
      <c r="H33" s="53" t="s">
        <v>131</v>
      </c>
      <c r="I33" s="54" t="s">
        <v>98</v>
      </c>
      <c r="J33" s="44">
        <f t="shared" si="4"/>
        <v>5000</v>
      </c>
      <c r="K33" s="51">
        <v>-33.444015999999998</v>
      </c>
      <c r="L33" s="51">
        <v>25.745795000000001</v>
      </c>
      <c r="M33" s="52" t="s">
        <v>217</v>
      </c>
      <c r="N33" s="52" t="s">
        <v>218</v>
      </c>
      <c r="O33" s="46"/>
      <c r="P33" s="117"/>
      <c r="Q33" s="117"/>
      <c r="R33" s="118"/>
      <c r="S33" s="118"/>
      <c r="T33" s="117"/>
      <c r="U33" s="116"/>
      <c r="V33" s="116"/>
      <c r="W33" s="119"/>
      <c r="X33" s="119"/>
      <c r="Y33" s="117"/>
      <c r="Z33" s="117"/>
      <c r="AA33" s="118"/>
      <c r="AB33" s="118"/>
      <c r="AC33" s="117"/>
      <c r="AD33" s="116"/>
      <c r="AE33" s="116"/>
      <c r="AF33" s="119"/>
      <c r="AG33" s="119"/>
      <c r="AH33" s="120"/>
      <c r="AI33" s="308">
        <f t="shared" si="3"/>
        <v>0</v>
      </c>
      <c r="HW33" s="31"/>
      <c r="HX33" s="31"/>
      <c r="HY33" s="31"/>
      <c r="HZ33" s="31"/>
      <c r="IA33" s="31"/>
      <c r="IB33" s="31"/>
      <c r="IC33" s="31"/>
      <c r="ID33" s="31"/>
      <c r="IE33" s="31"/>
      <c r="IF33" s="31"/>
      <c r="IG33" s="31"/>
      <c r="IH33" s="31"/>
      <c r="II33" s="31"/>
      <c r="IJ33" s="31"/>
      <c r="IK33" s="31"/>
      <c r="IL33" s="31"/>
      <c r="IM33" s="31"/>
      <c r="IN33" s="31"/>
    </row>
    <row r="34" spans="1:248" ht="14.5" thickBot="1" x14ac:dyDescent="0.35">
      <c r="A34" s="50" t="s">
        <v>189</v>
      </c>
      <c r="B34" s="51" t="s">
        <v>213</v>
      </c>
      <c r="C34" s="51" t="s">
        <v>214</v>
      </c>
      <c r="D34" s="52" t="s">
        <v>219</v>
      </c>
      <c r="E34" s="52" t="s">
        <v>1603</v>
      </c>
      <c r="F34" s="53">
        <v>5000</v>
      </c>
      <c r="G34" s="53" t="s">
        <v>97</v>
      </c>
      <c r="H34" s="53" t="s">
        <v>141</v>
      </c>
      <c r="I34" s="53" t="s">
        <v>96</v>
      </c>
      <c r="J34" s="44">
        <f t="shared" si="4"/>
        <v>5000</v>
      </c>
      <c r="K34" s="51">
        <v>-33.444318000000003</v>
      </c>
      <c r="L34" s="51">
        <v>25.738605</v>
      </c>
      <c r="M34" s="52" t="s">
        <v>217</v>
      </c>
      <c r="N34" s="52" t="s">
        <v>218</v>
      </c>
      <c r="O34" s="46"/>
      <c r="P34" s="232"/>
      <c r="Q34" s="234"/>
      <c r="R34" s="235"/>
      <c r="S34" s="235"/>
      <c r="T34" s="232"/>
      <c r="U34" s="236"/>
      <c r="V34" s="236"/>
      <c r="W34" s="307">
        <f t="shared" si="5"/>
        <v>0</v>
      </c>
      <c r="X34" s="307">
        <f t="shared" si="6"/>
        <v>0</v>
      </c>
      <c r="Y34" s="232"/>
      <c r="Z34" s="233"/>
      <c r="AA34" s="235"/>
      <c r="AB34" s="235"/>
      <c r="AC34" s="232"/>
      <c r="AD34" s="236"/>
      <c r="AE34" s="236"/>
      <c r="AF34" s="307">
        <f>AE34*12</f>
        <v>0</v>
      </c>
      <c r="AG34" s="307">
        <f>AF34*5+AD34</f>
        <v>0</v>
      </c>
      <c r="AH34" s="308">
        <f t="shared" ref="AH34:AH63" si="23">AG34+X34</f>
        <v>0</v>
      </c>
      <c r="AI34" s="308">
        <f t="shared" si="3"/>
        <v>0</v>
      </c>
    </row>
    <row r="35" spans="1:248" ht="14.5" thickBot="1" x14ac:dyDescent="0.35">
      <c r="A35" s="50" t="s">
        <v>198</v>
      </c>
      <c r="B35" s="51" t="s">
        <v>213</v>
      </c>
      <c r="C35" s="51" t="s">
        <v>214</v>
      </c>
      <c r="D35" s="52" t="s">
        <v>220</v>
      </c>
      <c r="E35" s="52" t="s">
        <v>1603</v>
      </c>
      <c r="F35" s="53">
        <v>5000</v>
      </c>
      <c r="G35" s="53" t="s">
        <v>102</v>
      </c>
      <c r="H35" s="54" t="s">
        <v>141</v>
      </c>
      <c r="I35" s="54" t="s">
        <v>107</v>
      </c>
      <c r="J35" s="44">
        <f t="shared" si="4"/>
        <v>5000</v>
      </c>
      <c r="K35" s="51">
        <v>-33.574393999999998</v>
      </c>
      <c r="L35" s="51">
        <v>25.833508999999999</v>
      </c>
      <c r="M35" s="52"/>
      <c r="N35" s="52"/>
      <c r="O35" s="46"/>
      <c r="P35" s="232"/>
      <c r="Q35" s="234"/>
      <c r="R35" s="235"/>
      <c r="S35" s="235"/>
      <c r="T35" s="232"/>
      <c r="U35" s="236"/>
      <c r="V35" s="236"/>
      <c r="W35" s="307">
        <f t="shared" si="5"/>
        <v>0</v>
      </c>
      <c r="X35" s="307">
        <f t="shared" si="6"/>
        <v>0</v>
      </c>
      <c r="Y35" s="232"/>
      <c r="Z35" s="233"/>
      <c r="AA35" s="235"/>
      <c r="AB35" s="235"/>
      <c r="AC35" s="232"/>
      <c r="AD35" s="236"/>
      <c r="AE35" s="236"/>
      <c r="AF35" s="307">
        <f t="shared" ref="AF35:AF41" si="24">AE35*12</f>
        <v>0</v>
      </c>
      <c r="AG35" s="307">
        <f t="shared" ref="AG35:AG41" si="25">AF35*5+AD35</f>
        <v>0</v>
      </c>
      <c r="AH35" s="308">
        <f t="shared" si="23"/>
        <v>0</v>
      </c>
      <c r="AI35" s="308">
        <f t="shared" si="3"/>
        <v>0</v>
      </c>
    </row>
    <row r="36" spans="1:248" ht="14.5" thickBot="1" x14ac:dyDescent="0.35">
      <c r="A36" s="50" t="s">
        <v>198</v>
      </c>
      <c r="B36" s="51" t="s">
        <v>213</v>
      </c>
      <c r="C36" s="51" t="s">
        <v>214</v>
      </c>
      <c r="D36" s="52" t="s">
        <v>221</v>
      </c>
      <c r="E36" s="52" t="s">
        <v>1603</v>
      </c>
      <c r="F36" s="53">
        <v>5000</v>
      </c>
      <c r="G36" s="53" t="s">
        <v>102</v>
      </c>
      <c r="H36" s="54" t="s">
        <v>141</v>
      </c>
      <c r="I36" s="54" t="s">
        <v>107</v>
      </c>
      <c r="J36" s="44">
        <f t="shared" si="4"/>
        <v>5000</v>
      </c>
      <c r="K36" s="51">
        <v>-33.564509000000001</v>
      </c>
      <c r="L36" s="51">
        <v>25.779377</v>
      </c>
      <c r="M36" s="52"/>
      <c r="N36" s="52"/>
      <c r="O36" s="46"/>
      <c r="P36" s="232"/>
      <c r="Q36" s="234"/>
      <c r="R36" s="235"/>
      <c r="S36" s="235"/>
      <c r="T36" s="232"/>
      <c r="U36" s="236"/>
      <c r="V36" s="236"/>
      <c r="W36" s="307">
        <f t="shared" si="5"/>
        <v>0</v>
      </c>
      <c r="X36" s="307">
        <f t="shared" si="6"/>
        <v>0</v>
      </c>
      <c r="Y36" s="232"/>
      <c r="Z36" s="233"/>
      <c r="AA36" s="235"/>
      <c r="AB36" s="235"/>
      <c r="AC36" s="232"/>
      <c r="AD36" s="236"/>
      <c r="AE36" s="236"/>
      <c r="AF36" s="307">
        <f t="shared" si="24"/>
        <v>0</v>
      </c>
      <c r="AG36" s="307">
        <f t="shared" si="25"/>
        <v>0</v>
      </c>
      <c r="AH36" s="308">
        <f t="shared" si="23"/>
        <v>0</v>
      </c>
      <c r="AI36" s="308">
        <f t="shared" si="3"/>
        <v>0</v>
      </c>
    </row>
    <row r="37" spans="1:248" s="49" customFormat="1" ht="14.5" thickBot="1" x14ac:dyDescent="0.35">
      <c r="A37" s="50" t="s">
        <v>198</v>
      </c>
      <c r="B37" s="51" t="s">
        <v>213</v>
      </c>
      <c r="C37" s="51" t="s">
        <v>214</v>
      </c>
      <c r="D37" s="52" t="s">
        <v>222</v>
      </c>
      <c r="E37" s="52" t="s">
        <v>1603</v>
      </c>
      <c r="F37" s="53">
        <v>5000</v>
      </c>
      <c r="G37" s="53" t="s">
        <v>102</v>
      </c>
      <c r="H37" s="54" t="s">
        <v>141</v>
      </c>
      <c r="I37" s="54" t="s">
        <v>107</v>
      </c>
      <c r="J37" s="44">
        <f t="shared" si="4"/>
        <v>5000</v>
      </c>
      <c r="K37" s="51">
        <v>-33.125373000000003</v>
      </c>
      <c r="L37" s="51">
        <v>25.210652</v>
      </c>
      <c r="M37" s="52"/>
      <c r="N37" s="52"/>
      <c r="O37" s="46"/>
      <c r="P37" s="232"/>
      <c r="Q37" s="234"/>
      <c r="R37" s="235"/>
      <c r="S37" s="235"/>
      <c r="T37" s="232"/>
      <c r="U37" s="236"/>
      <c r="V37" s="236"/>
      <c r="W37" s="307">
        <f t="shared" si="5"/>
        <v>0</v>
      </c>
      <c r="X37" s="307">
        <f t="shared" si="6"/>
        <v>0</v>
      </c>
      <c r="Y37" s="232"/>
      <c r="Z37" s="233"/>
      <c r="AA37" s="235"/>
      <c r="AB37" s="235"/>
      <c r="AC37" s="232"/>
      <c r="AD37" s="236"/>
      <c r="AE37" s="236"/>
      <c r="AF37" s="307">
        <f t="shared" si="24"/>
        <v>0</v>
      </c>
      <c r="AG37" s="307">
        <f t="shared" si="25"/>
        <v>0</v>
      </c>
      <c r="AH37" s="308">
        <f t="shared" si="23"/>
        <v>0</v>
      </c>
      <c r="AI37" s="308">
        <f t="shared" si="3"/>
        <v>0</v>
      </c>
      <c r="HW37" s="31"/>
      <c r="HX37" s="31"/>
      <c r="HY37" s="31"/>
      <c r="HZ37" s="31"/>
      <c r="IA37" s="31"/>
      <c r="IB37" s="31"/>
      <c r="IC37" s="31"/>
      <c r="ID37" s="31"/>
      <c r="IE37" s="31"/>
      <c r="IF37" s="31"/>
      <c r="IG37" s="31"/>
      <c r="IH37" s="31"/>
      <c r="II37" s="31"/>
      <c r="IJ37" s="31"/>
      <c r="IK37" s="31"/>
      <c r="IL37" s="31"/>
      <c r="IM37" s="31"/>
      <c r="IN37" s="31"/>
    </row>
    <row r="38" spans="1:248" s="49" customFormat="1" ht="27.5" thickBot="1" x14ac:dyDescent="0.35">
      <c r="A38" s="50" t="s">
        <v>198</v>
      </c>
      <c r="B38" s="51" t="s">
        <v>213</v>
      </c>
      <c r="C38" s="51" t="s">
        <v>214</v>
      </c>
      <c r="D38" s="52" t="s">
        <v>223</v>
      </c>
      <c r="E38" s="52" t="s">
        <v>1603</v>
      </c>
      <c r="F38" s="53">
        <v>5000</v>
      </c>
      <c r="G38" s="53" t="s">
        <v>101</v>
      </c>
      <c r="H38" s="54" t="s">
        <v>141</v>
      </c>
      <c r="I38" s="54" t="s">
        <v>224</v>
      </c>
      <c r="J38" s="44">
        <f t="shared" si="4"/>
        <v>5000</v>
      </c>
      <c r="K38" s="51">
        <v>-33.372760999999997</v>
      </c>
      <c r="L38" s="51">
        <v>25.467123999999998</v>
      </c>
      <c r="M38" s="52" t="s">
        <v>225</v>
      </c>
      <c r="N38" s="52" t="s">
        <v>226</v>
      </c>
      <c r="O38" s="46"/>
      <c r="P38" s="232"/>
      <c r="Q38" s="234"/>
      <c r="R38" s="235"/>
      <c r="S38" s="235"/>
      <c r="T38" s="232"/>
      <c r="U38" s="236"/>
      <c r="V38" s="236"/>
      <c r="W38" s="307">
        <f t="shared" si="5"/>
        <v>0</v>
      </c>
      <c r="X38" s="307">
        <f t="shared" si="6"/>
        <v>0</v>
      </c>
      <c r="Y38" s="232"/>
      <c r="Z38" s="233"/>
      <c r="AA38" s="235"/>
      <c r="AB38" s="235"/>
      <c r="AC38" s="232"/>
      <c r="AD38" s="236"/>
      <c r="AE38" s="236"/>
      <c r="AF38" s="307">
        <f t="shared" si="24"/>
        <v>0</v>
      </c>
      <c r="AG38" s="307">
        <f t="shared" si="25"/>
        <v>0</v>
      </c>
      <c r="AH38" s="308">
        <f t="shared" si="23"/>
        <v>0</v>
      </c>
      <c r="AI38" s="308">
        <f t="shared" si="3"/>
        <v>0</v>
      </c>
      <c r="HW38" s="31"/>
      <c r="HX38" s="31"/>
      <c r="HY38" s="31"/>
      <c r="HZ38" s="31"/>
      <c r="IA38" s="31"/>
      <c r="IB38" s="31"/>
      <c r="IC38" s="31"/>
      <c r="ID38" s="31"/>
      <c r="IE38" s="31"/>
      <c r="IF38" s="31"/>
      <c r="IG38" s="31"/>
      <c r="IH38" s="31"/>
      <c r="II38" s="31"/>
      <c r="IJ38" s="31"/>
      <c r="IK38" s="31"/>
      <c r="IL38" s="31"/>
      <c r="IM38" s="31"/>
      <c r="IN38" s="31"/>
    </row>
    <row r="39" spans="1:248" s="49" customFormat="1" ht="18.5" thickBot="1" x14ac:dyDescent="0.35">
      <c r="A39" s="50" t="s">
        <v>198</v>
      </c>
      <c r="B39" s="51" t="s">
        <v>213</v>
      </c>
      <c r="C39" s="51" t="s">
        <v>214</v>
      </c>
      <c r="D39" s="52" t="s">
        <v>227</v>
      </c>
      <c r="E39" s="52" t="s">
        <v>1603</v>
      </c>
      <c r="F39" s="53">
        <v>5000</v>
      </c>
      <c r="G39" s="53" t="s">
        <v>102</v>
      </c>
      <c r="H39" s="54" t="s">
        <v>141</v>
      </c>
      <c r="I39" s="54" t="s">
        <v>92</v>
      </c>
      <c r="J39" s="44">
        <f t="shared" si="4"/>
        <v>5000</v>
      </c>
      <c r="K39" s="51">
        <v>-33.383951000000003</v>
      </c>
      <c r="L39" s="51">
        <v>25.792767999999999</v>
      </c>
      <c r="M39" s="52" t="s">
        <v>228</v>
      </c>
      <c r="N39" s="52" t="s">
        <v>229</v>
      </c>
      <c r="O39" s="46"/>
      <c r="P39" s="232"/>
      <c r="Q39" s="234"/>
      <c r="R39" s="235"/>
      <c r="S39" s="235"/>
      <c r="T39" s="232"/>
      <c r="U39" s="236"/>
      <c r="V39" s="236"/>
      <c r="W39" s="307">
        <f t="shared" si="5"/>
        <v>0</v>
      </c>
      <c r="X39" s="307">
        <f t="shared" si="6"/>
        <v>0</v>
      </c>
      <c r="Y39" s="232"/>
      <c r="Z39" s="233"/>
      <c r="AA39" s="235"/>
      <c r="AB39" s="235"/>
      <c r="AC39" s="232"/>
      <c r="AD39" s="236"/>
      <c r="AE39" s="236"/>
      <c r="AF39" s="307">
        <f t="shared" si="24"/>
        <v>0</v>
      </c>
      <c r="AG39" s="307">
        <f t="shared" si="25"/>
        <v>0</v>
      </c>
      <c r="AH39" s="308">
        <f t="shared" si="23"/>
        <v>0</v>
      </c>
      <c r="AI39" s="308">
        <f t="shared" si="3"/>
        <v>0</v>
      </c>
      <c r="HW39" s="31"/>
      <c r="HX39" s="31"/>
      <c r="HY39" s="31"/>
      <c r="HZ39" s="31"/>
      <c r="IA39" s="31"/>
      <c r="IB39" s="31"/>
      <c r="IC39" s="31"/>
      <c r="ID39" s="31"/>
      <c r="IE39" s="31"/>
      <c r="IF39" s="31"/>
      <c r="IG39" s="31"/>
      <c r="IH39" s="31"/>
      <c r="II39" s="31"/>
      <c r="IJ39" s="31"/>
      <c r="IK39" s="31"/>
      <c r="IL39" s="31"/>
      <c r="IM39" s="31"/>
      <c r="IN39" s="31"/>
    </row>
    <row r="40" spans="1:248" s="49" customFormat="1" ht="14.5" thickBot="1" x14ac:dyDescent="0.35">
      <c r="A40" s="50" t="s">
        <v>198</v>
      </c>
      <c r="B40" s="51" t="s">
        <v>213</v>
      </c>
      <c r="C40" s="51" t="s">
        <v>214</v>
      </c>
      <c r="D40" s="52" t="s">
        <v>230</v>
      </c>
      <c r="E40" s="52" t="s">
        <v>1603</v>
      </c>
      <c r="F40" s="53">
        <v>5000</v>
      </c>
      <c r="G40" s="53" t="s">
        <v>102</v>
      </c>
      <c r="H40" s="54" t="s">
        <v>141</v>
      </c>
      <c r="I40" s="54" t="s">
        <v>107</v>
      </c>
      <c r="J40" s="44">
        <f t="shared" si="4"/>
        <v>5000</v>
      </c>
      <c r="K40" s="51">
        <v>-33.347351000000003</v>
      </c>
      <c r="L40" s="51">
        <v>25.737842000000001</v>
      </c>
      <c r="M40" s="52"/>
      <c r="N40" s="52"/>
      <c r="O40" s="46"/>
      <c r="P40" s="232"/>
      <c r="Q40" s="234"/>
      <c r="R40" s="235"/>
      <c r="S40" s="235"/>
      <c r="T40" s="232"/>
      <c r="U40" s="236"/>
      <c r="V40" s="236"/>
      <c r="W40" s="307">
        <f t="shared" si="5"/>
        <v>0</v>
      </c>
      <c r="X40" s="307">
        <f t="shared" si="6"/>
        <v>0</v>
      </c>
      <c r="Y40" s="232"/>
      <c r="Z40" s="233"/>
      <c r="AA40" s="235"/>
      <c r="AB40" s="235"/>
      <c r="AC40" s="232"/>
      <c r="AD40" s="236"/>
      <c r="AE40" s="236"/>
      <c r="AF40" s="307">
        <f t="shared" si="24"/>
        <v>0</v>
      </c>
      <c r="AG40" s="307">
        <f t="shared" si="25"/>
        <v>0</v>
      </c>
      <c r="AH40" s="308">
        <f t="shared" si="23"/>
        <v>0</v>
      </c>
      <c r="AI40" s="308">
        <f t="shared" si="3"/>
        <v>0</v>
      </c>
      <c r="HW40" s="31"/>
      <c r="HX40" s="31"/>
      <c r="HY40" s="31"/>
      <c r="HZ40" s="31"/>
      <c r="IA40" s="31"/>
      <c r="IB40" s="31"/>
      <c r="IC40" s="31"/>
      <c r="ID40" s="31"/>
      <c r="IE40" s="31"/>
      <c r="IF40" s="31"/>
      <c r="IG40" s="31"/>
      <c r="IH40" s="31"/>
      <c r="II40" s="31"/>
      <c r="IJ40" s="31"/>
      <c r="IK40" s="31"/>
      <c r="IL40" s="31"/>
      <c r="IM40" s="31"/>
      <c r="IN40" s="31"/>
    </row>
    <row r="41" spans="1:248" s="49" customFormat="1" ht="14.5" thickBot="1" x14ac:dyDescent="0.35">
      <c r="A41" s="50" t="s">
        <v>126</v>
      </c>
      <c r="B41" s="51" t="s">
        <v>213</v>
      </c>
      <c r="C41" s="51" t="s">
        <v>214</v>
      </c>
      <c r="D41" s="52" t="s">
        <v>231</v>
      </c>
      <c r="E41" s="52" t="s">
        <v>1603</v>
      </c>
      <c r="F41" s="53">
        <v>10000</v>
      </c>
      <c r="G41" s="53" t="s">
        <v>101</v>
      </c>
      <c r="H41" s="54" t="s">
        <v>102</v>
      </c>
      <c r="I41" s="54" t="s">
        <v>90</v>
      </c>
      <c r="J41" s="44">
        <f t="shared" si="4"/>
        <v>10000</v>
      </c>
      <c r="K41" s="51">
        <v>-33.454132000000001</v>
      </c>
      <c r="L41" s="51">
        <v>25.724031</v>
      </c>
      <c r="M41" s="52" t="s">
        <v>232</v>
      </c>
      <c r="N41" s="52" t="s">
        <v>218</v>
      </c>
      <c r="O41" s="46"/>
      <c r="P41" s="232"/>
      <c r="Q41" s="234"/>
      <c r="R41" s="235"/>
      <c r="S41" s="235"/>
      <c r="T41" s="232"/>
      <c r="U41" s="236"/>
      <c r="V41" s="236"/>
      <c r="W41" s="307">
        <f t="shared" si="5"/>
        <v>0</v>
      </c>
      <c r="X41" s="307">
        <f t="shared" si="6"/>
        <v>0</v>
      </c>
      <c r="Y41" s="232"/>
      <c r="Z41" s="233"/>
      <c r="AA41" s="235"/>
      <c r="AB41" s="235"/>
      <c r="AC41" s="232"/>
      <c r="AD41" s="236"/>
      <c r="AE41" s="236"/>
      <c r="AF41" s="307">
        <f t="shared" si="24"/>
        <v>0</v>
      </c>
      <c r="AG41" s="307">
        <f t="shared" si="25"/>
        <v>0</v>
      </c>
      <c r="AH41" s="308">
        <f t="shared" si="23"/>
        <v>0</v>
      </c>
      <c r="AI41" s="308">
        <f t="shared" si="3"/>
        <v>0</v>
      </c>
      <c r="HW41" s="31"/>
      <c r="HX41" s="31"/>
      <c r="HY41" s="31"/>
      <c r="HZ41" s="31"/>
      <c r="IA41" s="31"/>
      <c r="IB41" s="31"/>
      <c r="IC41" s="31"/>
      <c r="ID41" s="31"/>
      <c r="IE41" s="31"/>
      <c r="IF41" s="31"/>
      <c r="IG41" s="31"/>
      <c r="IH41" s="31"/>
      <c r="II41" s="31"/>
      <c r="IJ41" s="31"/>
      <c r="IK41" s="31"/>
      <c r="IL41" s="31"/>
      <c r="IM41" s="31"/>
      <c r="IN41" s="31"/>
    </row>
    <row r="42" spans="1:248" s="49" customFormat="1" ht="14.5" thickBot="1" x14ac:dyDescent="0.35">
      <c r="A42" s="50" t="s">
        <v>126</v>
      </c>
      <c r="B42" s="51" t="s">
        <v>213</v>
      </c>
      <c r="C42" s="51" t="s">
        <v>214</v>
      </c>
      <c r="D42" s="52" t="s">
        <v>215</v>
      </c>
      <c r="E42" s="52" t="s">
        <v>1603</v>
      </c>
      <c r="F42" s="53">
        <v>10000</v>
      </c>
      <c r="G42" s="53" t="s">
        <v>97</v>
      </c>
      <c r="H42" s="54" t="s">
        <v>92</v>
      </c>
      <c r="I42" s="54" t="s">
        <v>233</v>
      </c>
      <c r="J42" s="44">
        <f t="shared" si="4"/>
        <v>10000</v>
      </c>
      <c r="K42" s="51">
        <v>-33.444015999999998</v>
      </c>
      <c r="L42" s="51">
        <v>25.745795000000001</v>
      </c>
      <c r="M42" s="52" t="s">
        <v>217</v>
      </c>
      <c r="N42" s="52" t="s">
        <v>218</v>
      </c>
      <c r="O42" s="46"/>
      <c r="P42" s="232"/>
      <c r="Q42" s="234"/>
      <c r="R42" s="235"/>
      <c r="S42" s="235"/>
      <c r="T42" s="232"/>
      <c r="U42" s="236"/>
      <c r="V42" s="236"/>
      <c r="W42" s="307">
        <f t="shared" si="5"/>
        <v>0</v>
      </c>
      <c r="X42" s="307">
        <f t="shared" si="6"/>
        <v>0</v>
      </c>
      <c r="Y42" s="232"/>
      <c r="Z42" s="233"/>
      <c r="AA42" s="235"/>
      <c r="AB42" s="235"/>
      <c r="AC42" s="232"/>
      <c r="AD42" s="236"/>
      <c r="AE42" s="236"/>
      <c r="AF42" s="307">
        <f>AE42*12</f>
        <v>0</v>
      </c>
      <c r="AG42" s="307">
        <f>AF42*5+AD42</f>
        <v>0</v>
      </c>
      <c r="AH42" s="308">
        <f t="shared" si="23"/>
        <v>0</v>
      </c>
      <c r="AI42" s="308">
        <f t="shared" si="3"/>
        <v>0</v>
      </c>
      <c r="HW42" s="31"/>
      <c r="HX42" s="31"/>
      <c r="HY42" s="31"/>
      <c r="HZ42" s="31"/>
      <c r="IA42" s="31"/>
      <c r="IB42" s="31"/>
      <c r="IC42" s="31"/>
      <c r="ID42" s="31"/>
      <c r="IE42" s="31"/>
      <c r="IF42" s="31"/>
      <c r="IG42" s="31"/>
      <c r="IH42" s="31"/>
      <c r="II42" s="31"/>
      <c r="IJ42" s="31"/>
      <c r="IK42" s="31"/>
      <c r="IL42" s="31"/>
      <c r="IM42" s="31"/>
      <c r="IN42" s="31"/>
    </row>
    <row r="43" spans="1:248" s="49" customFormat="1" ht="18.5" thickBot="1" x14ac:dyDescent="0.35">
      <c r="A43" s="50" t="s">
        <v>126</v>
      </c>
      <c r="B43" s="51" t="s">
        <v>213</v>
      </c>
      <c r="C43" s="51" t="s">
        <v>214</v>
      </c>
      <c r="D43" s="52" t="s">
        <v>234</v>
      </c>
      <c r="E43" s="52" t="s">
        <v>1603</v>
      </c>
      <c r="F43" s="53">
        <v>5000</v>
      </c>
      <c r="G43" s="53" t="s">
        <v>97</v>
      </c>
      <c r="H43" s="54" t="s">
        <v>141</v>
      </c>
      <c r="I43" s="54" t="s">
        <v>235</v>
      </c>
      <c r="J43" s="44">
        <f t="shared" si="4"/>
        <v>5000</v>
      </c>
      <c r="K43" s="51">
        <v>-33.680095000000001</v>
      </c>
      <c r="L43" s="51">
        <v>25.799734000000001</v>
      </c>
      <c r="M43" s="52" t="s">
        <v>236</v>
      </c>
      <c r="N43" s="52" t="s">
        <v>237</v>
      </c>
      <c r="O43" s="46"/>
      <c r="P43" s="232"/>
      <c r="Q43" s="234"/>
      <c r="R43" s="235"/>
      <c r="S43" s="235"/>
      <c r="T43" s="232"/>
      <c r="U43" s="236"/>
      <c r="V43" s="236"/>
      <c r="W43" s="307">
        <f t="shared" si="5"/>
        <v>0</v>
      </c>
      <c r="X43" s="307">
        <f t="shared" si="6"/>
        <v>0</v>
      </c>
      <c r="Y43" s="232"/>
      <c r="Z43" s="233"/>
      <c r="AA43" s="235"/>
      <c r="AB43" s="235"/>
      <c r="AC43" s="232"/>
      <c r="AD43" s="236"/>
      <c r="AE43" s="236"/>
      <c r="AF43" s="307">
        <f>AE43*12</f>
        <v>0</v>
      </c>
      <c r="AG43" s="307">
        <f>AF43*5+AD43</f>
        <v>0</v>
      </c>
      <c r="AH43" s="308">
        <f t="shared" si="23"/>
        <v>0</v>
      </c>
      <c r="AI43" s="308">
        <f t="shared" si="3"/>
        <v>0</v>
      </c>
      <c r="HW43" s="31"/>
      <c r="HX43" s="31"/>
      <c r="HY43" s="31"/>
      <c r="HZ43" s="31"/>
      <c r="IA43" s="31"/>
      <c r="IB43" s="31"/>
      <c r="IC43" s="31"/>
      <c r="ID43" s="31"/>
      <c r="IE43" s="31"/>
      <c r="IF43" s="31"/>
      <c r="IG43" s="31"/>
      <c r="IH43" s="31"/>
      <c r="II43" s="31"/>
      <c r="IJ43" s="31"/>
      <c r="IK43" s="31"/>
      <c r="IL43" s="31"/>
      <c r="IM43" s="31"/>
      <c r="IN43" s="31"/>
    </row>
    <row r="44" spans="1:248" ht="14.5" thickBot="1" x14ac:dyDescent="0.35">
      <c r="A44" s="50" t="s">
        <v>126</v>
      </c>
      <c r="B44" s="51" t="s">
        <v>213</v>
      </c>
      <c r="C44" s="51" t="s">
        <v>214</v>
      </c>
      <c r="D44" s="52" t="s">
        <v>238</v>
      </c>
      <c r="E44" s="52" t="s">
        <v>166</v>
      </c>
      <c r="F44" s="53">
        <v>5000</v>
      </c>
      <c r="G44" s="53" t="s">
        <v>102</v>
      </c>
      <c r="H44" s="54" t="s">
        <v>102</v>
      </c>
      <c r="I44" s="54" t="s">
        <v>169</v>
      </c>
      <c r="J44" s="44">
        <f t="shared" si="4"/>
        <v>5000</v>
      </c>
      <c r="K44" s="51">
        <v>-33.701439999999998</v>
      </c>
      <c r="L44" s="51">
        <v>26.364923000000001</v>
      </c>
      <c r="M44" s="51" t="s">
        <v>239</v>
      </c>
      <c r="N44" s="52" t="s">
        <v>240</v>
      </c>
      <c r="O44" s="46"/>
      <c r="P44" s="232"/>
      <c r="Q44" s="234"/>
      <c r="R44" s="235"/>
      <c r="S44" s="235"/>
      <c r="T44" s="232"/>
      <c r="U44" s="236"/>
      <c r="V44" s="236"/>
      <c r="W44" s="307">
        <f t="shared" si="5"/>
        <v>0</v>
      </c>
      <c r="X44" s="307">
        <f t="shared" si="6"/>
        <v>0</v>
      </c>
      <c r="Y44" s="232"/>
      <c r="Z44" s="233"/>
      <c r="AA44" s="235"/>
      <c r="AB44" s="235"/>
      <c r="AC44" s="232"/>
      <c r="AD44" s="236"/>
      <c r="AE44" s="236"/>
      <c r="AF44" s="307">
        <f t="shared" ref="AF44:AF59" si="26">AE44*12</f>
        <v>0</v>
      </c>
      <c r="AG44" s="307">
        <f t="shared" ref="AG44:AG59" si="27">AF44*5+AD44</f>
        <v>0</v>
      </c>
      <c r="AH44" s="308">
        <f t="shared" si="23"/>
        <v>0</v>
      </c>
      <c r="AI44" s="308">
        <f t="shared" si="3"/>
        <v>0</v>
      </c>
    </row>
    <row r="45" spans="1:248" ht="14.5" thickBot="1" x14ac:dyDescent="0.35">
      <c r="A45" s="50" t="s">
        <v>126</v>
      </c>
      <c r="B45" s="51" t="s">
        <v>213</v>
      </c>
      <c r="C45" s="51" t="s">
        <v>241</v>
      </c>
      <c r="D45" s="52" t="s">
        <v>242</v>
      </c>
      <c r="E45" s="52" t="s">
        <v>1603</v>
      </c>
      <c r="F45" s="53">
        <v>5000</v>
      </c>
      <c r="G45" s="53" t="s">
        <v>101</v>
      </c>
      <c r="H45" s="54" t="s">
        <v>141</v>
      </c>
      <c r="I45" s="54" t="s">
        <v>96</v>
      </c>
      <c r="J45" s="44">
        <f t="shared" si="4"/>
        <v>5000</v>
      </c>
      <c r="K45" s="51">
        <v>-32.198666000000003</v>
      </c>
      <c r="L45" s="51">
        <v>24.486954000000001</v>
      </c>
      <c r="M45" s="52" t="s">
        <v>243</v>
      </c>
      <c r="N45" s="52" t="s">
        <v>244</v>
      </c>
      <c r="O45" s="46"/>
      <c r="P45" s="232"/>
      <c r="Q45" s="234"/>
      <c r="R45" s="235"/>
      <c r="S45" s="235"/>
      <c r="T45" s="232"/>
      <c r="U45" s="236"/>
      <c r="V45" s="236"/>
      <c r="W45" s="307">
        <f t="shared" si="5"/>
        <v>0</v>
      </c>
      <c r="X45" s="307">
        <f t="shared" si="6"/>
        <v>0</v>
      </c>
      <c r="Y45" s="232"/>
      <c r="Z45" s="233"/>
      <c r="AA45" s="235"/>
      <c r="AB45" s="235"/>
      <c r="AC45" s="232"/>
      <c r="AD45" s="236"/>
      <c r="AE45" s="236"/>
      <c r="AF45" s="307">
        <f t="shared" si="26"/>
        <v>0</v>
      </c>
      <c r="AG45" s="307">
        <f t="shared" si="27"/>
        <v>0</v>
      </c>
      <c r="AH45" s="308">
        <f t="shared" si="23"/>
        <v>0</v>
      </c>
      <c r="AI45" s="308">
        <f t="shared" si="3"/>
        <v>0</v>
      </c>
    </row>
    <row r="46" spans="1:248" ht="14.5" thickBot="1" x14ac:dyDescent="0.35">
      <c r="A46" s="50" t="s">
        <v>126</v>
      </c>
      <c r="B46" s="51" t="s">
        <v>213</v>
      </c>
      <c r="C46" s="51" t="s">
        <v>241</v>
      </c>
      <c r="D46" s="52" t="s">
        <v>245</v>
      </c>
      <c r="E46" s="52" t="s">
        <v>422</v>
      </c>
      <c r="F46" s="53">
        <v>5000</v>
      </c>
      <c r="G46" s="53" t="s">
        <v>102</v>
      </c>
      <c r="H46" s="54" t="s">
        <v>101</v>
      </c>
      <c r="I46" s="54" t="s">
        <v>246</v>
      </c>
      <c r="J46" s="44">
        <f t="shared" si="4"/>
        <v>5000</v>
      </c>
      <c r="K46" s="51">
        <v>-32.220073999999997</v>
      </c>
      <c r="L46" s="51">
        <v>24.539929999999998</v>
      </c>
      <c r="M46" s="52" t="s">
        <v>243</v>
      </c>
      <c r="N46" s="52" t="s">
        <v>247</v>
      </c>
      <c r="O46" s="46"/>
      <c r="P46" s="232"/>
      <c r="Q46" s="234"/>
      <c r="R46" s="235"/>
      <c r="S46" s="235"/>
      <c r="T46" s="232"/>
      <c r="U46" s="236"/>
      <c r="V46" s="236"/>
      <c r="W46" s="307">
        <f t="shared" si="5"/>
        <v>0</v>
      </c>
      <c r="X46" s="307">
        <f t="shared" si="6"/>
        <v>0</v>
      </c>
      <c r="Y46" s="232"/>
      <c r="Z46" s="233"/>
      <c r="AA46" s="235"/>
      <c r="AB46" s="235"/>
      <c r="AC46" s="232"/>
      <c r="AD46" s="236"/>
      <c r="AE46" s="236"/>
      <c r="AF46" s="307">
        <f t="shared" si="26"/>
        <v>0</v>
      </c>
      <c r="AG46" s="307">
        <f t="shared" si="27"/>
        <v>0</v>
      </c>
      <c r="AH46" s="308">
        <f t="shared" si="23"/>
        <v>0</v>
      </c>
      <c r="AI46" s="308">
        <f t="shared" si="3"/>
        <v>0</v>
      </c>
    </row>
    <row r="47" spans="1:248" ht="14.5" thickBot="1" x14ac:dyDescent="0.35">
      <c r="A47" s="50" t="s">
        <v>126</v>
      </c>
      <c r="B47" s="51" t="s">
        <v>213</v>
      </c>
      <c r="C47" s="51" t="s">
        <v>241</v>
      </c>
      <c r="D47" s="52" t="s">
        <v>248</v>
      </c>
      <c r="E47" s="52" t="s">
        <v>1603</v>
      </c>
      <c r="F47" s="53">
        <v>5000</v>
      </c>
      <c r="G47" s="53" t="s">
        <v>102</v>
      </c>
      <c r="H47" s="54" t="s">
        <v>141</v>
      </c>
      <c r="I47" s="54" t="s">
        <v>96</v>
      </c>
      <c r="J47" s="44">
        <f t="shared" si="4"/>
        <v>5000</v>
      </c>
      <c r="K47" s="51">
        <f>-32.219959</f>
        <v>-32.219959000000003</v>
      </c>
      <c r="L47" s="51">
        <v>24.505623</v>
      </c>
      <c r="M47" s="52" t="s">
        <v>243</v>
      </c>
      <c r="N47" s="52" t="s">
        <v>249</v>
      </c>
      <c r="O47" s="46"/>
      <c r="P47" s="232"/>
      <c r="Q47" s="234"/>
      <c r="R47" s="235"/>
      <c r="S47" s="235"/>
      <c r="T47" s="232"/>
      <c r="U47" s="236"/>
      <c r="V47" s="236"/>
      <c r="W47" s="307">
        <f t="shared" si="5"/>
        <v>0</v>
      </c>
      <c r="X47" s="307">
        <f t="shared" si="6"/>
        <v>0</v>
      </c>
      <c r="Y47" s="232"/>
      <c r="Z47" s="233"/>
      <c r="AA47" s="235"/>
      <c r="AB47" s="235"/>
      <c r="AC47" s="232"/>
      <c r="AD47" s="236"/>
      <c r="AE47" s="236"/>
      <c r="AF47" s="307">
        <f t="shared" si="26"/>
        <v>0</v>
      </c>
      <c r="AG47" s="307">
        <f t="shared" si="27"/>
        <v>0</v>
      </c>
      <c r="AH47" s="308">
        <f t="shared" si="23"/>
        <v>0</v>
      </c>
      <c r="AI47" s="308">
        <f t="shared" si="3"/>
        <v>0</v>
      </c>
    </row>
    <row r="48" spans="1:248" ht="18.5" thickBot="1" x14ac:dyDescent="0.35">
      <c r="A48" s="50" t="s">
        <v>250</v>
      </c>
      <c r="B48" s="51" t="s">
        <v>213</v>
      </c>
      <c r="C48" s="51" t="s">
        <v>251</v>
      </c>
      <c r="D48" s="52" t="s">
        <v>252</v>
      </c>
      <c r="E48" s="52" t="s">
        <v>1603</v>
      </c>
      <c r="F48" s="53">
        <v>5000</v>
      </c>
      <c r="G48" s="53" t="s">
        <v>101</v>
      </c>
      <c r="H48" s="53" t="s">
        <v>132</v>
      </c>
      <c r="I48" s="53" t="s">
        <v>90</v>
      </c>
      <c r="J48" s="44">
        <f t="shared" si="4"/>
        <v>5000</v>
      </c>
      <c r="K48" s="51">
        <v>-33.998708999999998</v>
      </c>
      <c r="L48" s="51">
        <v>22.652383</v>
      </c>
      <c r="M48" s="52" t="s">
        <v>253</v>
      </c>
      <c r="N48" s="52" t="s">
        <v>254</v>
      </c>
      <c r="O48" s="46"/>
      <c r="P48" s="232"/>
      <c r="Q48" s="234"/>
      <c r="R48" s="235"/>
      <c r="S48" s="235"/>
      <c r="T48" s="232"/>
      <c r="U48" s="236"/>
      <c r="V48" s="236"/>
      <c r="W48" s="307">
        <f t="shared" si="5"/>
        <v>0</v>
      </c>
      <c r="X48" s="307">
        <f t="shared" si="6"/>
        <v>0</v>
      </c>
      <c r="Y48" s="232"/>
      <c r="Z48" s="233"/>
      <c r="AA48" s="235"/>
      <c r="AB48" s="235"/>
      <c r="AC48" s="232"/>
      <c r="AD48" s="236"/>
      <c r="AE48" s="236"/>
      <c r="AF48" s="307">
        <f t="shared" si="26"/>
        <v>0</v>
      </c>
      <c r="AG48" s="307">
        <f t="shared" si="27"/>
        <v>0</v>
      </c>
      <c r="AH48" s="308">
        <f t="shared" si="23"/>
        <v>0</v>
      </c>
      <c r="AI48" s="308">
        <f t="shared" si="3"/>
        <v>0</v>
      </c>
    </row>
    <row r="49" spans="1:248" ht="14.5" thickBot="1" x14ac:dyDescent="0.35">
      <c r="A49" s="50" t="s">
        <v>198</v>
      </c>
      <c r="B49" s="51" t="s">
        <v>213</v>
      </c>
      <c r="C49" s="51" t="s">
        <v>251</v>
      </c>
      <c r="D49" s="52" t="s">
        <v>255</v>
      </c>
      <c r="E49" s="52" t="s">
        <v>1603</v>
      </c>
      <c r="F49" s="53">
        <v>5000</v>
      </c>
      <c r="G49" s="54" t="s">
        <v>102</v>
      </c>
      <c r="H49" s="54" t="s">
        <v>141</v>
      </c>
      <c r="I49" s="54" t="s">
        <v>224</v>
      </c>
      <c r="J49" s="44">
        <f t="shared" si="4"/>
        <v>5000</v>
      </c>
      <c r="K49" s="51">
        <v>-33.896521</v>
      </c>
      <c r="L49" s="51">
        <v>22.991488</v>
      </c>
      <c r="M49" s="51" t="s">
        <v>256</v>
      </c>
      <c r="N49" s="52" t="s">
        <v>257</v>
      </c>
      <c r="O49" s="46"/>
      <c r="P49" s="232"/>
      <c r="Q49" s="234"/>
      <c r="R49" s="235"/>
      <c r="S49" s="235"/>
      <c r="T49" s="232"/>
      <c r="U49" s="236"/>
      <c r="V49" s="236"/>
      <c r="W49" s="307">
        <f t="shared" si="5"/>
        <v>0</v>
      </c>
      <c r="X49" s="307">
        <f t="shared" si="6"/>
        <v>0</v>
      </c>
      <c r="Y49" s="232"/>
      <c r="Z49" s="233"/>
      <c r="AA49" s="235"/>
      <c r="AB49" s="235"/>
      <c r="AC49" s="232"/>
      <c r="AD49" s="236"/>
      <c r="AE49" s="236"/>
      <c r="AF49" s="307">
        <f t="shared" si="26"/>
        <v>0</v>
      </c>
      <c r="AG49" s="307">
        <f t="shared" si="27"/>
        <v>0</v>
      </c>
      <c r="AH49" s="308">
        <f t="shared" si="23"/>
        <v>0</v>
      </c>
      <c r="AI49" s="308">
        <f t="shared" si="3"/>
        <v>0</v>
      </c>
    </row>
    <row r="50" spans="1:248" ht="18.5" thickBot="1" x14ac:dyDescent="0.35">
      <c r="A50" s="50" t="s">
        <v>126</v>
      </c>
      <c r="B50" s="51" t="s">
        <v>213</v>
      </c>
      <c r="C50" s="51" t="s">
        <v>251</v>
      </c>
      <c r="D50" s="52" t="s">
        <v>258</v>
      </c>
      <c r="E50" s="52" t="s">
        <v>1603</v>
      </c>
      <c r="F50" s="53">
        <v>5000</v>
      </c>
      <c r="G50" s="53" t="s">
        <v>101</v>
      </c>
      <c r="H50" s="54" t="s">
        <v>132</v>
      </c>
      <c r="I50" s="54" t="s">
        <v>169</v>
      </c>
      <c r="J50" s="44">
        <f t="shared" si="4"/>
        <v>5000</v>
      </c>
      <c r="K50" s="51">
        <v>-33.949376000000001</v>
      </c>
      <c r="L50" s="51">
        <v>23.625488000000001</v>
      </c>
      <c r="M50" s="51" t="s">
        <v>259</v>
      </c>
      <c r="N50" s="52" t="s">
        <v>260</v>
      </c>
      <c r="O50" s="46"/>
      <c r="P50" s="232"/>
      <c r="Q50" s="234"/>
      <c r="R50" s="235"/>
      <c r="S50" s="235"/>
      <c r="T50" s="232"/>
      <c r="U50" s="236"/>
      <c r="V50" s="236"/>
      <c r="W50" s="307">
        <f t="shared" si="5"/>
        <v>0</v>
      </c>
      <c r="X50" s="307">
        <f t="shared" si="6"/>
        <v>0</v>
      </c>
      <c r="Y50" s="232"/>
      <c r="Z50" s="233"/>
      <c r="AA50" s="235"/>
      <c r="AB50" s="235"/>
      <c r="AC50" s="232"/>
      <c r="AD50" s="236"/>
      <c r="AE50" s="236"/>
      <c r="AF50" s="307">
        <f t="shared" si="26"/>
        <v>0</v>
      </c>
      <c r="AG50" s="307">
        <f t="shared" si="27"/>
        <v>0</v>
      </c>
      <c r="AH50" s="308">
        <f t="shared" si="23"/>
        <v>0</v>
      </c>
      <c r="AI50" s="308">
        <f t="shared" si="3"/>
        <v>0</v>
      </c>
    </row>
    <row r="51" spans="1:248" s="49" customFormat="1" ht="18.5" thickBot="1" x14ac:dyDescent="0.35">
      <c r="A51" s="50" t="s">
        <v>126</v>
      </c>
      <c r="B51" s="51" t="s">
        <v>213</v>
      </c>
      <c r="C51" s="51" t="s">
        <v>251</v>
      </c>
      <c r="D51" s="52" t="s">
        <v>261</v>
      </c>
      <c r="E51" s="52" t="s">
        <v>1603</v>
      </c>
      <c r="F51" s="53">
        <v>5000</v>
      </c>
      <c r="G51" s="54" t="s">
        <v>102</v>
      </c>
      <c r="H51" s="54" t="s">
        <v>132</v>
      </c>
      <c r="I51" s="54" t="s">
        <v>262</v>
      </c>
      <c r="J51" s="44">
        <f t="shared" si="4"/>
        <v>5000</v>
      </c>
      <c r="K51" s="51">
        <v>-33.948512999999998</v>
      </c>
      <c r="L51" s="51">
        <v>23.157264999999999</v>
      </c>
      <c r="M51" s="51" t="s">
        <v>263</v>
      </c>
      <c r="N51" s="52" t="s">
        <v>264</v>
      </c>
      <c r="O51" s="46"/>
      <c r="P51" s="232"/>
      <c r="Q51" s="234"/>
      <c r="R51" s="235"/>
      <c r="S51" s="235"/>
      <c r="T51" s="232"/>
      <c r="U51" s="236"/>
      <c r="V51" s="236"/>
      <c r="W51" s="307">
        <f t="shared" si="5"/>
        <v>0</v>
      </c>
      <c r="X51" s="307">
        <f t="shared" si="6"/>
        <v>0</v>
      </c>
      <c r="Y51" s="232"/>
      <c r="Z51" s="233"/>
      <c r="AA51" s="235"/>
      <c r="AB51" s="235"/>
      <c r="AC51" s="232"/>
      <c r="AD51" s="236"/>
      <c r="AE51" s="236"/>
      <c r="AF51" s="307">
        <f t="shared" si="26"/>
        <v>0</v>
      </c>
      <c r="AG51" s="307">
        <f t="shared" si="27"/>
        <v>0</v>
      </c>
      <c r="AH51" s="308">
        <f t="shared" si="23"/>
        <v>0</v>
      </c>
      <c r="AI51" s="308">
        <f t="shared" si="3"/>
        <v>0</v>
      </c>
      <c r="HW51" s="31"/>
      <c r="HX51" s="31"/>
      <c r="HY51" s="31"/>
      <c r="HZ51" s="31"/>
      <c r="IA51" s="31"/>
      <c r="IB51" s="31"/>
      <c r="IC51" s="31"/>
      <c r="ID51" s="31"/>
      <c r="IE51" s="31"/>
      <c r="IF51" s="31"/>
      <c r="IG51" s="31"/>
      <c r="IH51" s="31"/>
      <c r="II51" s="31"/>
      <c r="IJ51" s="31"/>
      <c r="IK51" s="31"/>
      <c r="IL51" s="31"/>
      <c r="IM51" s="31"/>
      <c r="IN51" s="31"/>
    </row>
    <row r="52" spans="1:248" s="49" customFormat="1" ht="18.5" thickBot="1" x14ac:dyDescent="0.35">
      <c r="A52" s="50" t="s">
        <v>126</v>
      </c>
      <c r="B52" s="51" t="s">
        <v>213</v>
      </c>
      <c r="C52" s="51" t="s">
        <v>251</v>
      </c>
      <c r="D52" s="52" t="s">
        <v>265</v>
      </c>
      <c r="E52" s="52" t="s">
        <v>1603</v>
      </c>
      <c r="F52" s="53">
        <v>5000</v>
      </c>
      <c r="G52" s="54" t="s">
        <v>102</v>
      </c>
      <c r="H52" s="54" t="s">
        <v>132</v>
      </c>
      <c r="I52" s="54" t="s">
        <v>107</v>
      </c>
      <c r="J52" s="44">
        <f t="shared" si="4"/>
        <v>5000</v>
      </c>
      <c r="K52" s="51">
        <v>-33.890278000000002</v>
      </c>
      <c r="L52" s="51">
        <v>22.875261999999999</v>
      </c>
      <c r="M52" s="51" t="s">
        <v>266</v>
      </c>
      <c r="N52" s="52" t="s">
        <v>267</v>
      </c>
      <c r="O52" s="46"/>
      <c r="P52" s="232"/>
      <c r="Q52" s="234"/>
      <c r="R52" s="235"/>
      <c r="S52" s="235"/>
      <c r="T52" s="232"/>
      <c r="U52" s="236"/>
      <c r="V52" s="236"/>
      <c r="W52" s="307">
        <f t="shared" si="5"/>
        <v>0</v>
      </c>
      <c r="X52" s="307">
        <f t="shared" si="6"/>
        <v>0</v>
      </c>
      <c r="Y52" s="232"/>
      <c r="Z52" s="233"/>
      <c r="AA52" s="235"/>
      <c r="AB52" s="235"/>
      <c r="AC52" s="232"/>
      <c r="AD52" s="236"/>
      <c r="AE52" s="236"/>
      <c r="AF52" s="307">
        <f t="shared" si="26"/>
        <v>0</v>
      </c>
      <c r="AG52" s="307">
        <f t="shared" si="27"/>
        <v>0</v>
      </c>
      <c r="AH52" s="308">
        <f t="shared" si="23"/>
        <v>0</v>
      </c>
      <c r="AI52" s="308">
        <f t="shared" si="3"/>
        <v>0</v>
      </c>
      <c r="HW52" s="31"/>
      <c r="HX52" s="31"/>
      <c r="HY52" s="31"/>
      <c r="HZ52" s="31"/>
      <c r="IA52" s="31"/>
      <c r="IB52" s="31"/>
      <c r="IC52" s="31"/>
      <c r="ID52" s="31"/>
      <c r="IE52" s="31"/>
      <c r="IF52" s="31"/>
      <c r="IG52" s="31"/>
      <c r="IH52" s="31"/>
      <c r="II52" s="31"/>
      <c r="IJ52" s="31"/>
      <c r="IK52" s="31"/>
      <c r="IL52" s="31"/>
      <c r="IM52" s="31"/>
      <c r="IN52" s="31"/>
    </row>
    <row r="53" spans="1:248" s="49" customFormat="1" ht="14.5" thickBot="1" x14ac:dyDescent="0.35">
      <c r="A53" s="50" t="s">
        <v>126</v>
      </c>
      <c r="B53" s="51" t="s">
        <v>213</v>
      </c>
      <c r="C53" s="51" t="s">
        <v>251</v>
      </c>
      <c r="D53" s="52" t="s">
        <v>268</v>
      </c>
      <c r="E53" s="52" t="s">
        <v>1603</v>
      </c>
      <c r="F53" s="53">
        <v>5000</v>
      </c>
      <c r="G53" s="53" t="s">
        <v>101</v>
      </c>
      <c r="H53" s="53" t="s">
        <v>132</v>
      </c>
      <c r="I53" s="53" t="s">
        <v>90</v>
      </c>
      <c r="J53" s="44">
        <f t="shared" si="4"/>
        <v>5000</v>
      </c>
      <c r="K53" s="51">
        <v>-33.983243999999999</v>
      </c>
      <c r="L53" s="51">
        <v>22.456859000000001</v>
      </c>
      <c r="M53" s="52"/>
      <c r="N53" s="52" t="s">
        <v>651</v>
      </c>
      <c r="O53" s="46"/>
      <c r="P53" s="232"/>
      <c r="Q53" s="234"/>
      <c r="R53" s="235"/>
      <c r="S53" s="235"/>
      <c r="T53" s="232"/>
      <c r="U53" s="236"/>
      <c r="V53" s="236"/>
      <c r="W53" s="307">
        <f t="shared" si="5"/>
        <v>0</v>
      </c>
      <c r="X53" s="307">
        <f t="shared" si="6"/>
        <v>0</v>
      </c>
      <c r="Y53" s="232"/>
      <c r="Z53" s="233"/>
      <c r="AA53" s="235"/>
      <c r="AB53" s="235"/>
      <c r="AC53" s="232"/>
      <c r="AD53" s="236"/>
      <c r="AE53" s="236"/>
      <c r="AF53" s="307">
        <f t="shared" si="26"/>
        <v>0</v>
      </c>
      <c r="AG53" s="307">
        <f t="shared" si="27"/>
        <v>0</v>
      </c>
      <c r="AH53" s="308">
        <f t="shared" si="23"/>
        <v>0</v>
      </c>
      <c r="AI53" s="308">
        <f t="shared" si="3"/>
        <v>0</v>
      </c>
      <c r="HW53" s="31"/>
      <c r="HX53" s="31"/>
      <c r="HY53" s="31"/>
      <c r="HZ53" s="31"/>
      <c r="IA53" s="31"/>
      <c r="IB53" s="31"/>
      <c r="IC53" s="31"/>
      <c r="ID53" s="31"/>
      <c r="IE53" s="31"/>
      <c r="IF53" s="31"/>
      <c r="IG53" s="31"/>
      <c r="IH53" s="31"/>
      <c r="II53" s="31"/>
      <c r="IJ53" s="31"/>
      <c r="IK53" s="31"/>
      <c r="IL53" s="31"/>
      <c r="IM53" s="31"/>
      <c r="IN53" s="31"/>
    </row>
    <row r="54" spans="1:248" s="49" customFormat="1" ht="14.5" thickBot="1" x14ac:dyDescent="0.35">
      <c r="A54" s="50" t="s">
        <v>126</v>
      </c>
      <c r="B54" s="51" t="s">
        <v>213</v>
      </c>
      <c r="C54" s="51" t="s">
        <v>251</v>
      </c>
      <c r="D54" s="52" t="s">
        <v>269</v>
      </c>
      <c r="E54" s="52" t="s">
        <v>1603</v>
      </c>
      <c r="F54" s="53">
        <v>5000</v>
      </c>
      <c r="G54" s="54" t="s">
        <v>101</v>
      </c>
      <c r="H54" s="54" t="s">
        <v>132</v>
      </c>
      <c r="I54" s="54" t="s">
        <v>90</v>
      </c>
      <c r="J54" s="44">
        <f t="shared" si="4"/>
        <v>5000</v>
      </c>
      <c r="K54" s="51">
        <v>-34.048050000000003</v>
      </c>
      <c r="L54" s="51">
        <v>23.234715000000001</v>
      </c>
      <c r="M54" s="52" t="s">
        <v>270</v>
      </c>
      <c r="N54" s="52" t="s">
        <v>271</v>
      </c>
      <c r="O54" s="46"/>
      <c r="P54" s="232"/>
      <c r="Q54" s="234"/>
      <c r="R54" s="235"/>
      <c r="S54" s="235"/>
      <c r="T54" s="232"/>
      <c r="U54" s="236"/>
      <c r="V54" s="236"/>
      <c r="W54" s="307">
        <f t="shared" si="5"/>
        <v>0</v>
      </c>
      <c r="X54" s="307">
        <f t="shared" si="6"/>
        <v>0</v>
      </c>
      <c r="Y54" s="232"/>
      <c r="Z54" s="233"/>
      <c r="AA54" s="235"/>
      <c r="AB54" s="235"/>
      <c r="AC54" s="232"/>
      <c r="AD54" s="236"/>
      <c r="AE54" s="236"/>
      <c r="AF54" s="307">
        <f t="shared" si="26"/>
        <v>0</v>
      </c>
      <c r="AG54" s="307">
        <f t="shared" si="27"/>
        <v>0</v>
      </c>
      <c r="AH54" s="308">
        <f t="shared" si="23"/>
        <v>0</v>
      </c>
      <c r="AI54" s="308">
        <f t="shared" si="3"/>
        <v>0</v>
      </c>
      <c r="HW54" s="31"/>
      <c r="HX54" s="31"/>
      <c r="HY54" s="31"/>
      <c r="HZ54" s="31"/>
      <c r="IA54" s="31"/>
      <c r="IB54" s="31"/>
      <c r="IC54" s="31"/>
      <c r="ID54" s="31"/>
      <c r="IE54" s="31"/>
      <c r="IF54" s="31"/>
      <c r="IG54" s="31"/>
      <c r="IH54" s="31"/>
      <c r="II54" s="31"/>
      <c r="IJ54" s="31"/>
      <c r="IK54" s="31"/>
      <c r="IL54" s="31"/>
      <c r="IM54" s="31"/>
      <c r="IN54" s="31"/>
    </row>
    <row r="55" spans="1:248" s="49" customFormat="1" ht="14.5" thickBot="1" x14ac:dyDescent="0.35">
      <c r="A55" s="50" t="s">
        <v>126</v>
      </c>
      <c r="B55" s="51" t="s">
        <v>213</v>
      </c>
      <c r="C55" s="51" t="s">
        <v>251</v>
      </c>
      <c r="D55" s="52" t="s">
        <v>272</v>
      </c>
      <c r="E55" s="52" t="s">
        <v>1603</v>
      </c>
      <c r="F55" s="53">
        <v>5000</v>
      </c>
      <c r="G55" s="54" t="s">
        <v>101</v>
      </c>
      <c r="H55" s="54" t="s">
        <v>141</v>
      </c>
      <c r="I55" s="54" t="s">
        <v>273</v>
      </c>
      <c r="J55" s="44">
        <f t="shared" si="4"/>
        <v>5000</v>
      </c>
      <c r="K55" s="51">
        <v>-34.047229999999999</v>
      </c>
      <c r="L55" s="51">
        <v>23.230698</v>
      </c>
      <c r="M55" s="52" t="s">
        <v>274</v>
      </c>
      <c r="N55" s="52" t="s">
        <v>271</v>
      </c>
      <c r="O55" s="46"/>
      <c r="P55" s="232"/>
      <c r="Q55" s="234"/>
      <c r="R55" s="235"/>
      <c r="S55" s="235"/>
      <c r="T55" s="232"/>
      <c r="U55" s="236"/>
      <c r="V55" s="236"/>
      <c r="W55" s="307">
        <f t="shared" si="5"/>
        <v>0</v>
      </c>
      <c r="X55" s="307">
        <f t="shared" si="6"/>
        <v>0</v>
      </c>
      <c r="Y55" s="232"/>
      <c r="Z55" s="233"/>
      <c r="AA55" s="235"/>
      <c r="AB55" s="235"/>
      <c r="AC55" s="232"/>
      <c r="AD55" s="236"/>
      <c r="AE55" s="236"/>
      <c r="AF55" s="307">
        <f t="shared" si="26"/>
        <v>0</v>
      </c>
      <c r="AG55" s="307">
        <f t="shared" si="27"/>
        <v>0</v>
      </c>
      <c r="AH55" s="308">
        <f t="shared" si="23"/>
        <v>0</v>
      </c>
      <c r="AI55" s="308">
        <f t="shared" si="3"/>
        <v>0</v>
      </c>
      <c r="HW55" s="31"/>
      <c r="HX55" s="31"/>
      <c r="HY55" s="31"/>
      <c r="HZ55" s="31"/>
      <c r="IA55" s="31"/>
      <c r="IB55" s="31"/>
      <c r="IC55" s="31"/>
      <c r="ID55" s="31"/>
      <c r="IE55" s="31"/>
      <c r="IF55" s="31"/>
      <c r="IG55" s="31"/>
      <c r="IH55" s="31"/>
      <c r="II55" s="31"/>
      <c r="IJ55" s="31"/>
      <c r="IK55" s="31"/>
      <c r="IL55" s="31"/>
      <c r="IM55" s="31"/>
      <c r="IN55" s="31"/>
    </row>
    <row r="56" spans="1:248" ht="14.5" thickBot="1" x14ac:dyDescent="0.35">
      <c r="A56" s="50" t="s">
        <v>126</v>
      </c>
      <c r="B56" s="51" t="s">
        <v>213</v>
      </c>
      <c r="C56" s="51" t="s">
        <v>251</v>
      </c>
      <c r="D56" s="52" t="s">
        <v>275</v>
      </c>
      <c r="E56" s="52" t="s">
        <v>1607</v>
      </c>
      <c r="F56" s="53">
        <v>5000</v>
      </c>
      <c r="G56" s="53" t="s">
        <v>102</v>
      </c>
      <c r="H56" s="54" t="s">
        <v>132</v>
      </c>
      <c r="I56" s="54" t="s">
        <v>276</v>
      </c>
      <c r="J56" s="44">
        <f t="shared" si="4"/>
        <v>5000</v>
      </c>
      <c r="K56" s="51">
        <v>-34.035545999999997</v>
      </c>
      <c r="L56" s="51">
        <v>23.051145999999999</v>
      </c>
      <c r="M56" s="52" t="s">
        <v>277</v>
      </c>
      <c r="N56" s="52" t="s">
        <v>278</v>
      </c>
      <c r="O56" s="46"/>
      <c r="P56" s="232"/>
      <c r="Q56" s="234"/>
      <c r="R56" s="235"/>
      <c r="S56" s="235"/>
      <c r="T56" s="232"/>
      <c r="U56" s="236"/>
      <c r="V56" s="236"/>
      <c r="W56" s="307">
        <f t="shared" si="5"/>
        <v>0</v>
      </c>
      <c r="X56" s="307">
        <f t="shared" si="6"/>
        <v>0</v>
      </c>
      <c r="Y56" s="232"/>
      <c r="Z56" s="233"/>
      <c r="AA56" s="235"/>
      <c r="AB56" s="235"/>
      <c r="AC56" s="232"/>
      <c r="AD56" s="236"/>
      <c r="AE56" s="236"/>
      <c r="AF56" s="307">
        <f t="shared" si="26"/>
        <v>0</v>
      </c>
      <c r="AG56" s="307">
        <f t="shared" si="27"/>
        <v>0</v>
      </c>
      <c r="AH56" s="308">
        <f t="shared" si="23"/>
        <v>0</v>
      </c>
      <c r="AI56" s="308">
        <f t="shared" si="3"/>
        <v>0</v>
      </c>
    </row>
    <row r="57" spans="1:248" ht="18.5" thickBot="1" x14ac:dyDescent="0.35">
      <c r="A57" s="50" t="s">
        <v>126</v>
      </c>
      <c r="B57" s="51" t="s">
        <v>213</v>
      </c>
      <c r="C57" s="51" t="s">
        <v>251</v>
      </c>
      <c r="D57" s="52" t="s">
        <v>279</v>
      </c>
      <c r="E57" s="52" t="s">
        <v>1608</v>
      </c>
      <c r="F57" s="53">
        <v>5000</v>
      </c>
      <c r="G57" s="54" t="s">
        <v>102</v>
      </c>
      <c r="H57" s="54" t="s">
        <v>141</v>
      </c>
      <c r="I57" s="54" t="s">
        <v>92</v>
      </c>
      <c r="J57" s="44">
        <f t="shared" si="4"/>
        <v>5000</v>
      </c>
      <c r="K57" s="51">
        <v>-33.970914</v>
      </c>
      <c r="L57" s="51">
        <v>23.562169000000001</v>
      </c>
      <c r="M57" s="51" t="s">
        <v>280</v>
      </c>
      <c r="N57" s="52" t="s">
        <v>281</v>
      </c>
      <c r="O57" s="46"/>
      <c r="P57" s="232"/>
      <c r="Q57" s="234"/>
      <c r="R57" s="235"/>
      <c r="S57" s="235"/>
      <c r="T57" s="232"/>
      <c r="U57" s="236"/>
      <c r="V57" s="236"/>
      <c r="W57" s="307">
        <f t="shared" si="5"/>
        <v>0</v>
      </c>
      <c r="X57" s="307">
        <f t="shared" si="6"/>
        <v>0</v>
      </c>
      <c r="Y57" s="232"/>
      <c r="Z57" s="233"/>
      <c r="AA57" s="235"/>
      <c r="AB57" s="235"/>
      <c r="AC57" s="232"/>
      <c r="AD57" s="236"/>
      <c r="AE57" s="236"/>
      <c r="AF57" s="307">
        <f t="shared" si="26"/>
        <v>0</v>
      </c>
      <c r="AG57" s="307">
        <f t="shared" si="27"/>
        <v>0</v>
      </c>
      <c r="AH57" s="308">
        <f t="shared" si="23"/>
        <v>0</v>
      </c>
      <c r="AI57" s="308">
        <f t="shared" si="3"/>
        <v>0</v>
      </c>
    </row>
    <row r="58" spans="1:248" s="49" customFormat="1" ht="18.5" thickBot="1" x14ac:dyDescent="0.35">
      <c r="A58" s="50" t="s">
        <v>126</v>
      </c>
      <c r="B58" s="51" t="s">
        <v>213</v>
      </c>
      <c r="C58" s="51" t="s">
        <v>251</v>
      </c>
      <c r="D58" s="52" t="s">
        <v>282</v>
      </c>
      <c r="E58" s="52" t="s">
        <v>1603</v>
      </c>
      <c r="F58" s="53">
        <v>10000</v>
      </c>
      <c r="G58" s="54" t="s">
        <v>102</v>
      </c>
      <c r="H58" s="54" t="s">
        <v>101</v>
      </c>
      <c r="I58" s="54" t="s">
        <v>283</v>
      </c>
      <c r="J58" s="44">
        <f t="shared" si="4"/>
        <v>10000</v>
      </c>
      <c r="K58" s="51">
        <v>-33.989621</v>
      </c>
      <c r="L58" s="51">
        <v>22.718578999999998</v>
      </c>
      <c r="M58" s="51" t="s">
        <v>284</v>
      </c>
      <c r="N58" s="52" t="s">
        <v>285</v>
      </c>
      <c r="O58" s="46"/>
      <c r="P58" s="232"/>
      <c r="Q58" s="234"/>
      <c r="R58" s="235"/>
      <c r="S58" s="235"/>
      <c r="T58" s="232"/>
      <c r="U58" s="236"/>
      <c r="V58" s="236"/>
      <c r="W58" s="307">
        <f t="shared" si="5"/>
        <v>0</v>
      </c>
      <c r="X58" s="307">
        <f t="shared" si="6"/>
        <v>0</v>
      </c>
      <c r="Y58" s="232"/>
      <c r="Z58" s="233"/>
      <c r="AA58" s="235"/>
      <c r="AB58" s="235"/>
      <c r="AC58" s="232"/>
      <c r="AD58" s="236"/>
      <c r="AE58" s="236"/>
      <c r="AF58" s="307">
        <f t="shared" si="26"/>
        <v>0</v>
      </c>
      <c r="AG58" s="307">
        <f t="shared" si="27"/>
        <v>0</v>
      </c>
      <c r="AH58" s="308">
        <f t="shared" si="23"/>
        <v>0</v>
      </c>
      <c r="AI58" s="308">
        <f t="shared" si="3"/>
        <v>0</v>
      </c>
      <c r="HW58" s="31"/>
      <c r="HX58" s="31"/>
      <c r="HY58" s="31"/>
      <c r="HZ58" s="31"/>
      <c r="IA58" s="31"/>
      <c r="IB58" s="31"/>
      <c r="IC58" s="31"/>
      <c r="ID58" s="31"/>
      <c r="IE58" s="31"/>
      <c r="IF58" s="31"/>
      <c r="IG58" s="31"/>
      <c r="IH58" s="31"/>
      <c r="II58" s="31"/>
      <c r="IJ58" s="31"/>
      <c r="IK58" s="31"/>
      <c r="IL58" s="31"/>
      <c r="IM58" s="31"/>
      <c r="IN58" s="31"/>
    </row>
    <row r="59" spans="1:248" s="49" customFormat="1" ht="18.5" thickBot="1" x14ac:dyDescent="0.35">
      <c r="A59" s="50" t="s">
        <v>126</v>
      </c>
      <c r="B59" s="51" t="s">
        <v>213</v>
      </c>
      <c r="C59" s="51" t="s">
        <v>251</v>
      </c>
      <c r="D59" s="52" t="s">
        <v>286</v>
      </c>
      <c r="E59" s="52" t="s">
        <v>1603</v>
      </c>
      <c r="F59" s="53">
        <v>5000</v>
      </c>
      <c r="G59" s="53" t="s">
        <v>102</v>
      </c>
      <c r="H59" s="54" t="s">
        <v>132</v>
      </c>
      <c r="I59" s="54" t="s">
        <v>150</v>
      </c>
      <c r="J59" s="44">
        <f t="shared" si="4"/>
        <v>5000</v>
      </c>
      <c r="K59" s="51">
        <v>-34.022955000000003</v>
      </c>
      <c r="L59" s="51">
        <v>23.896989999999999</v>
      </c>
      <c r="M59" s="52" t="s">
        <v>287</v>
      </c>
      <c r="N59" s="52" t="s">
        <v>288</v>
      </c>
      <c r="O59" s="46"/>
      <c r="P59" s="232"/>
      <c r="Q59" s="234"/>
      <c r="R59" s="235"/>
      <c r="S59" s="235"/>
      <c r="T59" s="232"/>
      <c r="U59" s="236"/>
      <c r="V59" s="236"/>
      <c r="W59" s="307">
        <f t="shared" si="5"/>
        <v>0</v>
      </c>
      <c r="X59" s="307">
        <f t="shared" si="6"/>
        <v>0</v>
      </c>
      <c r="Y59" s="232"/>
      <c r="Z59" s="233"/>
      <c r="AA59" s="235"/>
      <c r="AB59" s="235"/>
      <c r="AC59" s="232"/>
      <c r="AD59" s="236"/>
      <c r="AE59" s="236"/>
      <c r="AF59" s="307">
        <f t="shared" si="26"/>
        <v>0</v>
      </c>
      <c r="AG59" s="307">
        <f t="shared" si="27"/>
        <v>0</v>
      </c>
      <c r="AH59" s="308">
        <f t="shared" si="23"/>
        <v>0</v>
      </c>
      <c r="AI59" s="308">
        <f t="shared" si="3"/>
        <v>0</v>
      </c>
      <c r="HW59" s="31"/>
      <c r="HX59" s="31"/>
      <c r="HY59" s="31"/>
      <c r="HZ59" s="31"/>
      <c r="IA59" s="31"/>
      <c r="IB59" s="31"/>
      <c r="IC59" s="31"/>
      <c r="ID59" s="31"/>
      <c r="IE59" s="31"/>
      <c r="IF59" s="31"/>
      <c r="IG59" s="31"/>
      <c r="IH59" s="31"/>
      <c r="II59" s="31"/>
      <c r="IJ59" s="31"/>
      <c r="IK59" s="31"/>
      <c r="IL59" s="31"/>
      <c r="IM59" s="31"/>
      <c r="IN59" s="31"/>
    </row>
    <row r="60" spans="1:248" s="49" customFormat="1" ht="18.5" thickBot="1" x14ac:dyDescent="0.35">
      <c r="A60" s="50" t="s">
        <v>126</v>
      </c>
      <c r="B60" s="51" t="s">
        <v>213</v>
      </c>
      <c r="C60" s="51" t="s">
        <v>251</v>
      </c>
      <c r="D60" s="52" t="s">
        <v>289</v>
      </c>
      <c r="E60" s="52" t="s">
        <v>1603</v>
      </c>
      <c r="F60" s="53">
        <v>5000</v>
      </c>
      <c r="G60" s="53" t="s">
        <v>97</v>
      </c>
      <c r="H60" s="54" t="s">
        <v>101</v>
      </c>
      <c r="I60" s="54" t="s">
        <v>290</v>
      </c>
      <c r="J60" s="44">
        <f t="shared" si="4"/>
        <v>5000</v>
      </c>
      <c r="K60" s="51">
        <v>-34.010950000000001</v>
      </c>
      <c r="L60" s="51">
        <v>23.869610000000002</v>
      </c>
      <c r="M60" s="52" t="s">
        <v>287</v>
      </c>
      <c r="N60" s="52" t="s">
        <v>288</v>
      </c>
      <c r="O60" s="46"/>
      <c r="P60" s="232"/>
      <c r="Q60" s="234"/>
      <c r="R60" s="235"/>
      <c r="S60" s="235"/>
      <c r="T60" s="232"/>
      <c r="U60" s="236"/>
      <c r="V60" s="236"/>
      <c r="W60" s="307">
        <f t="shared" si="5"/>
        <v>0</v>
      </c>
      <c r="X60" s="307">
        <f t="shared" si="6"/>
        <v>0</v>
      </c>
      <c r="Y60" s="232"/>
      <c r="Z60" s="233"/>
      <c r="AA60" s="235"/>
      <c r="AB60" s="235"/>
      <c r="AC60" s="232"/>
      <c r="AD60" s="236"/>
      <c r="AE60" s="236"/>
      <c r="AF60" s="307">
        <f t="shared" ref="AF60:AF66" si="28">AE60*12</f>
        <v>0</v>
      </c>
      <c r="AG60" s="307">
        <f t="shared" ref="AG60:AG66" si="29">AF60*5+AD60</f>
        <v>0</v>
      </c>
      <c r="AH60" s="308">
        <f t="shared" si="23"/>
        <v>0</v>
      </c>
      <c r="AI60" s="308">
        <f t="shared" si="3"/>
        <v>0</v>
      </c>
      <c r="HW60" s="31"/>
      <c r="HX60" s="31"/>
      <c r="HY60" s="31"/>
      <c r="HZ60" s="31"/>
      <c r="IA60" s="31"/>
      <c r="IB60" s="31"/>
      <c r="IC60" s="31"/>
      <c r="ID60" s="31"/>
      <c r="IE60" s="31"/>
      <c r="IF60" s="31"/>
      <c r="IG60" s="31"/>
      <c r="IH60" s="31"/>
      <c r="II60" s="31"/>
      <c r="IJ60" s="31"/>
      <c r="IK60" s="31"/>
      <c r="IL60" s="31"/>
      <c r="IM60" s="31"/>
      <c r="IN60" s="31"/>
    </row>
    <row r="61" spans="1:248" s="49" customFormat="1" ht="14.5" thickBot="1" x14ac:dyDescent="0.35">
      <c r="A61" s="50" t="s">
        <v>126</v>
      </c>
      <c r="B61" s="51" t="s">
        <v>213</v>
      </c>
      <c r="C61" s="51" t="s">
        <v>251</v>
      </c>
      <c r="D61" s="52" t="s">
        <v>291</v>
      </c>
      <c r="E61" s="52" t="s">
        <v>1603</v>
      </c>
      <c r="F61" s="53">
        <v>5000</v>
      </c>
      <c r="G61" s="53" t="s">
        <v>97</v>
      </c>
      <c r="H61" s="54" t="s">
        <v>92</v>
      </c>
      <c r="I61" s="54" t="s">
        <v>169</v>
      </c>
      <c r="J61" s="44">
        <f t="shared" si="4"/>
        <v>5000</v>
      </c>
      <c r="K61" s="51">
        <v>-34.049377</v>
      </c>
      <c r="L61" s="51">
        <v>23.047082</v>
      </c>
      <c r="M61" s="52" t="s">
        <v>277</v>
      </c>
      <c r="N61" s="52" t="s">
        <v>292</v>
      </c>
      <c r="O61" s="46"/>
      <c r="P61" s="232"/>
      <c r="Q61" s="234"/>
      <c r="R61" s="235"/>
      <c r="S61" s="235"/>
      <c r="T61" s="232"/>
      <c r="U61" s="236"/>
      <c r="V61" s="236"/>
      <c r="W61" s="307">
        <f t="shared" si="5"/>
        <v>0</v>
      </c>
      <c r="X61" s="307">
        <f t="shared" si="6"/>
        <v>0</v>
      </c>
      <c r="Y61" s="232"/>
      <c r="Z61" s="233"/>
      <c r="AA61" s="235"/>
      <c r="AB61" s="235"/>
      <c r="AC61" s="232"/>
      <c r="AD61" s="236"/>
      <c r="AE61" s="236"/>
      <c r="AF61" s="307">
        <f t="shared" si="28"/>
        <v>0</v>
      </c>
      <c r="AG61" s="307">
        <f t="shared" si="29"/>
        <v>0</v>
      </c>
      <c r="AH61" s="308">
        <f t="shared" si="23"/>
        <v>0</v>
      </c>
      <c r="AI61" s="308">
        <f t="shared" si="3"/>
        <v>0</v>
      </c>
      <c r="HW61" s="31"/>
      <c r="HX61" s="31"/>
      <c r="HY61" s="31"/>
      <c r="HZ61" s="31"/>
      <c r="IA61" s="31"/>
      <c r="IB61" s="31"/>
      <c r="IC61" s="31"/>
      <c r="ID61" s="31"/>
      <c r="IE61" s="31"/>
      <c r="IF61" s="31"/>
      <c r="IG61" s="31"/>
      <c r="IH61" s="31"/>
      <c r="II61" s="31"/>
      <c r="IJ61" s="31"/>
      <c r="IK61" s="31"/>
      <c r="IL61" s="31"/>
      <c r="IM61" s="31"/>
      <c r="IN61" s="31"/>
    </row>
    <row r="62" spans="1:248" s="49" customFormat="1" ht="14.5" thickBot="1" x14ac:dyDescent="0.35">
      <c r="A62" s="50" t="s">
        <v>126</v>
      </c>
      <c r="B62" s="51" t="s">
        <v>213</v>
      </c>
      <c r="C62" s="51" t="s">
        <v>251</v>
      </c>
      <c r="D62" s="52" t="s">
        <v>293</v>
      </c>
      <c r="E62" s="52" t="s">
        <v>1603</v>
      </c>
      <c r="F62" s="53">
        <v>5000</v>
      </c>
      <c r="G62" s="54" t="s">
        <v>102</v>
      </c>
      <c r="H62" s="54" t="s">
        <v>102</v>
      </c>
      <c r="I62" s="54" t="s">
        <v>169</v>
      </c>
      <c r="J62" s="44">
        <f t="shared" si="4"/>
        <v>5000</v>
      </c>
      <c r="K62" s="51">
        <v>-33.974395000000001</v>
      </c>
      <c r="L62" s="51">
        <v>23.888159000000002</v>
      </c>
      <c r="M62" s="51" t="s">
        <v>294</v>
      </c>
      <c r="N62" s="52" t="s">
        <v>295</v>
      </c>
      <c r="O62" s="46"/>
      <c r="P62" s="232"/>
      <c r="Q62" s="234"/>
      <c r="R62" s="235"/>
      <c r="S62" s="235"/>
      <c r="T62" s="232"/>
      <c r="U62" s="236"/>
      <c r="V62" s="236"/>
      <c r="W62" s="307">
        <f t="shared" si="5"/>
        <v>0</v>
      </c>
      <c r="X62" s="307">
        <f t="shared" si="6"/>
        <v>0</v>
      </c>
      <c r="Y62" s="232"/>
      <c r="Z62" s="233"/>
      <c r="AA62" s="235"/>
      <c r="AB62" s="235"/>
      <c r="AC62" s="232"/>
      <c r="AD62" s="236"/>
      <c r="AE62" s="236"/>
      <c r="AF62" s="307">
        <f t="shared" si="28"/>
        <v>0</v>
      </c>
      <c r="AG62" s="307">
        <f t="shared" si="29"/>
        <v>0</v>
      </c>
      <c r="AH62" s="308">
        <f t="shared" si="23"/>
        <v>0</v>
      </c>
      <c r="AI62" s="308">
        <f t="shared" si="3"/>
        <v>0</v>
      </c>
      <c r="HW62" s="31"/>
      <c r="HX62" s="31"/>
      <c r="HY62" s="31"/>
      <c r="HZ62" s="31"/>
      <c r="IA62" s="31"/>
      <c r="IB62" s="31"/>
      <c r="IC62" s="31"/>
      <c r="ID62" s="31"/>
      <c r="IE62" s="31"/>
      <c r="IF62" s="31"/>
      <c r="IG62" s="31"/>
      <c r="IH62" s="31"/>
      <c r="II62" s="31"/>
      <c r="IJ62" s="31"/>
      <c r="IK62" s="31"/>
      <c r="IL62" s="31"/>
      <c r="IM62" s="31"/>
      <c r="IN62" s="31"/>
    </row>
    <row r="63" spans="1:248" s="49" customFormat="1" ht="18.5" thickBot="1" x14ac:dyDescent="0.35">
      <c r="A63" s="50" t="s">
        <v>126</v>
      </c>
      <c r="B63" s="51" t="s">
        <v>213</v>
      </c>
      <c r="C63" s="51" t="s">
        <v>251</v>
      </c>
      <c r="D63" s="52" t="s">
        <v>296</v>
      </c>
      <c r="E63" s="52" t="s">
        <v>1603</v>
      </c>
      <c r="F63" s="53">
        <v>5000</v>
      </c>
      <c r="G63" s="53" t="s">
        <v>97</v>
      </c>
      <c r="H63" s="54" t="s">
        <v>92</v>
      </c>
      <c r="I63" s="54" t="s">
        <v>297</v>
      </c>
      <c r="J63" s="44">
        <f t="shared" si="4"/>
        <v>5000</v>
      </c>
      <c r="K63" s="51">
        <v>-33.990879999999997</v>
      </c>
      <c r="L63" s="51">
        <v>22.608309999999999</v>
      </c>
      <c r="M63" s="52" t="s">
        <v>298</v>
      </c>
      <c r="N63" s="52" t="s">
        <v>299</v>
      </c>
      <c r="O63" s="46"/>
      <c r="P63" s="232"/>
      <c r="Q63" s="234"/>
      <c r="R63" s="235"/>
      <c r="S63" s="235"/>
      <c r="T63" s="232"/>
      <c r="U63" s="236"/>
      <c r="V63" s="236"/>
      <c r="W63" s="307">
        <f t="shared" si="5"/>
        <v>0</v>
      </c>
      <c r="X63" s="307">
        <f t="shared" si="6"/>
        <v>0</v>
      </c>
      <c r="Y63" s="232"/>
      <c r="Z63" s="233"/>
      <c r="AA63" s="235"/>
      <c r="AB63" s="235"/>
      <c r="AC63" s="232"/>
      <c r="AD63" s="236"/>
      <c r="AE63" s="236"/>
      <c r="AF63" s="307">
        <f t="shared" si="28"/>
        <v>0</v>
      </c>
      <c r="AG63" s="307">
        <f t="shared" si="29"/>
        <v>0</v>
      </c>
      <c r="AH63" s="308">
        <f t="shared" si="23"/>
        <v>0</v>
      </c>
      <c r="AI63" s="308">
        <f t="shared" si="3"/>
        <v>0</v>
      </c>
      <c r="HW63" s="31"/>
      <c r="HX63" s="31"/>
      <c r="HY63" s="31"/>
      <c r="HZ63" s="31"/>
      <c r="IA63" s="31"/>
      <c r="IB63" s="31"/>
      <c r="IC63" s="31"/>
      <c r="ID63" s="31"/>
      <c r="IE63" s="31"/>
      <c r="IF63" s="31"/>
      <c r="IG63" s="31"/>
      <c r="IH63" s="31"/>
      <c r="II63" s="31"/>
      <c r="IJ63" s="31"/>
      <c r="IK63" s="31"/>
      <c r="IL63" s="31"/>
      <c r="IM63" s="31"/>
      <c r="IN63" s="31"/>
    </row>
    <row r="64" spans="1:248" s="49" customFormat="1" ht="18.5" thickBot="1" x14ac:dyDescent="0.35">
      <c r="A64" s="50" t="s">
        <v>212</v>
      </c>
      <c r="B64" s="51" t="s">
        <v>213</v>
      </c>
      <c r="C64" s="51" t="s">
        <v>300</v>
      </c>
      <c r="D64" s="52" t="s">
        <v>301</v>
      </c>
      <c r="E64" s="52" t="s">
        <v>1603</v>
      </c>
      <c r="F64" s="53">
        <v>10000</v>
      </c>
      <c r="G64" s="53" t="s">
        <v>131</v>
      </c>
      <c r="H64" s="53" t="s">
        <v>131</v>
      </c>
      <c r="I64" s="54" t="s">
        <v>98</v>
      </c>
      <c r="J64" s="44">
        <f t="shared" si="4"/>
        <v>10000</v>
      </c>
      <c r="K64" s="51">
        <v>-32.223711000000002</v>
      </c>
      <c r="L64" s="51">
        <v>25.479569000000001</v>
      </c>
      <c r="M64" s="52" t="s">
        <v>302</v>
      </c>
      <c r="N64" s="52" t="s">
        <v>303</v>
      </c>
      <c r="O64" s="46"/>
      <c r="P64" s="232"/>
      <c r="Q64" s="234"/>
      <c r="R64" s="235"/>
      <c r="S64" s="235"/>
      <c r="T64" s="232"/>
      <c r="U64" s="236"/>
      <c r="V64" s="236"/>
      <c r="W64" s="307">
        <f t="shared" ref="W64:W65" si="30">V64*12</f>
        <v>0</v>
      </c>
      <c r="X64" s="307">
        <f t="shared" ref="X64:X65" si="31">W64*5+U64</f>
        <v>0</v>
      </c>
      <c r="Y64" s="232"/>
      <c r="Z64" s="233"/>
      <c r="AA64" s="235"/>
      <c r="AB64" s="235"/>
      <c r="AC64" s="232"/>
      <c r="AD64" s="236"/>
      <c r="AE64" s="236"/>
      <c r="AF64" s="307">
        <f t="shared" si="28"/>
        <v>0</v>
      </c>
      <c r="AG64" s="307">
        <f t="shared" si="29"/>
        <v>0</v>
      </c>
      <c r="AH64" s="308">
        <f t="shared" ref="AH64:AH65" si="32">AG64+X64</f>
        <v>0</v>
      </c>
      <c r="AI64" s="308">
        <f t="shared" ref="AI64:AI65" si="33">AH64*2</f>
        <v>0</v>
      </c>
      <c r="HW64" s="31"/>
      <c r="HX64" s="31"/>
      <c r="HY64" s="31"/>
      <c r="HZ64" s="31"/>
      <c r="IA64" s="31"/>
      <c r="IB64" s="31"/>
      <c r="IC64" s="31"/>
      <c r="ID64" s="31"/>
      <c r="IE64" s="31"/>
      <c r="IF64" s="31"/>
      <c r="IG64" s="31"/>
      <c r="IH64" s="31"/>
      <c r="II64" s="31"/>
      <c r="IJ64" s="31"/>
      <c r="IK64" s="31"/>
      <c r="IL64" s="31"/>
      <c r="IM64" s="31"/>
      <c r="IN64" s="31"/>
    </row>
    <row r="65" spans="1:248" s="49" customFormat="1" ht="18.5" thickBot="1" x14ac:dyDescent="0.35">
      <c r="A65" s="50" t="s">
        <v>189</v>
      </c>
      <c r="B65" s="51" t="s">
        <v>213</v>
      </c>
      <c r="C65" s="51" t="s">
        <v>300</v>
      </c>
      <c r="D65" s="52" t="s">
        <v>304</v>
      </c>
      <c r="E65" s="52" t="s">
        <v>1603</v>
      </c>
      <c r="F65" s="53">
        <v>5000</v>
      </c>
      <c r="G65" s="53" t="s">
        <v>102</v>
      </c>
      <c r="H65" s="53" t="s">
        <v>102</v>
      </c>
      <c r="I65" s="53" t="s">
        <v>150</v>
      </c>
      <c r="J65" s="44">
        <f t="shared" si="4"/>
        <v>5000</v>
      </c>
      <c r="K65" s="51">
        <v>-32.228754000000002</v>
      </c>
      <c r="L65" s="51">
        <v>25.468402999999999</v>
      </c>
      <c r="M65" s="52" t="s">
        <v>302</v>
      </c>
      <c r="N65" s="52" t="s">
        <v>303</v>
      </c>
      <c r="O65" s="46"/>
      <c r="P65" s="232"/>
      <c r="Q65" s="234"/>
      <c r="R65" s="235"/>
      <c r="S65" s="235"/>
      <c r="T65" s="232"/>
      <c r="U65" s="236"/>
      <c r="V65" s="236"/>
      <c r="W65" s="307">
        <f t="shared" si="30"/>
        <v>0</v>
      </c>
      <c r="X65" s="307">
        <f t="shared" si="31"/>
        <v>0</v>
      </c>
      <c r="Y65" s="232"/>
      <c r="Z65" s="233"/>
      <c r="AA65" s="235"/>
      <c r="AB65" s="235"/>
      <c r="AC65" s="232"/>
      <c r="AD65" s="236"/>
      <c r="AE65" s="236"/>
      <c r="AF65" s="307">
        <f t="shared" si="28"/>
        <v>0</v>
      </c>
      <c r="AG65" s="307">
        <f t="shared" si="29"/>
        <v>0</v>
      </c>
      <c r="AH65" s="308">
        <f t="shared" si="32"/>
        <v>0</v>
      </c>
      <c r="AI65" s="308">
        <f t="shared" si="33"/>
        <v>0</v>
      </c>
      <c r="HW65" s="31"/>
      <c r="HX65" s="31"/>
      <c r="HY65" s="31"/>
      <c r="HZ65" s="31"/>
      <c r="IA65" s="31"/>
      <c r="IB65" s="31"/>
      <c r="IC65" s="31"/>
      <c r="ID65" s="31"/>
      <c r="IE65" s="31"/>
      <c r="IF65" s="31"/>
      <c r="IG65" s="31"/>
      <c r="IH65" s="31"/>
      <c r="II65" s="31"/>
      <c r="IJ65" s="31"/>
      <c r="IK65" s="31"/>
      <c r="IL65" s="31"/>
      <c r="IM65" s="31"/>
      <c r="IN65" s="31"/>
    </row>
    <row r="66" spans="1:248" s="49" customFormat="1" ht="18.5" thickBot="1" x14ac:dyDescent="0.35">
      <c r="A66" s="50" t="s">
        <v>126</v>
      </c>
      <c r="B66" s="51" t="s">
        <v>213</v>
      </c>
      <c r="C66" s="51" t="s">
        <v>300</v>
      </c>
      <c r="D66" s="52" t="s">
        <v>301</v>
      </c>
      <c r="E66" s="52" t="s">
        <v>130</v>
      </c>
      <c r="F66" s="53">
        <v>5000</v>
      </c>
      <c r="G66" s="53" t="s">
        <v>97</v>
      </c>
      <c r="H66" s="54" t="s">
        <v>101</v>
      </c>
      <c r="I66" s="54" t="s">
        <v>305</v>
      </c>
      <c r="J66" s="44">
        <f t="shared" si="4"/>
        <v>5000</v>
      </c>
      <c r="K66" s="51">
        <v>-32.223711000000002</v>
      </c>
      <c r="L66" s="51">
        <v>25.479569000000001</v>
      </c>
      <c r="M66" s="52" t="s">
        <v>302</v>
      </c>
      <c r="N66" s="52" t="s">
        <v>303</v>
      </c>
      <c r="O66" s="46"/>
      <c r="P66" s="232"/>
      <c r="Q66" s="234"/>
      <c r="R66" s="235"/>
      <c r="S66" s="235"/>
      <c r="T66" s="232"/>
      <c r="U66" s="236"/>
      <c r="V66" s="236"/>
      <c r="W66" s="307">
        <f t="shared" si="5"/>
        <v>0</v>
      </c>
      <c r="X66" s="307">
        <f t="shared" si="6"/>
        <v>0</v>
      </c>
      <c r="Y66" s="232"/>
      <c r="Z66" s="233"/>
      <c r="AA66" s="235"/>
      <c r="AB66" s="235"/>
      <c r="AC66" s="232"/>
      <c r="AD66" s="236"/>
      <c r="AE66" s="236"/>
      <c r="AF66" s="307">
        <f t="shared" si="28"/>
        <v>0</v>
      </c>
      <c r="AG66" s="307">
        <f t="shared" si="29"/>
        <v>0</v>
      </c>
      <c r="AH66" s="308">
        <f>AG66+X66</f>
        <v>0</v>
      </c>
      <c r="AI66" s="308">
        <f t="shared" si="3"/>
        <v>0</v>
      </c>
      <c r="HW66" s="31"/>
      <c r="HX66" s="31"/>
      <c r="HY66" s="31"/>
      <c r="HZ66" s="31"/>
      <c r="IA66" s="31"/>
      <c r="IB66" s="31"/>
      <c r="IC66" s="31"/>
      <c r="ID66" s="31"/>
      <c r="IE66" s="31"/>
      <c r="IF66" s="31"/>
      <c r="IG66" s="31"/>
      <c r="IH66" s="31"/>
      <c r="II66" s="31"/>
      <c r="IJ66" s="31"/>
      <c r="IK66" s="31"/>
      <c r="IL66" s="31"/>
      <c r="IM66" s="31"/>
      <c r="IN66" s="31"/>
    </row>
    <row r="67" spans="1:248" s="49" customFormat="1" ht="14.5" thickBot="1" x14ac:dyDescent="0.35">
      <c r="A67" s="50" t="s">
        <v>126</v>
      </c>
      <c r="B67" s="51" t="s">
        <v>213</v>
      </c>
      <c r="C67" s="51" t="s">
        <v>306</v>
      </c>
      <c r="D67" s="52" t="s">
        <v>307</v>
      </c>
      <c r="E67" s="52" t="s">
        <v>1603</v>
      </c>
      <c r="F67" s="53">
        <v>5000</v>
      </c>
      <c r="G67" s="53" t="s">
        <v>102</v>
      </c>
      <c r="H67" s="54" t="s">
        <v>132</v>
      </c>
      <c r="I67" s="54" t="s">
        <v>150</v>
      </c>
      <c r="J67" s="44">
        <f t="shared" si="4"/>
        <v>5000</v>
      </c>
      <c r="K67" s="51">
        <v>-33.942135999999998</v>
      </c>
      <c r="L67" s="51">
        <v>25.560818999999999</v>
      </c>
      <c r="M67" s="52" t="s">
        <v>308</v>
      </c>
      <c r="N67" s="52" t="s">
        <v>309</v>
      </c>
      <c r="O67" s="46"/>
      <c r="P67" s="232"/>
      <c r="Q67" s="234"/>
      <c r="R67" s="235"/>
      <c r="S67" s="235"/>
      <c r="T67" s="232"/>
      <c r="U67" s="236"/>
      <c r="V67" s="236"/>
      <c r="W67" s="307">
        <f t="shared" si="5"/>
        <v>0</v>
      </c>
      <c r="X67" s="307">
        <f t="shared" si="6"/>
        <v>0</v>
      </c>
      <c r="Y67" s="232"/>
      <c r="Z67" s="233"/>
      <c r="AA67" s="235"/>
      <c r="AB67" s="235"/>
      <c r="AC67" s="232"/>
      <c r="AD67" s="236"/>
      <c r="AE67" s="236"/>
      <c r="AF67" s="307">
        <f t="shared" ref="AF67:AF69" si="34">AE67*12</f>
        <v>0</v>
      </c>
      <c r="AG67" s="307">
        <f t="shared" ref="AG67:AG69" si="35">AF67*5+AD67</f>
        <v>0</v>
      </c>
      <c r="AH67" s="308">
        <f t="shared" ref="AH67:AH69" si="36">AG67+X67</f>
        <v>0</v>
      </c>
      <c r="AI67" s="308">
        <f t="shared" si="3"/>
        <v>0</v>
      </c>
      <c r="HW67" s="31"/>
      <c r="HX67" s="31"/>
      <c r="HY67" s="31"/>
      <c r="HZ67" s="31"/>
      <c r="IA67" s="31"/>
      <c r="IB67" s="31"/>
      <c r="IC67" s="31"/>
      <c r="ID67" s="31"/>
      <c r="IE67" s="31"/>
      <c r="IF67" s="31"/>
      <c r="IG67" s="31"/>
      <c r="IH67" s="31"/>
      <c r="II67" s="31"/>
      <c r="IJ67" s="31"/>
      <c r="IK67" s="31"/>
      <c r="IL67" s="31"/>
      <c r="IM67" s="31"/>
      <c r="IN67" s="31"/>
    </row>
    <row r="68" spans="1:248" s="49" customFormat="1" ht="18.5" thickBot="1" x14ac:dyDescent="0.35">
      <c r="A68" s="50" t="s">
        <v>126</v>
      </c>
      <c r="B68" s="51" t="s">
        <v>310</v>
      </c>
      <c r="C68" s="51" t="s">
        <v>310</v>
      </c>
      <c r="D68" s="52" t="s">
        <v>311</v>
      </c>
      <c r="E68" s="51" t="s">
        <v>130</v>
      </c>
      <c r="F68" s="53">
        <v>5000</v>
      </c>
      <c r="G68" s="54" t="s">
        <v>102</v>
      </c>
      <c r="H68" s="54" t="s">
        <v>102</v>
      </c>
      <c r="I68" s="54" t="s">
        <v>132</v>
      </c>
      <c r="J68" s="44">
        <f t="shared" si="4"/>
        <v>5000</v>
      </c>
      <c r="K68" s="51">
        <v>-33.955421999999999</v>
      </c>
      <c r="L68" s="51">
        <v>22.529523000000001</v>
      </c>
      <c r="M68" s="51" t="s">
        <v>312</v>
      </c>
      <c r="N68" s="52" t="s">
        <v>313</v>
      </c>
      <c r="O68" s="46"/>
      <c r="P68" s="232"/>
      <c r="Q68" s="234"/>
      <c r="R68" s="235"/>
      <c r="S68" s="235"/>
      <c r="T68" s="232"/>
      <c r="U68" s="236"/>
      <c r="V68" s="236"/>
      <c r="W68" s="307">
        <f t="shared" si="5"/>
        <v>0</v>
      </c>
      <c r="X68" s="307">
        <f t="shared" si="6"/>
        <v>0</v>
      </c>
      <c r="Y68" s="232"/>
      <c r="Z68" s="233"/>
      <c r="AA68" s="235"/>
      <c r="AB68" s="235"/>
      <c r="AC68" s="232"/>
      <c r="AD68" s="236"/>
      <c r="AE68" s="236"/>
      <c r="AF68" s="307">
        <f t="shared" si="34"/>
        <v>0</v>
      </c>
      <c r="AG68" s="307">
        <f t="shared" si="35"/>
        <v>0</v>
      </c>
      <c r="AH68" s="308">
        <f t="shared" si="36"/>
        <v>0</v>
      </c>
      <c r="AI68" s="308">
        <f t="shared" si="3"/>
        <v>0</v>
      </c>
      <c r="HW68" s="31"/>
      <c r="HX68" s="31"/>
      <c r="HY68" s="31"/>
      <c r="HZ68" s="31"/>
      <c r="IA68" s="31"/>
      <c r="IB68" s="31"/>
      <c r="IC68" s="31"/>
      <c r="ID68" s="31"/>
      <c r="IE68" s="31"/>
      <c r="IF68" s="31"/>
      <c r="IG68" s="31"/>
      <c r="IH68" s="31"/>
      <c r="II68" s="31"/>
      <c r="IJ68" s="31"/>
      <c r="IK68" s="31"/>
      <c r="IL68" s="31"/>
      <c r="IM68" s="31"/>
      <c r="IN68" s="31"/>
    </row>
    <row r="69" spans="1:248" ht="14.5" thickBot="1" x14ac:dyDescent="0.35">
      <c r="A69" s="50" t="s">
        <v>126</v>
      </c>
      <c r="B69" s="51" t="s">
        <v>314</v>
      </c>
      <c r="C69" s="51" t="s">
        <v>315</v>
      </c>
      <c r="D69" s="52" t="s">
        <v>316</v>
      </c>
      <c r="E69" s="52" t="s">
        <v>1603</v>
      </c>
      <c r="F69" s="53">
        <v>5000</v>
      </c>
      <c r="G69" s="53" t="s">
        <v>101</v>
      </c>
      <c r="H69" s="54" t="s">
        <v>141</v>
      </c>
      <c r="I69" s="54" t="s">
        <v>90</v>
      </c>
      <c r="J69" s="44">
        <f t="shared" si="4"/>
        <v>5000</v>
      </c>
      <c r="K69" s="51">
        <v>-25.765879999999999</v>
      </c>
      <c r="L69" s="51">
        <v>28.204661999999999</v>
      </c>
      <c r="M69" s="52" t="s">
        <v>317</v>
      </c>
      <c r="N69" s="52" t="s">
        <v>318</v>
      </c>
      <c r="O69" s="46"/>
      <c r="P69" s="232"/>
      <c r="Q69" s="234"/>
      <c r="R69" s="235"/>
      <c r="S69" s="235"/>
      <c r="T69" s="232"/>
      <c r="U69" s="236"/>
      <c r="V69" s="236"/>
      <c r="W69" s="307">
        <f t="shared" si="5"/>
        <v>0</v>
      </c>
      <c r="X69" s="307">
        <f t="shared" si="6"/>
        <v>0</v>
      </c>
      <c r="Y69" s="232"/>
      <c r="Z69" s="233"/>
      <c r="AA69" s="235"/>
      <c r="AB69" s="235"/>
      <c r="AC69" s="232"/>
      <c r="AD69" s="236"/>
      <c r="AE69" s="236"/>
      <c r="AF69" s="307">
        <f t="shared" si="34"/>
        <v>0</v>
      </c>
      <c r="AG69" s="307">
        <f t="shared" si="35"/>
        <v>0</v>
      </c>
      <c r="AH69" s="308">
        <f t="shared" si="36"/>
        <v>0</v>
      </c>
      <c r="AI69" s="308">
        <f t="shared" ref="AI69" si="37">AH69*2</f>
        <v>0</v>
      </c>
    </row>
    <row r="70" spans="1:248" ht="14.5" thickBot="1" x14ac:dyDescent="0.35">
      <c r="A70" s="50" t="s">
        <v>319</v>
      </c>
      <c r="B70" s="51" t="s">
        <v>320</v>
      </c>
      <c r="C70" s="51" t="s">
        <v>321</v>
      </c>
      <c r="D70" s="52" t="s">
        <v>322</v>
      </c>
      <c r="E70" s="51" t="s">
        <v>131</v>
      </c>
      <c r="F70" s="53" t="s">
        <v>131</v>
      </c>
      <c r="G70" s="54" t="s">
        <v>131</v>
      </c>
      <c r="H70" s="54" t="s">
        <v>131</v>
      </c>
      <c r="I70" s="54" t="s">
        <v>104</v>
      </c>
      <c r="J70" s="44" t="str">
        <f t="shared" si="4"/>
        <v>N/A</v>
      </c>
      <c r="K70" s="55">
        <v>-22.42051</v>
      </c>
      <c r="L70" s="55">
        <v>31.229496000000001</v>
      </c>
      <c r="M70" s="51"/>
      <c r="N70" s="52"/>
      <c r="O70" s="46"/>
      <c r="P70" s="117"/>
      <c r="Q70" s="117"/>
      <c r="R70" s="118"/>
      <c r="S70" s="118"/>
      <c r="T70" s="117"/>
      <c r="U70" s="116"/>
      <c r="V70" s="116"/>
      <c r="W70" s="119"/>
      <c r="X70" s="119"/>
      <c r="Y70" s="117"/>
      <c r="Z70" s="117"/>
      <c r="AA70" s="118"/>
      <c r="AB70" s="118"/>
      <c r="AC70" s="117"/>
      <c r="AD70" s="116"/>
      <c r="AE70" s="116"/>
      <c r="AF70" s="119"/>
      <c r="AG70" s="119"/>
      <c r="AH70" s="120"/>
      <c r="AI70" s="308">
        <f t="shared" ref="AI70:AI132" si="38">AH70*2</f>
        <v>0</v>
      </c>
    </row>
    <row r="71" spans="1:248" s="49" customFormat="1" ht="14.5" thickBot="1" x14ac:dyDescent="0.35">
      <c r="A71" s="50" t="s">
        <v>319</v>
      </c>
      <c r="B71" s="51" t="s">
        <v>320</v>
      </c>
      <c r="C71" s="51" t="s">
        <v>321</v>
      </c>
      <c r="D71" s="52" t="s">
        <v>323</v>
      </c>
      <c r="E71" s="51" t="s">
        <v>131</v>
      </c>
      <c r="F71" s="53" t="s">
        <v>131</v>
      </c>
      <c r="G71" s="54" t="s">
        <v>131</v>
      </c>
      <c r="H71" s="54" t="s">
        <v>131</v>
      </c>
      <c r="I71" s="54" t="s">
        <v>104</v>
      </c>
      <c r="J71" s="44" t="str">
        <f t="shared" ref="J71:J134" si="39">F71</f>
        <v>N/A</v>
      </c>
      <c r="K71" s="55">
        <v>-22.440151</v>
      </c>
      <c r="L71" s="55">
        <v>31.083798000000002</v>
      </c>
      <c r="M71" s="51"/>
      <c r="N71" s="52"/>
      <c r="O71" s="46"/>
      <c r="P71" s="117"/>
      <c r="Q71" s="117"/>
      <c r="R71" s="118"/>
      <c r="S71" s="118"/>
      <c r="T71" s="117"/>
      <c r="U71" s="116"/>
      <c r="V71" s="116"/>
      <c r="W71" s="119"/>
      <c r="X71" s="119"/>
      <c r="Y71" s="117"/>
      <c r="Z71" s="117"/>
      <c r="AA71" s="118"/>
      <c r="AB71" s="118"/>
      <c r="AC71" s="117"/>
      <c r="AD71" s="116"/>
      <c r="AE71" s="116"/>
      <c r="AF71" s="119"/>
      <c r="AG71" s="119"/>
      <c r="AH71" s="120"/>
      <c r="AI71" s="308">
        <f t="shared" si="38"/>
        <v>0</v>
      </c>
      <c r="HW71" s="31"/>
      <c r="HX71" s="31"/>
      <c r="HY71" s="31"/>
      <c r="HZ71" s="31"/>
      <c r="IA71" s="31"/>
      <c r="IB71" s="31"/>
      <c r="IC71" s="31"/>
      <c r="ID71" s="31"/>
      <c r="IE71" s="31"/>
      <c r="IF71" s="31"/>
      <c r="IG71" s="31"/>
      <c r="IH71" s="31"/>
      <c r="II71" s="31"/>
      <c r="IJ71" s="31"/>
      <c r="IK71" s="31"/>
      <c r="IL71" s="31"/>
      <c r="IM71" s="31"/>
      <c r="IN71" s="31"/>
    </row>
    <row r="72" spans="1:248" ht="14.5" thickBot="1" x14ac:dyDescent="0.35">
      <c r="A72" s="50" t="s">
        <v>324</v>
      </c>
      <c r="B72" s="51" t="s">
        <v>320</v>
      </c>
      <c r="C72" s="51" t="s">
        <v>321</v>
      </c>
      <c r="D72" s="52" t="s">
        <v>325</v>
      </c>
      <c r="E72" s="52" t="s">
        <v>131</v>
      </c>
      <c r="F72" s="53" t="s">
        <v>131</v>
      </c>
      <c r="G72" s="53" t="s">
        <v>131</v>
      </c>
      <c r="H72" s="53" t="s">
        <v>131</v>
      </c>
      <c r="I72" s="54" t="s">
        <v>97</v>
      </c>
      <c r="J72" s="44" t="str">
        <f t="shared" si="39"/>
        <v>N/A</v>
      </c>
      <c r="K72" s="55">
        <v>-23.309365</v>
      </c>
      <c r="L72" s="55">
        <v>31.266082000000001</v>
      </c>
      <c r="M72" s="51"/>
      <c r="N72" s="52"/>
      <c r="O72" s="46"/>
      <c r="P72" s="117"/>
      <c r="Q72" s="117"/>
      <c r="R72" s="118"/>
      <c r="S72" s="118"/>
      <c r="T72" s="117"/>
      <c r="U72" s="116"/>
      <c r="V72" s="116"/>
      <c r="W72" s="119"/>
      <c r="X72" s="119"/>
      <c r="Y72" s="117"/>
      <c r="Z72" s="117"/>
      <c r="AA72" s="118"/>
      <c r="AB72" s="118"/>
      <c r="AC72" s="117"/>
      <c r="AD72" s="116"/>
      <c r="AE72" s="116"/>
      <c r="AF72" s="119"/>
      <c r="AG72" s="119"/>
      <c r="AH72" s="120"/>
      <c r="AI72" s="308">
        <f t="shared" si="38"/>
        <v>0</v>
      </c>
    </row>
    <row r="73" spans="1:248" s="49" customFormat="1" ht="14.5" thickBot="1" x14ac:dyDescent="0.35">
      <c r="A73" s="50" t="s">
        <v>324</v>
      </c>
      <c r="B73" s="51" t="s">
        <v>320</v>
      </c>
      <c r="C73" s="51" t="s">
        <v>321</v>
      </c>
      <c r="D73" s="52" t="s">
        <v>326</v>
      </c>
      <c r="E73" s="51" t="s">
        <v>131</v>
      </c>
      <c r="F73" s="53" t="s">
        <v>131</v>
      </c>
      <c r="G73" s="54" t="s">
        <v>131</v>
      </c>
      <c r="H73" s="54" t="s">
        <v>131</v>
      </c>
      <c r="I73" s="54" t="s">
        <v>97</v>
      </c>
      <c r="J73" s="44" t="str">
        <f t="shared" si="39"/>
        <v>N/A</v>
      </c>
      <c r="K73" s="55">
        <v>-22.769551</v>
      </c>
      <c r="L73" s="55">
        <v>31.157601</v>
      </c>
      <c r="M73" s="52"/>
      <c r="N73" s="52"/>
      <c r="O73" s="46"/>
      <c r="P73" s="117"/>
      <c r="Q73" s="117"/>
      <c r="R73" s="118"/>
      <c r="S73" s="118"/>
      <c r="T73" s="117"/>
      <c r="U73" s="116"/>
      <c r="V73" s="116"/>
      <c r="W73" s="119"/>
      <c r="X73" s="119"/>
      <c r="Y73" s="117"/>
      <c r="Z73" s="117"/>
      <c r="AA73" s="118"/>
      <c r="AB73" s="118"/>
      <c r="AC73" s="117"/>
      <c r="AD73" s="116"/>
      <c r="AE73" s="116"/>
      <c r="AF73" s="119"/>
      <c r="AG73" s="119"/>
      <c r="AH73" s="120"/>
      <c r="AI73" s="308">
        <f t="shared" si="38"/>
        <v>0</v>
      </c>
      <c r="HW73" s="31"/>
      <c r="HX73" s="31"/>
      <c r="HY73" s="31"/>
      <c r="HZ73" s="31"/>
      <c r="IA73" s="31"/>
      <c r="IB73" s="31"/>
      <c r="IC73" s="31"/>
      <c r="ID73" s="31"/>
      <c r="IE73" s="31"/>
      <c r="IF73" s="31"/>
      <c r="IG73" s="31"/>
      <c r="IH73" s="31"/>
      <c r="II73" s="31"/>
      <c r="IJ73" s="31"/>
      <c r="IK73" s="31"/>
      <c r="IL73" s="31"/>
      <c r="IM73" s="31"/>
      <c r="IN73" s="31"/>
    </row>
    <row r="74" spans="1:248" ht="14.5" thickBot="1" x14ac:dyDescent="0.35">
      <c r="A74" s="50" t="s">
        <v>324</v>
      </c>
      <c r="B74" s="51" t="s">
        <v>320</v>
      </c>
      <c r="C74" s="51" t="s">
        <v>321</v>
      </c>
      <c r="D74" s="52" t="s">
        <v>327</v>
      </c>
      <c r="E74" s="52" t="s">
        <v>131</v>
      </c>
      <c r="F74" s="53" t="s">
        <v>131</v>
      </c>
      <c r="G74" s="53" t="s">
        <v>131</v>
      </c>
      <c r="H74" s="53" t="s">
        <v>131</v>
      </c>
      <c r="I74" s="54" t="s">
        <v>97</v>
      </c>
      <c r="J74" s="44" t="str">
        <f t="shared" si="39"/>
        <v>N/A</v>
      </c>
      <c r="K74" s="55">
        <v>-23.577341000000001</v>
      </c>
      <c r="L74" s="55">
        <v>31.222797</v>
      </c>
      <c r="M74" s="51"/>
      <c r="N74" s="52"/>
      <c r="O74" s="46"/>
      <c r="P74" s="117"/>
      <c r="Q74" s="117"/>
      <c r="R74" s="118"/>
      <c r="S74" s="118"/>
      <c r="T74" s="117"/>
      <c r="U74" s="116"/>
      <c r="V74" s="116"/>
      <c r="W74" s="119"/>
      <c r="X74" s="119"/>
      <c r="Y74" s="117"/>
      <c r="Z74" s="117"/>
      <c r="AA74" s="118"/>
      <c r="AB74" s="118"/>
      <c r="AC74" s="117"/>
      <c r="AD74" s="116"/>
      <c r="AE74" s="116"/>
      <c r="AF74" s="119"/>
      <c r="AG74" s="119"/>
      <c r="AH74" s="120"/>
      <c r="AI74" s="308">
        <f t="shared" si="38"/>
        <v>0</v>
      </c>
    </row>
    <row r="75" spans="1:248" ht="14.5" thickBot="1" x14ac:dyDescent="0.35">
      <c r="A75" s="50" t="s">
        <v>324</v>
      </c>
      <c r="B75" s="51" t="s">
        <v>320</v>
      </c>
      <c r="C75" s="51" t="s">
        <v>321</v>
      </c>
      <c r="D75" s="52" t="s">
        <v>328</v>
      </c>
      <c r="E75" s="52" t="s">
        <v>131</v>
      </c>
      <c r="F75" s="53" t="s">
        <v>131</v>
      </c>
      <c r="G75" s="53" t="s">
        <v>131</v>
      </c>
      <c r="H75" s="53" t="s">
        <v>131</v>
      </c>
      <c r="I75" s="54" t="s">
        <v>97</v>
      </c>
      <c r="J75" s="44" t="str">
        <f t="shared" si="39"/>
        <v>N/A</v>
      </c>
      <c r="K75" s="55">
        <v>-23.826436999999999</v>
      </c>
      <c r="L75" s="55">
        <v>31.68702</v>
      </c>
      <c r="M75" s="52"/>
      <c r="N75" s="52"/>
      <c r="O75" s="46"/>
      <c r="P75" s="117"/>
      <c r="Q75" s="117"/>
      <c r="R75" s="118"/>
      <c r="S75" s="118"/>
      <c r="T75" s="117"/>
      <c r="U75" s="116"/>
      <c r="V75" s="116"/>
      <c r="W75" s="119"/>
      <c r="X75" s="119"/>
      <c r="Y75" s="117"/>
      <c r="Z75" s="117"/>
      <c r="AA75" s="118"/>
      <c r="AB75" s="118"/>
      <c r="AC75" s="117"/>
      <c r="AD75" s="116"/>
      <c r="AE75" s="116"/>
      <c r="AF75" s="119"/>
      <c r="AG75" s="119"/>
      <c r="AH75" s="120"/>
      <c r="AI75" s="308">
        <f t="shared" si="38"/>
        <v>0</v>
      </c>
    </row>
    <row r="76" spans="1:248" ht="14.5" thickBot="1" x14ac:dyDescent="0.35">
      <c r="A76" s="50" t="s">
        <v>324</v>
      </c>
      <c r="B76" s="51" t="s">
        <v>320</v>
      </c>
      <c r="C76" s="51" t="s">
        <v>321</v>
      </c>
      <c r="D76" s="52" t="s">
        <v>329</v>
      </c>
      <c r="E76" s="52" t="s">
        <v>131</v>
      </c>
      <c r="F76" s="53" t="s">
        <v>131</v>
      </c>
      <c r="G76" s="53" t="s">
        <v>131</v>
      </c>
      <c r="H76" s="53" t="s">
        <v>131</v>
      </c>
      <c r="I76" s="54" t="s">
        <v>97</v>
      </c>
      <c r="J76" s="44" t="str">
        <f t="shared" si="39"/>
        <v>N/A</v>
      </c>
      <c r="K76" s="55">
        <v>-22.468412000000001</v>
      </c>
      <c r="L76" s="55">
        <v>31.202615000000002</v>
      </c>
      <c r="M76" s="51"/>
      <c r="N76" s="52"/>
      <c r="O76" s="46"/>
      <c r="P76" s="117"/>
      <c r="Q76" s="117"/>
      <c r="R76" s="118"/>
      <c r="S76" s="118"/>
      <c r="T76" s="117"/>
      <c r="U76" s="116"/>
      <c r="V76" s="116"/>
      <c r="W76" s="119"/>
      <c r="X76" s="119"/>
      <c r="Y76" s="117"/>
      <c r="Z76" s="117"/>
      <c r="AA76" s="118"/>
      <c r="AB76" s="118"/>
      <c r="AC76" s="117"/>
      <c r="AD76" s="116"/>
      <c r="AE76" s="116"/>
      <c r="AF76" s="119"/>
      <c r="AG76" s="119"/>
      <c r="AH76" s="120"/>
      <c r="AI76" s="308">
        <f t="shared" si="38"/>
        <v>0</v>
      </c>
    </row>
    <row r="77" spans="1:248" s="49" customFormat="1" ht="14.5" thickBot="1" x14ac:dyDescent="0.35">
      <c r="A77" s="50" t="s">
        <v>324</v>
      </c>
      <c r="B77" s="51" t="s">
        <v>320</v>
      </c>
      <c r="C77" s="51" t="s">
        <v>321</v>
      </c>
      <c r="D77" s="52" t="s">
        <v>330</v>
      </c>
      <c r="E77" s="52" t="s">
        <v>131</v>
      </c>
      <c r="F77" s="53" t="s">
        <v>131</v>
      </c>
      <c r="G77" s="53" t="s">
        <v>131</v>
      </c>
      <c r="H77" s="53" t="s">
        <v>131</v>
      </c>
      <c r="I77" s="54" t="s">
        <v>97</v>
      </c>
      <c r="J77" s="44" t="str">
        <f t="shared" si="39"/>
        <v>N/A</v>
      </c>
      <c r="K77" s="55">
        <v>-22.725128999999999</v>
      </c>
      <c r="L77" s="55">
        <v>30.988439</v>
      </c>
      <c r="M77" s="51"/>
      <c r="N77" s="52"/>
      <c r="O77" s="46"/>
      <c r="P77" s="117"/>
      <c r="Q77" s="117"/>
      <c r="R77" s="118"/>
      <c r="S77" s="118"/>
      <c r="T77" s="117"/>
      <c r="U77" s="116"/>
      <c r="V77" s="116"/>
      <c r="W77" s="119"/>
      <c r="X77" s="119"/>
      <c r="Y77" s="117"/>
      <c r="Z77" s="117"/>
      <c r="AA77" s="118"/>
      <c r="AB77" s="118"/>
      <c r="AC77" s="117"/>
      <c r="AD77" s="116"/>
      <c r="AE77" s="116"/>
      <c r="AF77" s="119"/>
      <c r="AG77" s="119"/>
      <c r="AH77" s="120"/>
      <c r="AI77" s="308">
        <f t="shared" si="38"/>
        <v>0</v>
      </c>
      <c r="HW77" s="31"/>
      <c r="HX77" s="31"/>
      <c r="HY77" s="31"/>
      <c r="HZ77" s="31"/>
      <c r="IA77" s="31"/>
      <c r="IB77" s="31"/>
      <c r="IC77" s="31"/>
      <c r="ID77" s="31"/>
      <c r="IE77" s="31"/>
      <c r="IF77" s="31"/>
      <c r="IG77" s="31"/>
      <c r="IH77" s="31"/>
      <c r="II77" s="31"/>
      <c r="IJ77" s="31"/>
      <c r="IK77" s="31"/>
      <c r="IL77" s="31"/>
      <c r="IM77" s="31"/>
      <c r="IN77" s="31"/>
    </row>
    <row r="78" spans="1:248" ht="18.5" thickBot="1" x14ac:dyDescent="0.35">
      <c r="A78" s="50" t="s">
        <v>189</v>
      </c>
      <c r="B78" s="51" t="s">
        <v>320</v>
      </c>
      <c r="C78" s="51" t="s">
        <v>321</v>
      </c>
      <c r="D78" s="52" t="s">
        <v>331</v>
      </c>
      <c r="E78" s="51" t="s">
        <v>1603</v>
      </c>
      <c r="F78" s="53">
        <v>10000</v>
      </c>
      <c r="G78" s="54" t="s">
        <v>102</v>
      </c>
      <c r="H78" s="54" t="s">
        <v>141</v>
      </c>
      <c r="I78" s="54" t="s">
        <v>107</v>
      </c>
      <c r="J78" s="44">
        <f t="shared" si="39"/>
        <v>10000</v>
      </c>
      <c r="K78" s="55">
        <v>-23.51343</v>
      </c>
      <c r="L78" s="55">
        <v>31.399629000000001</v>
      </c>
      <c r="M78" s="51" t="s">
        <v>332</v>
      </c>
      <c r="N78" s="52"/>
      <c r="O78" s="46"/>
      <c r="P78" s="232"/>
      <c r="Q78" s="234"/>
      <c r="R78" s="235"/>
      <c r="S78" s="235"/>
      <c r="T78" s="232"/>
      <c r="U78" s="236"/>
      <c r="V78" s="236"/>
      <c r="W78" s="307">
        <f t="shared" ref="W78:W82" si="40">V78*12</f>
        <v>0</v>
      </c>
      <c r="X78" s="307">
        <f t="shared" ref="X78:X82" si="41">W78*5+U78</f>
        <v>0</v>
      </c>
      <c r="Y78" s="232"/>
      <c r="Z78" s="233"/>
      <c r="AA78" s="235"/>
      <c r="AB78" s="235"/>
      <c r="AC78" s="232"/>
      <c r="AD78" s="236"/>
      <c r="AE78" s="236"/>
      <c r="AF78" s="307">
        <f t="shared" ref="AF78:AF82" si="42">AE78*12</f>
        <v>0</v>
      </c>
      <c r="AG78" s="307">
        <f t="shared" ref="AG78:AG82" si="43">AF78*5+AD78</f>
        <v>0</v>
      </c>
      <c r="AH78" s="308">
        <f t="shared" ref="AH78:AH82" si="44">AG78+X78</f>
        <v>0</v>
      </c>
      <c r="AI78" s="308">
        <f t="shared" si="38"/>
        <v>0</v>
      </c>
    </row>
    <row r="79" spans="1:248" ht="18.5" thickBot="1" x14ac:dyDescent="0.35">
      <c r="A79" s="50" t="s">
        <v>189</v>
      </c>
      <c r="B79" s="51" t="s">
        <v>320</v>
      </c>
      <c r="C79" s="51" t="s">
        <v>321</v>
      </c>
      <c r="D79" s="52" t="s">
        <v>333</v>
      </c>
      <c r="E79" s="51" t="s">
        <v>1603</v>
      </c>
      <c r="F79" s="53">
        <v>10000</v>
      </c>
      <c r="G79" s="54" t="s">
        <v>102</v>
      </c>
      <c r="H79" s="54" t="s">
        <v>141</v>
      </c>
      <c r="I79" s="54" t="s">
        <v>104</v>
      </c>
      <c r="J79" s="44">
        <f t="shared" si="39"/>
        <v>10000</v>
      </c>
      <c r="K79" s="55">
        <v>-23.520714000000002</v>
      </c>
      <c r="L79" s="55">
        <v>31.395364000000001</v>
      </c>
      <c r="M79" s="52" t="s">
        <v>334</v>
      </c>
      <c r="N79" s="52"/>
      <c r="O79" s="46"/>
      <c r="P79" s="232"/>
      <c r="Q79" s="234"/>
      <c r="R79" s="235"/>
      <c r="S79" s="235"/>
      <c r="T79" s="232"/>
      <c r="U79" s="236"/>
      <c r="V79" s="236"/>
      <c r="W79" s="307">
        <f t="shared" si="40"/>
        <v>0</v>
      </c>
      <c r="X79" s="307">
        <f t="shared" si="41"/>
        <v>0</v>
      </c>
      <c r="Y79" s="232"/>
      <c r="Z79" s="233"/>
      <c r="AA79" s="235"/>
      <c r="AB79" s="235"/>
      <c r="AC79" s="232"/>
      <c r="AD79" s="236"/>
      <c r="AE79" s="236"/>
      <c r="AF79" s="307">
        <f t="shared" si="42"/>
        <v>0</v>
      </c>
      <c r="AG79" s="307">
        <f t="shared" si="43"/>
        <v>0</v>
      </c>
      <c r="AH79" s="308">
        <f t="shared" si="44"/>
        <v>0</v>
      </c>
      <c r="AI79" s="308">
        <f t="shared" si="38"/>
        <v>0</v>
      </c>
    </row>
    <row r="80" spans="1:248" s="49" customFormat="1" ht="18.5" thickBot="1" x14ac:dyDescent="0.35">
      <c r="A80" s="50" t="s">
        <v>189</v>
      </c>
      <c r="B80" s="51" t="s">
        <v>320</v>
      </c>
      <c r="C80" s="51" t="s">
        <v>321</v>
      </c>
      <c r="D80" s="52" t="s">
        <v>335</v>
      </c>
      <c r="E80" s="51" t="s">
        <v>1603</v>
      </c>
      <c r="F80" s="53">
        <v>10000</v>
      </c>
      <c r="G80" s="54" t="s">
        <v>101</v>
      </c>
      <c r="H80" s="54" t="s">
        <v>141</v>
      </c>
      <c r="I80" s="54" t="s">
        <v>104</v>
      </c>
      <c r="J80" s="44">
        <f t="shared" si="39"/>
        <v>10000</v>
      </c>
      <c r="K80" s="55">
        <v>-23.51933</v>
      </c>
      <c r="L80" s="55">
        <v>31.398451000000001</v>
      </c>
      <c r="M80" s="52" t="s">
        <v>334</v>
      </c>
      <c r="N80" s="52"/>
      <c r="O80" s="46"/>
      <c r="P80" s="232"/>
      <c r="Q80" s="234"/>
      <c r="R80" s="235"/>
      <c r="S80" s="235"/>
      <c r="T80" s="232"/>
      <c r="U80" s="236"/>
      <c r="V80" s="236"/>
      <c r="W80" s="307">
        <f t="shared" si="40"/>
        <v>0</v>
      </c>
      <c r="X80" s="307">
        <f t="shared" si="41"/>
        <v>0</v>
      </c>
      <c r="Y80" s="232"/>
      <c r="Z80" s="233"/>
      <c r="AA80" s="235"/>
      <c r="AB80" s="235"/>
      <c r="AC80" s="232"/>
      <c r="AD80" s="236"/>
      <c r="AE80" s="236"/>
      <c r="AF80" s="307">
        <f t="shared" si="42"/>
        <v>0</v>
      </c>
      <c r="AG80" s="307">
        <f t="shared" si="43"/>
        <v>0</v>
      </c>
      <c r="AH80" s="308">
        <f t="shared" si="44"/>
        <v>0</v>
      </c>
      <c r="AI80" s="308">
        <f t="shared" si="38"/>
        <v>0</v>
      </c>
      <c r="HW80" s="31"/>
      <c r="HX80" s="31"/>
      <c r="HY80" s="31"/>
      <c r="HZ80" s="31"/>
      <c r="IA80" s="31"/>
      <c r="IB80" s="31"/>
      <c r="IC80" s="31"/>
      <c r="ID80" s="31"/>
      <c r="IE80" s="31"/>
      <c r="IF80" s="31"/>
      <c r="IG80" s="31"/>
      <c r="IH80" s="31"/>
      <c r="II80" s="31"/>
      <c r="IJ80" s="31"/>
      <c r="IK80" s="31"/>
      <c r="IL80" s="31"/>
      <c r="IM80" s="31"/>
      <c r="IN80" s="31"/>
    </row>
    <row r="81" spans="1:248" ht="18.5" thickBot="1" x14ac:dyDescent="0.35">
      <c r="A81" s="50" t="s">
        <v>189</v>
      </c>
      <c r="B81" s="51" t="s">
        <v>320</v>
      </c>
      <c r="C81" s="51" t="s">
        <v>321</v>
      </c>
      <c r="D81" s="52" t="s">
        <v>336</v>
      </c>
      <c r="E81" s="51" t="s">
        <v>1603</v>
      </c>
      <c r="F81" s="53">
        <v>10000</v>
      </c>
      <c r="G81" s="54" t="s">
        <v>102</v>
      </c>
      <c r="H81" s="54" t="s">
        <v>141</v>
      </c>
      <c r="I81" s="54" t="s">
        <v>92</v>
      </c>
      <c r="J81" s="44">
        <f t="shared" si="39"/>
        <v>10000</v>
      </c>
      <c r="K81" s="55">
        <v>-22.450361999999998</v>
      </c>
      <c r="L81" s="55">
        <v>31.309761999999999</v>
      </c>
      <c r="M81" s="51"/>
      <c r="N81" s="52"/>
      <c r="O81" s="46"/>
      <c r="P81" s="232"/>
      <c r="Q81" s="234"/>
      <c r="R81" s="235"/>
      <c r="S81" s="235"/>
      <c r="T81" s="232"/>
      <c r="U81" s="236"/>
      <c r="V81" s="236"/>
      <c r="W81" s="307">
        <f t="shared" si="40"/>
        <v>0</v>
      </c>
      <c r="X81" s="307">
        <f t="shared" si="41"/>
        <v>0</v>
      </c>
      <c r="Y81" s="232"/>
      <c r="Z81" s="233"/>
      <c r="AA81" s="235"/>
      <c r="AB81" s="235"/>
      <c r="AC81" s="232"/>
      <c r="AD81" s="236"/>
      <c r="AE81" s="236"/>
      <c r="AF81" s="307">
        <f t="shared" si="42"/>
        <v>0</v>
      </c>
      <c r="AG81" s="307">
        <f t="shared" si="43"/>
        <v>0</v>
      </c>
      <c r="AH81" s="308">
        <f t="shared" si="44"/>
        <v>0</v>
      </c>
      <c r="AI81" s="308">
        <f t="shared" si="38"/>
        <v>0</v>
      </c>
    </row>
    <row r="82" spans="1:248" s="49" customFormat="1" ht="14.5" thickBot="1" x14ac:dyDescent="0.35">
      <c r="A82" s="50" t="s">
        <v>198</v>
      </c>
      <c r="B82" s="51" t="s">
        <v>320</v>
      </c>
      <c r="C82" s="51" t="s">
        <v>321</v>
      </c>
      <c r="D82" s="52" t="s">
        <v>337</v>
      </c>
      <c r="E82" s="51" t="s">
        <v>1603</v>
      </c>
      <c r="F82" s="53">
        <v>5000</v>
      </c>
      <c r="G82" s="54" t="s">
        <v>102</v>
      </c>
      <c r="H82" s="54" t="s">
        <v>141</v>
      </c>
      <c r="I82" s="54" t="s">
        <v>107</v>
      </c>
      <c r="J82" s="44">
        <f t="shared" si="39"/>
        <v>5000</v>
      </c>
      <c r="K82" s="55">
        <v>-23.117910999999999</v>
      </c>
      <c r="L82" s="55">
        <v>31.433340999999999</v>
      </c>
      <c r="M82" s="51" t="s">
        <v>338</v>
      </c>
      <c r="N82" s="52"/>
      <c r="O82" s="46"/>
      <c r="P82" s="232"/>
      <c r="Q82" s="234"/>
      <c r="R82" s="235"/>
      <c r="S82" s="235"/>
      <c r="T82" s="232"/>
      <c r="U82" s="236"/>
      <c r="V82" s="236"/>
      <c r="W82" s="307">
        <f t="shared" si="40"/>
        <v>0</v>
      </c>
      <c r="X82" s="307">
        <f t="shared" si="41"/>
        <v>0</v>
      </c>
      <c r="Y82" s="232"/>
      <c r="Z82" s="233"/>
      <c r="AA82" s="235"/>
      <c r="AB82" s="235"/>
      <c r="AC82" s="232"/>
      <c r="AD82" s="236"/>
      <c r="AE82" s="236"/>
      <c r="AF82" s="307">
        <f t="shared" si="42"/>
        <v>0</v>
      </c>
      <c r="AG82" s="307">
        <f t="shared" si="43"/>
        <v>0</v>
      </c>
      <c r="AH82" s="308">
        <f t="shared" si="44"/>
        <v>0</v>
      </c>
      <c r="AI82" s="308">
        <f t="shared" si="38"/>
        <v>0</v>
      </c>
      <c r="HW82" s="31"/>
      <c r="HX82" s="31"/>
      <c r="HY82" s="31"/>
      <c r="HZ82" s="31"/>
      <c r="IA82" s="31"/>
      <c r="IB82" s="31"/>
      <c r="IC82" s="31"/>
      <c r="ID82" s="31"/>
      <c r="IE82" s="31"/>
      <c r="IF82" s="31"/>
      <c r="IG82" s="31"/>
      <c r="IH82" s="31"/>
      <c r="II82" s="31"/>
      <c r="IJ82" s="31"/>
      <c r="IK82" s="31"/>
      <c r="IL82" s="31"/>
      <c r="IM82" s="31"/>
      <c r="IN82" s="31"/>
    </row>
    <row r="83" spans="1:248" s="49" customFormat="1" ht="14.5" thickBot="1" x14ac:dyDescent="0.35">
      <c r="A83" s="50" t="s">
        <v>339</v>
      </c>
      <c r="B83" s="51" t="s">
        <v>320</v>
      </c>
      <c r="C83" s="51" t="s">
        <v>321</v>
      </c>
      <c r="D83" s="52" t="s">
        <v>340</v>
      </c>
      <c r="E83" s="51" t="s">
        <v>131</v>
      </c>
      <c r="F83" s="53" t="s">
        <v>131</v>
      </c>
      <c r="G83" s="54" t="s">
        <v>101</v>
      </c>
      <c r="H83" s="54" t="s">
        <v>141</v>
      </c>
      <c r="I83" s="54" t="s">
        <v>131</v>
      </c>
      <c r="J83" s="44" t="str">
        <f t="shared" si="39"/>
        <v>N/A</v>
      </c>
      <c r="K83" s="55">
        <v>-22.905369</v>
      </c>
      <c r="L83" s="55">
        <v>31.251788000000001</v>
      </c>
      <c r="M83" s="52"/>
      <c r="N83" s="52"/>
      <c r="O83" s="46"/>
      <c r="P83" s="117"/>
      <c r="Q83" s="117"/>
      <c r="R83" s="118"/>
      <c r="S83" s="118"/>
      <c r="T83" s="117"/>
      <c r="U83" s="116"/>
      <c r="V83" s="116"/>
      <c r="W83" s="119"/>
      <c r="X83" s="119"/>
      <c r="Y83" s="117"/>
      <c r="Z83" s="117"/>
      <c r="AA83" s="118"/>
      <c r="AB83" s="118"/>
      <c r="AC83" s="117"/>
      <c r="AD83" s="116"/>
      <c r="AE83" s="116"/>
      <c r="AF83" s="119"/>
      <c r="AG83" s="119"/>
      <c r="AH83" s="120"/>
      <c r="AI83" s="308">
        <f t="shared" si="38"/>
        <v>0</v>
      </c>
      <c r="HW83" s="31"/>
      <c r="HX83" s="31"/>
      <c r="HY83" s="31"/>
      <c r="HZ83" s="31"/>
      <c r="IA83" s="31"/>
      <c r="IB83" s="31"/>
      <c r="IC83" s="31"/>
      <c r="ID83" s="31"/>
      <c r="IE83" s="31"/>
      <c r="IF83" s="31"/>
      <c r="IG83" s="31"/>
      <c r="IH83" s="31"/>
      <c r="II83" s="31"/>
      <c r="IJ83" s="31"/>
      <c r="IK83" s="31"/>
      <c r="IL83" s="31"/>
      <c r="IM83" s="31"/>
      <c r="IN83" s="31"/>
    </row>
    <row r="84" spans="1:248" s="49" customFormat="1" ht="14.5" thickBot="1" x14ac:dyDescent="0.35">
      <c r="A84" s="50" t="s">
        <v>339</v>
      </c>
      <c r="B84" s="51" t="s">
        <v>320</v>
      </c>
      <c r="C84" s="51" t="s">
        <v>321</v>
      </c>
      <c r="D84" s="52" t="s">
        <v>341</v>
      </c>
      <c r="E84" s="51" t="s">
        <v>131</v>
      </c>
      <c r="F84" s="53" t="s">
        <v>131</v>
      </c>
      <c r="G84" s="54" t="s">
        <v>101</v>
      </c>
      <c r="H84" s="54" t="s">
        <v>141</v>
      </c>
      <c r="I84" s="54" t="s">
        <v>131</v>
      </c>
      <c r="J84" s="44" t="str">
        <f t="shared" si="39"/>
        <v>N/A</v>
      </c>
      <c r="K84" s="55">
        <v>-23.690752</v>
      </c>
      <c r="L84" s="55">
        <v>31.621115</v>
      </c>
      <c r="M84" s="51"/>
      <c r="N84" s="52"/>
      <c r="O84" s="46"/>
      <c r="P84" s="117"/>
      <c r="Q84" s="117"/>
      <c r="R84" s="118"/>
      <c r="S84" s="118"/>
      <c r="T84" s="117"/>
      <c r="U84" s="116"/>
      <c r="V84" s="116"/>
      <c r="W84" s="119"/>
      <c r="X84" s="119"/>
      <c r="Y84" s="117"/>
      <c r="Z84" s="117"/>
      <c r="AA84" s="118"/>
      <c r="AB84" s="118"/>
      <c r="AC84" s="117"/>
      <c r="AD84" s="116"/>
      <c r="AE84" s="116"/>
      <c r="AF84" s="119"/>
      <c r="AG84" s="119"/>
      <c r="AH84" s="120"/>
      <c r="AI84" s="308">
        <f t="shared" si="38"/>
        <v>0</v>
      </c>
      <c r="HW84" s="31"/>
      <c r="HX84" s="31"/>
      <c r="HY84" s="31"/>
      <c r="HZ84" s="31"/>
      <c r="IA84" s="31"/>
      <c r="IB84" s="31"/>
      <c r="IC84" s="31"/>
      <c r="ID84" s="31"/>
      <c r="IE84" s="31"/>
      <c r="IF84" s="31"/>
      <c r="IG84" s="31"/>
      <c r="IH84" s="31"/>
      <c r="II84" s="31"/>
      <c r="IJ84" s="31"/>
      <c r="IK84" s="31"/>
      <c r="IL84" s="31"/>
      <c r="IM84" s="31"/>
      <c r="IN84" s="31"/>
    </row>
    <row r="85" spans="1:248" ht="14.5" thickBot="1" x14ac:dyDescent="0.35">
      <c r="A85" s="50" t="s">
        <v>339</v>
      </c>
      <c r="B85" s="51" t="s">
        <v>320</v>
      </c>
      <c r="C85" s="51" t="s">
        <v>321</v>
      </c>
      <c r="D85" s="52" t="s">
        <v>342</v>
      </c>
      <c r="E85" s="51" t="s">
        <v>131</v>
      </c>
      <c r="F85" s="53" t="s">
        <v>131</v>
      </c>
      <c r="G85" s="54" t="s">
        <v>101</v>
      </c>
      <c r="H85" s="54" t="s">
        <v>141</v>
      </c>
      <c r="I85" s="54" t="s">
        <v>131</v>
      </c>
      <c r="J85" s="44" t="str">
        <f t="shared" si="39"/>
        <v>N/A</v>
      </c>
      <c r="K85" s="55">
        <v>-23.555817000000001</v>
      </c>
      <c r="L85" s="55">
        <v>31.440816000000002</v>
      </c>
      <c r="M85" s="51"/>
      <c r="N85" s="52"/>
      <c r="O85" s="46"/>
      <c r="P85" s="117"/>
      <c r="Q85" s="117"/>
      <c r="R85" s="118"/>
      <c r="S85" s="118"/>
      <c r="T85" s="117"/>
      <c r="U85" s="116"/>
      <c r="V85" s="116"/>
      <c r="W85" s="119"/>
      <c r="X85" s="119"/>
      <c r="Y85" s="117"/>
      <c r="Z85" s="117"/>
      <c r="AA85" s="118"/>
      <c r="AB85" s="118"/>
      <c r="AC85" s="117"/>
      <c r="AD85" s="116"/>
      <c r="AE85" s="116"/>
      <c r="AF85" s="119"/>
      <c r="AG85" s="119"/>
      <c r="AH85" s="120"/>
      <c r="AI85" s="308">
        <f t="shared" si="38"/>
        <v>0</v>
      </c>
    </row>
    <row r="86" spans="1:248" ht="18.5" thickBot="1" x14ac:dyDescent="0.35">
      <c r="A86" s="50" t="s">
        <v>343</v>
      </c>
      <c r="B86" s="51" t="s">
        <v>320</v>
      </c>
      <c r="C86" s="51" t="s">
        <v>321</v>
      </c>
      <c r="D86" s="52" t="s">
        <v>344</v>
      </c>
      <c r="E86" s="51" t="s">
        <v>131</v>
      </c>
      <c r="F86" s="53" t="s">
        <v>131</v>
      </c>
      <c r="G86" s="54" t="s">
        <v>101</v>
      </c>
      <c r="H86" s="54" t="s">
        <v>141</v>
      </c>
      <c r="I86" s="54" t="s">
        <v>92</v>
      </c>
      <c r="J86" s="44" t="str">
        <f t="shared" si="39"/>
        <v>N/A</v>
      </c>
      <c r="K86" s="55">
        <v>-23.607917</v>
      </c>
      <c r="L86" s="55">
        <v>31.375011000000001</v>
      </c>
      <c r="M86" s="51"/>
      <c r="N86" s="52"/>
      <c r="O86" s="46"/>
      <c r="P86" s="117"/>
      <c r="Q86" s="117"/>
      <c r="R86" s="118"/>
      <c r="S86" s="118"/>
      <c r="T86" s="117"/>
      <c r="U86" s="116"/>
      <c r="V86" s="116"/>
      <c r="W86" s="119"/>
      <c r="X86" s="119"/>
      <c r="Y86" s="117"/>
      <c r="Z86" s="117"/>
      <c r="AA86" s="118"/>
      <c r="AB86" s="118"/>
      <c r="AC86" s="117"/>
      <c r="AD86" s="116"/>
      <c r="AE86" s="116"/>
      <c r="AF86" s="119"/>
      <c r="AG86" s="119"/>
      <c r="AH86" s="120"/>
      <c r="AI86" s="308">
        <f t="shared" si="38"/>
        <v>0</v>
      </c>
    </row>
    <row r="87" spans="1:248" ht="14.5" thickBot="1" x14ac:dyDescent="0.35">
      <c r="A87" s="50" t="s">
        <v>343</v>
      </c>
      <c r="B87" s="51" t="s">
        <v>320</v>
      </c>
      <c r="C87" s="51" t="s">
        <v>321</v>
      </c>
      <c r="D87" s="52" t="s">
        <v>345</v>
      </c>
      <c r="E87" s="51" t="s">
        <v>131</v>
      </c>
      <c r="F87" s="53" t="s">
        <v>131</v>
      </c>
      <c r="G87" s="54" t="s">
        <v>101</v>
      </c>
      <c r="H87" s="54" t="s">
        <v>141</v>
      </c>
      <c r="I87" s="54" t="s">
        <v>131</v>
      </c>
      <c r="J87" s="44" t="str">
        <f t="shared" si="39"/>
        <v>N/A</v>
      </c>
      <c r="K87" s="55">
        <v>-22.432278</v>
      </c>
      <c r="L87" s="55">
        <v>31.194790999999999</v>
      </c>
      <c r="M87" s="51"/>
      <c r="N87" s="52"/>
      <c r="O87" s="46"/>
      <c r="P87" s="117"/>
      <c r="Q87" s="117"/>
      <c r="R87" s="118"/>
      <c r="S87" s="118"/>
      <c r="T87" s="117"/>
      <c r="U87" s="116"/>
      <c r="V87" s="116"/>
      <c r="W87" s="119"/>
      <c r="X87" s="119"/>
      <c r="Y87" s="117"/>
      <c r="Z87" s="117"/>
      <c r="AA87" s="118"/>
      <c r="AB87" s="118"/>
      <c r="AC87" s="117"/>
      <c r="AD87" s="116"/>
      <c r="AE87" s="116"/>
      <c r="AF87" s="119"/>
      <c r="AG87" s="119"/>
      <c r="AH87" s="120"/>
      <c r="AI87" s="308">
        <f t="shared" si="38"/>
        <v>0</v>
      </c>
    </row>
    <row r="88" spans="1:248" ht="14.5" thickBot="1" x14ac:dyDescent="0.35">
      <c r="A88" s="50" t="s">
        <v>343</v>
      </c>
      <c r="B88" s="51" t="s">
        <v>320</v>
      </c>
      <c r="C88" s="51" t="s">
        <v>321</v>
      </c>
      <c r="D88" s="52" t="s">
        <v>346</v>
      </c>
      <c r="E88" s="51" t="s">
        <v>131</v>
      </c>
      <c r="F88" s="53" t="s">
        <v>131</v>
      </c>
      <c r="G88" s="54" t="s">
        <v>101</v>
      </c>
      <c r="H88" s="54" t="s">
        <v>141</v>
      </c>
      <c r="I88" s="54" t="s">
        <v>131</v>
      </c>
      <c r="J88" s="44" t="str">
        <f t="shared" si="39"/>
        <v>N/A</v>
      </c>
      <c r="K88" s="55">
        <v>-23.556443999999999</v>
      </c>
      <c r="L88" s="55">
        <v>31.442378999999999</v>
      </c>
      <c r="M88" s="51"/>
      <c r="N88" s="52"/>
      <c r="O88" s="46"/>
      <c r="P88" s="117"/>
      <c r="Q88" s="117"/>
      <c r="R88" s="118"/>
      <c r="S88" s="118"/>
      <c r="T88" s="117"/>
      <c r="U88" s="116"/>
      <c r="V88" s="116"/>
      <c r="W88" s="119"/>
      <c r="X88" s="119"/>
      <c r="Y88" s="117"/>
      <c r="Z88" s="117"/>
      <c r="AA88" s="118"/>
      <c r="AB88" s="118"/>
      <c r="AC88" s="117"/>
      <c r="AD88" s="116"/>
      <c r="AE88" s="116"/>
      <c r="AF88" s="119"/>
      <c r="AG88" s="119"/>
      <c r="AH88" s="120"/>
      <c r="AI88" s="308">
        <f t="shared" si="38"/>
        <v>0</v>
      </c>
    </row>
    <row r="89" spans="1:248" ht="14.5" thickBot="1" x14ac:dyDescent="0.35">
      <c r="A89" s="50" t="s">
        <v>126</v>
      </c>
      <c r="B89" s="51" t="s">
        <v>320</v>
      </c>
      <c r="C89" s="51" t="s">
        <v>321</v>
      </c>
      <c r="D89" s="52" t="s">
        <v>347</v>
      </c>
      <c r="E89" s="51" t="s">
        <v>1603</v>
      </c>
      <c r="F89" s="53">
        <v>5000</v>
      </c>
      <c r="G89" s="54" t="s">
        <v>102</v>
      </c>
      <c r="H89" s="54" t="s">
        <v>141</v>
      </c>
      <c r="I89" s="54" t="s">
        <v>92</v>
      </c>
      <c r="J89" s="44">
        <f t="shared" si="39"/>
        <v>5000</v>
      </c>
      <c r="K89" s="55">
        <v>-23.233573</v>
      </c>
      <c r="L89" s="55">
        <v>31.201530999999999</v>
      </c>
      <c r="M89" s="51" t="s">
        <v>348</v>
      </c>
      <c r="N89" s="52"/>
      <c r="O89" s="46"/>
      <c r="P89" s="232"/>
      <c r="Q89" s="234"/>
      <c r="R89" s="235"/>
      <c r="S89" s="235"/>
      <c r="T89" s="232"/>
      <c r="U89" s="236"/>
      <c r="V89" s="236"/>
      <c r="W89" s="307">
        <f t="shared" ref="W89:W90" si="45">V89*12</f>
        <v>0</v>
      </c>
      <c r="X89" s="307">
        <f t="shared" ref="X89:X90" si="46">W89*5+U89</f>
        <v>0</v>
      </c>
      <c r="Y89" s="232"/>
      <c r="Z89" s="233"/>
      <c r="AA89" s="235"/>
      <c r="AB89" s="235"/>
      <c r="AC89" s="232"/>
      <c r="AD89" s="236"/>
      <c r="AE89" s="236"/>
      <c r="AF89" s="307">
        <f t="shared" ref="AF89:AF90" si="47">AE89*12</f>
        <v>0</v>
      </c>
      <c r="AG89" s="307">
        <f t="shared" ref="AG89:AG90" si="48">AF89*5+AD89</f>
        <v>0</v>
      </c>
      <c r="AH89" s="308">
        <f t="shared" ref="AH89:AH90" si="49">AG89+X89</f>
        <v>0</v>
      </c>
      <c r="AI89" s="308">
        <f t="shared" si="38"/>
        <v>0</v>
      </c>
    </row>
    <row r="90" spans="1:248" s="49" customFormat="1" ht="14.5" thickBot="1" x14ac:dyDescent="0.35">
      <c r="A90" s="50" t="s">
        <v>126</v>
      </c>
      <c r="B90" s="51" t="s">
        <v>320</v>
      </c>
      <c r="C90" s="51" t="s">
        <v>321</v>
      </c>
      <c r="D90" s="52" t="s">
        <v>349</v>
      </c>
      <c r="E90" s="51" t="s">
        <v>1603</v>
      </c>
      <c r="F90" s="53">
        <v>5000</v>
      </c>
      <c r="G90" s="54" t="s">
        <v>102</v>
      </c>
      <c r="H90" s="54" t="s">
        <v>141</v>
      </c>
      <c r="I90" s="54" t="s">
        <v>96</v>
      </c>
      <c r="J90" s="44">
        <f t="shared" si="39"/>
        <v>5000</v>
      </c>
      <c r="K90" s="55">
        <v>-23.584333000000001</v>
      </c>
      <c r="L90" s="55">
        <v>31.659524000000001</v>
      </c>
      <c r="M90" s="51" t="s">
        <v>350</v>
      </c>
      <c r="N90" s="52"/>
      <c r="O90" s="46"/>
      <c r="P90" s="232"/>
      <c r="Q90" s="234"/>
      <c r="R90" s="235"/>
      <c r="S90" s="235"/>
      <c r="T90" s="232"/>
      <c r="U90" s="236"/>
      <c r="V90" s="236"/>
      <c r="W90" s="307">
        <f t="shared" si="45"/>
        <v>0</v>
      </c>
      <c r="X90" s="307">
        <f t="shared" si="46"/>
        <v>0</v>
      </c>
      <c r="Y90" s="232"/>
      <c r="Z90" s="233"/>
      <c r="AA90" s="235"/>
      <c r="AB90" s="235"/>
      <c r="AC90" s="232"/>
      <c r="AD90" s="236"/>
      <c r="AE90" s="236"/>
      <c r="AF90" s="307">
        <f t="shared" si="47"/>
        <v>0</v>
      </c>
      <c r="AG90" s="307">
        <f t="shared" si="48"/>
        <v>0</v>
      </c>
      <c r="AH90" s="308">
        <f t="shared" si="49"/>
        <v>0</v>
      </c>
      <c r="AI90" s="308">
        <f t="shared" si="38"/>
        <v>0</v>
      </c>
      <c r="HW90" s="31"/>
      <c r="HX90" s="31"/>
      <c r="HY90" s="31"/>
      <c r="HZ90" s="31"/>
      <c r="IA90" s="31"/>
      <c r="IB90" s="31"/>
      <c r="IC90" s="31"/>
      <c r="ID90" s="31"/>
      <c r="IE90" s="31"/>
      <c r="IF90" s="31"/>
      <c r="IG90" s="31"/>
      <c r="IH90" s="31"/>
      <c r="II90" s="31"/>
      <c r="IJ90" s="31"/>
      <c r="IK90" s="31"/>
      <c r="IL90" s="31"/>
      <c r="IM90" s="31"/>
      <c r="IN90" s="31"/>
    </row>
    <row r="91" spans="1:248" ht="14.5" thickBot="1" x14ac:dyDescent="0.35">
      <c r="A91" s="50" t="s">
        <v>126</v>
      </c>
      <c r="B91" s="51" t="s">
        <v>320</v>
      </c>
      <c r="C91" s="51" t="s">
        <v>321</v>
      </c>
      <c r="D91" s="52" t="s">
        <v>351</v>
      </c>
      <c r="E91" s="51" t="s">
        <v>1603</v>
      </c>
      <c r="F91" s="53">
        <v>10000</v>
      </c>
      <c r="G91" s="53" t="s">
        <v>97</v>
      </c>
      <c r="H91" s="54" t="s">
        <v>101</v>
      </c>
      <c r="I91" s="54" t="s">
        <v>137</v>
      </c>
      <c r="J91" s="44">
        <f t="shared" si="39"/>
        <v>10000</v>
      </c>
      <c r="K91" s="55">
        <v>-23.853916999999999</v>
      </c>
      <c r="L91" s="55">
        <v>31.574674999999999</v>
      </c>
      <c r="M91" s="52" t="s">
        <v>352</v>
      </c>
      <c r="N91" s="52"/>
      <c r="O91" s="46"/>
      <c r="P91" s="232"/>
      <c r="Q91" s="234"/>
      <c r="R91" s="235"/>
      <c r="S91" s="235"/>
      <c r="T91" s="232"/>
      <c r="U91" s="236"/>
      <c r="V91" s="236"/>
      <c r="W91" s="307">
        <f t="shared" ref="W91:W105" si="50">V91*12</f>
        <v>0</v>
      </c>
      <c r="X91" s="307">
        <f t="shared" ref="X91:X105" si="51">W91*5+U91</f>
        <v>0</v>
      </c>
      <c r="Y91" s="232"/>
      <c r="Z91" s="233"/>
      <c r="AA91" s="235"/>
      <c r="AB91" s="235"/>
      <c r="AC91" s="232"/>
      <c r="AD91" s="236"/>
      <c r="AE91" s="236"/>
      <c r="AF91" s="307">
        <f t="shared" ref="AF91:AF105" si="52">AE91*12</f>
        <v>0</v>
      </c>
      <c r="AG91" s="307">
        <f t="shared" ref="AG91:AG105" si="53">AF91*5+AD91</f>
        <v>0</v>
      </c>
      <c r="AH91" s="308">
        <f t="shared" ref="AH91:AH105" si="54">AG91+X91</f>
        <v>0</v>
      </c>
      <c r="AI91" s="308">
        <f t="shared" si="38"/>
        <v>0</v>
      </c>
    </row>
    <row r="92" spans="1:248" ht="14.5" thickBot="1" x14ac:dyDescent="0.35">
      <c r="A92" s="50" t="s">
        <v>126</v>
      </c>
      <c r="B92" s="51" t="s">
        <v>320</v>
      </c>
      <c r="C92" s="51" t="s">
        <v>321</v>
      </c>
      <c r="D92" s="52" t="s">
        <v>353</v>
      </c>
      <c r="E92" s="51" t="s">
        <v>1603</v>
      </c>
      <c r="F92" s="53">
        <v>5000</v>
      </c>
      <c r="G92" s="54" t="s">
        <v>102</v>
      </c>
      <c r="H92" s="54" t="s">
        <v>141</v>
      </c>
      <c r="I92" s="54" t="s">
        <v>107</v>
      </c>
      <c r="J92" s="44">
        <f t="shared" si="39"/>
        <v>5000</v>
      </c>
      <c r="K92" s="55">
        <v>-23.648121</v>
      </c>
      <c r="L92" s="55">
        <v>31.147559999999999</v>
      </c>
      <c r="M92" s="51" t="s">
        <v>354</v>
      </c>
      <c r="N92" s="52"/>
      <c r="O92" s="46"/>
      <c r="P92" s="232"/>
      <c r="Q92" s="234"/>
      <c r="R92" s="235"/>
      <c r="S92" s="235"/>
      <c r="T92" s="232"/>
      <c r="U92" s="236"/>
      <c r="V92" s="236"/>
      <c r="W92" s="307">
        <f t="shared" si="50"/>
        <v>0</v>
      </c>
      <c r="X92" s="307">
        <f t="shared" si="51"/>
        <v>0</v>
      </c>
      <c r="Y92" s="232"/>
      <c r="Z92" s="233"/>
      <c r="AA92" s="235"/>
      <c r="AB92" s="235"/>
      <c r="AC92" s="232"/>
      <c r="AD92" s="236"/>
      <c r="AE92" s="236"/>
      <c r="AF92" s="307">
        <f>AE92*12</f>
        <v>0</v>
      </c>
      <c r="AG92" s="307">
        <f>AF92*5+AD92</f>
        <v>0</v>
      </c>
      <c r="AH92" s="308">
        <f t="shared" si="54"/>
        <v>0</v>
      </c>
      <c r="AI92" s="308">
        <f t="shared" si="38"/>
        <v>0</v>
      </c>
    </row>
    <row r="93" spans="1:248" ht="14.5" thickBot="1" x14ac:dyDescent="0.35">
      <c r="A93" s="50" t="s">
        <v>126</v>
      </c>
      <c r="B93" s="51" t="s">
        <v>320</v>
      </c>
      <c r="C93" s="51" t="s">
        <v>321</v>
      </c>
      <c r="D93" s="52" t="s">
        <v>355</v>
      </c>
      <c r="E93" s="51" t="s">
        <v>1603</v>
      </c>
      <c r="F93" s="53">
        <v>10000</v>
      </c>
      <c r="G93" s="53" t="s">
        <v>97</v>
      </c>
      <c r="H93" s="54" t="s">
        <v>101</v>
      </c>
      <c r="I93" s="54" t="s">
        <v>137</v>
      </c>
      <c r="J93" s="44">
        <f t="shared" si="39"/>
        <v>10000</v>
      </c>
      <c r="K93" s="55">
        <v>-23.521813000000002</v>
      </c>
      <c r="L93" s="55">
        <v>31.398641000000001</v>
      </c>
      <c r="M93" s="52" t="s">
        <v>334</v>
      </c>
      <c r="N93" s="52"/>
      <c r="O93" s="46"/>
      <c r="P93" s="232"/>
      <c r="Q93" s="234"/>
      <c r="R93" s="235"/>
      <c r="S93" s="235"/>
      <c r="T93" s="232"/>
      <c r="U93" s="236"/>
      <c r="V93" s="236"/>
      <c r="W93" s="307">
        <f t="shared" si="50"/>
        <v>0</v>
      </c>
      <c r="X93" s="307">
        <f t="shared" si="51"/>
        <v>0</v>
      </c>
      <c r="Y93" s="232"/>
      <c r="Z93" s="233"/>
      <c r="AA93" s="235"/>
      <c r="AB93" s="235"/>
      <c r="AC93" s="232"/>
      <c r="AD93" s="236"/>
      <c r="AE93" s="236"/>
      <c r="AF93" s="307">
        <f>AE93*12</f>
        <v>0</v>
      </c>
      <c r="AG93" s="307">
        <f>AF93*5+AD93</f>
        <v>0</v>
      </c>
      <c r="AH93" s="308">
        <f t="shared" si="54"/>
        <v>0</v>
      </c>
      <c r="AI93" s="308">
        <f t="shared" si="38"/>
        <v>0</v>
      </c>
    </row>
    <row r="94" spans="1:248" ht="14.5" thickBot="1" x14ac:dyDescent="0.35">
      <c r="A94" s="50" t="s">
        <v>126</v>
      </c>
      <c r="B94" s="51" t="s">
        <v>320</v>
      </c>
      <c r="C94" s="51" t="s">
        <v>321</v>
      </c>
      <c r="D94" s="52" t="s">
        <v>356</v>
      </c>
      <c r="E94" s="51" t="s">
        <v>1605</v>
      </c>
      <c r="F94" s="53">
        <v>5000</v>
      </c>
      <c r="G94" s="53" t="s">
        <v>102</v>
      </c>
      <c r="H94" s="54" t="s">
        <v>141</v>
      </c>
      <c r="I94" s="54" t="s">
        <v>96</v>
      </c>
      <c r="J94" s="44">
        <f t="shared" si="39"/>
        <v>5000</v>
      </c>
      <c r="K94" s="55">
        <v>-22.399875000000002</v>
      </c>
      <c r="L94" s="55">
        <v>31.041291000000001</v>
      </c>
      <c r="M94" s="52" t="s">
        <v>357</v>
      </c>
      <c r="N94" s="52"/>
      <c r="O94" s="46"/>
      <c r="P94" s="232"/>
      <c r="Q94" s="234"/>
      <c r="R94" s="235"/>
      <c r="S94" s="235"/>
      <c r="T94" s="232"/>
      <c r="U94" s="236"/>
      <c r="V94" s="236"/>
      <c r="W94" s="307">
        <f t="shared" si="50"/>
        <v>0</v>
      </c>
      <c r="X94" s="307">
        <f t="shared" si="51"/>
        <v>0</v>
      </c>
      <c r="Y94" s="232"/>
      <c r="Z94" s="233"/>
      <c r="AA94" s="235"/>
      <c r="AB94" s="235"/>
      <c r="AC94" s="232"/>
      <c r="AD94" s="236"/>
      <c r="AE94" s="236"/>
      <c r="AF94" s="307">
        <f t="shared" ref="AF94:AF95" si="55">AE94*12</f>
        <v>0</v>
      </c>
      <c r="AG94" s="307">
        <f t="shared" ref="AG94:AG95" si="56">AF94*5+AD94</f>
        <v>0</v>
      </c>
      <c r="AH94" s="308">
        <f t="shared" si="54"/>
        <v>0</v>
      </c>
      <c r="AI94" s="308">
        <f t="shared" si="38"/>
        <v>0</v>
      </c>
    </row>
    <row r="95" spans="1:248" ht="14.5" thickBot="1" x14ac:dyDescent="0.35">
      <c r="A95" s="50" t="s">
        <v>126</v>
      </c>
      <c r="B95" s="51" t="s">
        <v>320</v>
      </c>
      <c r="C95" s="51" t="s">
        <v>321</v>
      </c>
      <c r="D95" s="52" t="s">
        <v>358</v>
      </c>
      <c r="E95" s="51" t="s">
        <v>1603</v>
      </c>
      <c r="F95" s="53">
        <v>10000</v>
      </c>
      <c r="G95" s="54" t="s">
        <v>102</v>
      </c>
      <c r="H95" s="54" t="s">
        <v>141</v>
      </c>
      <c r="I95" s="54" t="s">
        <v>107</v>
      </c>
      <c r="J95" s="44">
        <f t="shared" si="39"/>
        <v>10000</v>
      </c>
      <c r="K95" s="55">
        <v>-22.450692</v>
      </c>
      <c r="L95" s="55">
        <v>31.310721000000001</v>
      </c>
      <c r="M95" s="51" t="s">
        <v>359</v>
      </c>
      <c r="N95" s="52"/>
      <c r="O95" s="46"/>
      <c r="P95" s="232"/>
      <c r="Q95" s="234"/>
      <c r="R95" s="235"/>
      <c r="S95" s="235"/>
      <c r="T95" s="232"/>
      <c r="U95" s="236"/>
      <c r="V95" s="236"/>
      <c r="W95" s="307">
        <f t="shared" si="50"/>
        <v>0</v>
      </c>
      <c r="X95" s="307">
        <f t="shared" si="51"/>
        <v>0</v>
      </c>
      <c r="Y95" s="232"/>
      <c r="Z95" s="233"/>
      <c r="AA95" s="235"/>
      <c r="AB95" s="235"/>
      <c r="AC95" s="232"/>
      <c r="AD95" s="236"/>
      <c r="AE95" s="236"/>
      <c r="AF95" s="307">
        <f t="shared" si="55"/>
        <v>0</v>
      </c>
      <c r="AG95" s="307">
        <f t="shared" si="56"/>
        <v>0</v>
      </c>
      <c r="AH95" s="308">
        <f t="shared" si="54"/>
        <v>0</v>
      </c>
      <c r="AI95" s="308">
        <f t="shared" si="38"/>
        <v>0</v>
      </c>
    </row>
    <row r="96" spans="1:248" s="49" customFormat="1" ht="14.5" thickBot="1" x14ac:dyDescent="0.35">
      <c r="A96" s="50" t="s">
        <v>126</v>
      </c>
      <c r="B96" s="51" t="s">
        <v>320</v>
      </c>
      <c r="C96" s="51" t="s">
        <v>321</v>
      </c>
      <c r="D96" s="52" t="s">
        <v>360</v>
      </c>
      <c r="E96" s="51" t="s">
        <v>1607</v>
      </c>
      <c r="F96" s="53">
        <v>10000</v>
      </c>
      <c r="G96" s="53" t="s">
        <v>97</v>
      </c>
      <c r="H96" s="54" t="s">
        <v>92</v>
      </c>
      <c r="I96" s="54" t="s">
        <v>361</v>
      </c>
      <c r="J96" s="44">
        <f t="shared" si="39"/>
        <v>10000</v>
      </c>
      <c r="K96" s="55">
        <v>-23.945595999999998</v>
      </c>
      <c r="L96" s="55">
        <v>31.16582</v>
      </c>
      <c r="M96" s="52" t="s">
        <v>362</v>
      </c>
      <c r="N96" s="52"/>
      <c r="O96" s="46"/>
      <c r="P96" s="232"/>
      <c r="Q96" s="234"/>
      <c r="R96" s="235"/>
      <c r="S96" s="235"/>
      <c r="T96" s="232"/>
      <c r="U96" s="236"/>
      <c r="V96" s="236"/>
      <c r="W96" s="307">
        <f t="shared" si="50"/>
        <v>0</v>
      </c>
      <c r="X96" s="307">
        <f t="shared" si="51"/>
        <v>0</v>
      </c>
      <c r="Y96" s="232"/>
      <c r="Z96" s="233"/>
      <c r="AA96" s="235"/>
      <c r="AB96" s="235"/>
      <c r="AC96" s="232"/>
      <c r="AD96" s="236"/>
      <c r="AE96" s="236"/>
      <c r="AF96" s="307">
        <f t="shared" si="52"/>
        <v>0</v>
      </c>
      <c r="AG96" s="307">
        <f t="shared" si="53"/>
        <v>0</v>
      </c>
      <c r="AH96" s="308">
        <f t="shared" si="54"/>
        <v>0</v>
      </c>
      <c r="AI96" s="308">
        <f t="shared" si="38"/>
        <v>0</v>
      </c>
      <c r="HW96" s="31"/>
      <c r="HX96" s="31"/>
      <c r="HY96" s="31"/>
      <c r="HZ96" s="31"/>
      <c r="IA96" s="31"/>
      <c r="IB96" s="31"/>
      <c r="IC96" s="31"/>
      <c r="ID96" s="31"/>
      <c r="IE96" s="31"/>
      <c r="IF96" s="31"/>
      <c r="IG96" s="31"/>
      <c r="IH96" s="31"/>
      <c r="II96" s="31"/>
      <c r="IJ96" s="31"/>
      <c r="IK96" s="31"/>
      <c r="IL96" s="31"/>
      <c r="IM96" s="31"/>
      <c r="IN96" s="31"/>
    </row>
    <row r="97" spans="1:248" s="49" customFormat="1" ht="14.5" thickBot="1" x14ac:dyDescent="0.35">
      <c r="A97" s="50" t="s">
        <v>126</v>
      </c>
      <c r="B97" s="51" t="s">
        <v>320</v>
      </c>
      <c r="C97" s="51" t="s">
        <v>321</v>
      </c>
      <c r="D97" s="52" t="s">
        <v>363</v>
      </c>
      <c r="E97" s="51" t="s">
        <v>1603</v>
      </c>
      <c r="F97" s="53">
        <v>10000</v>
      </c>
      <c r="G97" s="53" t="s">
        <v>97</v>
      </c>
      <c r="H97" s="54" t="s">
        <v>132</v>
      </c>
      <c r="I97" s="54" t="s">
        <v>92</v>
      </c>
      <c r="J97" s="44">
        <f t="shared" si="39"/>
        <v>10000</v>
      </c>
      <c r="K97" s="55">
        <v>-22.691638000000001</v>
      </c>
      <c r="L97" s="55">
        <v>31.016086000000001</v>
      </c>
      <c r="M97" s="52" t="s">
        <v>364</v>
      </c>
      <c r="N97" s="52"/>
      <c r="O97" s="46"/>
      <c r="P97" s="232"/>
      <c r="Q97" s="234"/>
      <c r="R97" s="235"/>
      <c r="S97" s="235"/>
      <c r="T97" s="232"/>
      <c r="U97" s="236"/>
      <c r="V97" s="236"/>
      <c r="W97" s="307">
        <f t="shared" si="50"/>
        <v>0</v>
      </c>
      <c r="X97" s="307">
        <f t="shared" si="51"/>
        <v>0</v>
      </c>
      <c r="Y97" s="232"/>
      <c r="Z97" s="233"/>
      <c r="AA97" s="235"/>
      <c r="AB97" s="235"/>
      <c r="AC97" s="232"/>
      <c r="AD97" s="236"/>
      <c r="AE97" s="236"/>
      <c r="AF97" s="307">
        <f t="shared" si="52"/>
        <v>0</v>
      </c>
      <c r="AG97" s="307">
        <f t="shared" si="53"/>
        <v>0</v>
      </c>
      <c r="AH97" s="308">
        <f t="shared" si="54"/>
        <v>0</v>
      </c>
      <c r="AI97" s="308">
        <f t="shared" si="38"/>
        <v>0</v>
      </c>
      <c r="HW97" s="31"/>
      <c r="HX97" s="31"/>
      <c r="HY97" s="31"/>
      <c r="HZ97" s="31"/>
      <c r="IA97" s="31"/>
      <c r="IB97" s="31"/>
      <c r="IC97" s="31"/>
      <c r="ID97" s="31"/>
      <c r="IE97" s="31"/>
      <c r="IF97" s="31"/>
      <c r="IG97" s="31"/>
      <c r="IH97" s="31"/>
      <c r="II97" s="31"/>
      <c r="IJ97" s="31"/>
      <c r="IK97" s="31"/>
      <c r="IL97" s="31"/>
      <c r="IM97" s="31"/>
      <c r="IN97" s="31"/>
    </row>
    <row r="98" spans="1:248" ht="14.5" thickBot="1" x14ac:dyDescent="0.35">
      <c r="A98" s="50" t="s">
        <v>126</v>
      </c>
      <c r="B98" s="51" t="s">
        <v>320</v>
      </c>
      <c r="C98" s="51" t="s">
        <v>321</v>
      </c>
      <c r="D98" s="52" t="s">
        <v>365</v>
      </c>
      <c r="E98" s="51" t="s">
        <v>1603</v>
      </c>
      <c r="F98" s="53">
        <v>10000</v>
      </c>
      <c r="G98" s="53" t="s">
        <v>97</v>
      </c>
      <c r="H98" s="54" t="s">
        <v>141</v>
      </c>
      <c r="I98" s="54" t="s">
        <v>96</v>
      </c>
      <c r="J98" s="44">
        <f t="shared" si="39"/>
        <v>10000</v>
      </c>
      <c r="K98" s="55">
        <v>-22.73724</v>
      </c>
      <c r="L98" s="55">
        <v>31.010788999999999</v>
      </c>
      <c r="M98" s="52" t="s">
        <v>366</v>
      </c>
      <c r="N98" s="52"/>
      <c r="O98" s="46"/>
      <c r="P98" s="232"/>
      <c r="Q98" s="234"/>
      <c r="R98" s="235"/>
      <c r="S98" s="235"/>
      <c r="T98" s="232"/>
      <c r="U98" s="236"/>
      <c r="V98" s="236"/>
      <c r="W98" s="307">
        <f t="shared" si="50"/>
        <v>0</v>
      </c>
      <c r="X98" s="307">
        <f t="shared" si="51"/>
        <v>0</v>
      </c>
      <c r="Y98" s="232"/>
      <c r="Z98" s="233"/>
      <c r="AA98" s="235"/>
      <c r="AB98" s="235"/>
      <c r="AC98" s="232"/>
      <c r="AD98" s="236"/>
      <c r="AE98" s="236"/>
      <c r="AF98" s="307">
        <f t="shared" si="52"/>
        <v>0</v>
      </c>
      <c r="AG98" s="307">
        <f t="shared" si="53"/>
        <v>0</v>
      </c>
      <c r="AH98" s="308">
        <f t="shared" si="54"/>
        <v>0</v>
      </c>
      <c r="AI98" s="308">
        <f t="shared" si="38"/>
        <v>0</v>
      </c>
    </row>
    <row r="99" spans="1:248" ht="14.5" thickBot="1" x14ac:dyDescent="0.35">
      <c r="A99" s="50" t="s">
        <v>126</v>
      </c>
      <c r="B99" s="51" t="s">
        <v>320</v>
      </c>
      <c r="C99" s="51" t="s">
        <v>321</v>
      </c>
      <c r="D99" s="52" t="s">
        <v>367</v>
      </c>
      <c r="E99" s="51" t="s">
        <v>1603</v>
      </c>
      <c r="F99" s="53">
        <v>10000</v>
      </c>
      <c r="G99" s="54" t="s">
        <v>102</v>
      </c>
      <c r="H99" s="54" t="s">
        <v>141</v>
      </c>
      <c r="I99" s="54" t="s">
        <v>107</v>
      </c>
      <c r="J99" s="44">
        <f t="shared" si="39"/>
        <v>10000</v>
      </c>
      <c r="K99" s="55">
        <v>-23.168533</v>
      </c>
      <c r="L99" s="55">
        <v>30.943921</v>
      </c>
      <c r="M99" s="51" t="s">
        <v>368</v>
      </c>
      <c r="N99" s="52"/>
      <c r="O99" s="46"/>
      <c r="P99" s="232"/>
      <c r="Q99" s="234"/>
      <c r="R99" s="235"/>
      <c r="S99" s="235"/>
      <c r="T99" s="232"/>
      <c r="U99" s="236"/>
      <c r="V99" s="236"/>
      <c r="W99" s="307">
        <f t="shared" si="50"/>
        <v>0</v>
      </c>
      <c r="X99" s="307">
        <f t="shared" si="51"/>
        <v>0</v>
      </c>
      <c r="Y99" s="232"/>
      <c r="Z99" s="233"/>
      <c r="AA99" s="235"/>
      <c r="AB99" s="235"/>
      <c r="AC99" s="232"/>
      <c r="AD99" s="236"/>
      <c r="AE99" s="236"/>
      <c r="AF99" s="307">
        <f t="shared" si="52"/>
        <v>0</v>
      </c>
      <c r="AG99" s="307">
        <f t="shared" si="53"/>
        <v>0</v>
      </c>
      <c r="AH99" s="308">
        <f t="shared" si="54"/>
        <v>0</v>
      </c>
      <c r="AI99" s="308">
        <f t="shared" si="38"/>
        <v>0</v>
      </c>
    </row>
    <row r="100" spans="1:248" s="49" customFormat="1" ht="14.5" thickBot="1" x14ac:dyDescent="0.35">
      <c r="A100" s="50" t="s">
        <v>126</v>
      </c>
      <c r="B100" s="51" t="s">
        <v>320</v>
      </c>
      <c r="C100" s="51" t="s">
        <v>321</v>
      </c>
      <c r="D100" s="52" t="s">
        <v>369</v>
      </c>
      <c r="E100" s="51" t="s">
        <v>1603</v>
      </c>
      <c r="F100" s="53">
        <v>10000</v>
      </c>
      <c r="G100" s="54" t="s">
        <v>102</v>
      </c>
      <c r="H100" s="54" t="s">
        <v>141</v>
      </c>
      <c r="I100" s="54" t="s">
        <v>92</v>
      </c>
      <c r="J100" s="44">
        <f t="shared" si="39"/>
        <v>10000</v>
      </c>
      <c r="K100" s="55">
        <v>-23.714614999999998</v>
      </c>
      <c r="L100" s="55">
        <v>31.266000999999999</v>
      </c>
      <c r="M100" s="51" t="s">
        <v>370</v>
      </c>
      <c r="N100" s="52"/>
      <c r="O100" s="46"/>
      <c r="P100" s="232"/>
      <c r="Q100" s="234"/>
      <c r="R100" s="235"/>
      <c r="S100" s="235"/>
      <c r="T100" s="232"/>
      <c r="U100" s="236"/>
      <c r="V100" s="236"/>
      <c r="W100" s="307">
        <f t="shared" si="50"/>
        <v>0</v>
      </c>
      <c r="X100" s="307">
        <f t="shared" si="51"/>
        <v>0</v>
      </c>
      <c r="Y100" s="232"/>
      <c r="Z100" s="233"/>
      <c r="AA100" s="235"/>
      <c r="AB100" s="235"/>
      <c r="AC100" s="232"/>
      <c r="AD100" s="236"/>
      <c r="AE100" s="236"/>
      <c r="AF100" s="307">
        <f t="shared" si="52"/>
        <v>0</v>
      </c>
      <c r="AG100" s="307">
        <f t="shared" si="53"/>
        <v>0</v>
      </c>
      <c r="AH100" s="308">
        <f t="shared" si="54"/>
        <v>0</v>
      </c>
      <c r="AI100" s="308">
        <f t="shared" si="38"/>
        <v>0</v>
      </c>
      <c r="HW100" s="31"/>
      <c r="HX100" s="31"/>
      <c r="HY100" s="31"/>
      <c r="HZ100" s="31"/>
      <c r="IA100" s="31"/>
      <c r="IB100" s="31"/>
      <c r="IC100" s="31"/>
      <c r="ID100" s="31"/>
      <c r="IE100" s="31"/>
      <c r="IF100" s="31"/>
      <c r="IG100" s="31"/>
      <c r="IH100" s="31"/>
      <c r="II100" s="31"/>
      <c r="IJ100" s="31"/>
      <c r="IK100" s="31"/>
      <c r="IL100" s="31"/>
      <c r="IM100" s="31"/>
      <c r="IN100" s="31"/>
    </row>
    <row r="101" spans="1:248" s="49" customFormat="1" ht="14.5" thickBot="1" x14ac:dyDescent="0.35">
      <c r="A101" s="50" t="s">
        <v>126</v>
      </c>
      <c r="B101" s="51" t="s">
        <v>320</v>
      </c>
      <c r="C101" s="51" t="s">
        <v>321</v>
      </c>
      <c r="D101" s="52" t="s">
        <v>371</v>
      </c>
      <c r="E101" s="52" t="s">
        <v>1603</v>
      </c>
      <c r="F101" s="53">
        <v>10000</v>
      </c>
      <c r="G101" s="53" t="s">
        <v>97</v>
      </c>
      <c r="H101" s="54" t="s">
        <v>101</v>
      </c>
      <c r="I101" s="54" t="s">
        <v>92</v>
      </c>
      <c r="J101" s="44">
        <f t="shared" si="39"/>
        <v>10000</v>
      </c>
      <c r="K101" s="55">
        <v>-23.108169</v>
      </c>
      <c r="L101" s="55">
        <v>31.435624000000001</v>
      </c>
      <c r="M101" s="52" t="s">
        <v>372</v>
      </c>
      <c r="N101" s="52"/>
      <c r="O101" s="46"/>
      <c r="P101" s="232"/>
      <c r="Q101" s="234"/>
      <c r="R101" s="235"/>
      <c r="S101" s="235"/>
      <c r="T101" s="232"/>
      <c r="U101" s="236"/>
      <c r="V101" s="236"/>
      <c r="W101" s="307">
        <f t="shared" si="50"/>
        <v>0</v>
      </c>
      <c r="X101" s="307">
        <f t="shared" si="51"/>
        <v>0</v>
      </c>
      <c r="Y101" s="232"/>
      <c r="Z101" s="233"/>
      <c r="AA101" s="235"/>
      <c r="AB101" s="235"/>
      <c r="AC101" s="232"/>
      <c r="AD101" s="236"/>
      <c r="AE101" s="236"/>
      <c r="AF101" s="307">
        <f t="shared" si="52"/>
        <v>0</v>
      </c>
      <c r="AG101" s="307">
        <f t="shared" si="53"/>
        <v>0</v>
      </c>
      <c r="AH101" s="308">
        <f t="shared" si="54"/>
        <v>0</v>
      </c>
      <c r="AI101" s="308">
        <f t="shared" si="38"/>
        <v>0</v>
      </c>
      <c r="HW101" s="31"/>
      <c r="HX101" s="31"/>
      <c r="HY101" s="31"/>
      <c r="HZ101" s="31"/>
      <c r="IA101" s="31"/>
      <c r="IB101" s="31"/>
      <c r="IC101" s="31"/>
      <c r="ID101" s="31"/>
      <c r="IE101" s="31"/>
      <c r="IF101" s="31"/>
      <c r="IG101" s="31"/>
      <c r="IH101" s="31"/>
      <c r="II101" s="31"/>
      <c r="IJ101" s="31"/>
      <c r="IK101" s="31"/>
      <c r="IL101" s="31"/>
      <c r="IM101" s="31"/>
      <c r="IN101" s="31"/>
    </row>
    <row r="102" spans="1:248" s="49" customFormat="1" ht="14.5" thickBot="1" x14ac:dyDescent="0.35">
      <c r="A102" s="50" t="s">
        <v>126</v>
      </c>
      <c r="B102" s="51" t="s">
        <v>320</v>
      </c>
      <c r="C102" s="51" t="s">
        <v>321</v>
      </c>
      <c r="D102" s="52" t="s">
        <v>373</v>
      </c>
      <c r="E102" s="52" t="s">
        <v>1603</v>
      </c>
      <c r="F102" s="53">
        <v>5000</v>
      </c>
      <c r="G102" s="54" t="s">
        <v>101</v>
      </c>
      <c r="H102" s="54" t="s">
        <v>132</v>
      </c>
      <c r="I102" s="54" t="s">
        <v>132</v>
      </c>
      <c r="J102" s="44">
        <f t="shared" si="39"/>
        <v>5000</v>
      </c>
      <c r="K102" s="55">
        <v>-23.116862999999999</v>
      </c>
      <c r="L102" s="55">
        <v>31.431190000000001</v>
      </c>
      <c r="M102" s="51" t="s">
        <v>374</v>
      </c>
      <c r="N102" s="52"/>
      <c r="O102" s="46"/>
      <c r="P102" s="232"/>
      <c r="Q102" s="234"/>
      <c r="R102" s="235"/>
      <c r="S102" s="235"/>
      <c r="T102" s="232"/>
      <c r="U102" s="236"/>
      <c r="V102" s="236"/>
      <c r="W102" s="307">
        <f t="shared" si="50"/>
        <v>0</v>
      </c>
      <c r="X102" s="307">
        <f t="shared" si="51"/>
        <v>0</v>
      </c>
      <c r="Y102" s="232"/>
      <c r="Z102" s="233"/>
      <c r="AA102" s="235"/>
      <c r="AB102" s="235"/>
      <c r="AC102" s="232"/>
      <c r="AD102" s="236"/>
      <c r="AE102" s="236"/>
      <c r="AF102" s="307">
        <f t="shared" si="52"/>
        <v>0</v>
      </c>
      <c r="AG102" s="307">
        <f t="shared" si="53"/>
        <v>0</v>
      </c>
      <c r="AH102" s="308">
        <f t="shared" si="54"/>
        <v>0</v>
      </c>
      <c r="AI102" s="308">
        <f t="shared" si="38"/>
        <v>0</v>
      </c>
      <c r="HW102" s="31"/>
      <c r="HX102" s="31"/>
      <c r="HY102" s="31"/>
      <c r="HZ102" s="31"/>
      <c r="IA102" s="31"/>
      <c r="IB102" s="31"/>
      <c r="IC102" s="31"/>
      <c r="ID102" s="31"/>
      <c r="IE102" s="31"/>
      <c r="IF102" s="31"/>
      <c r="IG102" s="31"/>
      <c r="IH102" s="31"/>
      <c r="II102" s="31"/>
      <c r="IJ102" s="31"/>
      <c r="IK102" s="31"/>
      <c r="IL102" s="31"/>
      <c r="IM102" s="31"/>
      <c r="IN102" s="31"/>
    </row>
    <row r="103" spans="1:248" s="49" customFormat="1" ht="14.5" thickBot="1" x14ac:dyDescent="0.35">
      <c r="A103" s="50" t="s">
        <v>126</v>
      </c>
      <c r="B103" s="51" t="s">
        <v>320</v>
      </c>
      <c r="C103" s="51" t="s">
        <v>321</v>
      </c>
      <c r="D103" s="52" t="s">
        <v>375</v>
      </c>
      <c r="E103" s="52" t="s">
        <v>1603</v>
      </c>
      <c r="F103" s="53">
        <v>10000</v>
      </c>
      <c r="G103" s="54" t="s">
        <v>102</v>
      </c>
      <c r="H103" s="54" t="s">
        <v>141</v>
      </c>
      <c r="I103" s="54" t="s">
        <v>92</v>
      </c>
      <c r="J103" s="44">
        <f t="shared" si="39"/>
        <v>10000</v>
      </c>
      <c r="K103" s="55">
        <v>-22.946152999999999</v>
      </c>
      <c r="L103" s="55">
        <v>31.221240000000002</v>
      </c>
      <c r="M103" s="51" t="s">
        <v>376</v>
      </c>
      <c r="N103" s="52"/>
      <c r="O103" s="46"/>
      <c r="P103" s="232"/>
      <c r="Q103" s="234"/>
      <c r="R103" s="235"/>
      <c r="S103" s="235"/>
      <c r="T103" s="232"/>
      <c r="U103" s="236"/>
      <c r="V103" s="236"/>
      <c r="W103" s="307">
        <f t="shared" si="50"/>
        <v>0</v>
      </c>
      <c r="X103" s="307">
        <f t="shared" si="51"/>
        <v>0</v>
      </c>
      <c r="Y103" s="232"/>
      <c r="Z103" s="233"/>
      <c r="AA103" s="235"/>
      <c r="AB103" s="235"/>
      <c r="AC103" s="232"/>
      <c r="AD103" s="236"/>
      <c r="AE103" s="236"/>
      <c r="AF103" s="307">
        <f t="shared" si="52"/>
        <v>0</v>
      </c>
      <c r="AG103" s="307">
        <f t="shared" si="53"/>
        <v>0</v>
      </c>
      <c r="AH103" s="308">
        <f t="shared" si="54"/>
        <v>0</v>
      </c>
      <c r="AI103" s="308">
        <f t="shared" si="38"/>
        <v>0</v>
      </c>
      <c r="HW103" s="31"/>
      <c r="HX103" s="31"/>
      <c r="HY103" s="31"/>
      <c r="HZ103" s="31"/>
      <c r="IA103" s="31"/>
      <c r="IB103" s="31"/>
      <c r="IC103" s="31"/>
      <c r="ID103" s="31"/>
      <c r="IE103" s="31"/>
      <c r="IF103" s="31"/>
      <c r="IG103" s="31"/>
      <c r="IH103" s="31"/>
      <c r="II103" s="31"/>
      <c r="IJ103" s="31"/>
      <c r="IK103" s="31"/>
      <c r="IL103" s="31"/>
      <c r="IM103" s="31"/>
      <c r="IN103" s="31"/>
    </row>
    <row r="104" spans="1:248" s="49" customFormat="1" ht="14.5" thickBot="1" x14ac:dyDescent="0.35">
      <c r="A104" s="50" t="s">
        <v>126</v>
      </c>
      <c r="B104" s="51" t="s">
        <v>320</v>
      </c>
      <c r="C104" s="51" t="s">
        <v>321</v>
      </c>
      <c r="D104" s="52" t="s">
        <v>377</v>
      </c>
      <c r="E104" s="52" t="s">
        <v>1603</v>
      </c>
      <c r="F104" s="53">
        <v>5000</v>
      </c>
      <c r="G104" s="54" t="s">
        <v>102</v>
      </c>
      <c r="H104" s="54" t="s">
        <v>141</v>
      </c>
      <c r="I104" s="54" t="s">
        <v>107</v>
      </c>
      <c r="J104" s="44">
        <f t="shared" si="39"/>
        <v>5000</v>
      </c>
      <c r="K104" s="55">
        <v>-22.871458000000001</v>
      </c>
      <c r="L104" s="55">
        <v>31.23058</v>
      </c>
      <c r="M104" s="51" t="s">
        <v>378</v>
      </c>
      <c r="N104" s="52"/>
      <c r="O104" s="46"/>
      <c r="P104" s="232"/>
      <c r="Q104" s="234"/>
      <c r="R104" s="235"/>
      <c r="S104" s="235"/>
      <c r="T104" s="232"/>
      <c r="U104" s="236"/>
      <c r="V104" s="236"/>
      <c r="W104" s="307">
        <f t="shared" si="50"/>
        <v>0</v>
      </c>
      <c r="X104" s="307">
        <f t="shared" si="51"/>
        <v>0</v>
      </c>
      <c r="Y104" s="232"/>
      <c r="Z104" s="233"/>
      <c r="AA104" s="235"/>
      <c r="AB104" s="235"/>
      <c r="AC104" s="232"/>
      <c r="AD104" s="236"/>
      <c r="AE104" s="236"/>
      <c r="AF104" s="307">
        <f t="shared" si="52"/>
        <v>0</v>
      </c>
      <c r="AG104" s="307">
        <f t="shared" si="53"/>
        <v>0</v>
      </c>
      <c r="AH104" s="308">
        <f t="shared" si="54"/>
        <v>0</v>
      </c>
      <c r="AI104" s="308">
        <f t="shared" si="38"/>
        <v>0</v>
      </c>
      <c r="HW104" s="31"/>
      <c r="HX104" s="31"/>
      <c r="HY104" s="31"/>
      <c r="HZ104" s="31"/>
      <c r="IA104" s="31"/>
      <c r="IB104" s="31"/>
      <c r="IC104" s="31"/>
      <c r="ID104" s="31"/>
      <c r="IE104" s="31"/>
      <c r="IF104" s="31"/>
      <c r="IG104" s="31"/>
      <c r="IH104" s="31"/>
      <c r="II104" s="31"/>
      <c r="IJ104" s="31"/>
      <c r="IK104" s="31"/>
      <c r="IL104" s="31"/>
      <c r="IM104" s="31"/>
      <c r="IN104" s="31"/>
    </row>
    <row r="105" spans="1:248" ht="14.5" thickBot="1" x14ac:dyDescent="0.35">
      <c r="A105" s="50" t="s">
        <v>126</v>
      </c>
      <c r="B105" s="51" t="s">
        <v>320</v>
      </c>
      <c r="C105" s="51" t="s">
        <v>321</v>
      </c>
      <c r="D105" s="52" t="s">
        <v>379</v>
      </c>
      <c r="E105" s="51" t="s">
        <v>166</v>
      </c>
      <c r="F105" s="53">
        <v>5000</v>
      </c>
      <c r="G105" s="54" t="s">
        <v>102</v>
      </c>
      <c r="H105" s="54" t="s">
        <v>141</v>
      </c>
      <c r="I105" s="54" t="s">
        <v>107</v>
      </c>
      <c r="J105" s="44">
        <f t="shared" si="39"/>
        <v>5000</v>
      </c>
      <c r="K105" s="55">
        <v>-23.221429000000001</v>
      </c>
      <c r="L105" s="55">
        <v>31.212574</v>
      </c>
      <c r="M105" s="51" t="s">
        <v>380</v>
      </c>
      <c r="N105" s="52"/>
      <c r="O105" s="46"/>
      <c r="P105" s="232"/>
      <c r="Q105" s="234"/>
      <c r="R105" s="235"/>
      <c r="S105" s="235"/>
      <c r="T105" s="232"/>
      <c r="U105" s="236"/>
      <c r="V105" s="236"/>
      <c r="W105" s="307">
        <f t="shared" si="50"/>
        <v>0</v>
      </c>
      <c r="X105" s="307">
        <f t="shared" si="51"/>
        <v>0</v>
      </c>
      <c r="Y105" s="232"/>
      <c r="Z105" s="233"/>
      <c r="AA105" s="235"/>
      <c r="AB105" s="235"/>
      <c r="AC105" s="232"/>
      <c r="AD105" s="236"/>
      <c r="AE105" s="236"/>
      <c r="AF105" s="307">
        <f t="shared" si="52"/>
        <v>0</v>
      </c>
      <c r="AG105" s="307">
        <f t="shared" si="53"/>
        <v>0</v>
      </c>
      <c r="AH105" s="308">
        <f t="shared" si="54"/>
        <v>0</v>
      </c>
      <c r="AI105" s="308">
        <f t="shared" si="38"/>
        <v>0</v>
      </c>
    </row>
    <row r="106" spans="1:248" s="49" customFormat="1" ht="14.5" thickBot="1" x14ac:dyDescent="0.35">
      <c r="A106" s="50" t="s">
        <v>319</v>
      </c>
      <c r="B106" s="51" t="s">
        <v>381</v>
      </c>
      <c r="C106" s="51" t="s">
        <v>321</v>
      </c>
      <c r="D106" s="52" t="s">
        <v>382</v>
      </c>
      <c r="E106" s="51" t="s">
        <v>131</v>
      </c>
      <c r="F106" s="53" t="s">
        <v>131</v>
      </c>
      <c r="G106" s="54" t="s">
        <v>101</v>
      </c>
      <c r="H106" s="54" t="s">
        <v>141</v>
      </c>
      <c r="I106" s="54" t="s">
        <v>105</v>
      </c>
      <c r="J106" s="44" t="str">
        <f t="shared" si="39"/>
        <v>N/A</v>
      </c>
      <c r="K106" s="55">
        <v>-25.286504000000001</v>
      </c>
      <c r="L106" s="55">
        <v>31.531752000000001</v>
      </c>
      <c r="M106" s="51"/>
      <c r="N106" s="52"/>
      <c r="O106" s="46"/>
      <c r="P106" s="117"/>
      <c r="Q106" s="117"/>
      <c r="R106" s="118"/>
      <c r="S106" s="118"/>
      <c r="T106" s="117"/>
      <c r="U106" s="116"/>
      <c r="V106" s="116"/>
      <c r="W106" s="119"/>
      <c r="X106" s="119"/>
      <c r="Y106" s="117"/>
      <c r="Z106" s="117"/>
      <c r="AA106" s="118"/>
      <c r="AB106" s="118"/>
      <c r="AC106" s="117"/>
      <c r="AD106" s="116"/>
      <c r="AE106" s="116"/>
      <c r="AF106" s="119"/>
      <c r="AG106" s="119"/>
      <c r="AH106" s="120"/>
      <c r="AI106" s="308">
        <f t="shared" si="38"/>
        <v>0</v>
      </c>
      <c r="HW106" s="31"/>
      <c r="HX106" s="31"/>
      <c r="HY106" s="31"/>
      <c r="HZ106" s="31"/>
      <c r="IA106" s="31"/>
      <c r="IB106" s="31"/>
      <c r="IC106" s="31"/>
      <c r="ID106" s="31"/>
      <c r="IE106" s="31"/>
      <c r="IF106" s="31"/>
      <c r="IG106" s="31"/>
      <c r="IH106" s="31"/>
      <c r="II106" s="31"/>
      <c r="IJ106" s="31"/>
      <c r="IK106" s="31"/>
      <c r="IL106" s="31"/>
      <c r="IM106" s="31"/>
      <c r="IN106" s="31"/>
    </row>
    <row r="107" spans="1:248" s="49" customFormat="1" ht="14.5" thickBot="1" x14ac:dyDescent="0.35">
      <c r="A107" s="50" t="s">
        <v>319</v>
      </c>
      <c r="B107" s="51" t="s">
        <v>381</v>
      </c>
      <c r="C107" s="51" t="s">
        <v>321</v>
      </c>
      <c r="D107" s="52" t="s">
        <v>383</v>
      </c>
      <c r="E107" s="51" t="s">
        <v>131</v>
      </c>
      <c r="F107" s="53" t="s">
        <v>131</v>
      </c>
      <c r="G107" s="54" t="s">
        <v>131</v>
      </c>
      <c r="H107" s="54" t="s">
        <v>131</v>
      </c>
      <c r="I107" s="54" t="s">
        <v>104</v>
      </c>
      <c r="J107" s="44" t="str">
        <f t="shared" si="39"/>
        <v>N/A</v>
      </c>
      <c r="K107" s="55">
        <v>-25.307549999999999</v>
      </c>
      <c r="L107" s="55">
        <v>31.972010000000001</v>
      </c>
      <c r="M107" s="51"/>
      <c r="N107" s="52"/>
      <c r="O107" s="46"/>
      <c r="P107" s="117"/>
      <c r="Q107" s="117"/>
      <c r="R107" s="118"/>
      <c r="S107" s="118"/>
      <c r="T107" s="117"/>
      <c r="U107" s="116"/>
      <c r="V107" s="116"/>
      <c r="W107" s="119"/>
      <c r="X107" s="119"/>
      <c r="Y107" s="117"/>
      <c r="Z107" s="117"/>
      <c r="AA107" s="118"/>
      <c r="AB107" s="118"/>
      <c r="AC107" s="117"/>
      <c r="AD107" s="116"/>
      <c r="AE107" s="116"/>
      <c r="AF107" s="119"/>
      <c r="AG107" s="119"/>
      <c r="AH107" s="120"/>
      <c r="AI107" s="308">
        <f t="shared" si="38"/>
        <v>0</v>
      </c>
      <c r="HW107" s="31"/>
      <c r="HX107" s="31"/>
      <c r="HY107" s="31"/>
      <c r="HZ107" s="31"/>
      <c r="IA107" s="31"/>
      <c r="IB107" s="31"/>
      <c r="IC107" s="31"/>
      <c r="ID107" s="31"/>
      <c r="IE107" s="31"/>
      <c r="IF107" s="31"/>
      <c r="IG107" s="31"/>
      <c r="IH107" s="31"/>
      <c r="II107" s="31"/>
      <c r="IJ107" s="31"/>
      <c r="IK107" s="31"/>
      <c r="IL107" s="31"/>
      <c r="IM107" s="31"/>
      <c r="IN107" s="31"/>
    </row>
    <row r="108" spans="1:248" ht="14.5" thickBot="1" x14ac:dyDescent="0.35">
      <c r="A108" s="50" t="s">
        <v>319</v>
      </c>
      <c r="B108" s="51" t="s">
        <v>381</v>
      </c>
      <c r="C108" s="51" t="s">
        <v>321</v>
      </c>
      <c r="D108" s="52" t="s">
        <v>384</v>
      </c>
      <c r="E108" s="51" t="s">
        <v>131</v>
      </c>
      <c r="F108" s="53" t="s">
        <v>131</v>
      </c>
      <c r="G108" s="54" t="s">
        <v>131</v>
      </c>
      <c r="H108" s="54" t="s">
        <v>131</v>
      </c>
      <c r="I108" s="54" t="s">
        <v>104</v>
      </c>
      <c r="J108" s="44" t="str">
        <f t="shared" si="39"/>
        <v>N/A</v>
      </c>
      <c r="K108" s="55">
        <v>-25.353999999999999</v>
      </c>
      <c r="L108" s="55">
        <v>31.990200000000002</v>
      </c>
      <c r="M108" s="51"/>
      <c r="N108" s="52"/>
      <c r="O108" s="46"/>
      <c r="P108" s="117"/>
      <c r="Q108" s="117"/>
      <c r="R108" s="118"/>
      <c r="S108" s="118"/>
      <c r="T108" s="117"/>
      <c r="U108" s="116"/>
      <c r="V108" s="116"/>
      <c r="W108" s="119"/>
      <c r="X108" s="119"/>
      <c r="Y108" s="117"/>
      <c r="Z108" s="117"/>
      <c r="AA108" s="118"/>
      <c r="AB108" s="118"/>
      <c r="AC108" s="117"/>
      <c r="AD108" s="116"/>
      <c r="AE108" s="116"/>
      <c r="AF108" s="119"/>
      <c r="AG108" s="119"/>
      <c r="AH108" s="120"/>
      <c r="AI108" s="308">
        <f t="shared" si="38"/>
        <v>0</v>
      </c>
    </row>
    <row r="109" spans="1:248" s="49" customFormat="1" ht="14.5" thickBot="1" x14ac:dyDescent="0.35">
      <c r="A109" s="50" t="s">
        <v>319</v>
      </c>
      <c r="B109" s="51" t="s">
        <v>381</v>
      </c>
      <c r="C109" s="51" t="s">
        <v>321</v>
      </c>
      <c r="D109" s="52" t="s">
        <v>385</v>
      </c>
      <c r="E109" s="51" t="s">
        <v>131</v>
      </c>
      <c r="F109" s="53" t="s">
        <v>131</v>
      </c>
      <c r="G109" s="54" t="s">
        <v>131</v>
      </c>
      <c r="H109" s="54" t="s">
        <v>131</v>
      </c>
      <c r="I109" s="54" t="s">
        <v>104</v>
      </c>
      <c r="J109" s="44" t="str">
        <f t="shared" si="39"/>
        <v>N/A</v>
      </c>
      <c r="K109" s="55">
        <v>-24.600812000000001</v>
      </c>
      <c r="L109" s="55">
        <v>31.629757000000001</v>
      </c>
      <c r="M109" s="51"/>
      <c r="N109" s="52"/>
      <c r="O109" s="46"/>
      <c r="P109" s="117"/>
      <c r="Q109" s="117"/>
      <c r="R109" s="118"/>
      <c r="S109" s="118"/>
      <c r="T109" s="117"/>
      <c r="U109" s="116"/>
      <c r="V109" s="116"/>
      <c r="W109" s="119"/>
      <c r="X109" s="119"/>
      <c r="Y109" s="117"/>
      <c r="Z109" s="117"/>
      <c r="AA109" s="118"/>
      <c r="AB109" s="118"/>
      <c r="AC109" s="117"/>
      <c r="AD109" s="116"/>
      <c r="AE109" s="116"/>
      <c r="AF109" s="119"/>
      <c r="AG109" s="119"/>
      <c r="AH109" s="120"/>
      <c r="AI109" s="308">
        <f t="shared" si="38"/>
        <v>0</v>
      </c>
      <c r="HW109" s="31"/>
      <c r="HX109" s="31"/>
      <c r="HY109" s="31"/>
      <c r="HZ109" s="31"/>
      <c r="IA109" s="31"/>
      <c r="IB109" s="31"/>
      <c r="IC109" s="31"/>
      <c r="ID109" s="31"/>
      <c r="IE109" s="31"/>
      <c r="IF109" s="31"/>
      <c r="IG109" s="31"/>
      <c r="IH109" s="31"/>
      <c r="II109" s="31"/>
      <c r="IJ109" s="31"/>
      <c r="IK109" s="31"/>
      <c r="IL109" s="31"/>
      <c r="IM109" s="31"/>
      <c r="IN109" s="31"/>
    </row>
    <row r="110" spans="1:248" s="49" customFormat="1" ht="14.5" thickBot="1" x14ac:dyDescent="0.35">
      <c r="A110" s="50" t="s">
        <v>319</v>
      </c>
      <c r="B110" s="51" t="s">
        <v>381</v>
      </c>
      <c r="C110" s="51" t="s">
        <v>321</v>
      </c>
      <c r="D110" s="52" t="s">
        <v>386</v>
      </c>
      <c r="E110" s="51" t="s">
        <v>131</v>
      </c>
      <c r="F110" s="53" t="s">
        <v>131</v>
      </c>
      <c r="G110" s="54" t="s">
        <v>131</v>
      </c>
      <c r="H110" s="54" t="s">
        <v>131</v>
      </c>
      <c r="I110" s="54" t="s">
        <v>104</v>
      </c>
      <c r="J110" s="44" t="str">
        <f t="shared" si="39"/>
        <v>N/A</v>
      </c>
      <c r="K110" s="55">
        <v>-25.216640000000002</v>
      </c>
      <c r="L110" s="55">
        <v>31.564177000000001</v>
      </c>
      <c r="M110" s="51"/>
      <c r="N110" s="52"/>
      <c r="O110" s="46"/>
      <c r="P110" s="117"/>
      <c r="Q110" s="117"/>
      <c r="R110" s="118"/>
      <c r="S110" s="118"/>
      <c r="T110" s="117"/>
      <c r="U110" s="116"/>
      <c r="V110" s="116"/>
      <c r="W110" s="119"/>
      <c r="X110" s="119"/>
      <c r="Y110" s="117"/>
      <c r="Z110" s="117"/>
      <c r="AA110" s="118"/>
      <c r="AB110" s="118"/>
      <c r="AC110" s="117"/>
      <c r="AD110" s="116"/>
      <c r="AE110" s="116"/>
      <c r="AF110" s="119"/>
      <c r="AG110" s="119"/>
      <c r="AH110" s="120"/>
      <c r="AI110" s="308">
        <f t="shared" si="38"/>
        <v>0</v>
      </c>
      <c r="HW110" s="31"/>
      <c r="HX110" s="31"/>
      <c r="HY110" s="31"/>
      <c r="HZ110" s="31"/>
      <c r="IA110" s="31"/>
      <c r="IB110" s="31"/>
      <c r="IC110" s="31"/>
      <c r="ID110" s="31"/>
      <c r="IE110" s="31"/>
      <c r="IF110" s="31"/>
      <c r="IG110" s="31"/>
      <c r="IH110" s="31"/>
      <c r="II110" s="31"/>
      <c r="IJ110" s="31"/>
      <c r="IK110" s="31"/>
      <c r="IL110" s="31"/>
      <c r="IM110" s="31"/>
      <c r="IN110" s="31"/>
    </row>
    <row r="111" spans="1:248" s="49" customFormat="1" ht="14.5" thickBot="1" x14ac:dyDescent="0.35">
      <c r="A111" s="50" t="s">
        <v>319</v>
      </c>
      <c r="B111" s="51" t="s">
        <v>381</v>
      </c>
      <c r="C111" s="51" t="s">
        <v>321</v>
      </c>
      <c r="D111" s="52" t="s">
        <v>387</v>
      </c>
      <c r="E111" s="51" t="s">
        <v>131</v>
      </c>
      <c r="F111" s="53" t="s">
        <v>131</v>
      </c>
      <c r="G111" s="54" t="s">
        <v>131</v>
      </c>
      <c r="H111" s="54" t="s">
        <v>131</v>
      </c>
      <c r="I111" s="54" t="s">
        <v>104</v>
      </c>
      <c r="J111" s="44" t="str">
        <f t="shared" si="39"/>
        <v>N/A</v>
      </c>
      <c r="K111" s="55">
        <v>-24.962031</v>
      </c>
      <c r="L111" s="55">
        <v>31.562937000000002</v>
      </c>
      <c r="M111" s="51"/>
      <c r="N111" s="52"/>
      <c r="O111" s="46"/>
      <c r="P111" s="117"/>
      <c r="Q111" s="117"/>
      <c r="R111" s="118"/>
      <c r="S111" s="118"/>
      <c r="T111" s="117"/>
      <c r="U111" s="116"/>
      <c r="V111" s="116"/>
      <c r="W111" s="119"/>
      <c r="X111" s="119"/>
      <c r="Y111" s="117"/>
      <c r="Z111" s="117"/>
      <c r="AA111" s="118"/>
      <c r="AB111" s="118"/>
      <c r="AC111" s="117"/>
      <c r="AD111" s="116"/>
      <c r="AE111" s="116"/>
      <c r="AF111" s="119"/>
      <c r="AG111" s="119"/>
      <c r="AH111" s="120"/>
      <c r="AI111" s="308">
        <f t="shared" si="38"/>
        <v>0</v>
      </c>
      <c r="HW111" s="31"/>
      <c r="HX111" s="31"/>
      <c r="HY111" s="31"/>
      <c r="HZ111" s="31"/>
      <c r="IA111" s="31"/>
      <c r="IB111" s="31"/>
      <c r="IC111" s="31"/>
      <c r="ID111" s="31"/>
      <c r="IE111" s="31"/>
      <c r="IF111" s="31"/>
      <c r="IG111" s="31"/>
      <c r="IH111" s="31"/>
      <c r="II111" s="31"/>
      <c r="IJ111" s="31"/>
      <c r="IK111" s="31"/>
      <c r="IL111" s="31"/>
      <c r="IM111" s="31"/>
      <c r="IN111" s="31"/>
    </row>
    <row r="112" spans="1:248" ht="14.5" thickBot="1" x14ac:dyDescent="0.35">
      <c r="A112" s="50" t="s">
        <v>319</v>
      </c>
      <c r="B112" s="51" t="s">
        <v>381</v>
      </c>
      <c r="C112" s="51" t="s">
        <v>321</v>
      </c>
      <c r="D112" s="52" t="s">
        <v>388</v>
      </c>
      <c r="E112" s="51" t="s">
        <v>131</v>
      </c>
      <c r="F112" s="53" t="s">
        <v>131</v>
      </c>
      <c r="G112" s="54" t="s">
        <v>131</v>
      </c>
      <c r="H112" s="54" t="s">
        <v>131</v>
      </c>
      <c r="I112" s="54" t="s">
        <v>104</v>
      </c>
      <c r="J112" s="44" t="str">
        <f t="shared" si="39"/>
        <v>N/A</v>
      </c>
      <c r="K112" s="55">
        <v>-25.364657000000001</v>
      </c>
      <c r="L112" s="55">
        <v>31.683796999999998</v>
      </c>
      <c r="M112" s="51"/>
      <c r="N112" s="52"/>
      <c r="O112" s="46"/>
      <c r="P112" s="117"/>
      <c r="Q112" s="117"/>
      <c r="R112" s="118"/>
      <c r="S112" s="118"/>
      <c r="T112" s="117"/>
      <c r="U112" s="116"/>
      <c r="V112" s="116"/>
      <c r="W112" s="119"/>
      <c r="X112" s="119"/>
      <c r="Y112" s="117"/>
      <c r="Z112" s="117"/>
      <c r="AA112" s="118"/>
      <c r="AB112" s="118"/>
      <c r="AC112" s="117"/>
      <c r="AD112" s="116"/>
      <c r="AE112" s="116"/>
      <c r="AF112" s="119"/>
      <c r="AG112" s="119"/>
      <c r="AH112" s="120"/>
      <c r="AI112" s="308">
        <f t="shared" si="38"/>
        <v>0</v>
      </c>
    </row>
    <row r="113" spans="1:250" s="49" customFormat="1" ht="14.5" thickBot="1" x14ac:dyDescent="0.35">
      <c r="A113" s="50" t="s">
        <v>319</v>
      </c>
      <c r="B113" s="51" t="s">
        <v>381</v>
      </c>
      <c r="C113" s="51" t="s">
        <v>321</v>
      </c>
      <c r="D113" s="52" t="s">
        <v>389</v>
      </c>
      <c r="E113" s="51" t="s">
        <v>131</v>
      </c>
      <c r="F113" s="53" t="s">
        <v>131</v>
      </c>
      <c r="G113" s="54" t="s">
        <v>131</v>
      </c>
      <c r="H113" s="54" t="s">
        <v>131</v>
      </c>
      <c r="I113" s="54" t="s">
        <v>104</v>
      </c>
      <c r="J113" s="44" t="str">
        <f t="shared" si="39"/>
        <v>N/A</v>
      </c>
      <c r="K113" s="55">
        <v>-24.923804000000001</v>
      </c>
      <c r="L113" s="55">
        <v>31.659679000000001</v>
      </c>
      <c r="M113" s="51"/>
      <c r="N113" s="52"/>
      <c r="O113" s="46"/>
      <c r="P113" s="117"/>
      <c r="Q113" s="117"/>
      <c r="R113" s="118"/>
      <c r="S113" s="118"/>
      <c r="T113" s="117"/>
      <c r="U113" s="116"/>
      <c r="V113" s="116"/>
      <c r="W113" s="119"/>
      <c r="X113" s="119"/>
      <c r="Y113" s="117"/>
      <c r="Z113" s="117"/>
      <c r="AA113" s="118"/>
      <c r="AB113" s="118"/>
      <c r="AC113" s="117"/>
      <c r="AD113" s="116"/>
      <c r="AE113" s="116"/>
      <c r="AF113" s="119"/>
      <c r="AG113" s="119"/>
      <c r="AH113" s="120"/>
      <c r="AI113" s="308">
        <f t="shared" si="38"/>
        <v>0</v>
      </c>
      <c r="HW113" s="31"/>
      <c r="HX113" s="31"/>
      <c r="HY113" s="31"/>
      <c r="HZ113" s="31"/>
      <c r="IA113" s="31"/>
      <c r="IB113" s="31"/>
      <c r="IC113" s="31"/>
      <c r="ID113" s="31"/>
      <c r="IE113" s="31"/>
      <c r="IF113" s="31"/>
      <c r="IG113" s="31"/>
      <c r="IH113" s="31"/>
      <c r="II113" s="31"/>
      <c r="IJ113" s="31"/>
      <c r="IK113" s="31"/>
      <c r="IL113" s="31"/>
      <c r="IM113" s="31"/>
      <c r="IN113" s="31"/>
    </row>
    <row r="114" spans="1:250" s="49" customFormat="1" ht="14.5" thickBot="1" x14ac:dyDescent="0.35">
      <c r="A114" s="50" t="s">
        <v>319</v>
      </c>
      <c r="B114" s="51" t="s">
        <v>381</v>
      </c>
      <c r="C114" s="51" t="s">
        <v>321</v>
      </c>
      <c r="D114" s="52" t="s">
        <v>390</v>
      </c>
      <c r="E114" s="51" t="s">
        <v>131</v>
      </c>
      <c r="F114" s="53" t="s">
        <v>131</v>
      </c>
      <c r="G114" s="54" t="s">
        <v>131</v>
      </c>
      <c r="H114" s="54" t="s">
        <v>131</v>
      </c>
      <c r="I114" s="54" t="s">
        <v>104</v>
      </c>
      <c r="J114" s="44" t="str">
        <f t="shared" si="39"/>
        <v>N/A</v>
      </c>
      <c r="K114" s="55">
        <v>-25.389119999999998</v>
      </c>
      <c r="L114" s="55">
        <v>31.97467</v>
      </c>
      <c r="M114" s="51"/>
      <c r="N114" s="52"/>
      <c r="O114" s="46"/>
      <c r="P114" s="117"/>
      <c r="Q114" s="117"/>
      <c r="R114" s="118"/>
      <c r="S114" s="118"/>
      <c r="T114" s="117"/>
      <c r="U114" s="116"/>
      <c r="V114" s="116"/>
      <c r="W114" s="119"/>
      <c r="X114" s="119"/>
      <c r="Y114" s="117"/>
      <c r="Z114" s="117"/>
      <c r="AA114" s="118"/>
      <c r="AB114" s="118"/>
      <c r="AC114" s="117"/>
      <c r="AD114" s="116"/>
      <c r="AE114" s="116"/>
      <c r="AF114" s="119"/>
      <c r="AG114" s="119"/>
      <c r="AH114" s="120"/>
      <c r="AI114" s="308">
        <f t="shared" si="38"/>
        <v>0</v>
      </c>
      <c r="HW114" s="31"/>
      <c r="HX114" s="31"/>
      <c r="HY114" s="31"/>
      <c r="HZ114" s="31"/>
      <c r="IA114" s="31"/>
      <c r="IB114" s="31"/>
      <c r="IC114" s="31"/>
      <c r="ID114" s="31"/>
      <c r="IE114" s="31"/>
      <c r="IF114" s="31"/>
      <c r="IG114" s="31"/>
      <c r="IH114" s="31"/>
      <c r="II114" s="31"/>
      <c r="IJ114" s="31"/>
      <c r="IK114" s="31"/>
      <c r="IL114" s="31"/>
      <c r="IM114" s="31"/>
      <c r="IN114" s="31"/>
    </row>
    <row r="115" spans="1:250" ht="14.5" thickBot="1" x14ac:dyDescent="0.35">
      <c r="A115" s="50" t="s">
        <v>319</v>
      </c>
      <c r="B115" s="51" t="s">
        <v>381</v>
      </c>
      <c r="C115" s="51" t="s">
        <v>321</v>
      </c>
      <c r="D115" s="52" t="s">
        <v>391</v>
      </c>
      <c r="E115" s="51" t="s">
        <v>131</v>
      </c>
      <c r="F115" s="53" t="s">
        <v>131</v>
      </c>
      <c r="G115" s="54" t="s">
        <v>131</v>
      </c>
      <c r="H115" s="54" t="s">
        <v>131</v>
      </c>
      <c r="I115" s="54" t="s">
        <v>104</v>
      </c>
      <c r="J115" s="44" t="str">
        <f t="shared" si="39"/>
        <v>N/A</v>
      </c>
      <c r="K115" s="55">
        <v>-24.452407999999998</v>
      </c>
      <c r="L115" s="55">
        <v>31.977708</v>
      </c>
      <c r="M115" s="51"/>
      <c r="N115" s="52"/>
      <c r="O115" s="46"/>
      <c r="P115" s="117"/>
      <c r="Q115" s="117"/>
      <c r="R115" s="118"/>
      <c r="S115" s="118"/>
      <c r="T115" s="117"/>
      <c r="U115" s="116"/>
      <c r="V115" s="116"/>
      <c r="W115" s="119"/>
      <c r="X115" s="119"/>
      <c r="Y115" s="117"/>
      <c r="Z115" s="117"/>
      <c r="AA115" s="118"/>
      <c r="AB115" s="118"/>
      <c r="AC115" s="117"/>
      <c r="AD115" s="116"/>
      <c r="AE115" s="116"/>
      <c r="AF115" s="119"/>
      <c r="AG115" s="119"/>
      <c r="AH115" s="120"/>
      <c r="AI115" s="308">
        <f t="shared" si="38"/>
        <v>0</v>
      </c>
    </row>
    <row r="116" spans="1:250" s="49" customFormat="1" ht="14.5" thickBot="1" x14ac:dyDescent="0.35">
      <c r="A116" s="50" t="s">
        <v>319</v>
      </c>
      <c r="B116" s="51" t="s">
        <v>381</v>
      </c>
      <c r="C116" s="51" t="s">
        <v>321</v>
      </c>
      <c r="D116" s="52" t="s">
        <v>392</v>
      </c>
      <c r="E116" s="51" t="s">
        <v>131</v>
      </c>
      <c r="F116" s="53" t="s">
        <v>131</v>
      </c>
      <c r="G116" s="54" t="s">
        <v>131</v>
      </c>
      <c r="H116" s="54" t="s">
        <v>131</v>
      </c>
      <c r="I116" s="54" t="s">
        <v>104</v>
      </c>
      <c r="J116" s="44" t="str">
        <f t="shared" si="39"/>
        <v>N/A</v>
      </c>
      <c r="K116" s="55">
        <v>-24.45402</v>
      </c>
      <c r="L116" s="55">
        <v>31.980512999999998</v>
      </c>
      <c r="M116" s="51"/>
      <c r="N116" s="52"/>
      <c r="O116" s="46"/>
      <c r="P116" s="117"/>
      <c r="Q116" s="117"/>
      <c r="R116" s="118"/>
      <c r="S116" s="118"/>
      <c r="T116" s="117"/>
      <c r="U116" s="116"/>
      <c r="V116" s="116"/>
      <c r="W116" s="119"/>
      <c r="X116" s="119"/>
      <c r="Y116" s="117"/>
      <c r="Z116" s="117"/>
      <c r="AA116" s="118"/>
      <c r="AB116" s="118"/>
      <c r="AC116" s="117"/>
      <c r="AD116" s="116"/>
      <c r="AE116" s="116"/>
      <c r="AF116" s="119"/>
      <c r="AG116" s="119"/>
      <c r="AH116" s="120"/>
      <c r="AI116" s="308">
        <f t="shared" si="38"/>
        <v>0</v>
      </c>
      <c r="HW116" s="31"/>
      <c r="HX116" s="31"/>
      <c r="HY116" s="31"/>
      <c r="HZ116" s="31"/>
      <c r="IA116" s="31"/>
      <c r="IB116" s="31"/>
      <c r="IC116" s="31"/>
      <c r="ID116" s="31"/>
      <c r="IE116" s="31"/>
      <c r="IF116" s="31"/>
      <c r="IG116" s="31"/>
      <c r="IH116" s="31"/>
      <c r="II116" s="31"/>
      <c r="IJ116" s="31"/>
      <c r="IK116" s="31"/>
      <c r="IL116" s="31"/>
      <c r="IM116" s="31"/>
      <c r="IN116" s="31"/>
    </row>
    <row r="117" spans="1:250" ht="14.5" thickBot="1" x14ac:dyDescent="0.35">
      <c r="A117" s="50" t="s">
        <v>319</v>
      </c>
      <c r="B117" s="51" t="s">
        <v>381</v>
      </c>
      <c r="C117" s="51" t="s">
        <v>321</v>
      </c>
      <c r="D117" s="52" t="s">
        <v>393</v>
      </c>
      <c r="E117" s="51" t="s">
        <v>131</v>
      </c>
      <c r="F117" s="53" t="s">
        <v>131</v>
      </c>
      <c r="G117" s="54" t="s">
        <v>131</v>
      </c>
      <c r="H117" s="54" t="s">
        <v>131</v>
      </c>
      <c r="I117" s="54" t="s">
        <v>104</v>
      </c>
      <c r="J117" s="44" t="str">
        <f t="shared" si="39"/>
        <v>N/A</v>
      </c>
      <c r="K117" s="55">
        <v>-24.971791</v>
      </c>
      <c r="L117" s="55">
        <v>31.583407999999999</v>
      </c>
      <c r="M117" s="51"/>
      <c r="N117" s="52"/>
      <c r="O117" s="46"/>
      <c r="P117" s="117"/>
      <c r="Q117" s="117"/>
      <c r="R117" s="118"/>
      <c r="S117" s="118"/>
      <c r="T117" s="117"/>
      <c r="U117" s="116"/>
      <c r="V117" s="116"/>
      <c r="W117" s="119"/>
      <c r="X117" s="119"/>
      <c r="Y117" s="117"/>
      <c r="Z117" s="117"/>
      <c r="AA117" s="118"/>
      <c r="AB117" s="118"/>
      <c r="AC117" s="117"/>
      <c r="AD117" s="116"/>
      <c r="AE117" s="116"/>
      <c r="AF117" s="119"/>
      <c r="AG117" s="119"/>
      <c r="AH117" s="120"/>
      <c r="AI117" s="308">
        <f t="shared" si="38"/>
        <v>0</v>
      </c>
    </row>
    <row r="118" spans="1:250" ht="14.5" thickBot="1" x14ac:dyDescent="0.35">
      <c r="A118" s="50" t="s">
        <v>324</v>
      </c>
      <c r="B118" s="51" t="s">
        <v>381</v>
      </c>
      <c r="C118" s="51" t="s">
        <v>321</v>
      </c>
      <c r="D118" s="52" t="s">
        <v>394</v>
      </c>
      <c r="E118" s="51" t="s">
        <v>131</v>
      </c>
      <c r="F118" s="53" t="s">
        <v>131</v>
      </c>
      <c r="G118" s="54" t="s">
        <v>131</v>
      </c>
      <c r="H118" s="54" t="s">
        <v>131</v>
      </c>
      <c r="I118" s="54" t="s">
        <v>97</v>
      </c>
      <c r="J118" s="44" t="str">
        <f t="shared" si="39"/>
        <v>N/A</v>
      </c>
      <c r="K118" s="55">
        <v>-25.574373000000001</v>
      </c>
      <c r="L118" s="55">
        <v>31.535257000000001</v>
      </c>
      <c r="M118" s="52"/>
      <c r="N118" s="52"/>
      <c r="O118" s="46"/>
      <c r="P118" s="117"/>
      <c r="Q118" s="117"/>
      <c r="R118" s="118"/>
      <c r="S118" s="118"/>
      <c r="T118" s="117"/>
      <c r="U118" s="116"/>
      <c r="V118" s="116"/>
      <c r="W118" s="119"/>
      <c r="X118" s="119"/>
      <c r="Y118" s="117"/>
      <c r="Z118" s="117"/>
      <c r="AA118" s="118"/>
      <c r="AB118" s="118"/>
      <c r="AC118" s="117"/>
      <c r="AD118" s="116"/>
      <c r="AE118" s="116"/>
      <c r="AF118" s="119"/>
      <c r="AG118" s="119"/>
      <c r="AH118" s="120"/>
      <c r="AI118" s="308">
        <f t="shared" si="38"/>
        <v>0</v>
      </c>
    </row>
    <row r="119" spans="1:250" ht="14.5" thickBot="1" x14ac:dyDescent="0.35">
      <c r="A119" s="50" t="s">
        <v>324</v>
      </c>
      <c r="B119" s="51" t="s">
        <v>381</v>
      </c>
      <c r="C119" s="51" t="s">
        <v>321</v>
      </c>
      <c r="D119" s="52" t="s">
        <v>395</v>
      </c>
      <c r="E119" s="52" t="s">
        <v>131</v>
      </c>
      <c r="F119" s="53" t="s">
        <v>131</v>
      </c>
      <c r="G119" s="53" t="s">
        <v>131</v>
      </c>
      <c r="H119" s="53" t="s">
        <v>131</v>
      </c>
      <c r="I119" s="54" t="s">
        <v>97</v>
      </c>
      <c r="J119" s="44" t="str">
        <f t="shared" si="39"/>
        <v>N/A</v>
      </c>
      <c r="K119" s="55">
        <v>-25.470770999999999</v>
      </c>
      <c r="L119" s="55">
        <v>31.423573000000001</v>
      </c>
      <c r="M119" s="52"/>
      <c r="N119" s="52"/>
      <c r="O119" s="46"/>
      <c r="P119" s="117"/>
      <c r="Q119" s="117"/>
      <c r="R119" s="118"/>
      <c r="S119" s="118"/>
      <c r="T119" s="117"/>
      <c r="U119" s="116"/>
      <c r="V119" s="116"/>
      <c r="W119" s="119"/>
      <c r="X119" s="119"/>
      <c r="Y119" s="117"/>
      <c r="Z119" s="117"/>
      <c r="AA119" s="118"/>
      <c r="AB119" s="118"/>
      <c r="AC119" s="117"/>
      <c r="AD119" s="116"/>
      <c r="AE119" s="116"/>
      <c r="AF119" s="119"/>
      <c r="AG119" s="119"/>
      <c r="AH119" s="120"/>
      <c r="AI119" s="308">
        <f t="shared" si="38"/>
        <v>0</v>
      </c>
    </row>
    <row r="120" spans="1:250" ht="14.5" thickBot="1" x14ac:dyDescent="0.35">
      <c r="A120" s="50" t="s">
        <v>324</v>
      </c>
      <c r="B120" s="51" t="s">
        <v>381</v>
      </c>
      <c r="C120" s="51" t="s">
        <v>321</v>
      </c>
      <c r="D120" s="52" t="s">
        <v>396</v>
      </c>
      <c r="E120" s="52" t="s">
        <v>131</v>
      </c>
      <c r="F120" s="53" t="s">
        <v>131</v>
      </c>
      <c r="G120" s="53" t="s">
        <v>131</v>
      </c>
      <c r="H120" s="53" t="s">
        <v>131</v>
      </c>
      <c r="I120" s="54" t="s">
        <v>97</v>
      </c>
      <c r="J120" s="44" t="str">
        <f t="shared" si="39"/>
        <v>N/A</v>
      </c>
      <c r="K120" s="55">
        <v>-25.456491</v>
      </c>
      <c r="L120" s="55">
        <v>31.979599</v>
      </c>
      <c r="M120" s="52"/>
      <c r="N120" s="52"/>
      <c r="O120" s="46"/>
      <c r="P120" s="117"/>
      <c r="Q120" s="117"/>
      <c r="R120" s="118"/>
      <c r="S120" s="118"/>
      <c r="T120" s="117"/>
      <c r="U120" s="116"/>
      <c r="V120" s="116"/>
      <c r="W120" s="119"/>
      <c r="X120" s="119"/>
      <c r="Y120" s="117"/>
      <c r="Z120" s="117"/>
      <c r="AA120" s="118"/>
      <c r="AB120" s="118"/>
      <c r="AC120" s="117"/>
      <c r="AD120" s="116"/>
      <c r="AE120" s="116"/>
      <c r="AF120" s="119"/>
      <c r="AG120" s="119"/>
      <c r="AH120" s="120"/>
      <c r="AI120" s="308">
        <f t="shared" si="38"/>
        <v>0</v>
      </c>
    </row>
    <row r="121" spans="1:250" ht="14.5" thickBot="1" x14ac:dyDescent="0.35">
      <c r="A121" s="50" t="s">
        <v>324</v>
      </c>
      <c r="B121" s="51" t="s">
        <v>381</v>
      </c>
      <c r="C121" s="51" t="s">
        <v>321</v>
      </c>
      <c r="D121" s="52" t="s">
        <v>397</v>
      </c>
      <c r="E121" s="52" t="s">
        <v>131</v>
      </c>
      <c r="F121" s="53" t="s">
        <v>131</v>
      </c>
      <c r="G121" s="53" t="s">
        <v>131</v>
      </c>
      <c r="H121" s="53" t="s">
        <v>131</v>
      </c>
      <c r="I121" s="54" t="s">
        <v>97</v>
      </c>
      <c r="J121" s="44" t="str">
        <f t="shared" si="39"/>
        <v>N/A</v>
      </c>
      <c r="K121" s="55">
        <v>-24.542337</v>
      </c>
      <c r="L121" s="55">
        <v>30.868687000000001</v>
      </c>
      <c r="M121" s="51"/>
      <c r="N121" s="52"/>
      <c r="O121" s="46"/>
      <c r="P121" s="117"/>
      <c r="Q121" s="117"/>
      <c r="R121" s="118"/>
      <c r="S121" s="118"/>
      <c r="T121" s="117"/>
      <c r="U121" s="116"/>
      <c r="V121" s="116"/>
      <c r="W121" s="119"/>
      <c r="X121" s="119"/>
      <c r="Y121" s="117"/>
      <c r="Z121" s="117"/>
      <c r="AA121" s="118"/>
      <c r="AB121" s="118"/>
      <c r="AC121" s="117"/>
      <c r="AD121" s="116"/>
      <c r="AE121" s="116"/>
      <c r="AF121" s="119"/>
      <c r="AG121" s="119"/>
      <c r="AH121" s="120"/>
      <c r="AI121" s="308">
        <f t="shared" si="38"/>
        <v>0</v>
      </c>
    </row>
    <row r="122" spans="1:250" ht="14.5" thickBot="1" x14ac:dyDescent="0.35">
      <c r="A122" s="50" t="s">
        <v>324</v>
      </c>
      <c r="B122" s="51" t="s">
        <v>381</v>
      </c>
      <c r="C122" s="51" t="s">
        <v>321</v>
      </c>
      <c r="D122" s="52" t="s">
        <v>398</v>
      </c>
      <c r="E122" s="52" t="s">
        <v>131</v>
      </c>
      <c r="F122" s="53" t="s">
        <v>131</v>
      </c>
      <c r="G122" s="53" t="s">
        <v>131</v>
      </c>
      <c r="H122" s="53" t="s">
        <v>131</v>
      </c>
      <c r="I122" s="54" t="s">
        <v>97</v>
      </c>
      <c r="J122" s="44" t="str">
        <f t="shared" si="39"/>
        <v>N/A</v>
      </c>
      <c r="K122" s="55">
        <v>-24.399118999999999</v>
      </c>
      <c r="L122" s="55">
        <v>31.504543999999999</v>
      </c>
      <c r="M122" s="51"/>
      <c r="N122" s="52"/>
      <c r="O122" s="46"/>
      <c r="P122" s="117"/>
      <c r="Q122" s="117"/>
      <c r="R122" s="118"/>
      <c r="S122" s="118"/>
      <c r="T122" s="117"/>
      <c r="U122" s="116"/>
      <c r="V122" s="116"/>
      <c r="W122" s="119"/>
      <c r="X122" s="119"/>
      <c r="Y122" s="117"/>
      <c r="Z122" s="117"/>
      <c r="AA122" s="118"/>
      <c r="AB122" s="118"/>
      <c r="AC122" s="117"/>
      <c r="AD122" s="116"/>
      <c r="AE122" s="116"/>
      <c r="AF122" s="119"/>
      <c r="AG122" s="119"/>
      <c r="AH122" s="120"/>
      <c r="AI122" s="308">
        <f t="shared" si="38"/>
        <v>0</v>
      </c>
    </row>
    <row r="123" spans="1:250" ht="14.5" thickBot="1" x14ac:dyDescent="0.35">
      <c r="A123" s="50" t="s">
        <v>324</v>
      </c>
      <c r="B123" s="51" t="s">
        <v>381</v>
      </c>
      <c r="C123" s="51" t="s">
        <v>321</v>
      </c>
      <c r="D123" s="52" t="s">
        <v>399</v>
      </c>
      <c r="E123" s="52" t="s">
        <v>131</v>
      </c>
      <c r="F123" s="53" t="s">
        <v>131</v>
      </c>
      <c r="G123" s="53" t="s">
        <v>131</v>
      </c>
      <c r="H123" s="53" t="s">
        <v>131</v>
      </c>
      <c r="I123" s="54" t="s">
        <v>97</v>
      </c>
      <c r="J123" s="44" t="str">
        <f t="shared" si="39"/>
        <v>N/A</v>
      </c>
      <c r="K123" s="55">
        <v>-25.018571000000001</v>
      </c>
      <c r="L123" s="55">
        <v>31.924375000000001</v>
      </c>
      <c r="M123" s="51"/>
      <c r="N123" s="52"/>
      <c r="O123" s="46"/>
      <c r="P123" s="117"/>
      <c r="Q123" s="117"/>
      <c r="R123" s="118"/>
      <c r="S123" s="118"/>
      <c r="T123" s="117"/>
      <c r="U123" s="116"/>
      <c r="V123" s="116"/>
      <c r="W123" s="119"/>
      <c r="X123" s="119"/>
      <c r="Y123" s="117"/>
      <c r="Z123" s="117"/>
      <c r="AA123" s="118"/>
      <c r="AB123" s="118"/>
      <c r="AC123" s="117"/>
      <c r="AD123" s="116"/>
      <c r="AE123" s="116"/>
      <c r="AF123" s="119"/>
      <c r="AG123" s="119"/>
      <c r="AH123" s="120"/>
      <c r="AI123" s="308">
        <f t="shared" si="38"/>
        <v>0</v>
      </c>
    </row>
    <row r="124" spans="1:250" s="49" customFormat="1" ht="14.5" thickBot="1" x14ac:dyDescent="0.35">
      <c r="A124" s="50" t="s">
        <v>324</v>
      </c>
      <c r="B124" s="51" t="s">
        <v>381</v>
      </c>
      <c r="C124" s="51" t="s">
        <v>321</v>
      </c>
      <c r="D124" s="52" t="s">
        <v>400</v>
      </c>
      <c r="E124" s="52" t="s">
        <v>131</v>
      </c>
      <c r="F124" s="53" t="s">
        <v>131</v>
      </c>
      <c r="G124" s="53" t="s">
        <v>131</v>
      </c>
      <c r="H124" s="53" t="s">
        <v>131</v>
      </c>
      <c r="I124" s="54" t="s">
        <v>97</v>
      </c>
      <c r="J124" s="44" t="str">
        <f t="shared" si="39"/>
        <v>N/A</v>
      </c>
      <c r="K124" s="55">
        <v>-24.766110000000001</v>
      </c>
      <c r="L124" s="55">
        <v>31.903344000000001</v>
      </c>
      <c r="M124" s="51"/>
      <c r="N124" s="52"/>
      <c r="O124" s="46"/>
      <c r="P124" s="117"/>
      <c r="Q124" s="117"/>
      <c r="R124" s="118"/>
      <c r="S124" s="118"/>
      <c r="T124" s="117"/>
      <c r="U124" s="116"/>
      <c r="V124" s="116"/>
      <c r="W124" s="119"/>
      <c r="X124" s="119"/>
      <c r="Y124" s="117"/>
      <c r="Z124" s="117"/>
      <c r="AA124" s="118"/>
      <c r="AB124" s="118"/>
      <c r="AC124" s="117"/>
      <c r="AD124" s="116"/>
      <c r="AE124" s="116"/>
      <c r="AF124" s="119"/>
      <c r="AG124" s="119"/>
      <c r="AH124" s="120"/>
      <c r="AI124" s="308">
        <f t="shared" si="38"/>
        <v>0</v>
      </c>
      <c r="HW124" s="31"/>
      <c r="HX124" s="31"/>
      <c r="HY124" s="31"/>
      <c r="HZ124" s="31"/>
      <c r="IA124" s="31"/>
      <c r="IB124" s="31"/>
      <c r="IC124" s="31"/>
      <c r="ID124" s="31"/>
      <c r="IE124" s="31"/>
      <c r="IF124" s="31"/>
      <c r="IG124" s="31"/>
      <c r="IH124" s="31"/>
      <c r="II124" s="31"/>
      <c r="IJ124" s="31"/>
      <c r="IK124" s="31"/>
      <c r="IL124" s="31"/>
      <c r="IM124" s="31"/>
      <c r="IN124" s="31"/>
    </row>
    <row r="125" spans="1:250" ht="14.5" thickBot="1" x14ac:dyDescent="0.35">
      <c r="A125" s="50" t="s">
        <v>324</v>
      </c>
      <c r="B125" s="51" t="s">
        <v>381</v>
      </c>
      <c r="C125" s="51" t="s">
        <v>321</v>
      </c>
      <c r="D125" s="52" t="s">
        <v>401</v>
      </c>
      <c r="E125" s="52" t="s">
        <v>131</v>
      </c>
      <c r="F125" s="53" t="s">
        <v>131</v>
      </c>
      <c r="G125" s="53" t="s">
        <v>131</v>
      </c>
      <c r="H125" s="53" t="s">
        <v>131</v>
      </c>
      <c r="I125" s="54" t="s">
        <v>97</v>
      </c>
      <c r="J125" s="44" t="str">
        <f t="shared" si="39"/>
        <v>N/A</v>
      </c>
      <c r="K125" s="55">
        <v>-24.182351000000001</v>
      </c>
      <c r="L125" s="55">
        <v>31.901520999999999</v>
      </c>
      <c r="M125" s="51"/>
      <c r="N125" s="52"/>
      <c r="O125" s="46"/>
      <c r="P125" s="117"/>
      <c r="Q125" s="117"/>
      <c r="R125" s="118"/>
      <c r="S125" s="118"/>
      <c r="T125" s="117"/>
      <c r="U125" s="116"/>
      <c r="V125" s="116"/>
      <c r="W125" s="119"/>
      <c r="X125" s="119"/>
      <c r="Y125" s="117"/>
      <c r="Z125" s="117"/>
      <c r="AA125" s="118"/>
      <c r="AB125" s="118"/>
      <c r="AC125" s="117"/>
      <c r="AD125" s="116"/>
      <c r="AE125" s="116"/>
      <c r="AF125" s="119"/>
      <c r="AG125" s="119"/>
      <c r="AH125" s="120"/>
      <c r="AI125" s="308">
        <f t="shared" si="38"/>
        <v>0</v>
      </c>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c r="CW125" s="56"/>
      <c r="CX125" s="56"/>
      <c r="CY125" s="56"/>
      <c r="CZ125" s="56"/>
      <c r="DA125" s="56"/>
      <c r="DB125" s="56"/>
      <c r="DC125" s="56"/>
      <c r="DD125" s="56"/>
      <c r="DE125" s="56"/>
      <c r="DF125" s="56"/>
      <c r="DG125" s="56"/>
      <c r="DH125" s="56"/>
      <c r="DI125" s="56"/>
      <c r="DJ125" s="56"/>
      <c r="DK125" s="56"/>
      <c r="DL125" s="56"/>
      <c r="DM125" s="56"/>
      <c r="DN125" s="56"/>
      <c r="DO125" s="56"/>
      <c r="DP125" s="56"/>
      <c r="DQ125" s="56"/>
      <c r="DR125" s="56"/>
      <c r="DS125" s="56"/>
      <c r="DT125" s="56"/>
      <c r="DU125" s="56"/>
      <c r="DV125" s="56"/>
      <c r="DW125" s="56"/>
      <c r="DX125" s="56"/>
      <c r="DY125" s="56"/>
      <c r="DZ125" s="56"/>
      <c r="EA125" s="56"/>
      <c r="EB125" s="56"/>
      <c r="EC125" s="56"/>
      <c r="ED125" s="56"/>
      <c r="EE125" s="56"/>
      <c r="EF125" s="56"/>
      <c r="EG125" s="56"/>
      <c r="EH125" s="56"/>
      <c r="EI125" s="56"/>
      <c r="EJ125" s="56"/>
      <c r="EK125" s="56"/>
      <c r="EL125" s="56"/>
      <c r="EM125" s="56"/>
      <c r="EN125" s="56"/>
      <c r="EO125" s="56"/>
      <c r="EP125" s="56"/>
      <c r="EQ125" s="56"/>
      <c r="ER125" s="56"/>
      <c r="ES125" s="56"/>
      <c r="ET125" s="56"/>
      <c r="EU125" s="56"/>
      <c r="EV125" s="56"/>
      <c r="EW125" s="56"/>
      <c r="EX125" s="56"/>
      <c r="EY125" s="56"/>
      <c r="EZ125" s="56"/>
      <c r="FA125" s="56"/>
      <c r="FB125" s="56"/>
      <c r="FC125" s="56"/>
      <c r="FD125" s="56"/>
      <c r="FE125" s="56"/>
      <c r="FF125" s="56"/>
      <c r="FG125" s="56"/>
      <c r="FH125" s="56"/>
      <c r="FI125" s="56"/>
      <c r="FJ125" s="56"/>
      <c r="FK125" s="56"/>
      <c r="FL125" s="56"/>
      <c r="FM125" s="56"/>
      <c r="FN125" s="56"/>
      <c r="FO125" s="56"/>
      <c r="FP125" s="56"/>
      <c r="FQ125" s="56"/>
      <c r="FR125" s="56"/>
      <c r="FS125" s="56"/>
      <c r="FT125" s="56"/>
      <c r="FU125" s="56"/>
      <c r="FV125" s="56"/>
      <c r="FW125" s="56"/>
      <c r="FX125" s="56"/>
      <c r="FY125" s="56"/>
      <c r="FZ125" s="56"/>
      <c r="GA125" s="56"/>
      <c r="GB125" s="56"/>
      <c r="GC125" s="56"/>
      <c r="GD125" s="56"/>
      <c r="GE125" s="56"/>
      <c r="GF125" s="56"/>
      <c r="GG125" s="56"/>
      <c r="GH125" s="56"/>
      <c r="GI125" s="56"/>
      <c r="GJ125" s="56"/>
      <c r="GK125" s="56"/>
      <c r="GL125" s="56"/>
      <c r="GM125" s="56"/>
      <c r="GN125" s="56"/>
      <c r="GO125" s="56"/>
      <c r="GP125" s="56"/>
      <c r="GQ125" s="56"/>
      <c r="GR125" s="56"/>
      <c r="GS125" s="56"/>
      <c r="GT125" s="56"/>
      <c r="GU125" s="56"/>
      <c r="GV125" s="56"/>
      <c r="GW125" s="56"/>
      <c r="GX125" s="56"/>
      <c r="GY125" s="56"/>
      <c r="GZ125" s="56"/>
      <c r="HA125" s="56"/>
      <c r="HB125" s="56"/>
      <c r="HC125" s="56"/>
      <c r="HD125" s="56"/>
      <c r="HE125" s="56"/>
      <c r="HF125" s="56"/>
      <c r="HG125" s="56"/>
      <c r="HH125" s="56"/>
      <c r="HI125" s="56"/>
      <c r="HJ125" s="56"/>
      <c r="HK125" s="56"/>
      <c r="HL125" s="56"/>
      <c r="HM125" s="56"/>
      <c r="HN125" s="56"/>
      <c r="HO125" s="56"/>
      <c r="HP125" s="56"/>
      <c r="HQ125" s="56"/>
      <c r="HR125" s="56"/>
      <c r="HS125" s="56"/>
      <c r="HT125" s="56"/>
      <c r="HU125" s="56"/>
      <c r="HV125" s="56"/>
      <c r="HW125" s="56"/>
      <c r="HX125" s="56"/>
      <c r="HY125" s="56"/>
      <c r="HZ125" s="56"/>
      <c r="IA125" s="56"/>
      <c r="IB125" s="56"/>
      <c r="IC125" s="56"/>
      <c r="ID125" s="56"/>
      <c r="IE125" s="56"/>
      <c r="IF125" s="56"/>
      <c r="IG125" s="56"/>
      <c r="IH125" s="56"/>
      <c r="II125" s="56"/>
      <c r="IJ125" s="56"/>
      <c r="IK125" s="56"/>
      <c r="IL125" s="56"/>
      <c r="IM125" s="56"/>
      <c r="IN125" s="56"/>
      <c r="IO125" s="56"/>
      <c r="IP125" s="56"/>
    </row>
    <row r="126" spans="1:250" s="49" customFormat="1" ht="14.5" thickBot="1" x14ac:dyDescent="0.35">
      <c r="A126" s="50" t="s">
        <v>324</v>
      </c>
      <c r="B126" s="51" t="s">
        <v>381</v>
      </c>
      <c r="C126" s="51" t="s">
        <v>321</v>
      </c>
      <c r="D126" s="52" t="s">
        <v>402</v>
      </c>
      <c r="E126" s="52" t="s">
        <v>131</v>
      </c>
      <c r="F126" s="53" t="s">
        <v>131</v>
      </c>
      <c r="G126" s="53" t="s">
        <v>131</v>
      </c>
      <c r="H126" s="53" t="s">
        <v>131</v>
      </c>
      <c r="I126" s="54" t="s">
        <v>97</v>
      </c>
      <c r="J126" s="44" t="str">
        <f t="shared" si="39"/>
        <v>N/A</v>
      </c>
      <c r="K126" s="55">
        <v>-25.143902000000001</v>
      </c>
      <c r="L126" s="55">
        <v>31.242263999999999</v>
      </c>
      <c r="M126" s="51"/>
      <c r="N126" s="52"/>
      <c r="O126" s="46"/>
      <c r="P126" s="117"/>
      <c r="Q126" s="117"/>
      <c r="R126" s="118"/>
      <c r="S126" s="118"/>
      <c r="T126" s="117"/>
      <c r="U126" s="116"/>
      <c r="V126" s="116"/>
      <c r="W126" s="119"/>
      <c r="X126" s="119"/>
      <c r="Y126" s="117"/>
      <c r="Z126" s="117"/>
      <c r="AA126" s="118"/>
      <c r="AB126" s="118"/>
      <c r="AC126" s="117"/>
      <c r="AD126" s="116"/>
      <c r="AE126" s="116"/>
      <c r="AF126" s="119"/>
      <c r="AG126" s="119"/>
      <c r="AH126" s="120"/>
      <c r="AI126" s="308">
        <f t="shared" si="38"/>
        <v>0</v>
      </c>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c r="EB126" s="57"/>
      <c r="EC126" s="57"/>
      <c r="ED126" s="57"/>
      <c r="EE126" s="57"/>
      <c r="EF126" s="57"/>
      <c r="EG126" s="57"/>
      <c r="EH126" s="57"/>
      <c r="EI126" s="57"/>
      <c r="EJ126" s="57"/>
      <c r="EK126" s="57"/>
      <c r="EL126" s="57"/>
      <c r="EM126" s="57"/>
      <c r="EN126" s="57"/>
      <c r="EO126" s="57"/>
      <c r="EP126" s="57"/>
      <c r="EQ126" s="57"/>
      <c r="ER126" s="57"/>
      <c r="ES126" s="57"/>
      <c r="ET126" s="57"/>
      <c r="EU126" s="57"/>
      <c r="EV126" s="57"/>
      <c r="EW126" s="57"/>
      <c r="EX126" s="57"/>
      <c r="EY126" s="57"/>
      <c r="EZ126" s="57"/>
      <c r="FA126" s="57"/>
      <c r="FB126" s="57"/>
      <c r="FC126" s="57"/>
      <c r="FD126" s="57"/>
      <c r="FE126" s="57"/>
      <c r="FF126" s="57"/>
      <c r="FG126" s="57"/>
      <c r="FH126" s="57"/>
      <c r="FI126" s="57"/>
      <c r="FJ126" s="57"/>
      <c r="FK126" s="57"/>
      <c r="FL126" s="57"/>
      <c r="FM126" s="57"/>
      <c r="FN126" s="57"/>
      <c r="FO126" s="57"/>
      <c r="FP126" s="57"/>
      <c r="FQ126" s="57"/>
      <c r="FR126" s="57"/>
      <c r="FS126" s="57"/>
      <c r="FT126" s="57"/>
      <c r="FU126" s="57"/>
      <c r="FV126" s="57"/>
      <c r="FW126" s="57"/>
      <c r="FX126" s="57"/>
      <c r="FY126" s="57"/>
      <c r="FZ126" s="57"/>
      <c r="GA126" s="57"/>
      <c r="GB126" s="57"/>
      <c r="GC126" s="57"/>
      <c r="GD126" s="57"/>
      <c r="GE126" s="57"/>
      <c r="GF126" s="57"/>
      <c r="GG126" s="57"/>
      <c r="GH126" s="57"/>
      <c r="GI126" s="57"/>
      <c r="GJ126" s="57"/>
      <c r="GK126" s="57"/>
      <c r="GL126" s="57"/>
      <c r="GM126" s="57"/>
      <c r="GN126" s="57"/>
      <c r="GO126" s="57"/>
      <c r="GP126" s="57"/>
      <c r="GQ126" s="57"/>
      <c r="GR126" s="57"/>
      <c r="GS126" s="57"/>
      <c r="GT126" s="57"/>
      <c r="GU126" s="57"/>
      <c r="GV126" s="57"/>
      <c r="GW126" s="57"/>
      <c r="GX126" s="57"/>
      <c r="GY126" s="57"/>
      <c r="GZ126" s="57"/>
      <c r="HA126" s="57"/>
      <c r="HB126" s="57"/>
      <c r="HC126" s="57"/>
      <c r="HD126" s="57"/>
      <c r="HE126" s="57"/>
      <c r="HF126" s="57"/>
      <c r="HG126" s="57"/>
      <c r="HH126" s="57"/>
      <c r="HI126" s="57"/>
      <c r="HJ126" s="57"/>
      <c r="HK126" s="57"/>
      <c r="HL126" s="57"/>
      <c r="HM126" s="57"/>
      <c r="HN126" s="57"/>
      <c r="HO126" s="57"/>
      <c r="HP126" s="57"/>
      <c r="HQ126" s="57"/>
      <c r="HR126" s="57"/>
      <c r="HS126" s="57"/>
      <c r="HT126" s="57"/>
      <c r="HU126" s="57"/>
      <c r="HV126" s="57"/>
      <c r="HW126" s="56"/>
      <c r="HX126" s="56"/>
      <c r="HY126" s="56"/>
      <c r="HZ126" s="56"/>
      <c r="IA126" s="56"/>
      <c r="IB126" s="56"/>
      <c r="IC126" s="56"/>
      <c r="ID126" s="56"/>
      <c r="IE126" s="56"/>
      <c r="IF126" s="56"/>
      <c r="IG126" s="56"/>
      <c r="IH126" s="56"/>
      <c r="II126" s="56"/>
      <c r="IJ126" s="56"/>
      <c r="IK126" s="56"/>
      <c r="IL126" s="56"/>
      <c r="IM126" s="56"/>
      <c r="IN126" s="56"/>
      <c r="IO126" s="57"/>
      <c r="IP126" s="57"/>
    </row>
    <row r="127" spans="1:250" ht="14.5" thickBot="1" x14ac:dyDescent="0.35">
      <c r="A127" s="50" t="s">
        <v>324</v>
      </c>
      <c r="B127" s="51" t="s">
        <v>381</v>
      </c>
      <c r="C127" s="51" t="s">
        <v>321</v>
      </c>
      <c r="D127" s="52" t="s">
        <v>403</v>
      </c>
      <c r="E127" s="52" t="s">
        <v>131</v>
      </c>
      <c r="F127" s="53" t="s">
        <v>131</v>
      </c>
      <c r="G127" s="53" t="s">
        <v>131</v>
      </c>
      <c r="H127" s="53" t="s">
        <v>131</v>
      </c>
      <c r="I127" s="54" t="s">
        <v>97</v>
      </c>
      <c r="J127" s="44" t="str">
        <f t="shared" si="39"/>
        <v>N/A</v>
      </c>
      <c r="K127" s="55">
        <v>-24.99578</v>
      </c>
      <c r="L127" s="55">
        <v>31.5915</v>
      </c>
      <c r="M127" s="51"/>
      <c r="N127" s="52"/>
      <c r="O127" s="46"/>
      <c r="P127" s="117"/>
      <c r="Q127" s="117"/>
      <c r="R127" s="118"/>
      <c r="S127" s="118"/>
      <c r="T127" s="117"/>
      <c r="U127" s="116"/>
      <c r="V127" s="116"/>
      <c r="W127" s="119"/>
      <c r="X127" s="119"/>
      <c r="Y127" s="117"/>
      <c r="Z127" s="117"/>
      <c r="AA127" s="118"/>
      <c r="AB127" s="118"/>
      <c r="AC127" s="117"/>
      <c r="AD127" s="116"/>
      <c r="AE127" s="116"/>
      <c r="AF127" s="119"/>
      <c r="AG127" s="119"/>
      <c r="AH127" s="120"/>
      <c r="AI127" s="308">
        <f t="shared" si="38"/>
        <v>0</v>
      </c>
    </row>
    <row r="128" spans="1:250" s="49" customFormat="1" ht="14.5" thickBot="1" x14ac:dyDescent="0.35">
      <c r="A128" s="50" t="s">
        <v>212</v>
      </c>
      <c r="B128" s="51" t="s">
        <v>381</v>
      </c>
      <c r="C128" s="51" t="s">
        <v>321</v>
      </c>
      <c r="D128" s="52" t="s">
        <v>404</v>
      </c>
      <c r="E128" s="52" t="s">
        <v>1607</v>
      </c>
      <c r="F128" s="53">
        <v>100000</v>
      </c>
      <c r="G128" s="53" t="s">
        <v>131</v>
      </c>
      <c r="H128" s="53" t="s">
        <v>131</v>
      </c>
      <c r="I128" s="54" t="s">
        <v>98</v>
      </c>
      <c r="J128" s="44">
        <f t="shared" si="39"/>
        <v>100000</v>
      </c>
      <c r="K128" s="55">
        <v>-24.99597</v>
      </c>
      <c r="L128" s="55">
        <v>31.596564000000001</v>
      </c>
      <c r="M128" s="52" t="s">
        <v>407</v>
      </c>
      <c r="N128" s="52"/>
      <c r="O128" s="46"/>
      <c r="P128" s="232"/>
      <c r="Q128" s="234"/>
      <c r="R128" s="235"/>
      <c r="S128" s="235"/>
      <c r="T128" s="232"/>
      <c r="U128" s="236"/>
      <c r="V128" s="236"/>
      <c r="W128" s="307">
        <f t="shared" ref="W128" si="57">V128*12</f>
        <v>0</v>
      </c>
      <c r="X128" s="307">
        <f t="shared" ref="X128" si="58">W128*5+U128</f>
        <v>0</v>
      </c>
      <c r="Y128" s="232"/>
      <c r="Z128" s="233"/>
      <c r="AA128" s="235"/>
      <c r="AB128" s="235"/>
      <c r="AC128" s="232"/>
      <c r="AD128" s="236"/>
      <c r="AE128" s="236"/>
      <c r="AF128" s="307">
        <f>AE128*12</f>
        <v>0</v>
      </c>
      <c r="AG128" s="307">
        <f>AF128*5+AD128</f>
        <v>0</v>
      </c>
      <c r="AH128" s="308">
        <f t="shared" ref="AH128" si="59">AG128+X128</f>
        <v>0</v>
      </c>
      <c r="AI128" s="308">
        <f t="shared" si="38"/>
        <v>0</v>
      </c>
      <c r="HW128" s="31"/>
      <c r="HX128" s="31"/>
      <c r="HY128" s="31"/>
      <c r="HZ128" s="31"/>
      <c r="IA128" s="31"/>
      <c r="IB128" s="31"/>
      <c r="IC128" s="31"/>
      <c r="ID128" s="31"/>
      <c r="IE128" s="31"/>
      <c r="IF128" s="31"/>
      <c r="IG128" s="31"/>
      <c r="IH128" s="31"/>
      <c r="II128" s="31"/>
      <c r="IJ128" s="31"/>
      <c r="IK128" s="31"/>
      <c r="IL128" s="31"/>
      <c r="IM128" s="31"/>
      <c r="IN128" s="31"/>
    </row>
    <row r="129" spans="1:248" s="49" customFormat="1" ht="14.5" thickBot="1" x14ac:dyDescent="0.35">
      <c r="A129" s="50" t="s">
        <v>212</v>
      </c>
      <c r="B129" s="51" t="s">
        <v>381</v>
      </c>
      <c r="C129" s="51" t="s">
        <v>321</v>
      </c>
      <c r="D129" s="52" t="s">
        <v>408</v>
      </c>
      <c r="E129" s="52" t="s">
        <v>189</v>
      </c>
      <c r="F129" s="53">
        <v>0</v>
      </c>
      <c r="G129" s="53" t="s">
        <v>131</v>
      </c>
      <c r="H129" s="53" t="s">
        <v>131</v>
      </c>
      <c r="I129" s="54" t="s">
        <v>98</v>
      </c>
      <c r="J129" s="44">
        <f t="shared" si="39"/>
        <v>0</v>
      </c>
      <c r="K129" s="55">
        <v>-24.993289999999998</v>
      </c>
      <c r="L129" s="55">
        <v>31.590710000000001</v>
      </c>
      <c r="M129" s="52"/>
      <c r="N129" s="52"/>
      <c r="O129" s="46"/>
      <c r="P129" s="117"/>
      <c r="Q129" s="117"/>
      <c r="R129" s="118"/>
      <c r="S129" s="118"/>
      <c r="T129" s="117"/>
      <c r="U129" s="116"/>
      <c r="V129" s="116"/>
      <c r="W129" s="119"/>
      <c r="X129" s="119"/>
      <c r="Y129" s="117"/>
      <c r="Z129" s="117"/>
      <c r="AA129" s="118"/>
      <c r="AB129" s="118"/>
      <c r="AC129" s="117"/>
      <c r="AD129" s="116"/>
      <c r="AE129" s="116"/>
      <c r="AF129" s="119"/>
      <c r="AG129" s="119"/>
      <c r="AH129" s="120"/>
      <c r="AI129" s="308">
        <f t="shared" si="38"/>
        <v>0</v>
      </c>
      <c r="HW129" s="31"/>
      <c r="HX129" s="31"/>
      <c r="HY129" s="31"/>
      <c r="HZ129" s="31"/>
      <c r="IA129" s="31"/>
      <c r="IB129" s="31"/>
      <c r="IC129" s="31"/>
      <c r="ID129" s="31"/>
      <c r="IE129" s="31"/>
      <c r="IF129" s="31"/>
      <c r="IG129" s="31"/>
      <c r="IH129" s="31"/>
      <c r="II129" s="31"/>
      <c r="IJ129" s="31"/>
      <c r="IK129" s="31"/>
      <c r="IL129" s="31"/>
      <c r="IM129" s="31"/>
      <c r="IN129" s="31"/>
    </row>
    <row r="130" spans="1:248" s="49" customFormat="1" ht="14.5" thickBot="1" x14ac:dyDescent="0.35">
      <c r="A130" s="50" t="s">
        <v>212</v>
      </c>
      <c r="B130" s="51" t="s">
        <v>381</v>
      </c>
      <c r="C130" s="51" t="s">
        <v>321</v>
      </c>
      <c r="D130" s="52" t="s">
        <v>411</v>
      </c>
      <c r="E130" s="52" t="s">
        <v>189</v>
      </c>
      <c r="F130" s="53">
        <v>0</v>
      </c>
      <c r="G130" s="53" t="s">
        <v>131</v>
      </c>
      <c r="H130" s="53" t="s">
        <v>131</v>
      </c>
      <c r="I130" s="54" t="s">
        <v>98</v>
      </c>
      <c r="J130" s="44">
        <f t="shared" si="39"/>
        <v>0</v>
      </c>
      <c r="K130" s="55">
        <v>-24.99447</v>
      </c>
      <c r="L130" s="55">
        <v>31.590195000000001</v>
      </c>
      <c r="M130" s="52"/>
      <c r="N130" s="52"/>
      <c r="O130" s="46"/>
      <c r="P130" s="117"/>
      <c r="Q130" s="117"/>
      <c r="R130" s="118"/>
      <c r="S130" s="118"/>
      <c r="T130" s="117"/>
      <c r="U130" s="116"/>
      <c r="V130" s="116"/>
      <c r="W130" s="119"/>
      <c r="X130" s="119"/>
      <c r="Y130" s="117"/>
      <c r="Z130" s="117"/>
      <c r="AA130" s="118"/>
      <c r="AB130" s="118"/>
      <c r="AC130" s="117"/>
      <c r="AD130" s="116"/>
      <c r="AE130" s="116"/>
      <c r="AF130" s="119"/>
      <c r="AG130" s="119"/>
      <c r="AH130" s="120"/>
      <c r="AI130" s="308">
        <f t="shared" si="38"/>
        <v>0</v>
      </c>
      <c r="HW130" s="31"/>
      <c r="HX130" s="31"/>
      <c r="HY130" s="31"/>
      <c r="HZ130" s="31"/>
      <c r="IA130" s="31"/>
      <c r="IB130" s="31"/>
      <c r="IC130" s="31"/>
      <c r="ID130" s="31"/>
      <c r="IE130" s="31"/>
      <c r="IF130" s="31"/>
      <c r="IG130" s="31"/>
      <c r="IH130" s="31"/>
      <c r="II130" s="31"/>
      <c r="IJ130" s="31"/>
      <c r="IK130" s="31"/>
      <c r="IL130" s="31"/>
      <c r="IM130" s="31"/>
      <c r="IN130" s="31"/>
    </row>
    <row r="131" spans="1:248" s="49" customFormat="1" ht="14.5" thickBot="1" x14ac:dyDescent="0.35">
      <c r="A131" s="50" t="s">
        <v>212</v>
      </c>
      <c r="B131" s="51" t="s">
        <v>381</v>
      </c>
      <c r="C131" s="51" t="s">
        <v>321</v>
      </c>
      <c r="D131" s="52" t="s">
        <v>412</v>
      </c>
      <c r="E131" s="52" t="s">
        <v>189</v>
      </c>
      <c r="F131" s="53">
        <v>0</v>
      </c>
      <c r="G131" s="53" t="s">
        <v>131</v>
      </c>
      <c r="H131" s="53" t="s">
        <v>131</v>
      </c>
      <c r="I131" s="54" t="s">
        <v>98</v>
      </c>
      <c r="J131" s="44">
        <f t="shared" si="39"/>
        <v>0</v>
      </c>
      <c r="K131" s="55">
        <v>-24.968824999999999</v>
      </c>
      <c r="L131" s="55">
        <v>31.593826</v>
      </c>
      <c r="M131" s="52" t="s">
        <v>414</v>
      </c>
      <c r="N131" s="52"/>
      <c r="O131" s="46"/>
      <c r="P131" s="117"/>
      <c r="Q131" s="117"/>
      <c r="R131" s="118"/>
      <c r="S131" s="118"/>
      <c r="T131" s="117"/>
      <c r="U131" s="116"/>
      <c r="V131" s="116"/>
      <c r="W131" s="119"/>
      <c r="X131" s="119"/>
      <c r="Y131" s="117"/>
      <c r="Z131" s="117"/>
      <c r="AA131" s="118"/>
      <c r="AB131" s="118"/>
      <c r="AC131" s="117"/>
      <c r="AD131" s="116"/>
      <c r="AE131" s="116"/>
      <c r="AF131" s="119"/>
      <c r="AG131" s="119"/>
      <c r="AH131" s="120"/>
      <c r="AI131" s="308">
        <f t="shared" si="38"/>
        <v>0</v>
      </c>
      <c r="HW131" s="31"/>
      <c r="HX131" s="31"/>
      <c r="HY131" s="31"/>
      <c r="HZ131" s="31"/>
      <c r="IA131" s="31"/>
      <c r="IB131" s="31"/>
      <c r="IC131" s="31"/>
      <c r="ID131" s="31"/>
      <c r="IE131" s="31"/>
      <c r="IF131" s="31"/>
      <c r="IG131" s="31"/>
      <c r="IH131" s="31"/>
      <c r="II131" s="31"/>
      <c r="IJ131" s="31"/>
      <c r="IK131" s="31"/>
      <c r="IL131" s="31"/>
      <c r="IM131" s="31"/>
      <c r="IN131" s="31"/>
    </row>
    <row r="132" spans="1:248" ht="18.5" thickBot="1" x14ac:dyDescent="0.35">
      <c r="A132" s="50" t="s">
        <v>189</v>
      </c>
      <c r="B132" s="51" t="s">
        <v>381</v>
      </c>
      <c r="C132" s="51" t="s">
        <v>321</v>
      </c>
      <c r="D132" s="52" t="s">
        <v>415</v>
      </c>
      <c r="E132" s="51" t="s">
        <v>1603</v>
      </c>
      <c r="F132" s="53">
        <v>5000</v>
      </c>
      <c r="G132" s="54" t="s">
        <v>102</v>
      </c>
      <c r="H132" s="54" t="s">
        <v>141</v>
      </c>
      <c r="I132" s="54" t="s">
        <v>107</v>
      </c>
      <c r="J132" s="44">
        <f t="shared" si="39"/>
        <v>5000</v>
      </c>
      <c r="K132" s="55">
        <v>-25.355903000000001</v>
      </c>
      <c r="L132" s="55">
        <v>31.895144999999999</v>
      </c>
      <c r="M132" s="51" t="s">
        <v>416</v>
      </c>
      <c r="N132" s="52"/>
      <c r="O132" s="46"/>
      <c r="P132" s="232"/>
      <c r="Q132" s="234"/>
      <c r="R132" s="235"/>
      <c r="S132" s="235"/>
      <c r="T132" s="232"/>
      <c r="U132" s="236"/>
      <c r="V132" s="236"/>
      <c r="W132" s="307">
        <f t="shared" ref="W132:W134" si="60">V132*12</f>
        <v>0</v>
      </c>
      <c r="X132" s="307">
        <f t="shared" ref="X132:X134" si="61">W132*5+U132</f>
        <v>0</v>
      </c>
      <c r="Y132" s="232"/>
      <c r="Z132" s="233"/>
      <c r="AA132" s="235"/>
      <c r="AB132" s="235"/>
      <c r="AC132" s="232"/>
      <c r="AD132" s="236"/>
      <c r="AE132" s="236"/>
      <c r="AF132" s="307">
        <f t="shared" ref="AF132:AF134" si="62">AE132*12</f>
        <v>0</v>
      </c>
      <c r="AG132" s="307">
        <f t="shared" ref="AG132:AG134" si="63">AF132*5+AD132</f>
        <v>0</v>
      </c>
      <c r="AH132" s="308">
        <f t="shared" ref="AH132:AH134" si="64">AG132+X132</f>
        <v>0</v>
      </c>
      <c r="AI132" s="308">
        <f t="shared" si="38"/>
        <v>0</v>
      </c>
    </row>
    <row r="133" spans="1:248" ht="18.5" thickBot="1" x14ac:dyDescent="0.35">
      <c r="A133" s="50" t="s">
        <v>189</v>
      </c>
      <c r="B133" s="51" t="s">
        <v>381</v>
      </c>
      <c r="C133" s="51" t="s">
        <v>321</v>
      </c>
      <c r="D133" s="52" t="s">
        <v>417</v>
      </c>
      <c r="E133" s="51" t="s">
        <v>1603</v>
      </c>
      <c r="F133" s="53">
        <v>5000</v>
      </c>
      <c r="G133" s="54" t="s">
        <v>101</v>
      </c>
      <c r="H133" s="54" t="s">
        <v>141</v>
      </c>
      <c r="I133" s="54" t="s">
        <v>104</v>
      </c>
      <c r="J133" s="44">
        <f t="shared" si="39"/>
        <v>5000</v>
      </c>
      <c r="K133" s="55">
        <v>-24.957239999999999</v>
      </c>
      <c r="L133" s="55">
        <v>31.602730999999999</v>
      </c>
      <c r="M133" s="51" t="s">
        <v>418</v>
      </c>
      <c r="N133" s="52"/>
      <c r="O133" s="46"/>
      <c r="P133" s="232"/>
      <c r="Q133" s="234"/>
      <c r="R133" s="235"/>
      <c r="S133" s="235"/>
      <c r="T133" s="232"/>
      <c r="U133" s="236"/>
      <c r="V133" s="236"/>
      <c r="W133" s="307">
        <f t="shared" si="60"/>
        <v>0</v>
      </c>
      <c r="X133" s="307">
        <f t="shared" si="61"/>
        <v>0</v>
      </c>
      <c r="Y133" s="232"/>
      <c r="Z133" s="233"/>
      <c r="AA133" s="235"/>
      <c r="AB133" s="235"/>
      <c r="AC133" s="232"/>
      <c r="AD133" s="236"/>
      <c r="AE133" s="236"/>
      <c r="AF133" s="307">
        <f t="shared" si="62"/>
        <v>0</v>
      </c>
      <c r="AG133" s="307">
        <f t="shared" si="63"/>
        <v>0</v>
      </c>
      <c r="AH133" s="308">
        <f t="shared" si="64"/>
        <v>0</v>
      </c>
      <c r="AI133" s="308">
        <f t="shared" ref="AI133:AI134" si="65">AH133*2</f>
        <v>0</v>
      </c>
    </row>
    <row r="134" spans="1:248" ht="14.5" thickBot="1" x14ac:dyDescent="0.35">
      <c r="A134" s="50" t="s">
        <v>189</v>
      </c>
      <c r="B134" s="51" t="s">
        <v>381</v>
      </c>
      <c r="C134" s="51" t="s">
        <v>321</v>
      </c>
      <c r="D134" s="52" t="s">
        <v>419</v>
      </c>
      <c r="E134" s="51" t="s">
        <v>1603</v>
      </c>
      <c r="F134" s="53">
        <v>5000</v>
      </c>
      <c r="G134" s="54" t="s">
        <v>102</v>
      </c>
      <c r="H134" s="54" t="s">
        <v>141</v>
      </c>
      <c r="I134" s="54" t="s">
        <v>107</v>
      </c>
      <c r="J134" s="44">
        <f t="shared" si="39"/>
        <v>5000</v>
      </c>
      <c r="K134" s="55">
        <v>-25.471571000000001</v>
      </c>
      <c r="L134" s="55">
        <v>31.507888000000001</v>
      </c>
      <c r="M134" s="51" t="s">
        <v>420</v>
      </c>
      <c r="N134" s="52"/>
      <c r="O134" s="46"/>
      <c r="P134" s="232"/>
      <c r="Q134" s="234"/>
      <c r="R134" s="235"/>
      <c r="S134" s="235"/>
      <c r="T134" s="232"/>
      <c r="U134" s="236"/>
      <c r="V134" s="236"/>
      <c r="W134" s="307">
        <f t="shared" si="60"/>
        <v>0</v>
      </c>
      <c r="X134" s="307">
        <f t="shared" si="61"/>
        <v>0</v>
      </c>
      <c r="Y134" s="232"/>
      <c r="Z134" s="233"/>
      <c r="AA134" s="235"/>
      <c r="AB134" s="235"/>
      <c r="AC134" s="232"/>
      <c r="AD134" s="236"/>
      <c r="AE134" s="236"/>
      <c r="AF134" s="307">
        <f t="shared" si="62"/>
        <v>0</v>
      </c>
      <c r="AG134" s="307">
        <f t="shared" si="63"/>
        <v>0</v>
      </c>
      <c r="AH134" s="308">
        <f t="shared" si="64"/>
        <v>0</v>
      </c>
      <c r="AI134" s="308">
        <f t="shared" si="65"/>
        <v>0</v>
      </c>
    </row>
    <row r="135" spans="1:248" ht="14.5" thickBot="1" x14ac:dyDescent="0.35">
      <c r="A135" s="50" t="s">
        <v>189</v>
      </c>
      <c r="B135" s="51" t="s">
        <v>381</v>
      </c>
      <c r="C135" s="51" t="s">
        <v>321</v>
      </c>
      <c r="D135" s="52" t="s">
        <v>421</v>
      </c>
      <c r="E135" s="51" t="s">
        <v>1603</v>
      </c>
      <c r="F135" s="53">
        <v>10000</v>
      </c>
      <c r="G135" s="54" t="s">
        <v>97</v>
      </c>
      <c r="H135" s="54" t="s">
        <v>141</v>
      </c>
      <c r="I135" s="54" t="s">
        <v>96</v>
      </c>
      <c r="J135" s="44">
        <f t="shared" ref="J135:J197" si="66">F135</f>
        <v>10000</v>
      </c>
      <c r="K135" s="55">
        <v>-24.481065999999998</v>
      </c>
      <c r="L135" s="55">
        <v>31.390122999999999</v>
      </c>
      <c r="M135" s="51" t="s">
        <v>423</v>
      </c>
      <c r="N135" s="52"/>
      <c r="O135" s="46"/>
      <c r="P135" s="232"/>
      <c r="Q135" s="234"/>
      <c r="R135" s="235"/>
      <c r="S135" s="235"/>
      <c r="T135" s="232"/>
      <c r="U135" s="236"/>
      <c r="V135" s="236"/>
      <c r="W135" s="307">
        <f t="shared" ref="W135:W196" si="67">V135*12</f>
        <v>0</v>
      </c>
      <c r="X135" s="307">
        <f t="shared" ref="X135:X196" si="68">W135*5+U135</f>
        <v>0</v>
      </c>
      <c r="Y135" s="232"/>
      <c r="Z135" s="233"/>
      <c r="AA135" s="235"/>
      <c r="AB135" s="235"/>
      <c r="AC135" s="232"/>
      <c r="AD135" s="236"/>
      <c r="AE135" s="236"/>
      <c r="AF135" s="307">
        <f>AE135*12</f>
        <v>0</v>
      </c>
      <c r="AG135" s="307">
        <f>AF135*5+AD135</f>
        <v>0</v>
      </c>
      <c r="AH135" s="308">
        <f t="shared" ref="AH135:AH140" si="69">AG135+X135</f>
        <v>0</v>
      </c>
      <c r="AI135" s="308">
        <f t="shared" ref="AI135:AI196" si="70">AH135*2</f>
        <v>0</v>
      </c>
    </row>
    <row r="136" spans="1:248" ht="14.5" thickBot="1" x14ac:dyDescent="0.35">
      <c r="A136" s="50" t="s">
        <v>189</v>
      </c>
      <c r="B136" s="51" t="s">
        <v>381</v>
      </c>
      <c r="C136" s="51" t="s">
        <v>321</v>
      </c>
      <c r="D136" s="52" t="s">
        <v>424</v>
      </c>
      <c r="E136" s="51" t="s">
        <v>1603</v>
      </c>
      <c r="F136" s="53">
        <v>5000</v>
      </c>
      <c r="G136" s="53" t="s">
        <v>97</v>
      </c>
      <c r="H136" s="53" t="s">
        <v>141</v>
      </c>
      <c r="I136" s="53" t="s">
        <v>96</v>
      </c>
      <c r="J136" s="44">
        <f t="shared" si="66"/>
        <v>5000</v>
      </c>
      <c r="K136" s="55">
        <v>-24.967552999999999</v>
      </c>
      <c r="L136" s="55">
        <v>31.593563</v>
      </c>
      <c r="M136" s="52"/>
      <c r="N136" s="52"/>
      <c r="O136" s="46"/>
      <c r="P136" s="232"/>
      <c r="Q136" s="234"/>
      <c r="R136" s="235"/>
      <c r="S136" s="235"/>
      <c r="T136" s="232"/>
      <c r="U136" s="236"/>
      <c r="V136" s="236"/>
      <c r="W136" s="307">
        <f t="shared" si="67"/>
        <v>0</v>
      </c>
      <c r="X136" s="307">
        <f t="shared" si="68"/>
        <v>0</v>
      </c>
      <c r="Y136" s="232"/>
      <c r="Z136" s="233"/>
      <c r="AA136" s="235"/>
      <c r="AB136" s="235"/>
      <c r="AC136" s="232"/>
      <c r="AD136" s="236"/>
      <c r="AE136" s="236"/>
      <c r="AF136" s="307">
        <f>AE136*12</f>
        <v>0</v>
      </c>
      <c r="AG136" s="307">
        <f>AF136*5+AD136</f>
        <v>0</v>
      </c>
      <c r="AH136" s="308">
        <f t="shared" si="69"/>
        <v>0</v>
      </c>
      <c r="AI136" s="308">
        <f t="shared" si="70"/>
        <v>0</v>
      </c>
    </row>
    <row r="137" spans="1:248" ht="18.5" thickBot="1" x14ac:dyDescent="0.35">
      <c r="A137" s="50" t="s">
        <v>189</v>
      </c>
      <c r="B137" s="51" t="s">
        <v>381</v>
      </c>
      <c r="C137" s="51" t="s">
        <v>321</v>
      </c>
      <c r="D137" s="52" t="s">
        <v>425</v>
      </c>
      <c r="E137" s="51" t="s">
        <v>1603</v>
      </c>
      <c r="F137" s="53">
        <v>5000</v>
      </c>
      <c r="G137" s="53" t="s">
        <v>97</v>
      </c>
      <c r="H137" s="53" t="s">
        <v>132</v>
      </c>
      <c r="I137" s="53" t="s">
        <v>150</v>
      </c>
      <c r="J137" s="44">
        <f t="shared" si="66"/>
        <v>5000</v>
      </c>
      <c r="K137" s="55">
        <v>-24.968942999999999</v>
      </c>
      <c r="L137" s="55">
        <v>31.593603999999999</v>
      </c>
      <c r="M137" s="52"/>
      <c r="N137" s="52"/>
      <c r="O137" s="46"/>
      <c r="P137" s="232"/>
      <c r="Q137" s="234"/>
      <c r="R137" s="235"/>
      <c r="S137" s="235"/>
      <c r="T137" s="232"/>
      <c r="U137" s="236"/>
      <c r="V137" s="236"/>
      <c r="W137" s="307">
        <f t="shared" si="67"/>
        <v>0</v>
      </c>
      <c r="X137" s="307">
        <f t="shared" si="68"/>
        <v>0</v>
      </c>
      <c r="Y137" s="232"/>
      <c r="Z137" s="233"/>
      <c r="AA137" s="235"/>
      <c r="AB137" s="235"/>
      <c r="AC137" s="232"/>
      <c r="AD137" s="236"/>
      <c r="AE137" s="236"/>
      <c r="AF137" s="307">
        <f>AE137*12</f>
        <v>0</v>
      </c>
      <c r="AG137" s="307">
        <f>AF137*5+AD137</f>
        <v>0</v>
      </c>
      <c r="AH137" s="308">
        <f t="shared" si="69"/>
        <v>0</v>
      </c>
      <c r="AI137" s="308">
        <f t="shared" si="70"/>
        <v>0</v>
      </c>
    </row>
    <row r="138" spans="1:248" ht="18.5" thickBot="1" x14ac:dyDescent="0.35">
      <c r="A138" s="50" t="s">
        <v>189</v>
      </c>
      <c r="B138" s="51" t="s">
        <v>381</v>
      </c>
      <c r="C138" s="51" t="s">
        <v>321</v>
      </c>
      <c r="D138" s="52" t="s">
        <v>426</v>
      </c>
      <c r="E138" s="51" t="s">
        <v>1603</v>
      </c>
      <c r="F138" s="53">
        <v>5000</v>
      </c>
      <c r="G138" s="53" t="s">
        <v>97</v>
      </c>
      <c r="H138" s="53" t="s">
        <v>101</v>
      </c>
      <c r="I138" s="53" t="s">
        <v>150</v>
      </c>
      <c r="J138" s="44">
        <f t="shared" si="66"/>
        <v>5000</v>
      </c>
      <c r="K138" s="55">
        <v>-24.968824999999999</v>
      </c>
      <c r="L138" s="55">
        <v>31.593826</v>
      </c>
      <c r="M138" s="52" t="s">
        <v>414</v>
      </c>
      <c r="N138" s="52"/>
      <c r="O138" s="46"/>
      <c r="P138" s="232"/>
      <c r="Q138" s="234"/>
      <c r="R138" s="235"/>
      <c r="S138" s="235"/>
      <c r="T138" s="232"/>
      <c r="U138" s="236"/>
      <c r="V138" s="236"/>
      <c r="W138" s="307">
        <f t="shared" si="67"/>
        <v>0</v>
      </c>
      <c r="X138" s="307">
        <f t="shared" si="68"/>
        <v>0</v>
      </c>
      <c r="Y138" s="232"/>
      <c r="Z138" s="233"/>
      <c r="AA138" s="235"/>
      <c r="AB138" s="235"/>
      <c r="AC138" s="232"/>
      <c r="AD138" s="236"/>
      <c r="AE138" s="236"/>
      <c r="AF138" s="307">
        <f>AE138*12</f>
        <v>0</v>
      </c>
      <c r="AG138" s="307">
        <f>AF138*5+AD138</f>
        <v>0</v>
      </c>
      <c r="AH138" s="308">
        <f t="shared" si="69"/>
        <v>0</v>
      </c>
      <c r="AI138" s="308">
        <f t="shared" si="70"/>
        <v>0</v>
      </c>
    </row>
    <row r="139" spans="1:248" ht="14.5" thickBot="1" x14ac:dyDescent="0.35">
      <c r="A139" s="50" t="s">
        <v>189</v>
      </c>
      <c r="B139" s="51" t="s">
        <v>381</v>
      </c>
      <c r="C139" s="51" t="s">
        <v>321</v>
      </c>
      <c r="D139" s="52" t="s">
        <v>427</v>
      </c>
      <c r="E139" s="51" t="s">
        <v>1603</v>
      </c>
      <c r="F139" s="53">
        <v>5000</v>
      </c>
      <c r="G139" s="54" t="s">
        <v>102</v>
      </c>
      <c r="H139" s="54" t="s">
        <v>141</v>
      </c>
      <c r="I139" s="54" t="s">
        <v>107</v>
      </c>
      <c r="J139" s="44">
        <f t="shared" si="66"/>
        <v>5000</v>
      </c>
      <c r="K139" s="55">
        <v>-25.326719000000001</v>
      </c>
      <c r="L139" s="55">
        <v>31.391273000000002</v>
      </c>
      <c r="M139" s="51" t="s">
        <v>428</v>
      </c>
      <c r="N139" s="52"/>
      <c r="O139" s="46"/>
      <c r="P139" s="232"/>
      <c r="Q139" s="234"/>
      <c r="R139" s="235"/>
      <c r="S139" s="235"/>
      <c r="T139" s="232"/>
      <c r="U139" s="236"/>
      <c r="V139" s="236"/>
      <c r="W139" s="307">
        <f t="shared" si="67"/>
        <v>0</v>
      </c>
      <c r="X139" s="307">
        <f t="shared" si="68"/>
        <v>0</v>
      </c>
      <c r="Y139" s="232"/>
      <c r="Z139" s="233"/>
      <c r="AA139" s="235"/>
      <c r="AB139" s="235"/>
      <c r="AC139" s="232"/>
      <c r="AD139" s="236"/>
      <c r="AE139" s="236"/>
      <c r="AF139" s="307">
        <f t="shared" ref="AF139:AF140" si="71">AE139*12</f>
        <v>0</v>
      </c>
      <c r="AG139" s="307">
        <f t="shared" ref="AG139:AG140" si="72">AF139*5+AD139</f>
        <v>0</v>
      </c>
      <c r="AH139" s="308">
        <f t="shared" si="69"/>
        <v>0</v>
      </c>
      <c r="AI139" s="308">
        <f t="shared" si="70"/>
        <v>0</v>
      </c>
    </row>
    <row r="140" spans="1:248" s="49" customFormat="1" ht="18.5" thickBot="1" x14ac:dyDescent="0.35">
      <c r="A140" s="58" t="s">
        <v>429</v>
      </c>
      <c r="B140" s="51" t="s">
        <v>381</v>
      </c>
      <c r="C140" s="51" t="s">
        <v>321</v>
      </c>
      <c r="D140" s="52" t="s">
        <v>430</v>
      </c>
      <c r="E140" s="51" t="s">
        <v>1603</v>
      </c>
      <c r="F140" s="53">
        <v>5000</v>
      </c>
      <c r="G140" s="53" t="s">
        <v>102</v>
      </c>
      <c r="H140" s="54" t="s">
        <v>141</v>
      </c>
      <c r="I140" s="54" t="s">
        <v>431</v>
      </c>
      <c r="J140" s="44">
        <f t="shared" si="66"/>
        <v>5000</v>
      </c>
      <c r="K140" s="55">
        <v>-25.168758</v>
      </c>
      <c r="L140" s="55">
        <v>31.269905999999999</v>
      </c>
      <c r="M140" s="52"/>
      <c r="N140" s="52"/>
      <c r="O140" s="46"/>
      <c r="P140" s="232"/>
      <c r="Q140" s="234"/>
      <c r="R140" s="235"/>
      <c r="S140" s="235"/>
      <c r="T140" s="232"/>
      <c r="U140" s="236"/>
      <c r="V140" s="236"/>
      <c r="W140" s="307">
        <f t="shared" si="67"/>
        <v>0</v>
      </c>
      <c r="X140" s="307">
        <f t="shared" si="68"/>
        <v>0</v>
      </c>
      <c r="Y140" s="232"/>
      <c r="Z140" s="233"/>
      <c r="AA140" s="235"/>
      <c r="AB140" s="235"/>
      <c r="AC140" s="232"/>
      <c r="AD140" s="236"/>
      <c r="AE140" s="236"/>
      <c r="AF140" s="307">
        <f t="shared" si="71"/>
        <v>0</v>
      </c>
      <c r="AG140" s="307">
        <f t="shared" si="72"/>
        <v>0</v>
      </c>
      <c r="AH140" s="308">
        <f t="shared" si="69"/>
        <v>0</v>
      </c>
      <c r="AI140" s="308">
        <f t="shared" si="70"/>
        <v>0</v>
      </c>
      <c r="HW140" s="31"/>
      <c r="HX140" s="31"/>
      <c r="HY140" s="31"/>
      <c r="HZ140" s="31"/>
      <c r="IA140" s="31"/>
      <c r="IB140" s="31"/>
      <c r="IC140" s="31"/>
      <c r="ID140" s="31"/>
      <c r="IE140" s="31"/>
      <c r="IF140" s="31"/>
      <c r="IG140" s="31"/>
      <c r="IH140" s="31"/>
      <c r="II140" s="31"/>
      <c r="IJ140" s="31"/>
      <c r="IK140" s="31"/>
      <c r="IL140" s="31"/>
      <c r="IM140" s="31"/>
      <c r="IN140" s="31"/>
    </row>
    <row r="141" spans="1:248" s="49" customFormat="1" ht="14.5" thickBot="1" x14ac:dyDescent="0.35">
      <c r="A141" s="50" t="s">
        <v>432</v>
      </c>
      <c r="B141" s="51" t="s">
        <v>381</v>
      </c>
      <c r="C141" s="51" t="s">
        <v>321</v>
      </c>
      <c r="D141" s="52" t="s">
        <v>433</v>
      </c>
      <c r="E141" s="51" t="s">
        <v>131</v>
      </c>
      <c r="F141" s="53" t="s">
        <v>131</v>
      </c>
      <c r="G141" s="54" t="s">
        <v>131</v>
      </c>
      <c r="H141" s="54" t="s">
        <v>131</v>
      </c>
      <c r="I141" s="54" t="s">
        <v>102</v>
      </c>
      <c r="J141" s="44" t="str">
        <f t="shared" si="66"/>
        <v>N/A</v>
      </c>
      <c r="K141" s="55">
        <v>-25.430806</v>
      </c>
      <c r="L141" s="55">
        <v>31.446491999999999</v>
      </c>
      <c r="M141" s="52"/>
      <c r="N141" s="52"/>
      <c r="O141" s="46"/>
      <c r="P141" s="117"/>
      <c r="Q141" s="117"/>
      <c r="R141" s="118"/>
      <c r="S141" s="118"/>
      <c r="T141" s="117"/>
      <c r="U141" s="116"/>
      <c r="V141" s="116"/>
      <c r="W141" s="119"/>
      <c r="X141" s="119"/>
      <c r="Y141" s="117"/>
      <c r="Z141" s="117"/>
      <c r="AA141" s="118"/>
      <c r="AB141" s="118"/>
      <c r="AC141" s="117"/>
      <c r="AD141" s="116"/>
      <c r="AE141" s="116"/>
      <c r="AF141" s="119"/>
      <c r="AG141" s="119"/>
      <c r="AH141" s="120"/>
      <c r="AI141" s="308">
        <f t="shared" si="70"/>
        <v>0</v>
      </c>
      <c r="HW141" s="31"/>
      <c r="HX141" s="31"/>
      <c r="HY141" s="31"/>
      <c r="HZ141" s="31"/>
      <c r="IA141" s="31"/>
      <c r="IB141" s="31"/>
      <c r="IC141" s="31"/>
      <c r="ID141" s="31"/>
      <c r="IE141" s="31"/>
      <c r="IF141" s="31"/>
      <c r="IG141" s="31"/>
      <c r="IH141" s="31"/>
      <c r="II141" s="31"/>
      <c r="IJ141" s="31"/>
      <c r="IK141" s="31"/>
      <c r="IL141" s="31"/>
      <c r="IM141" s="31"/>
      <c r="IN141" s="31"/>
    </row>
    <row r="142" spans="1:248" s="49" customFormat="1" ht="14.5" thickBot="1" x14ac:dyDescent="0.35">
      <c r="A142" s="50" t="s">
        <v>1614</v>
      </c>
      <c r="B142" s="51" t="s">
        <v>381</v>
      </c>
      <c r="C142" s="51" t="s">
        <v>321</v>
      </c>
      <c r="D142" s="52" t="s">
        <v>1613</v>
      </c>
      <c r="E142" s="51" t="s">
        <v>1607</v>
      </c>
      <c r="F142" s="53">
        <v>50000</v>
      </c>
      <c r="G142" s="54" t="s">
        <v>131</v>
      </c>
      <c r="H142" s="54" t="s">
        <v>131</v>
      </c>
      <c r="I142" s="54" t="s">
        <v>102</v>
      </c>
      <c r="J142" s="44">
        <f t="shared" si="66"/>
        <v>50000</v>
      </c>
      <c r="K142" s="55">
        <v>-25.358794</v>
      </c>
      <c r="L142" s="55">
        <v>31.892710999999998</v>
      </c>
      <c r="M142" s="52"/>
      <c r="N142" s="52"/>
      <c r="O142" s="46"/>
      <c r="P142" s="232"/>
      <c r="Q142" s="234"/>
      <c r="R142" s="235"/>
      <c r="S142" s="235"/>
      <c r="T142" s="232"/>
      <c r="U142" s="236"/>
      <c r="V142" s="236"/>
      <c r="W142" s="307">
        <f t="shared" ref="W142" si="73">V142*12</f>
        <v>0</v>
      </c>
      <c r="X142" s="307">
        <f t="shared" ref="X142" si="74">W142*5+U142</f>
        <v>0</v>
      </c>
      <c r="Y142" s="232"/>
      <c r="Z142" s="233"/>
      <c r="AA142" s="235"/>
      <c r="AB142" s="235"/>
      <c r="AC142" s="232"/>
      <c r="AD142" s="236"/>
      <c r="AE142" s="236"/>
      <c r="AF142" s="307">
        <f>AE142*12</f>
        <v>0</v>
      </c>
      <c r="AG142" s="307">
        <f>AF142*5+AD142</f>
        <v>0</v>
      </c>
      <c r="AH142" s="308">
        <f t="shared" ref="AH142" si="75">AG142+X142</f>
        <v>0</v>
      </c>
      <c r="AI142" s="308">
        <f t="shared" ref="AI142:AI143" si="76">AH142*2</f>
        <v>0</v>
      </c>
      <c r="HW142" s="31"/>
      <c r="HX142" s="31"/>
      <c r="HY142" s="31"/>
      <c r="HZ142" s="31"/>
      <c r="IA142" s="31"/>
      <c r="IB142" s="31"/>
      <c r="IC142" s="31"/>
      <c r="ID142" s="31"/>
      <c r="IE142" s="31"/>
      <c r="IF142" s="31"/>
      <c r="IG142" s="31"/>
      <c r="IH142" s="31"/>
      <c r="II142" s="31"/>
      <c r="IJ142" s="31"/>
      <c r="IK142" s="31"/>
      <c r="IL142" s="31"/>
      <c r="IM142" s="31"/>
      <c r="IN142" s="31"/>
    </row>
    <row r="143" spans="1:248" ht="18.5" thickBot="1" x14ac:dyDescent="0.35">
      <c r="A143" s="50" t="s">
        <v>432</v>
      </c>
      <c r="B143" s="51" t="s">
        <v>381</v>
      </c>
      <c r="C143" s="51" t="s">
        <v>321</v>
      </c>
      <c r="D143" s="52" t="s">
        <v>1615</v>
      </c>
      <c r="E143" s="51" t="s">
        <v>131</v>
      </c>
      <c r="F143" s="53" t="s">
        <v>131</v>
      </c>
      <c r="G143" s="54" t="s">
        <v>131</v>
      </c>
      <c r="H143" s="54" t="s">
        <v>131</v>
      </c>
      <c r="I143" s="54" t="s">
        <v>102</v>
      </c>
      <c r="J143" s="44" t="str">
        <f t="shared" si="66"/>
        <v>N/A</v>
      </c>
      <c r="K143" s="55">
        <v>-25.356176000000001</v>
      </c>
      <c r="L143" s="55">
        <v>31.895461999999998</v>
      </c>
      <c r="M143" s="52"/>
      <c r="N143" s="52"/>
      <c r="O143" s="46"/>
      <c r="P143" s="117"/>
      <c r="Q143" s="117"/>
      <c r="R143" s="118"/>
      <c r="S143" s="118"/>
      <c r="T143" s="117"/>
      <c r="U143" s="116"/>
      <c r="V143" s="116"/>
      <c r="W143" s="119"/>
      <c r="X143" s="119"/>
      <c r="Y143" s="117"/>
      <c r="Z143" s="117"/>
      <c r="AA143" s="118"/>
      <c r="AB143" s="118"/>
      <c r="AC143" s="117"/>
      <c r="AD143" s="116"/>
      <c r="AE143" s="116"/>
      <c r="AF143" s="119"/>
      <c r="AG143" s="119"/>
      <c r="AH143" s="120"/>
      <c r="AI143" s="308">
        <f t="shared" si="76"/>
        <v>0</v>
      </c>
    </row>
    <row r="144" spans="1:248" s="49" customFormat="1" ht="14.5" thickBot="1" x14ac:dyDescent="0.35">
      <c r="A144" s="50" t="s">
        <v>432</v>
      </c>
      <c r="B144" s="51" t="s">
        <v>381</v>
      </c>
      <c r="C144" s="51" t="s">
        <v>321</v>
      </c>
      <c r="D144" s="52" t="s">
        <v>469</v>
      </c>
      <c r="E144" s="52" t="s">
        <v>1607</v>
      </c>
      <c r="F144" s="53">
        <v>50000</v>
      </c>
      <c r="G144" s="53" t="s">
        <v>131</v>
      </c>
      <c r="H144" s="53" t="s">
        <v>131</v>
      </c>
      <c r="I144" s="54" t="s">
        <v>102</v>
      </c>
      <c r="J144" s="44">
        <f t="shared" si="66"/>
        <v>50000</v>
      </c>
      <c r="K144" s="55">
        <v>-24.981766</v>
      </c>
      <c r="L144" s="55">
        <v>31.484558</v>
      </c>
      <c r="M144" s="52"/>
      <c r="N144" s="52"/>
      <c r="O144" s="46"/>
      <c r="P144" s="117"/>
      <c r="Q144" s="117"/>
      <c r="R144" s="118"/>
      <c r="S144" s="118"/>
      <c r="T144" s="117"/>
      <c r="U144" s="116"/>
      <c r="V144" s="116"/>
      <c r="W144" s="119"/>
      <c r="X144" s="119"/>
      <c r="Y144" s="117"/>
      <c r="Z144" s="117"/>
      <c r="AA144" s="118"/>
      <c r="AB144" s="118"/>
      <c r="AC144" s="117"/>
      <c r="AD144" s="116"/>
      <c r="AE144" s="116"/>
      <c r="AF144" s="119"/>
      <c r="AG144" s="119"/>
      <c r="AH144" s="120"/>
      <c r="AI144" s="308">
        <f t="shared" si="70"/>
        <v>0</v>
      </c>
      <c r="HW144" s="31"/>
      <c r="HX144" s="31"/>
      <c r="HY144" s="31"/>
      <c r="HZ144" s="31"/>
      <c r="IA144" s="31"/>
      <c r="IB144" s="31"/>
      <c r="IC144" s="31"/>
      <c r="ID144" s="31"/>
      <c r="IE144" s="31"/>
      <c r="IF144" s="31"/>
      <c r="IG144" s="31"/>
      <c r="IH144" s="31"/>
      <c r="II144" s="31"/>
      <c r="IJ144" s="31"/>
      <c r="IK144" s="31"/>
      <c r="IL144" s="31"/>
      <c r="IM144" s="31"/>
      <c r="IN144" s="31"/>
    </row>
    <row r="145" spans="1:248" ht="14.5" thickBot="1" x14ac:dyDescent="0.35">
      <c r="A145" s="50" t="s">
        <v>432</v>
      </c>
      <c r="B145" s="51" t="s">
        <v>381</v>
      </c>
      <c r="C145" s="51" t="s">
        <v>321</v>
      </c>
      <c r="D145" s="52" t="s">
        <v>434</v>
      </c>
      <c r="E145" s="51" t="s">
        <v>1603</v>
      </c>
      <c r="F145" s="53">
        <v>5000</v>
      </c>
      <c r="G145" s="53" t="s">
        <v>102</v>
      </c>
      <c r="H145" s="54" t="s">
        <v>141</v>
      </c>
      <c r="I145" s="54" t="s">
        <v>102</v>
      </c>
      <c r="J145" s="44">
        <f t="shared" si="66"/>
        <v>5000</v>
      </c>
      <c r="K145" s="55">
        <v>-25.122667</v>
      </c>
      <c r="L145" s="55">
        <v>31.916649</v>
      </c>
      <c r="M145" s="52"/>
      <c r="N145" s="52"/>
      <c r="O145" s="46"/>
      <c r="P145" s="117"/>
      <c r="Q145" s="117"/>
      <c r="R145" s="118"/>
      <c r="S145" s="118"/>
      <c r="T145" s="117"/>
      <c r="U145" s="116"/>
      <c r="V145" s="116"/>
      <c r="W145" s="119"/>
      <c r="X145" s="119"/>
      <c r="Y145" s="117"/>
      <c r="Z145" s="117"/>
      <c r="AA145" s="118"/>
      <c r="AB145" s="118"/>
      <c r="AC145" s="117"/>
      <c r="AD145" s="116"/>
      <c r="AE145" s="116"/>
      <c r="AF145" s="119"/>
      <c r="AG145" s="119"/>
      <c r="AH145" s="120"/>
      <c r="AI145" s="308">
        <f t="shared" si="70"/>
        <v>0</v>
      </c>
    </row>
    <row r="146" spans="1:248" s="49" customFormat="1" ht="14.5" thickBot="1" x14ac:dyDescent="0.35">
      <c r="A146" s="50" t="s">
        <v>432</v>
      </c>
      <c r="B146" s="51" t="s">
        <v>381</v>
      </c>
      <c r="C146" s="51" t="s">
        <v>321</v>
      </c>
      <c r="D146" s="52" t="s">
        <v>435</v>
      </c>
      <c r="E146" s="52" t="s">
        <v>131</v>
      </c>
      <c r="F146" s="53" t="s">
        <v>131</v>
      </c>
      <c r="G146" s="53" t="s">
        <v>131</v>
      </c>
      <c r="H146" s="53" t="s">
        <v>131</v>
      </c>
      <c r="I146" s="54" t="s">
        <v>102</v>
      </c>
      <c r="J146" s="44" t="str">
        <f t="shared" si="66"/>
        <v>N/A</v>
      </c>
      <c r="K146" s="55">
        <v>-25.470935999999998</v>
      </c>
      <c r="L146" s="55">
        <v>31.506976000000002</v>
      </c>
      <c r="M146" s="51"/>
      <c r="N146" s="52"/>
      <c r="O146" s="46"/>
      <c r="P146" s="117"/>
      <c r="Q146" s="117"/>
      <c r="R146" s="118"/>
      <c r="S146" s="118"/>
      <c r="T146" s="117"/>
      <c r="U146" s="116"/>
      <c r="V146" s="116"/>
      <c r="W146" s="119"/>
      <c r="X146" s="119"/>
      <c r="Y146" s="117"/>
      <c r="Z146" s="117"/>
      <c r="AA146" s="118"/>
      <c r="AB146" s="118"/>
      <c r="AC146" s="117"/>
      <c r="AD146" s="116"/>
      <c r="AE146" s="116"/>
      <c r="AF146" s="119"/>
      <c r="AG146" s="119"/>
      <c r="AH146" s="120"/>
      <c r="AI146" s="308">
        <f t="shared" si="70"/>
        <v>0</v>
      </c>
      <c r="HW146" s="31"/>
      <c r="HX146" s="31"/>
      <c r="HY146" s="31"/>
      <c r="HZ146" s="31"/>
      <c r="IA146" s="31"/>
      <c r="IB146" s="31"/>
      <c r="IC146" s="31"/>
      <c r="ID146" s="31"/>
      <c r="IE146" s="31"/>
      <c r="IF146" s="31"/>
      <c r="IG146" s="31"/>
      <c r="IH146" s="31"/>
      <c r="II146" s="31"/>
      <c r="IJ146" s="31"/>
      <c r="IK146" s="31"/>
      <c r="IL146" s="31"/>
      <c r="IM146" s="31"/>
      <c r="IN146" s="31"/>
    </row>
    <row r="147" spans="1:248" s="49" customFormat="1" ht="14.5" thickBot="1" x14ac:dyDescent="0.35">
      <c r="A147" s="50" t="s">
        <v>432</v>
      </c>
      <c r="B147" s="51" t="s">
        <v>381</v>
      </c>
      <c r="C147" s="51" t="s">
        <v>321</v>
      </c>
      <c r="D147" s="52" t="s">
        <v>436</v>
      </c>
      <c r="E147" s="52" t="s">
        <v>131</v>
      </c>
      <c r="F147" s="53" t="s">
        <v>131</v>
      </c>
      <c r="G147" s="53" t="s">
        <v>131</v>
      </c>
      <c r="H147" s="53" t="s">
        <v>131</v>
      </c>
      <c r="I147" s="54" t="s">
        <v>102</v>
      </c>
      <c r="J147" s="44" t="str">
        <f t="shared" si="66"/>
        <v>N/A</v>
      </c>
      <c r="K147" s="55">
        <v>-25.384049999999998</v>
      </c>
      <c r="L147" s="55">
        <v>31.310607999999998</v>
      </c>
      <c r="M147" s="51"/>
      <c r="N147" s="52"/>
      <c r="O147" s="46"/>
      <c r="P147" s="117"/>
      <c r="Q147" s="117"/>
      <c r="R147" s="118"/>
      <c r="S147" s="118"/>
      <c r="T147" s="117"/>
      <c r="U147" s="116"/>
      <c r="V147" s="116"/>
      <c r="W147" s="119"/>
      <c r="X147" s="119"/>
      <c r="Y147" s="117"/>
      <c r="Z147" s="117"/>
      <c r="AA147" s="118"/>
      <c r="AB147" s="118"/>
      <c r="AC147" s="117"/>
      <c r="AD147" s="116"/>
      <c r="AE147" s="116"/>
      <c r="AF147" s="119"/>
      <c r="AG147" s="119"/>
      <c r="AH147" s="120"/>
      <c r="AI147" s="308">
        <f t="shared" si="70"/>
        <v>0</v>
      </c>
      <c r="HW147" s="31"/>
      <c r="HX147" s="31"/>
      <c r="HY147" s="31"/>
      <c r="HZ147" s="31"/>
      <c r="IA147" s="31"/>
      <c r="IB147" s="31"/>
      <c r="IC147" s="31"/>
      <c r="ID147" s="31"/>
      <c r="IE147" s="31"/>
      <c r="IF147" s="31"/>
      <c r="IG147" s="31"/>
      <c r="IH147" s="31"/>
      <c r="II147" s="31"/>
      <c r="IJ147" s="31"/>
      <c r="IK147" s="31"/>
      <c r="IL147" s="31"/>
      <c r="IM147" s="31"/>
      <c r="IN147" s="31"/>
    </row>
    <row r="148" spans="1:248" s="49" customFormat="1" ht="14.5" thickBot="1" x14ac:dyDescent="0.35">
      <c r="A148" s="50" t="s">
        <v>432</v>
      </c>
      <c r="B148" s="51" t="s">
        <v>381</v>
      </c>
      <c r="C148" s="51" t="s">
        <v>321</v>
      </c>
      <c r="D148" s="52" t="s">
        <v>437</v>
      </c>
      <c r="E148" s="52" t="s">
        <v>131</v>
      </c>
      <c r="F148" s="53" t="s">
        <v>131</v>
      </c>
      <c r="G148" s="53" t="s">
        <v>131</v>
      </c>
      <c r="H148" s="53" t="s">
        <v>131</v>
      </c>
      <c r="I148" s="54" t="s">
        <v>102</v>
      </c>
      <c r="J148" s="44" t="str">
        <f t="shared" si="66"/>
        <v>N/A</v>
      </c>
      <c r="K148" s="55">
        <v>-25.155307000000001</v>
      </c>
      <c r="L148" s="55">
        <v>31.198436000000001</v>
      </c>
      <c r="M148" s="51"/>
      <c r="N148" s="52"/>
      <c r="O148" s="46"/>
      <c r="P148" s="117"/>
      <c r="Q148" s="117"/>
      <c r="R148" s="118"/>
      <c r="S148" s="118"/>
      <c r="T148" s="117"/>
      <c r="U148" s="116"/>
      <c r="V148" s="116"/>
      <c r="W148" s="119"/>
      <c r="X148" s="119"/>
      <c r="Y148" s="117"/>
      <c r="Z148" s="117"/>
      <c r="AA148" s="118"/>
      <c r="AB148" s="118"/>
      <c r="AC148" s="117"/>
      <c r="AD148" s="116"/>
      <c r="AE148" s="116"/>
      <c r="AF148" s="119"/>
      <c r="AG148" s="119"/>
      <c r="AH148" s="120"/>
      <c r="AI148" s="308">
        <f t="shared" si="70"/>
        <v>0</v>
      </c>
      <c r="HW148" s="31"/>
      <c r="HX148" s="31"/>
      <c r="HY148" s="31"/>
      <c r="HZ148" s="31"/>
      <c r="IA148" s="31"/>
      <c r="IB148" s="31"/>
      <c r="IC148" s="31"/>
      <c r="ID148" s="31"/>
      <c r="IE148" s="31"/>
      <c r="IF148" s="31"/>
      <c r="IG148" s="31"/>
      <c r="IH148" s="31"/>
      <c r="II148" s="31"/>
      <c r="IJ148" s="31"/>
      <c r="IK148" s="31"/>
      <c r="IL148" s="31"/>
      <c r="IM148" s="31"/>
      <c r="IN148" s="31"/>
    </row>
    <row r="149" spans="1:248" ht="14.5" thickBot="1" x14ac:dyDescent="0.35">
      <c r="A149" s="50" t="s">
        <v>432</v>
      </c>
      <c r="B149" s="51" t="s">
        <v>381</v>
      </c>
      <c r="C149" s="51" t="s">
        <v>321</v>
      </c>
      <c r="D149" s="52" t="s">
        <v>438</v>
      </c>
      <c r="E149" s="52" t="s">
        <v>131</v>
      </c>
      <c r="F149" s="53" t="s">
        <v>131</v>
      </c>
      <c r="G149" s="53" t="s">
        <v>131</v>
      </c>
      <c r="H149" s="53" t="s">
        <v>131</v>
      </c>
      <c r="I149" s="54" t="s">
        <v>102</v>
      </c>
      <c r="J149" s="44" t="str">
        <f t="shared" si="66"/>
        <v>N/A</v>
      </c>
      <c r="K149" s="55">
        <v>-25.024713999999999</v>
      </c>
      <c r="L149" s="55">
        <v>31.241182999999999</v>
      </c>
      <c r="M149" s="51"/>
      <c r="N149" s="52"/>
      <c r="O149" s="46"/>
      <c r="P149" s="117"/>
      <c r="Q149" s="117"/>
      <c r="R149" s="118"/>
      <c r="S149" s="118"/>
      <c r="T149" s="117"/>
      <c r="U149" s="116"/>
      <c r="V149" s="116"/>
      <c r="W149" s="119"/>
      <c r="X149" s="119"/>
      <c r="Y149" s="117"/>
      <c r="Z149" s="117"/>
      <c r="AA149" s="118"/>
      <c r="AB149" s="118"/>
      <c r="AC149" s="117"/>
      <c r="AD149" s="116"/>
      <c r="AE149" s="116"/>
      <c r="AF149" s="119"/>
      <c r="AG149" s="119"/>
      <c r="AH149" s="120"/>
      <c r="AI149" s="308">
        <f t="shared" si="70"/>
        <v>0</v>
      </c>
    </row>
    <row r="150" spans="1:248" s="49" customFormat="1" ht="14.5" thickBot="1" x14ac:dyDescent="0.35">
      <c r="A150" s="50" t="s">
        <v>432</v>
      </c>
      <c r="B150" s="51" t="s">
        <v>381</v>
      </c>
      <c r="C150" s="51" t="s">
        <v>321</v>
      </c>
      <c r="D150" s="52" t="s">
        <v>439</v>
      </c>
      <c r="E150" s="52" t="s">
        <v>131</v>
      </c>
      <c r="F150" s="53" t="s">
        <v>131</v>
      </c>
      <c r="G150" s="53" t="s">
        <v>131</v>
      </c>
      <c r="H150" s="53" t="s">
        <v>131</v>
      </c>
      <c r="I150" s="54" t="s">
        <v>102</v>
      </c>
      <c r="J150" s="44" t="str">
        <f t="shared" si="66"/>
        <v>N/A</v>
      </c>
      <c r="K150" s="55">
        <v>-25.326574000000001</v>
      </c>
      <c r="L150" s="55">
        <v>31.391013000000001</v>
      </c>
      <c r="M150" s="51"/>
      <c r="N150" s="52"/>
      <c r="O150" s="46"/>
      <c r="P150" s="117"/>
      <c r="Q150" s="117"/>
      <c r="R150" s="118"/>
      <c r="S150" s="118"/>
      <c r="T150" s="117"/>
      <c r="U150" s="116"/>
      <c r="V150" s="116"/>
      <c r="W150" s="119"/>
      <c r="X150" s="119"/>
      <c r="Y150" s="117"/>
      <c r="Z150" s="117"/>
      <c r="AA150" s="118"/>
      <c r="AB150" s="118"/>
      <c r="AC150" s="117"/>
      <c r="AD150" s="116"/>
      <c r="AE150" s="116"/>
      <c r="AF150" s="119"/>
      <c r="AG150" s="119"/>
      <c r="AH150" s="120"/>
      <c r="AI150" s="308">
        <f t="shared" si="70"/>
        <v>0</v>
      </c>
      <c r="HW150" s="31"/>
      <c r="HX150" s="31"/>
      <c r="HY150" s="31"/>
      <c r="HZ150" s="31"/>
      <c r="IA150" s="31"/>
      <c r="IB150" s="31"/>
      <c r="IC150" s="31"/>
      <c r="ID150" s="31"/>
      <c r="IE150" s="31"/>
      <c r="IF150" s="31"/>
      <c r="IG150" s="31"/>
      <c r="IH150" s="31"/>
      <c r="II150" s="31"/>
      <c r="IJ150" s="31"/>
      <c r="IK150" s="31"/>
      <c r="IL150" s="31"/>
      <c r="IM150" s="31"/>
      <c r="IN150" s="31"/>
    </row>
    <row r="151" spans="1:248" s="49" customFormat="1" ht="14.5" thickBot="1" x14ac:dyDescent="0.35">
      <c r="A151" s="50" t="s">
        <v>432</v>
      </c>
      <c r="B151" s="51" t="s">
        <v>381</v>
      </c>
      <c r="C151" s="51" t="s">
        <v>321</v>
      </c>
      <c r="D151" s="52" t="s">
        <v>440</v>
      </c>
      <c r="E151" s="52" t="s">
        <v>131</v>
      </c>
      <c r="F151" s="53" t="s">
        <v>131</v>
      </c>
      <c r="G151" s="53" t="s">
        <v>131</v>
      </c>
      <c r="H151" s="53" t="s">
        <v>131</v>
      </c>
      <c r="I151" s="54" t="s">
        <v>102</v>
      </c>
      <c r="J151" s="44" t="str">
        <f t="shared" si="66"/>
        <v>N/A</v>
      </c>
      <c r="K151" s="55">
        <v>-25.294566</v>
      </c>
      <c r="L151" s="55">
        <v>31.28332</v>
      </c>
      <c r="M151" s="51"/>
      <c r="N151" s="52"/>
      <c r="O151" s="46"/>
      <c r="P151" s="117"/>
      <c r="Q151" s="117"/>
      <c r="R151" s="118"/>
      <c r="S151" s="118"/>
      <c r="T151" s="117"/>
      <c r="U151" s="116"/>
      <c r="V151" s="116"/>
      <c r="W151" s="119"/>
      <c r="X151" s="119"/>
      <c r="Y151" s="117"/>
      <c r="Z151" s="117"/>
      <c r="AA151" s="118"/>
      <c r="AB151" s="118"/>
      <c r="AC151" s="117"/>
      <c r="AD151" s="116"/>
      <c r="AE151" s="116"/>
      <c r="AF151" s="119"/>
      <c r="AG151" s="119"/>
      <c r="AH151" s="120"/>
      <c r="AI151" s="308">
        <f t="shared" si="70"/>
        <v>0</v>
      </c>
      <c r="HW151" s="31"/>
      <c r="HX151" s="31"/>
      <c r="HY151" s="31"/>
      <c r="HZ151" s="31"/>
      <c r="IA151" s="31"/>
      <c r="IB151" s="31"/>
      <c r="IC151" s="31"/>
      <c r="ID151" s="31"/>
      <c r="IE151" s="31"/>
      <c r="IF151" s="31"/>
      <c r="IG151" s="31"/>
      <c r="IH151" s="31"/>
      <c r="II151" s="31"/>
      <c r="IJ151" s="31"/>
      <c r="IK151" s="31"/>
      <c r="IL151" s="31"/>
      <c r="IM151" s="31"/>
      <c r="IN151" s="31"/>
    </row>
    <row r="152" spans="1:248" s="49" customFormat="1" ht="14.5" thickBot="1" x14ac:dyDescent="0.35">
      <c r="A152" s="50" t="s">
        <v>339</v>
      </c>
      <c r="B152" s="51" t="s">
        <v>381</v>
      </c>
      <c r="C152" s="51" t="s">
        <v>321</v>
      </c>
      <c r="D152" s="52" t="s">
        <v>441</v>
      </c>
      <c r="E152" s="51" t="s">
        <v>131</v>
      </c>
      <c r="F152" s="53" t="s">
        <v>131</v>
      </c>
      <c r="G152" s="54" t="s">
        <v>101</v>
      </c>
      <c r="H152" s="54" t="s">
        <v>141</v>
      </c>
      <c r="I152" s="54" t="s">
        <v>131</v>
      </c>
      <c r="J152" s="44" t="str">
        <f t="shared" si="66"/>
        <v>N/A</v>
      </c>
      <c r="K152" s="55">
        <v>-24.791834000000001</v>
      </c>
      <c r="L152" s="55">
        <v>31.897948</v>
      </c>
      <c r="M152" s="51"/>
      <c r="N152" s="52"/>
      <c r="O152" s="46"/>
      <c r="P152" s="117"/>
      <c r="Q152" s="117"/>
      <c r="R152" s="118"/>
      <c r="S152" s="118"/>
      <c r="T152" s="117"/>
      <c r="U152" s="116"/>
      <c r="V152" s="116"/>
      <c r="W152" s="119"/>
      <c r="X152" s="119"/>
      <c r="Y152" s="117"/>
      <c r="Z152" s="117"/>
      <c r="AA152" s="118"/>
      <c r="AB152" s="118"/>
      <c r="AC152" s="117"/>
      <c r="AD152" s="116"/>
      <c r="AE152" s="116"/>
      <c r="AF152" s="119"/>
      <c r="AG152" s="119"/>
      <c r="AH152" s="120"/>
      <c r="AI152" s="308">
        <f t="shared" si="70"/>
        <v>0</v>
      </c>
      <c r="HW152" s="31"/>
      <c r="HX152" s="31"/>
      <c r="HY152" s="31"/>
      <c r="HZ152" s="31"/>
      <c r="IA152" s="31"/>
      <c r="IB152" s="31"/>
      <c r="IC152" s="31"/>
      <c r="ID152" s="31"/>
      <c r="IE152" s="31"/>
      <c r="IF152" s="31"/>
      <c r="IG152" s="31"/>
      <c r="IH152" s="31"/>
      <c r="II152" s="31"/>
      <c r="IJ152" s="31"/>
      <c r="IK152" s="31"/>
      <c r="IL152" s="31"/>
      <c r="IM152" s="31"/>
      <c r="IN152" s="31"/>
    </row>
    <row r="153" spans="1:248" s="49" customFormat="1" ht="14.5" thickBot="1" x14ac:dyDescent="0.35">
      <c r="A153" s="50" t="s">
        <v>339</v>
      </c>
      <c r="B153" s="51" t="s">
        <v>381</v>
      </c>
      <c r="C153" s="51" t="s">
        <v>321</v>
      </c>
      <c r="D153" s="52" t="s">
        <v>442</v>
      </c>
      <c r="E153" s="51" t="s">
        <v>131</v>
      </c>
      <c r="F153" s="53" t="s">
        <v>131</v>
      </c>
      <c r="G153" s="54" t="s">
        <v>101</v>
      </c>
      <c r="H153" s="54" t="s">
        <v>141</v>
      </c>
      <c r="I153" s="54" t="s">
        <v>131</v>
      </c>
      <c r="J153" s="44" t="str">
        <f t="shared" si="66"/>
        <v>N/A</v>
      </c>
      <c r="K153" s="55">
        <v>-25.035582999999999</v>
      </c>
      <c r="L153" s="55">
        <v>31.934850999999998</v>
      </c>
      <c r="M153" s="51"/>
      <c r="N153" s="52"/>
      <c r="O153" s="46"/>
      <c r="P153" s="117"/>
      <c r="Q153" s="117"/>
      <c r="R153" s="118"/>
      <c r="S153" s="118"/>
      <c r="T153" s="117"/>
      <c r="U153" s="116"/>
      <c r="V153" s="116"/>
      <c r="W153" s="119"/>
      <c r="X153" s="119"/>
      <c r="Y153" s="117"/>
      <c r="Z153" s="117"/>
      <c r="AA153" s="118"/>
      <c r="AB153" s="118"/>
      <c r="AC153" s="117"/>
      <c r="AD153" s="116"/>
      <c r="AE153" s="116"/>
      <c r="AF153" s="119"/>
      <c r="AG153" s="119"/>
      <c r="AH153" s="120"/>
      <c r="AI153" s="308">
        <f t="shared" si="70"/>
        <v>0</v>
      </c>
      <c r="HW153" s="31"/>
      <c r="HX153" s="31"/>
      <c r="HY153" s="31"/>
      <c r="HZ153" s="31"/>
      <c r="IA153" s="31"/>
      <c r="IB153" s="31"/>
      <c r="IC153" s="31"/>
      <c r="ID153" s="31"/>
      <c r="IE153" s="31"/>
      <c r="IF153" s="31"/>
      <c r="IG153" s="31"/>
      <c r="IH153" s="31"/>
      <c r="II153" s="31"/>
      <c r="IJ153" s="31"/>
      <c r="IK153" s="31"/>
      <c r="IL153" s="31"/>
      <c r="IM153" s="31"/>
      <c r="IN153" s="31"/>
    </row>
    <row r="154" spans="1:248" s="49" customFormat="1" ht="14.5" thickBot="1" x14ac:dyDescent="0.35">
      <c r="A154" s="50" t="s">
        <v>339</v>
      </c>
      <c r="B154" s="51" t="s">
        <v>381</v>
      </c>
      <c r="C154" s="51" t="s">
        <v>321</v>
      </c>
      <c r="D154" s="52" t="s">
        <v>443</v>
      </c>
      <c r="E154" s="51" t="s">
        <v>131</v>
      </c>
      <c r="F154" s="53" t="s">
        <v>131</v>
      </c>
      <c r="G154" s="54" t="s">
        <v>101</v>
      </c>
      <c r="H154" s="54" t="s">
        <v>141</v>
      </c>
      <c r="I154" s="54" t="s">
        <v>131</v>
      </c>
      <c r="J154" s="44" t="str">
        <f t="shared" si="66"/>
        <v>N/A</v>
      </c>
      <c r="K154" s="55">
        <v>-24.482443</v>
      </c>
      <c r="L154" s="55">
        <v>31.636315</v>
      </c>
      <c r="M154" s="51"/>
      <c r="N154" s="52"/>
      <c r="O154" s="46"/>
      <c r="P154" s="117"/>
      <c r="Q154" s="117"/>
      <c r="R154" s="118"/>
      <c r="S154" s="118"/>
      <c r="T154" s="117"/>
      <c r="U154" s="116"/>
      <c r="V154" s="116"/>
      <c r="W154" s="119"/>
      <c r="X154" s="119"/>
      <c r="Y154" s="117"/>
      <c r="Z154" s="117"/>
      <c r="AA154" s="118"/>
      <c r="AB154" s="118"/>
      <c r="AC154" s="117"/>
      <c r="AD154" s="116"/>
      <c r="AE154" s="116"/>
      <c r="AF154" s="119"/>
      <c r="AG154" s="119"/>
      <c r="AH154" s="120"/>
      <c r="AI154" s="308">
        <f t="shared" si="70"/>
        <v>0</v>
      </c>
      <c r="HW154" s="31"/>
      <c r="HX154" s="31"/>
      <c r="HY154" s="31"/>
      <c r="HZ154" s="31"/>
      <c r="IA154" s="31"/>
      <c r="IB154" s="31"/>
      <c r="IC154" s="31"/>
      <c r="ID154" s="31"/>
      <c r="IE154" s="31"/>
      <c r="IF154" s="31"/>
      <c r="IG154" s="31"/>
      <c r="IH154" s="31"/>
      <c r="II154" s="31"/>
      <c r="IJ154" s="31"/>
      <c r="IK154" s="31"/>
      <c r="IL154" s="31"/>
      <c r="IM154" s="31"/>
      <c r="IN154" s="31"/>
    </row>
    <row r="155" spans="1:248" s="49" customFormat="1" ht="14.5" thickBot="1" x14ac:dyDescent="0.35">
      <c r="A155" s="50" t="s">
        <v>339</v>
      </c>
      <c r="B155" s="51" t="s">
        <v>381</v>
      </c>
      <c r="C155" s="51" t="s">
        <v>321</v>
      </c>
      <c r="D155" s="52" t="s">
        <v>444</v>
      </c>
      <c r="E155" s="51" t="s">
        <v>131</v>
      </c>
      <c r="F155" s="53" t="s">
        <v>131</v>
      </c>
      <c r="G155" s="54" t="s">
        <v>101</v>
      </c>
      <c r="H155" s="54" t="s">
        <v>141</v>
      </c>
      <c r="I155" s="54" t="s">
        <v>131</v>
      </c>
      <c r="J155" s="44" t="str">
        <f t="shared" si="66"/>
        <v>N/A</v>
      </c>
      <c r="K155" s="55">
        <v>-24.709536</v>
      </c>
      <c r="L155" s="55">
        <v>31.655854000000001</v>
      </c>
      <c r="M155" s="51"/>
      <c r="N155" s="52"/>
      <c r="O155" s="46"/>
      <c r="P155" s="117"/>
      <c r="Q155" s="117"/>
      <c r="R155" s="118"/>
      <c r="S155" s="118"/>
      <c r="T155" s="117"/>
      <c r="U155" s="116"/>
      <c r="V155" s="116"/>
      <c r="W155" s="119"/>
      <c r="X155" s="119"/>
      <c r="Y155" s="117"/>
      <c r="Z155" s="117"/>
      <c r="AA155" s="118"/>
      <c r="AB155" s="118"/>
      <c r="AC155" s="117"/>
      <c r="AD155" s="116"/>
      <c r="AE155" s="116"/>
      <c r="AF155" s="119"/>
      <c r="AG155" s="119"/>
      <c r="AH155" s="120"/>
      <c r="AI155" s="308">
        <f t="shared" si="70"/>
        <v>0</v>
      </c>
      <c r="HW155" s="31"/>
      <c r="HX155" s="31"/>
      <c r="HY155" s="31"/>
      <c r="HZ155" s="31"/>
      <c r="IA155" s="31"/>
      <c r="IB155" s="31"/>
      <c r="IC155" s="31"/>
      <c r="ID155" s="31"/>
      <c r="IE155" s="31"/>
      <c r="IF155" s="31"/>
      <c r="IG155" s="31"/>
      <c r="IH155" s="31"/>
      <c r="II155" s="31"/>
      <c r="IJ155" s="31"/>
      <c r="IK155" s="31"/>
      <c r="IL155" s="31"/>
      <c r="IM155" s="31"/>
      <c r="IN155" s="31"/>
    </row>
    <row r="156" spans="1:248" s="49" customFormat="1" ht="14.5" thickBot="1" x14ac:dyDescent="0.35">
      <c r="A156" s="50" t="s">
        <v>339</v>
      </c>
      <c r="B156" s="51" t="s">
        <v>381</v>
      </c>
      <c r="C156" s="51" t="s">
        <v>321</v>
      </c>
      <c r="D156" s="52" t="s">
        <v>445</v>
      </c>
      <c r="E156" s="51" t="s">
        <v>131</v>
      </c>
      <c r="F156" s="53" t="s">
        <v>131</v>
      </c>
      <c r="G156" s="54" t="s">
        <v>101</v>
      </c>
      <c r="H156" s="54" t="s">
        <v>141</v>
      </c>
      <c r="I156" s="54" t="s">
        <v>131</v>
      </c>
      <c r="J156" s="44" t="str">
        <f t="shared" si="66"/>
        <v>N/A</v>
      </c>
      <c r="K156" s="55">
        <v>-24.260483000000001</v>
      </c>
      <c r="L156" s="55">
        <v>31.645278999999999</v>
      </c>
      <c r="M156" s="51"/>
      <c r="N156" s="52"/>
      <c r="O156" s="46"/>
      <c r="P156" s="117"/>
      <c r="Q156" s="117"/>
      <c r="R156" s="118"/>
      <c r="S156" s="118"/>
      <c r="T156" s="117"/>
      <c r="U156" s="116"/>
      <c r="V156" s="116"/>
      <c r="W156" s="119"/>
      <c r="X156" s="119"/>
      <c r="Y156" s="117"/>
      <c r="Z156" s="117"/>
      <c r="AA156" s="118"/>
      <c r="AB156" s="118"/>
      <c r="AC156" s="117"/>
      <c r="AD156" s="116"/>
      <c r="AE156" s="116"/>
      <c r="AF156" s="119"/>
      <c r="AG156" s="119"/>
      <c r="AH156" s="120"/>
      <c r="AI156" s="308">
        <f t="shared" si="70"/>
        <v>0</v>
      </c>
      <c r="HW156" s="31"/>
      <c r="HX156" s="31"/>
      <c r="HY156" s="31"/>
      <c r="HZ156" s="31"/>
      <c r="IA156" s="31"/>
      <c r="IB156" s="31"/>
      <c r="IC156" s="31"/>
      <c r="ID156" s="31"/>
      <c r="IE156" s="31"/>
      <c r="IF156" s="31"/>
      <c r="IG156" s="31"/>
      <c r="IH156" s="31"/>
      <c r="II156" s="31"/>
      <c r="IJ156" s="31"/>
      <c r="IK156" s="31"/>
      <c r="IL156" s="31"/>
      <c r="IM156" s="31"/>
      <c r="IN156" s="31"/>
    </row>
    <row r="157" spans="1:248" s="49" customFormat="1" ht="14.5" thickBot="1" x14ac:dyDescent="0.35">
      <c r="A157" s="50" t="s">
        <v>339</v>
      </c>
      <c r="B157" s="51" t="s">
        <v>381</v>
      </c>
      <c r="C157" s="51" t="s">
        <v>321</v>
      </c>
      <c r="D157" s="52" t="s">
        <v>446</v>
      </c>
      <c r="E157" s="51" t="s">
        <v>131</v>
      </c>
      <c r="F157" s="53" t="s">
        <v>131</v>
      </c>
      <c r="G157" s="54" t="s">
        <v>101</v>
      </c>
      <c r="H157" s="54" t="s">
        <v>141</v>
      </c>
      <c r="I157" s="54" t="s">
        <v>105</v>
      </c>
      <c r="J157" s="44" t="str">
        <f t="shared" si="66"/>
        <v>N/A</v>
      </c>
      <c r="K157" s="55">
        <v>-24.786179000000001</v>
      </c>
      <c r="L157" s="55">
        <v>31.858919</v>
      </c>
      <c r="M157" s="51" t="s">
        <v>447</v>
      </c>
      <c r="N157" s="52"/>
      <c r="O157" s="46"/>
      <c r="P157" s="117"/>
      <c r="Q157" s="117"/>
      <c r="R157" s="118"/>
      <c r="S157" s="118"/>
      <c r="T157" s="117"/>
      <c r="U157" s="116"/>
      <c r="V157" s="116"/>
      <c r="W157" s="119"/>
      <c r="X157" s="119"/>
      <c r="Y157" s="117"/>
      <c r="Z157" s="117"/>
      <c r="AA157" s="118"/>
      <c r="AB157" s="118"/>
      <c r="AC157" s="117"/>
      <c r="AD157" s="116"/>
      <c r="AE157" s="116"/>
      <c r="AF157" s="119"/>
      <c r="AG157" s="119"/>
      <c r="AH157" s="120"/>
      <c r="AI157" s="308">
        <f t="shared" si="70"/>
        <v>0</v>
      </c>
      <c r="HW157" s="31"/>
      <c r="HX157" s="31"/>
      <c r="HY157" s="31"/>
      <c r="HZ157" s="31"/>
      <c r="IA157" s="31"/>
      <c r="IB157" s="31"/>
      <c r="IC157" s="31"/>
      <c r="ID157" s="31"/>
      <c r="IE157" s="31"/>
      <c r="IF157" s="31"/>
      <c r="IG157" s="31"/>
      <c r="IH157" s="31"/>
      <c r="II157" s="31"/>
      <c r="IJ157" s="31"/>
      <c r="IK157" s="31"/>
      <c r="IL157" s="31"/>
      <c r="IM157" s="31"/>
      <c r="IN157" s="31"/>
    </row>
    <row r="158" spans="1:248" s="49" customFormat="1" ht="14.5" thickBot="1" x14ac:dyDescent="0.35">
      <c r="A158" s="50" t="s">
        <v>343</v>
      </c>
      <c r="B158" s="51" t="s">
        <v>381</v>
      </c>
      <c r="C158" s="51" t="s">
        <v>321</v>
      </c>
      <c r="D158" s="52" t="s">
        <v>448</v>
      </c>
      <c r="E158" s="51" t="s">
        <v>131</v>
      </c>
      <c r="F158" s="53" t="s">
        <v>131</v>
      </c>
      <c r="G158" s="54" t="s">
        <v>101</v>
      </c>
      <c r="H158" s="54" t="s">
        <v>141</v>
      </c>
      <c r="I158" s="53" t="s">
        <v>131</v>
      </c>
      <c r="J158" s="44" t="str">
        <f t="shared" si="66"/>
        <v>N/A</v>
      </c>
      <c r="K158" s="55">
        <v>-24.053766</v>
      </c>
      <c r="L158" s="55">
        <v>31.73301</v>
      </c>
      <c r="M158" s="51"/>
      <c r="N158" s="52"/>
      <c r="O158" s="46"/>
      <c r="P158" s="117"/>
      <c r="Q158" s="117"/>
      <c r="R158" s="118"/>
      <c r="S158" s="118"/>
      <c r="T158" s="117"/>
      <c r="U158" s="116"/>
      <c r="V158" s="116"/>
      <c r="W158" s="119"/>
      <c r="X158" s="119"/>
      <c r="Y158" s="117"/>
      <c r="Z158" s="117"/>
      <c r="AA158" s="118"/>
      <c r="AB158" s="118"/>
      <c r="AC158" s="117"/>
      <c r="AD158" s="116"/>
      <c r="AE158" s="116"/>
      <c r="AF158" s="119"/>
      <c r="AG158" s="119"/>
      <c r="AH158" s="120"/>
      <c r="AI158" s="308">
        <f t="shared" si="70"/>
        <v>0</v>
      </c>
      <c r="HW158" s="31"/>
      <c r="HX158" s="31"/>
      <c r="HY158" s="31"/>
      <c r="HZ158" s="31"/>
      <c r="IA158" s="31"/>
      <c r="IB158" s="31"/>
      <c r="IC158" s="31"/>
      <c r="ID158" s="31"/>
      <c r="IE158" s="31"/>
      <c r="IF158" s="31"/>
      <c r="IG158" s="31"/>
      <c r="IH158" s="31"/>
      <c r="II158" s="31"/>
      <c r="IJ158" s="31"/>
      <c r="IK158" s="31"/>
      <c r="IL158" s="31"/>
      <c r="IM158" s="31"/>
      <c r="IN158" s="31"/>
    </row>
    <row r="159" spans="1:248" ht="14.5" thickBot="1" x14ac:dyDescent="0.35">
      <c r="A159" s="50" t="s">
        <v>343</v>
      </c>
      <c r="B159" s="51" t="s">
        <v>381</v>
      </c>
      <c r="C159" s="51" t="s">
        <v>321</v>
      </c>
      <c r="D159" s="52" t="s">
        <v>449</v>
      </c>
      <c r="E159" s="52" t="s">
        <v>131</v>
      </c>
      <c r="F159" s="53" t="s">
        <v>131</v>
      </c>
      <c r="G159" s="53" t="s">
        <v>102</v>
      </c>
      <c r="H159" s="54" t="s">
        <v>141</v>
      </c>
      <c r="I159" s="54" t="s">
        <v>92</v>
      </c>
      <c r="J159" s="44" t="str">
        <f t="shared" si="66"/>
        <v>N/A</v>
      </c>
      <c r="K159" s="55">
        <v>-25.462218</v>
      </c>
      <c r="L159" s="55">
        <v>31.532302999999999</v>
      </c>
      <c r="M159" s="52" t="s">
        <v>450</v>
      </c>
      <c r="N159" s="52"/>
      <c r="O159" s="46"/>
      <c r="P159" s="117"/>
      <c r="Q159" s="117"/>
      <c r="R159" s="118"/>
      <c r="S159" s="118"/>
      <c r="T159" s="117"/>
      <c r="U159" s="116"/>
      <c r="V159" s="116"/>
      <c r="W159" s="119"/>
      <c r="X159" s="119"/>
      <c r="Y159" s="117"/>
      <c r="Z159" s="117"/>
      <c r="AA159" s="118"/>
      <c r="AB159" s="118"/>
      <c r="AC159" s="117"/>
      <c r="AD159" s="116"/>
      <c r="AE159" s="116"/>
      <c r="AF159" s="119"/>
      <c r="AG159" s="119"/>
      <c r="AH159" s="120"/>
      <c r="AI159" s="308">
        <f t="shared" si="70"/>
        <v>0</v>
      </c>
    </row>
    <row r="160" spans="1:248" s="49" customFormat="1" ht="14.5" thickBot="1" x14ac:dyDescent="0.35">
      <c r="A160" s="50" t="s">
        <v>343</v>
      </c>
      <c r="B160" s="51" t="s">
        <v>381</v>
      </c>
      <c r="C160" s="51" t="s">
        <v>321</v>
      </c>
      <c r="D160" s="52" t="s">
        <v>451</v>
      </c>
      <c r="E160" s="51" t="s">
        <v>131</v>
      </c>
      <c r="F160" s="53" t="s">
        <v>131</v>
      </c>
      <c r="G160" s="54" t="s">
        <v>101</v>
      </c>
      <c r="H160" s="54" t="s">
        <v>141</v>
      </c>
      <c r="I160" s="54" t="s">
        <v>131</v>
      </c>
      <c r="J160" s="44" t="str">
        <f t="shared" si="66"/>
        <v>N/A</v>
      </c>
      <c r="K160" s="55">
        <v>-24.456060000000001</v>
      </c>
      <c r="L160" s="55">
        <v>31.399348</v>
      </c>
      <c r="M160" s="51"/>
      <c r="N160" s="52"/>
      <c r="O160" s="46"/>
      <c r="P160" s="117"/>
      <c r="Q160" s="117"/>
      <c r="R160" s="118"/>
      <c r="S160" s="118"/>
      <c r="T160" s="117"/>
      <c r="U160" s="116"/>
      <c r="V160" s="116"/>
      <c r="W160" s="119"/>
      <c r="X160" s="119"/>
      <c r="Y160" s="117"/>
      <c r="Z160" s="117"/>
      <c r="AA160" s="118"/>
      <c r="AB160" s="118"/>
      <c r="AC160" s="117"/>
      <c r="AD160" s="116"/>
      <c r="AE160" s="116"/>
      <c r="AF160" s="119"/>
      <c r="AG160" s="119"/>
      <c r="AH160" s="120"/>
      <c r="AI160" s="308">
        <f t="shared" si="70"/>
        <v>0</v>
      </c>
      <c r="HW160" s="31"/>
      <c r="HX160" s="31"/>
      <c r="HY160" s="31"/>
      <c r="HZ160" s="31"/>
      <c r="IA160" s="31"/>
      <c r="IB160" s="31"/>
      <c r="IC160" s="31"/>
      <c r="ID160" s="31"/>
      <c r="IE160" s="31"/>
      <c r="IF160" s="31"/>
      <c r="IG160" s="31"/>
      <c r="IH160" s="31"/>
      <c r="II160" s="31"/>
      <c r="IJ160" s="31"/>
      <c r="IK160" s="31"/>
      <c r="IL160" s="31"/>
      <c r="IM160" s="31"/>
      <c r="IN160" s="31"/>
    </row>
    <row r="161" spans="1:248" s="49" customFormat="1" ht="14.5" thickBot="1" x14ac:dyDescent="0.35">
      <c r="A161" s="50" t="s">
        <v>343</v>
      </c>
      <c r="B161" s="51" t="s">
        <v>381</v>
      </c>
      <c r="C161" s="51" t="s">
        <v>321</v>
      </c>
      <c r="D161" s="52" t="s">
        <v>452</v>
      </c>
      <c r="E161" s="51" t="s">
        <v>131</v>
      </c>
      <c r="F161" s="53" t="s">
        <v>131</v>
      </c>
      <c r="G161" s="54" t="s">
        <v>101</v>
      </c>
      <c r="H161" s="54" t="s">
        <v>141</v>
      </c>
      <c r="I161" s="54" t="s">
        <v>92</v>
      </c>
      <c r="J161" s="44" t="str">
        <f t="shared" si="66"/>
        <v>N/A</v>
      </c>
      <c r="K161" s="55">
        <v>-24.145956999999999</v>
      </c>
      <c r="L161" s="55">
        <v>31.631943</v>
      </c>
      <c r="M161" s="51"/>
      <c r="N161" s="52"/>
      <c r="O161" s="46"/>
      <c r="P161" s="117"/>
      <c r="Q161" s="117"/>
      <c r="R161" s="118"/>
      <c r="S161" s="118"/>
      <c r="T161" s="117"/>
      <c r="U161" s="116"/>
      <c r="V161" s="116"/>
      <c r="W161" s="119"/>
      <c r="X161" s="119"/>
      <c r="Y161" s="117"/>
      <c r="Z161" s="117"/>
      <c r="AA161" s="118"/>
      <c r="AB161" s="118"/>
      <c r="AC161" s="117"/>
      <c r="AD161" s="116"/>
      <c r="AE161" s="116"/>
      <c r="AF161" s="119"/>
      <c r="AG161" s="119"/>
      <c r="AH161" s="120"/>
      <c r="AI161" s="308">
        <f t="shared" si="70"/>
        <v>0</v>
      </c>
      <c r="HW161" s="31"/>
      <c r="HX161" s="31"/>
      <c r="HY161" s="31"/>
      <c r="HZ161" s="31"/>
      <c r="IA161" s="31"/>
      <c r="IB161" s="31"/>
      <c r="IC161" s="31"/>
      <c r="ID161" s="31"/>
      <c r="IE161" s="31"/>
      <c r="IF161" s="31"/>
      <c r="IG161" s="31"/>
      <c r="IH161" s="31"/>
      <c r="II161" s="31"/>
      <c r="IJ161" s="31"/>
      <c r="IK161" s="31"/>
      <c r="IL161" s="31"/>
      <c r="IM161" s="31"/>
      <c r="IN161" s="31"/>
    </row>
    <row r="162" spans="1:248" s="49" customFormat="1" ht="14.5" thickBot="1" x14ac:dyDescent="0.35">
      <c r="A162" s="50" t="s">
        <v>343</v>
      </c>
      <c r="B162" s="51" t="s">
        <v>381</v>
      </c>
      <c r="C162" s="51" t="s">
        <v>321</v>
      </c>
      <c r="D162" s="52" t="s">
        <v>453</v>
      </c>
      <c r="E162" s="52" t="s">
        <v>131</v>
      </c>
      <c r="F162" s="53" t="s">
        <v>131</v>
      </c>
      <c r="G162" s="53" t="s">
        <v>131</v>
      </c>
      <c r="H162" s="53" t="s">
        <v>102</v>
      </c>
      <c r="I162" s="53" t="s">
        <v>131</v>
      </c>
      <c r="J162" s="44" t="str">
        <f t="shared" si="66"/>
        <v>N/A</v>
      </c>
      <c r="K162" s="55">
        <v>-24.958943000000001</v>
      </c>
      <c r="L162" s="55">
        <v>31.677820000000001</v>
      </c>
      <c r="M162" s="51"/>
      <c r="N162" s="52"/>
      <c r="O162" s="46"/>
      <c r="P162" s="117"/>
      <c r="Q162" s="117"/>
      <c r="R162" s="118"/>
      <c r="S162" s="118"/>
      <c r="T162" s="117"/>
      <c r="U162" s="116"/>
      <c r="V162" s="116"/>
      <c r="W162" s="119"/>
      <c r="X162" s="119"/>
      <c r="Y162" s="117"/>
      <c r="Z162" s="117"/>
      <c r="AA162" s="118"/>
      <c r="AB162" s="118"/>
      <c r="AC162" s="117"/>
      <c r="AD162" s="116"/>
      <c r="AE162" s="116"/>
      <c r="AF162" s="119"/>
      <c r="AG162" s="119"/>
      <c r="AH162" s="120"/>
      <c r="AI162" s="308">
        <f t="shared" si="70"/>
        <v>0</v>
      </c>
      <c r="HW162" s="31"/>
      <c r="HX162" s="31"/>
      <c r="HY162" s="31"/>
      <c r="HZ162" s="31"/>
      <c r="IA162" s="31"/>
      <c r="IB162" s="31"/>
      <c r="IC162" s="31"/>
      <c r="ID162" s="31"/>
      <c r="IE162" s="31"/>
      <c r="IF162" s="31"/>
      <c r="IG162" s="31"/>
      <c r="IH162" s="31"/>
      <c r="II162" s="31"/>
      <c r="IJ162" s="31"/>
      <c r="IK162" s="31"/>
      <c r="IL162" s="31"/>
      <c r="IM162" s="31"/>
      <c r="IN162" s="31"/>
    </row>
    <row r="163" spans="1:248" ht="18.5" thickBot="1" x14ac:dyDescent="0.35">
      <c r="A163" s="50" t="s">
        <v>343</v>
      </c>
      <c r="B163" s="51" t="s">
        <v>381</v>
      </c>
      <c r="C163" s="51" t="s">
        <v>321</v>
      </c>
      <c r="D163" s="52" t="s">
        <v>454</v>
      </c>
      <c r="E163" s="51" t="s">
        <v>131</v>
      </c>
      <c r="F163" s="53" t="s">
        <v>131</v>
      </c>
      <c r="G163" s="54" t="s">
        <v>101</v>
      </c>
      <c r="H163" s="54" t="s">
        <v>141</v>
      </c>
      <c r="I163" s="54" t="s">
        <v>92</v>
      </c>
      <c r="J163" s="44" t="str">
        <f t="shared" si="66"/>
        <v>N/A</v>
      </c>
      <c r="K163" s="55">
        <v>-24.454279</v>
      </c>
      <c r="L163" s="55">
        <v>31.405667000000001</v>
      </c>
      <c r="M163" s="51"/>
      <c r="N163" s="52"/>
      <c r="O163" s="46"/>
      <c r="P163" s="117"/>
      <c r="Q163" s="117"/>
      <c r="R163" s="118"/>
      <c r="S163" s="118"/>
      <c r="T163" s="117"/>
      <c r="U163" s="116"/>
      <c r="V163" s="116"/>
      <c r="W163" s="119"/>
      <c r="X163" s="119"/>
      <c r="Y163" s="117"/>
      <c r="Z163" s="117"/>
      <c r="AA163" s="118"/>
      <c r="AB163" s="118"/>
      <c r="AC163" s="117"/>
      <c r="AD163" s="116"/>
      <c r="AE163" s="116"/>
      <c r="AF163" s="119"/>
      <c r="AG163" s="119"/>
      <c r="AH163" s="120"/>
      <c r="AI163" s="308">
        <f t="shared" si="70"/>
        <v>0</v>
      </c>
    </row>
    <row r="164" spans="1:248" ht="14.5" thickBot="1" x14ac:dyDescent="0.35">
      <c r="A164" s="50" t="s">
        <v>455</v>
      </c>
      <c r="B164" s="51" t="s">
        <v>381</v>
      </c>
      <c r="C164" s="51" t="s">
        <v>321</v>
      </c>
      <c r="D164" s="52" t="s">
        <v>456</v>
      </c>
      <c r="E164" s="52" t="s">
        <v>131</v>
      </c>
      <c r="F164" s="53" t="s">
        <v>131</v>
      </c>
      <c r="G164" s="53" t="s">
        <v>131</v>
      </c>
      <c r="H164" s="53" t="s">
        <v>131</v>
      </c>
      <c r="I164" s="54" t="s">
        <v>457</v>
      </c>
      <c r="J164" s="44" t="str">
        <f t="shared" si="66"/>
        <v>N/A</v>
      </c>
      <c r="K164" s="55">
        <v>-24.995947999999999</v>
      </c>
      <c r="L164" s="55">
        <v>31.596554999999999</v>
      </c>
      <c r="M164" s="51"/>
      <c r="N164" s="52"/>
      <c r="O164" s="46"/>
      <c r="P164" s="117"/>
      <c r="Q164" s="117"/>
      <c r="R164" s="118"/>
      <c r="S164" s="118"/>
      <c r="T164" s="117"/>
      <c r="U164" s="116"/>
      <c r="V164" s="116"/>
      <c r="W164" s="119"/>
      <c r="X164" s="119"/>
      <c r="Y164" s="117"/>
      <c r="Z164" s="117"/>
      <c r="AA164" s="118"/>
      <c r="AB164" s="118"/>
      <c r="AC164" s="117"/>
      <c r="AD164" s="116"/>
      <c r="AE164" s="116"/>
      <c r="AF164" s="119"/>
      <c r="AG164" s="119"/>
      <c r="AH164" s="120"/>
      <c r="AI164" s="308">
        <f t="shared" si="70"/>
        <v>0</v>
      </c>
    </row>
    <row r="165" spans="1:248" s="49" customFormat="1" ht="18.5" thickBot="1" x14ac:dyDescent="0.35">
      <c r="A165" s="50" t="s">
        <v>126</v>
      </c>
      <c r="B165" s="51" t="s">
        <v>381</v>
      </c>
      <c r="C165" s="51" t="s">
        <v>321</v>
      </c>
      <c r="D165" s="52" t="s">
        <v>458</v>
      </c>
      <c r="E165" s="52" t="s">
        <v>144</v>
      </c>
      <c r="F165" s="53" t="s">
        <v>131</v>
      </c>
      <c r="G165" s="53" t="s">
        <v>131</v>
      </c>
      <c r="H165" s="53" t="s">
        <v>131</v>
      </c>
      <c r="I165" s="54" t="s">
        <v>457</v>
      </c>
      <c r="J165" s="44" t="str">
        <f t="shared" si="66"/>
        <v>N/A</v>
      </c>
      <c r="K165" s="55">
        <v>-24.995777</v>
      </c>
      <c r="L165" s="55">
        <v>31.591498000000001</v>
      </c>
      <c r="M165" s="51"/>
      <c r="N165" s="52"/>
      <c r="O165" s="46"/>
      <c r="P165" s="117"/>
      <c r="Q165" s="117"/>
      <c r="R165" s="118"/>
      <c r="S165" s="118"/>
      <c r="T165" s="117"/>
      <c r="U165" s="116"/>
      <c r="V165" s="116"/>
      <c r="W165" s="119"/>
      <c r="X165" s="119"/>
      <c r="Y165" s="117"/>
      <c r="Z165" s="117"/>
      <c r="AA165" s="118"/>
      <c r="AB165" s="118"/>
      <c r="AC165" s="117"/>
      <c r="AD165" s="116"/>
      <c r="AE165" s="116"/>
      <c r="AF165" s="119"/>
      <c r="AG165" s="119"/>
      <c r="AH165" s="120"/>
      <c r="AI165" s="308">
        <f t="shared" si="70"/>
        <v>0</v>
      </c>
      <c r="HW165" s="31"/>
      <c r="HX165" s="31"/>
      <c r="HY165" s="31"/>
      <c r="HZ165" s="31"/>
      <c r="IA165" s="31"/>
      <c r="IB165" s="31"/>
      <c r="IC165" s="31"/>
      <c r="ID165" s="31"/>
      <c r="IE165" s="31"/>
      <c r="IF165" s="31"/>
      <c r="IG165" s="31"/>
      <c r="IH165" s="31"/>
      <c r="II165" s="31"/>
      <c r="IJ165" s="31"/>
      <c r="IK165" s="31"/>
      <c r="IL165" s="31"/>
      <c r="IM165" s="31"/>
      <c r="IN165" s="31"/>
    </row>
    <row r="166" spans="1:248" ht="14.5" thickBot="1" x14ac:dyDescent="0.35">
      <c r="A166" s="50" t="s">
        <v>126</v>
      </c>
      <c r="B166" s="51" t="s">
        <v>381</v>
      </c>
      <c r="C166" s="51" t="s">
        <v>321</v>
      </c>
      <c r="D166" s="52" t="s">
        <v>459</v>
      </c>
      <c r="E166" s="52" t="s">
        <v>1603</v>
      </c>
      <c r="F166" s="53">
        <v>5000</v>
      </c>
      <c r="G166" s="53" t="s">
        <v>97</v>
      </c>
      <c r="H166" s="54" t="s">
        <v>101</v>
      </c>
      <c r="I166" s="54" t="s">
        <v>92</v>
      </c>
      <c r="J166" s="44">
        <f t="shared" si="66"/>
        <v>5000</v>
      </c>
      <c r="K166" s="55">
        <v>-25.426821</v>
      </c>
      <c r="L166" s="55">
        <v>31.450399000000001</v>
      </c>
      <c r="M166" s="52" t="s">
        <v>460</v>
      </c>
      <c r="N166" s="52"/>
      <c r="O166" s="46"/>
      <c r="P166" s="232"/>
      <c r="Q166" s="234"/>
      <c r="R166" s="235"/>
      <c r="S166" s="235"/>
      <c r="T166" s="232"/>
      <c r="U166" s="236"/>
      <c r="V166" s="236"/>
      <c r="W166" s="307">
        <f t="shared" si="67"/>
        <v>0</v>
      </c>
      <c r="X166" s="307">
        <f t="shared" si="68"/>
        <v>0</v>
      </c>
      <c r="Y166" s="232"/>
      <c r="Z166" s="233"/>
      <c r="AA166" s="235"/>
      <c r="AB166" s="235"/>
      <c r="AC166" s="232"/>
      <c r="AD166" s="236"/>
      <c r="AE166" s="236"/>
      <c r="AF166" s="307">
        <f>AE166*12</f>
        <v>0</v>
      </c>
      <c r="AG166" s="307">
        <f>AF166*5+AD166</f>
        <v>0</v>
      </c>
      <c r="AH166" s="308">
        <f t="shared" ref="AH166:AH185" si="77">AG166+X166</f>
        <v>0</v>
      </c>
      <c r="AI166" s="308">
        <f t="shared" si="70"/>
        <v>0</v>
      </c>
    </row>
    <row r="167" spans="1:248" s="49" customFormat="1" ht="14.5" thickBot="1" x14ac:dyDescent="0.35">
      <c r="A167" s="50" t="s">
        <v>126</v>
      </c>
      <c r="B167" s="51" t="s">
        <v>381</v>
      </c>
      <c r="C167" s="51" t="s">
        <v>321</v>
      </c>
      <c r="D167" s="52" t="s">
        <v>461</v>
      </c>
      <c r="E167" s="52" t="s">
        <v>1603</v>
      </c>
      <c r="F167" s="53">
        <v>5000</v>
      </c>
      <c r="G167" s="54" t="s">
        <v>102</v>
      </c>
      <c r="H167" s="54" t="s">
        <v>141</v>
      </c>
      <c r="I167" s="54" t="s">
        <v>92</v>
      </c>
      <c r="J167" s="44">
        <f t="shared" si="66"/>
        <v>5000</v>
      </c>
      <c r="K167" s="55">
        <v>-25.307859000000001</v>
      </c>
      <c r="L167" s="55">
        <v>31.710502000000002</v>
      </c>
      <c r="M167" s="51" t="s">
        <v>462</v>
      </c>
      <c r="N167" s="52"/>
      <c r="O167" s="46"/>
      <c r="P167" s="232"/>
      <c r="Q167" s="234"/>
      <c r="R167" s="235"/>
      <c r="S167" s="235"/>
      <c r="T167" s="232"/>
      <c r="U167" s="236"/>
      <c r="V167" s="236"/>
      <c r="W167" s="307">
        <f t="shared" si="67"/>
        <v>0</v>
      </c>
      <c r="X167" s="307">
        <f t="shared" si="68"/>
        <v>0</v>
      </c>
      <c r="Y167" s="232"/>
      <c r="Z167" s="233"/>
      <c r="AA167" s="235"/>
      <c r="AB167" s="235"/>
      <c r="AC167" s="232"/>
      <c r="AD167" s="236"/>
      <c r="AE167" s="236"/>
      <c r="AF167" s="307">
        <f>AE167*12</f>
        <v>0</v>
      </c>
      <c r="AG167" s="307">
        <f>AF167*5+AD167</f>
        <v>0</v>
      </c>
      <c r="AH167" s="308">
        <f t="shared" si="77"/>
        <v>0</v>
      </c>
      <c r="AI167" s="308">
        <f t="shared" si="70"/>
        <v>0</v>
      </c>
      <c r="HW167" s="31"/>
      <c r="HX167" s="31"/>
      <c r="HY167" s="31"/>
      <c r="HZ167" s="31"/>
      <c r="IA167" s="31"/>
      <c r="IB167" s="31"/>
      <c r="IC167" s="31"/>
      <c r="ID167" s="31"/>
      <c r="IE167" s="31"/>
      <c r="IF167" s="31"/>
      <c r="IG167" s="31"/>
      <c r="IH167" s="31"/>
      <c r="II167" s="31"/>
      <c r="IJ167" s="31"/>
      <c r="IK167" s="31"/>
      <c r="IL167" s="31"/>
      <c r="IM167" s="31"/>
      <c r="IN167" s="31"/>
    </row>
    <row r="168" spans="1:248" s="49" customFormat="1" ht="14.5" thickBot="1" x14ac:dyDescent="0.35">
      <c r="A168" s="50" t="s">
        <v>126</v>
      </c>
      <c r="B168" s="51" t="s">
        <v>381</v>
      </c>
      <c r="C168" s="51" t="s">
        <v>321</v>
      </c>
      <c r="D168" s="52" t="s">
        <v>463</v>
      </c>
      <c r="E168" s="52" t="s">
        <v>1603</v>
      </c>
      <c r="F168" s="53">
        <v>5000</v>
      </c>
      <c r="G168" s="53" t="s">
        <v>97</v>
      </c>
      <c r="H168" s="54" t="s">
        <v>102</v>
      </c>
      <c r="I168" s="54" t="s">
        <v>235</v>
      </c>
      <c r="J168" s="44">
        <f t="shared" si="66"/>
        <v>5000</v>
      </c>
      <c r="K168" s="55">
        <v>-25.358726999999998</v>
      </c>
      <c r="L168" s="55">
        <v>31.892679999999999</v>
      </c>
      <c r="M168" s="52" t="s">
        <v>464</v>
      </c>
      <c r="N168" s="52"/>
      <c r="O168" s="46"/>
      <c r="P168" s="232"/>
      <c r="Q168" s="234"/>
      <c r="R168" s="235"/>
      <c r="S168" s="235"/>
      <c r="T168" s="232"/>
      <c r="U168" s="236"/>
      <c r="V168" s="236"/>
      <c r="W168" s="307">
        <f t="shared" si="67"/>
        <v>0</v>
      </c>
      <c r="X168" s="307">
        <f t="shared" si="68"/>
        <v>0</v>
      </c>
      <c r="Y168" s="232"/>
      <c r="Z168" s="233"/>
      <c r="AA168" s="235"/>
      <c r="AB168" s="235"/>
      <c r="AC168" s="232"/>
      <c r="AD168" s="236"/>
      <c r="AE168" s="236"/>
      <c r="AF168" s="307">
        <f>AE168*12</f>
        <v>0</v>
      </c>
      <c r="AG168" s="307">
        <f>AF168*5+AD168</f>
        <v>0</v>
      </c>
      <c r="AH168" s="308">
        <f t="shared" si="77"/>
        <v>0</v>
      </c>
      <c r="AI168" s="308">
        <f t="shared" si="70"/>
        <v>0</v>
      </c>
      <c r="HW168" s="31"/>
      <c r="HX168" s="31"/>
      <c r="HY168" s="31"/>
      <c r="HZ168" s="31"/>
      <c r="IA168" s="31"/>
      <c r="IB168" s="31"/>
      <c r="IC168" s="31"/>
      <c r="ID168" s="31"/>
      <c r="IE168" s="31"/>
      <c r="IF168" s="31"/>
      <c r="IG168" s="31"/>
      <c r="IH168" s="31"/>
      <c r="II168" s="31"/>
      <c r="IJ168" s="31"/>
      <c r="IK168" s="31"/>
      <c r="IL168" s="31"/>
      <c r="IM168" s="31"/>
      <c r="IN168" s="31"/>
    </row>
    <row r="169" spans="1:248" ht="14.5" thickBot="1" x14ac:dyDescent="0.35">
      <c r="A169" s="50" t="s">
        <v>126</v>
      </c>
      <c r="B169" s="51" t="s">
        <v>381</v>
      </c>
      <c r="C169" s="51" t="s">
        <v>321</v>
      </c>
      <c r="D169" s="52" t="s">
        <v>465</v>
      </c>
      <c r="E169" s="52" t="s">
        <v>1603</v>
      </c>
      <c r="F169" s="53">
        <v>5000</v>
      </c>
      <c r="G169" s="54" t="s">
        <v>102</v>
      </c>
      <c r="H169" s="54" t="s">
        <v>141</v>
      </c>
      <c r="I169" s="54" t="s">
        <v>107</v>
      </c>
      <c r="J169" s="44">
        <f t="shared" si="66"/>
        <v>5000</v>
      </c>
      <c r="K169" s="55">
        <v>-24.103332000000002</v>
      </c>
      <c r="L169" s="55">
        <v>31.669267999999999</v>
      </c>
      <c r="M169" s="51" t="s">
        <v>466</v>
      </c>
      <c r="N169" s="52"/>
      <c r="O169" s="46"/>
      <c r="P169" s="232"/>
      <c r="Q169" s="234"/>
      <c r="R169" s="235"/>
      <c r="S169" s="235"/>
      <c r="T169" s="232"/>
      <c r="U169" s="236"/>
      <c r="V169" s="236"/>
      <c r="W169" s="307">
        <f t="shared" ref="W169:W170" si="78">V169*12</f>
        <v>0</v>
      </c>
      <c r="X169" s="307">
        <f t="shared" ref="X169:X170" si="79">W169*5+U169</f>
        <v>0</v>
      </c>
      <c r="Y169" s="232"/>
      <c r="Z169" s="233"/>
      <c r="AA169" s="235"/>
      <c r="AB169" s="235"/>
      <c r="AC169" s="232"/>
      <c r="AD169" s="236"/>
      <c r="AE169" s="236"/>
      <c r="AF169" s="307">
        <f t="shared" ref="AF169:AF170" si="80">AE169*12</f>
        <v>0</v>
      </c>
      <c r="AG169" s="307">
        <f t="shared" ref="AG169:AG170" si="81">AF169*5+AD169</f>
        <v>0</v>
      </c>
      <c r="AH169" s="308">
        <f t="shared" ref="AH169:AH170" si="82">AG169+X169</f>
        <v>0</v>
      </c>
      <c r="AI169" s="308">
        <f t="shared" ref="AI169:AI170" si="83">AH169*2</f>
        <v>0</v>
      </c>
    </row>
    <row r="170" spans="1:248" ht="14.5" thickBot="1" x14ac:dyDescent="0.35">
      <c r="A170" s="50" t="s">
        <v>126</v>
      </c>
      <c r="B170" s="51" t="s">
        <v>381</v>
      </c>
      <c r="C170" s="51" t="s">
        <v>321</v>
      </c>
      <c r="D170" s="52" t="s">
        <v>467</v>
      </c>
      <c r="E170" s="52" t="s">
        <v>1603</v>
      </c>
      <c r="F170" s="53">
        <v>5000</v>
      </c>
      <c r="G170" s="54" t="s">
        <v>102</v>
      </c>
      <c r="H170" s="54" t="s">
        <v>141</v>
      </c>
      <c r="I170" s="54" t="s">
        <v>107</v>
      </c>
      <c r="J170" s="44">
        <f t="shared" si="66"/>
        <v>5000</v>
      </c>
      <c r="K170" s="55">
        <v>-24.460730000000002</v>
      </c>
      <c r="L170" s="55">
        <v>31.447147000000001</v>
      </c>
      <c r="M170" s="51" t="s">
        <v>468</v>
      </c>
      <c r="N170" s="52"/>
      <c r="O170" s="46"/>
      <c r="P170" s="232"/>
      <c r="Q170" s="234"/>
      <c r="R170" s="235"/>
      <c r="S170" s="235"/>
      <c r="T170" s="232"/>
      <c r="U170" s="236"/>
      <c r="V170" s="236"/>
      <c r="W170" s="307">
        <f t="shared" si="78"/>
        <v>0</v>
      </c>
      <c r="X170" s="307">
        <f t="shared" si="79"/>
        <v>0</v>
      </c>
      <c r="Y170" s="232"/>
      <c r="Z170" s="233"/>
      <c r="AA170" s="235"/>
      <c r="AB170" s="235"/>
      <c r="AC170" s="232"/>
      <c r="AD170" s="236"/>
      <c r="AE170" s="236"/>
      <c r="AF170" s="307">
        <f t="shared" si="80"/>
        <v>0</v>
      </c>
      <c r="AG170" s="307">
        <f t="shared" si="81"/>
        <v>0</v>
      </c>
      <c r="AH170" s="308">
        <f t="shared" si="82"/>
        <v>0</v>
      </c>
      <c r="AI170" s="308">
        <f t="shared" si="83"/>
        <v>0</v>
      </c>
    </row>
    <row r="171" spans="1:248" ht="14.5" thickBot="1" x14ac:dyDescent="0.35">
      <c r="A171" s="50" t="s">
        <v>126</v>
      </c>
      <c r="B171" s="51" t="s">
        <v>381</v>
      </c>
      <c r="C171" s="51" t="s">
        <v>321</v>
      </c>
      <c r="D171" s="52" t="s">
        <v>469</v>
      </c>
      <c r="E171" s="52" t="s">
        <v>1603</v>
      </c>
      <c r="F171" s="53">
        <v>10000</v>
      </c>
      <c r="G171" s="53" t="s">
        <v>97</v>
      </c>
      <c r="H171" s="54" t="s">
        <v>132</v>
      </c>
      <c r="I171" s="54" t="s">
        <v>96</v>
      </c>
      <c r="J171" s="44">
        <f t="shared" si="66"/>
        <v>10000</v>
      </c>
      <c r="K171" s="55">
        <v>-24.981090999999999</v>
      </c>
      <c r="L171" s="55">
        <v>31.485187</v>
      </c>
      <c r="M171" s="52" t="s">
        <v>470</v>
      </c>
      <c r="N171" s="52"/>
      <c r="O171" s="46"/>
      <c r="P171" s="232"/>
      <c r="Q171" s="234"/>
      <c r="R171" s="235"/>
      <c r="S171" s="235"/>
      <c r="T171" s="232"/>
      <c r="U171" s="236"/>
      <c r="V171" s="236"/>
      <c r="W171" s="307">
        <f t="shared" si="67"/>
        <v>0</v>
      </c>
      <c r="X171" s="307">
        <f t="shared" si="68"/>
        <v>0</v>
      </c>
      <c r="Y171" s="232"/>
      <c r="Z171" s="233"/>
      <c r="AA171" s="235"/>
      <c r="AB171" s="235"/>
      <c r="AC171" s="232"/>
      <c r="AD171" s="236"/>
      <c r="AE171" s="236"/>
      <c r="AF171" s="307">
        <f>AE171*12</f>
        <v>0</v>
      </c>
      <c r="AG171" s="307">
        <f>AF171*5+AD171</f>
        <v>0</v>
      </c>
      <c r="AH171" s="308">
        <f t="shared" si="77"/>
        <v>0</v>
      </c>
      <c r="AI171" s="308">
        <f t="shared" si="70"/>
        <v>0</v>
      </c>
    </row>
    <row r="172" spans="1:248" ht="14.5" thickBot="1" x14ac:dyDescent="0.35">
      <c r="A172" s="50" t="s">
        <v>126</v>
      </c>
      <c r="B172" s="51" t="s">
        <v>381</v>
      </c>
      <c r="C172" s="51" t="s">
        <v>321</v>
      </c>
      <c r="D172" s="52" t="s">
        <v>471</v>
      </c>
      <c r="E172" s="52" t="s">
        <v>1603</v>
      </c>
      <c r="F172" s="53">
        <v>5000</v>
      </c>
      <c r="G172" s="53" t="s">
        <v>97</v>
      </c>
      <c r="H172" s="54" t="s">
        <v>101</v>
      </c>
      <c r="I172" s="54" t="s">
        <v>107</v>
      </c>
      <c r="J172" s="44">
        <f t="shared" si="66"/>
        <v>5000</v>
      </c>
      <c r="K172" s="55">
        <v>-25.119122000000001</v>
      </c>
      <c r="L172" s="55">
        <v>31.916093</v>
      </c>
      <c r="M172" s="52" t="s">
        <v>472</v>
      </c>
      <c r="N172" s="52"/>
      <c r="O172" s="46"/>
      <c r="P172" s="232"/>
      <c r="Q172" s="234"/>
      <c r="R172" s="235"/>
      <c r="S172" s="235"/>
      <c r="T172" s="232"/>
      <c r="U172" s="236"/>
      <c r="V172" s="236"/>
      <c r="W172" s="307">
        <f t="shared" si="67"/>
        <v>0</v>
      </c>
      <c r="X172" s="307">
        <f t="shared" si="68"/>
        <v>0</v>
      </c>
      <c r="Y172" s="232"/>
      <c r="Z172" s="233"/>
      <c r="AA172" s="235"/>
      <c r="AB172" s="235"/>
      <c r="AC172" s="232"/>
      <c r="AD172" s="236"/>
      <c r="AE172" s="236"/>
      <c r="AF172" s="307">
        <f>AE172*12</f>
        <v>0</v>
      </c>
      <c r="AG172" s="307">
        <f>AF172*5+AD172</f>
        <v>0</v>
      </c>
      <c r="AH172" s="308">
        <f t="shared" si="77"/>
        <v>0</v>
      </c>
      <c r="AI172" s="308">
        <f t="shared" si="70"/>
        <v>0</v>
      </c>
    </row>
    <row r="173" spans="1:248" ht="14.5" thickBot="1" x14ac:dyDescent="0.35">
      <c r="A173" s="50" t="s">
        <v>126</v>
      </c>
      <c r="B173" s="51" t="s">
        <v>381</v>
      </c>
      <c r="C173" s="51" t="s">
        <v>321</v>
      </c>
      <c r="D173" s="52" t="s">
        <v>473</v>
      </c>
      <c r="E173" s="52" t="s">
        <v>1607</v>
      </c>
      <c r="F173" s="53">
        <v>50000</v>
      </c>
      <c r="G173" s="53" t="s">
        <v>97</v>
      </c>
      <c r="H173" s="54" t="s">
        <v>132</v>
      </c>
      <c r="I173" s="54" t="s">
        <v>235</v>
      </c>
      <c r="J173" s="44">
        <f t="shared" si="66"/>
        <v>50000</v>
      </c>
      <c r="K173" s="55">
        <v>-25.462218</v>
      </c>
      <c r="L173" s="55">
        <v>31.532302999999999</v>
      </c>
      <c r="M173" s="52" t="s">
        <v>450</v>
      </c>
      <c r="N173" s="52"/>
      <c r="O173" s="46"/>
      <c r="P173" s="232"/>
      <c r="Q173" s="234"/>
      <c r="R173" s="235"/>
      <c r="S173" s="235"/>
      <c r="T173" s="232"/>
      <c r="U173" s="236"/>
      <c r="V173" s="236"/>
      <c r="W173" s="307">
        <f t="shared" si="67"/>
        <v>0</v>
      </c>
      <c r="X173" s="307">
        <f t="shared" si="68"/>
        <v>0</v>
      </c>
      <c r="Y173" s="232"/>
      <c r="Z173" s="233"/>
      <c r="AA173" s="235"/>
      <c r="AB173" s="235"/>
      <c r="AC173" s="232"/>
      <c r="AD173" s="236"/>
      <c r="AE173" s="236"/>
      <c r="AF173" s="307">
        <f>AE173*12</f>
        <v>0</v>
      </c>
      <c r="AG173" s="307">
        <f>AF173*5+AD173</f>
        <v>0</v>
      </c>
      <c r="AH173" s="308">
        <f t="shared" si="77"/>
        <v>0</v>
      </c>
      <c r="AI173" s="308">
        <f t="shared" si="70"/>
        <v>0</v>
      </c>
    </row>
    <row r="174" spans="1:248" ht="14.5" thickBot="1" x14ac:dyDescent="0.35">
      <c r="A174" s="50" t="s">
        <v>126</v>
      </c>
      <c r="B174" s="51" t="s">
        <v>381</v>
      </c>
      <c r="C174" s="51" t="s">
        <v>321</v>
      </c>
      <c r="D174" s="52" t="s">
        <v>474</v>
      </c>
      <c r="E174" s="52" t="s">
        <v>1603</v>
      </c>
      <c r="F174" s="53">
        <v>5000</v>
      </c>
      <c r="G174" s="54" t="s">
        <v>101</v>
      </c>
      <c r="H174" s="54" t="s">
        <v>141</v>
      </c>
      <c r="I174" s="54" t="s">
        <v>105</v>
      </c>
      <c r="J174" s="44">
        <f t="shared" si="66"/>
        <v>5000</v>
      </c>
      <c r="K174" s="55">
        <v>-24.996901000000001</v>
      </c>
      <c r="L174" s="55">
        <v>31.769134999999999</v>
      </c>
      <c r="M174" s="51" t="s">
        <v>475</v>
      </c>
      <c r="N174" s="52"/>
      <c r="O174" s="46"/>
      <c r="P174" s="232"/>
      <c r="Q174" s="234"/>
      <c r="R174" s="235"/>
      <c r="S174" s="235"/>
      <c r="T174" s="232"/>
      <c r="U174" s="236"/>
      <c r="V174" s="236"/>
      <c r="W174" s="307">
        <f t="shared" si="67"/>
        <v>0</v>
      </c>
      <c r="X174" s="307">
        <f t="shared" si="68"/>
        <v>0</v>
      </c>
      <c r="Y174" s="232"/>
      <c r="Z174" s="233"/>
      <c r="AA174" s="235"/>
      <c r="AB174" s="235"/>
      <c r="AC174" s="232"/>
      <c r="AD174" s="236"/>
      <c r="AE174" s="236"/>
      <c r="AF174" s="307">
        <f t="shared" ref="AF174" si="84">AE174*12</f>
        <v>0</v>
      </c>
      <c r="AG174" s="307">
        <f t="shared" ref="AG174" si="85">AF174*5+AD174</f>
        <v>0</v>
      </c>
      <c r="AH174" s="308">
        <f t="shared" si="77"/>
        <v>0</v>
      </c>
      <c r="AI174" s="308">
        <f t="shared" si="70"/>
        <v>0</v>
      </c>
    </row>
    <row r="175" spans="1:248" ht="14.5" thickBot="1" x14ac:dyDescent="0.35">
      <c r="A175" s="50" t="s">
        <v>126</v>
      </c>
      <c r="B175" s="51" t="s">
        <v>381</v>
      </c>
      <c r="C175" s="51" t="s">
        <v>321</v>
      </c>
      <c r="D175" s="52" t="s">
        <v>476</v>
      </c>
      <c r="E175" s="52" t="s">
        <v>1607</v>
      </c>
      <c r="F175" s="53">
        <v>50000</v>
      </c>
      <c r="G175" s="53" t="s">
        <v>97</v>
      </c>
      <c r="H175" s="54" t="s">
        <v>141</v>
      </c>
      <c r="I175" s="54" t="s">
        <v>96</v>
      </c>
      <c r="J175" s="44">
        <f t="shared" si="66"/>
        <v>50000</v>
      </c>
      <c r="K175" s="55">
        <v>-25.155065</v>
      </c>
      <c r="L175" s="55">
        <v>31.197880000000001</v>
      </c>
      <c r="M175" s="52" t="s">
        <v>477</v>
      </c>
      <c r="N175" s="52"/>
      <c r="O175" s="46"/>
      <c r="P175" s="232"/>
      <c r="Q175" s="234"/>
      <c r="R175" s="235"/>
      <c r="S175" s="235"/>
      <c r="T175" s="232"/>
      <c r="U175" s="236"/>
      <c r="V175" s="236"/>
      <c r="W175" s="307">
        <f t="shared" si="67"/>
        <v>0</v>
      </c>
      <c r="X175" s="307">
        <f t="shared" si="68"/>
        <v>0</v>
      </c>
      <c r="Y175" s="232"/>
      <c r="Z175" s="233"/>
      <c r="AA175" s="235"/>
      <c r="AB175" s="235"/>
      <c r="AC175" s="232"/>
      <c r="AD175" s="236"/>
      <c r="AE175" s="236"/>
      <c r="AF175" s="307">
        <f>AE175*12</f>
        <v>0</v>
      </c>
      <c r="AG175" s="307">
        <f>AF175*5+AD175</f>
        <v>0</v>
      </c>
      <c r="AH175" s="308">
        <f t="shared" si="77"/>
        <v>0</v>
      </c>
      <c r="AI175" s="308">
        <f t="shared" si="70"/>
        <v>0</v>
      </c>
    </row>
    <row r="176" spans="1:248" ht="14.5" thickBot="1" x14ac:dyDescent="0.35">
      <c r="A176" s="50" t="s">
        <v>126</v>
      </c>
      <c r="B176" s="51" t="s">
        <v>381</v>
      </c>
      <c r="C176" s="51" t="s">
        <v>321</v>
      </c>
      <c r="D176" s="52" t="s">
        <v>478</v>
      </c>
      <c r="E176" s="52" t="s">
        <v>1603</v>
      </c>
      <c r="F176" s="53">
        <v>5000</v>
      </c>
      <c r="G176" s="54" t="s">
        <v>102</v>
      </c>
      <c r="H176" s="54" t="s">
        <v>141</v>
      </c>
      <c r="I176" s="54" t="s">
        <v>107</v>
      </c>
      <c r="J176" s="44">
        <f t="shared" si="66"/>
        <v>5000</v>
      </c>
      <c r="K176" s="55">
        <v>-24.457875999999999</v>
      </c>
      <c r="L176" s="55">
        <v>31.976120999999999</v>
      </c>
      <c r="M176" s="51" t="s">
        <v>479</v>
      </c>
      <c r="N176" s="52"/>
      <c r="O176" s="46"/>
      <c r="P176" s="232"/>
      <c r="Q176" s="234"/>
      <c r="R176" s="235"/>
      <c r="S176" s="235"/>
      <c r="T176" s="232"/>
      <c r="U176" s="236"/>
      <c r="V176" s="236"/>
      <c r="W176" s="307">
        <f t="shared" si="67"/>
        <v>0</v>
      </c>
      <c r="X176" s="307">
        <f t="shared" si="68"/>
        <v>0</v>
      </c>
      <c r="Y176" s="232"/>
      <c r="Z176" s="233"/>
      <c r="AA176" s="235"/>
      <c r="AB176" s="235"/>
      <c r="AC176" s="232"/>
      <c r="AD176" s="236"/>
      <c r="AE176" s="236"/>
      <c r="AF176" s="307">
        <f t="shared" ref="AF176" si="86">AE176*12</f>
        <v>0</v>
      </c>
      <c r="AG176" s="307">
        <f t="shared" ref="AG176" si="87">AF176*5+AD176</f>
        <v>0</v>
      </c>
      <c r="AH176" s="308">
        <f t="shared" si="77"/>
        <v>0</v>
      </c>
      <c r="AI176" s="308">
        <f t="shared" si="70"/>
        <v>0</v>
      </c>
    </row>
    <row r="177" spans="1:35" ht="14.5" thickBot="1" x14ac:dyDescent="0.35">
      <c r="A177" s="50" t="s">
        <v>126</v>
      </c>
      <c r="B177" s="51" t="s">
        <v>381</v>
      </c>
      <c r="C177" s="51" t="s">
        <v>321</v>
      </c>
      <c r="D177" s="52" t="s">
        <v>480</v>
      </c>
      <c r="E177" s="52" t="s">
        <v>1603</v>
      </c>
      <c r="F177" s="53">
        <v>10000</v>
      </c>
      <c r="G177" s="53" t="s">
        <v>97</v>
      </c>
      <c r="H177" s="54" t="s">
        <v>101</v>
      </c>
      <c r="I177" s="54" t="s">
        <v>297</v>
      </c>
      <c r="J177" s="44">
        <f t="shared" si="66"/>
        <v>10000</v>
      </c>
      <c r="K177" s="55">
        <v>-24.005258000000001</v>
      </c>
      <c r="L177" s="55">
        <v>31.740124000000002</v>
      </c>
      <c r="M177" s="52" t="s">
        <v>481</v>
      </c>
      <c r="N177" s="52"/>
      <c r="O177" s="46"/>
      <c r="P177" s="232"/>
      <c r="Q177" s="234"/>
      <c r="R177" s="235"/>
      <c r="S177" s="235"/>
      <c r="T177" s="232"/>
      <c r="U177" s="236"/>
      <c r="V177" s="236"/>
      <c r="W177" s="307">
        <f t="shared" si="67"/>
        <v>0</v>
      </c>
      <c r="X177" s="307">
        <f t="shared" si="68"/>
        <v>0</v>
      </c>
      <c r="Y177" s="232"/>
      <c r="Z177" s="233"/>
      <c r="AA177" s="235"/>
      <c r="AB177" s="235"/>
      <c r="AC177" s="232"/>
      <c r="AD177" s="236"/>
      <c r="AE177" s="236"/>
      <c r="AF177" s="307">
        <f t="shared" ref="AF177:AF185" si="88">AE177*12</f>
        <v>0</v>
      </c>
      <c r="AG177" s="307">
        <f t="shared" ref="AG177:AG185" si="89">AF177*5+AD177</f>
        <v>0</v>
      </c>
      <c r="AH177" s="308">
        <f t="shared" si="77"/>
        <v>0</v>
      </c>
      <c r="AI177" s="308">
        <f t="shared" si="70"/>
        <v>0</v>
      </c>
    </row>
    <row r="178" spans="1:35" ht="14.5" thickBot="1" x14ac:dyDescent="0.35">
      <c r="A178" s="50" t="s">
        <v>126</v>
      </c>
      <c r="B178" s="51" t="s">
        <v>381</v>
      </c>
      <c r="C178" s="51" t="s">
        <v>321</v>
      </c>
      <c r="D178" s="52" t="s">
        <v>482</v>
      </c>
      <c r="E178" s="52" t="s">
        <v>1603</v>
      </c>
      <c r="F178" s="53">
        <v>10000</v>
      </c>
      <c r="G178" s="53" t="s">
        <v>97</v>
      </c>
      <c r="H178" s="54" t="s">
        <v>102</v>
      </c>
      <c r="I178" s="54" t="s">
        <v>92</v>
      </c>
      <c r="J178" s="44">
        <f t="shared" si="66"/>
        <v>10000</v>
      </c>
      <c r="K178" s="55">
        <v>-24.475925</v>
      </c>
      <c r="L178" s="55">
        <v>31.390885000000001</v>
      </c>
      <c r="M178" s="52" t="s">
        <v>483</v>
      </c>
      <c r="N178" s="52"/>
      <c r="O178" s="46"/>
      <c r="P178" s="232"/>
      <c r="Q178" s="234"/>
      <c r="R178" s="235"/>
      <c r="S178" s="235"/>
      <c r="T178" s="232"/>
      <c r="U178" s="236"/>
      <c r="V178" s="236"/>
      <c r="W178" s="307">
        <f t="shared" si="67"/>
        <v>0</v>
      </c>
      <c r="X178" s="307">
        <f t="shared" si="68"/>
        <v>0</v>
      </c>
      <c r="Y178" s="232"/>
      <c r="Z178" s="233"/>
      <c r="AA178" s="235"/>
      <c r="AB178" s="235"/>
      <c r="AC178" s="232"/>
      <c r="AD178" s="236"/>
      <c r="AE178" s="236"/>
      <c r="AF178" s="307">
        <f t="shared" si="88"/>
        <v>0</v>
      </c>
      <c r="AG178" s="307">
        <f t="shared" si="89"/>
        <v>0</v>
      </c>
      <c r="AH178" s="308">
        <f t="shared" si="77"/>
        <v>0</v>
      </c>
      <c r="AI178" s="308">
        <f t="shared" si="70"/>
        <v>0</v>
      </c>
    </row>
    <row r="179" spans="1:35" ht="14.5" thickBot="1" x14ac:dyDescent="0.35">
      <c r="A179" s="50" t="s">
        <v>126</v>
      </c>
      <c r="B179" s="51" t="s">
        <v>381</v>
      </c>
      <c r="C179" s="51" t="s">
        <v>321</v>
      </c>
      <c r="D179" s="52" t="s">
        <v>484</v>
      </c>
      <c r="E179" s="52" t="s">
        <v>1607</v>
      </c>
      <c r="F179" s="53">
        <v>50000</v>
      </c>
      <c r="G179" s="53" t="s">
        <v>97</v>
      </c>
      <c r="H179" s="54" t="s">
        <v>132</v>
      </c>
      <c r="I179" s="54" t="s">
        <v>96</v>
      </c>
      <c r="J179" s="44">
        <f t="shared" si="66"/>
        <v>50000</v>
      </c>
      <c r="K179" s="55">
        <v>-25.024737999999999</v>
      </c>
      <c r="L179" s="55">
        <v>31.241257999999998</v>
      </c>
      <c r="M179" s="52" t="s">
        <v>485</v>
      </c>
      <c r="N179" s="52"/>
      <c r="O179" s="46"/>
      <c r="P179" s="232"/>
      <c r="Q179" s="234"/>
      <c r="R179" s="235"/>
      <c r="S179" s="235"/>
      <c r="T179" s="232"/>
      <c r="U179" s="236"/>
      <c r="V179" s="236"/>
      <c r="W179" s="307">
        <f t="shared" si="67"/>
        <v>0</v>
      </c>
      <c r="X179" s="307">
        <f t="shared" si="68"/>
        <v>0</v>
      </c>
      <c r="Y179" s="232"/>
      <c r="Z179" s="233"/>
      <c r="AA179" s="235"/>
      <c r="AB179" s="235"/>
      <c r="AC179" s="232"/>
      <c r="AD179" s="236"/>
      <c r="AE179" s="236"/>
      <c r="AF179" s="307">
        <f t="shared" si="88"/>
        <v>0</v>
      </c>
      <c r="AG179" s="307">
        <f t="shared" si="89"/>
        <v>0</v>
      </c>
      <c r="AH179" s="308">
        <f t="shared" si="77"/>
        <v>0</v>
      </c>
      <c r="AI179" s="308">
        <f t="shared" si="70"/>
        <v>0</v>
      </c>
    </row>
    <row r="180" spans="1:35" ht="14.5" thickBot="1" x14ac:dyDescent="0.35">
      <c r="A180" s="50" t="s">
        <v>126</v>
      </c>
      <c r="B180" s="51" t="s">
        <v>381</v>
      </c>
      <c r="C180" s="51" t="s">
        <v>321</v>
      </c>
      <c r="D180" s="52" t="s">
        <v>486</v>
      </c>
      <c r="E180" s="52" t="s">
        <v>1603</v>
      </c>
      <c r="F180" s="53">
        <v>5000</v>
      </c>
      <c r="G180" s="53" t="s">
        <v>97</v>
      </c>
      <c r="H180" s="54" t="s">
        <v>102</v>
      </c>
      <c r="I180" s="54" t="s">
        <v>92</v>
      </c>
      <c r="J180" s="44">
        <f t="shared" si="66"/>
        <v>5000</v>
      </c>
      <c r="K180" s="55">
        <v>-25.16938</v>
      </c>
      <c r="L180" s="55">
        <v>31.268834999999999</v>
      </c>
      <c r="M180" s="52" t="s">
        <v>487</v>
      </c>
      <c r="N180" s="52"/>
      <c r="O180" s="46"/>
      <c r="P180" s="232"/>
      <c r="Q180" s="234"/>
      <c r="R180" s="235"/>
      <c r="S180" s="235"/>
      <c r="T180" s="232"/>
      <c r="U180" s="236"/>
      <c r="V180" s="236"/>
      <c r="W180" s="307">
        <f t="shared" si="67"/>
        <v>0</v>
      </c>
      <c r="X180" s="307">
        <f t="shared" si="68"/>
        <v>0</v>
      </c>
      <c r="Y180" s="232"/>
      <c r="Z180" s="233"/>
      <c r="AA180" s="235"/>
      <c r="AB180" s="235"/>
      <c r="AC180" s="232"/>
      <c r="AD180" s="236"/>
      <c r="AE180" s="236"/>
      <c r="AF180" s="307">
        <f t="shared" si="88"/>
        <v>0</v>
      </c>
      <c r="AG180" s="307">
        <f t="shared" si="89"/>
        <v>0</v>
      </c>
      <c r="AH180" s="308">
        <f t="shared" si="77"/>
        <v>0</v>
      </c>
      <c r="AI180" s="308">
        <f t="shared" si="70"/>
        <v>0</v>
      </c>
    </row>
    <row r="181" spans="1:35" ht="14.5" thickBot="1" x14ac:dyDescent="0.35">
      <c r="A181" s="50" t="s">
        <v>126</v>
      </c>
      <c r="B181" s="51" t="s">
        <v>381</v>
      </c>
      <c r="C181" s="51" t="s">
        <v>321</v>
      </c>
      <c r="D181" s="52" t="s">
        <v>488</v>
      </c>
      <c r="E181" s="52" t="s">
        <v>1603</v>
      </c>
      <c r="F181" s="53">
        <v>10000</v>
      </c>
      <c r="G181" s="53" t="s">
        <v>97</v>
      </c>
      <c r="H181" s="54" t="s">
        <v>101</v>
      </c>
      <c r="I181" s="54" t="s">
        <v>297</v>
      </c>
      <c r="J181" s="44">
        <f t="shared" si="66"/>
        <v>10000</v>
      </c>
      <c r="K181" s="55">
        <v>-24.393018999999999</v>
      </c>
      <c r="L181" s="55">
        <v>31.779848000000001</v>
      </c>
      <c r="M181" s="52" t="s">
        <v>489</v>
      </c>
      <c r="N181" s="52"/>
      <c r="O181" s="46"/>
      <c r="P181" s="232"/>
      <c r="Q181" s="234"/>
      <c r="R181" s="235"/>
      <c r="S181" s="235"/>
      <c r="T181" s="232"/>
      <c r="U181" s="236"/>
      <c r="V181" s="236"/>
      <c r="W181" s="307">
        <f t="shared" si="67"/>
        <v>0</v>
      </c>
      <c r="X181" s="307">
        <f t="shared" si="68"/>
        <v>0</v>
      </c>
      <c r="Y181" s="232"/>
      <c r="Z181" s="233"/>
      <c r="AA181" s="235"/>
      <c r="AB181" s="235"/>
      <c r="AC181" s="232"/>
      <c r="AD181" s="236"/>
      <c r="AE181" s="236"/>
      <c r="AF181" s="307">
        <f t="shared" si="88"/>
        <v>0</v>
      </c>
      <c r="AG181" s="307">
        <f t="shared" si="89"/>
        <v>0</v>
      </c>
      <c r="AH181" s="308">
        <f t="shared" si="77"/>
        <v>0</v>
      </c>
      <c r="AI181" s="308">
        <f t="shared" si="70"/>
        <v>0</v>
      </c>
    </row>
    <row r="182" spans="1:35" ht="18.5" thickBot="1" x14ac:dyDescent="0.35">
      <c r="A182" s="50" t="s">
        <v>126</v>
      </c>
      <c r="B182" s="51" t="s">
        <v>381</v>
      </c>
      <c r="C182" s="51" t="s">
        <v>321</v>
      </c>
      <c r="D182" s="52" t="s">
        <v>404</v>
      </c>
      <c r="E182" s="52" t="s">
        <v>1603</v>
      </c>
      <c r="F182" s="53" t="s">
        <v>1604</v>
      </c>
      <c r="G182" s="53" t="s">
        <v>97</v>
      </c>
      <c r="H182" s="54" t="s">
        <v>92</v>
      </c>
      <c r="I182" s="54" t="s">
        <v>490</v>
      </c>
      <c r="J182" s="44" t="str">
        <f t="shared" si="66"/>
        <v>20000-50000</v>
      </c>
      <c r="K182" s="55">
        <v>-24.99597</v>
      </c>
      <c r="L182" s="55">
        <v>31.596564000000001</v>
      </c>
      <c r="M182" s="52" t="s">
        <v>407</v>
      </c>
      <c r="N182" s="52"/>
      <c r="O182" s="46"/>
      <c r="P182" s="232"/>
      <c r="Q182" s="234"/>
      <c r="R182" s="235"/>
      <c r="S182" s="235"/>
      <c r="T182" s="232"/>
      <c r="U182" s="236"/>
      <c r="V182" s="236"/>
      <c r="W182" s="307">
        <f t="shared" si="67"/>
        <v>0</v>
      </c>
      <c r="X182" s="307">
        <f t="shared" si="68"/>
        <v>0</v>
      </c>
      <c r="Y182" s="232"/>
      <c r="Z182" s="233"/>
      <c r="AA182" s="235"/>
      <c r="AB182" s="235"/>
      <c r="AC182" s="232"/>
      <c r="AD182" s="236"/>
      <c r="AE182" s="236"/>
      <c r="AF182" s="307">
        <f t="shared" si="88"/>
        <v>0</v>
      </c>
      <c r="AG182" s="307">
        <f t="shared" si="89"/>
        <v>0</v>
      </c>
      <c r="AH182" s="308">
        <f t="shared" si="77"/>
        <v>0</v>
      </c>
      <c r="AI182" s="308">
        <f t="shared" si="70"/>
        <v>0</v>
      </c>
    </row>
    <row r="183" spans="1:35" ht="14.5" thickBot="1" x14ac:dyDescent="0.35">
      <c r="A183" s="50" t="s">
        <v>126</v>
      </c>
      <c r="B183" s="51" t="s">
        <v>381</v>
      </c>
      <c r="C183" s="51" t="s">
        <v>321</v>
      </c>
      <c r="D183" s="52" t="s">
        <v>491</v>
      </c>
      <c r="E183" s="52" t="s">
        <v>1603</v>
      </c>
      <c r="F183" s="53">
        <v>5000</v>
      </c>
      <c r="G183" s="54" t="s">
        <v>102</v>
      </c>
      <c r="H183" s="54" t="s">
        <v>141</v>
      </c>
      <c r="I183" s="54" t="s">
        <v>92</v>
      </c>
      <c r="J183" s="44">
        <f t="shared" si="66"/>
        <v>5000</v>
      </c>
      <c r="K183" s="55">
        <v>-24.556048000000001</v>
      </c>
      <c r="L183" s="55">
        <v>31.555437999999999</v>
      </c>
      <c r="M183" s="51" t="s">
        <v>492</v>
      </c>
      <c r="N183" s="52"/>
      <c r="O183" s="46"/>
      <c r="P183" s="232"/>
      <c r="Q183" s="234"/>
      <c r="R183" s="235"/>
      <c r="S183" s="235"/>
      <c r="T183" s="232"/>
      <c r="U183" s="236"/>
      <c r="V183" s="236"/>
      <c r="W183" s="307">
        <f t="shared" si="67"/>
        <v>0</v>
      </c>
      <c r="X183" s="307">
        <f t="shared" si="68"/>
        <v>0</v>
      </c>
      <c r="Y183" s="232"/>
      <c r="Z183" s="233"/>
      <c r="AA183" s="235"/>
      <c r="AB183" s="235"/>
      <c r="AC183" s="232"/>
      <c r="AD183" s="236"/>
      <c r="AE183" s="236"/>
      <c r="AF183" s="307">
        <f t="shared" si="88"/>
        <v>0</v>
      </c>
      <c r="AG183" s="307">
        <f t="shared" si="89"/>
        <v>0</v>
      </c>
      <c r="AH183" s="308">
        <f t="shared" si="77"/>
        <v>0</v>
      </c>
      <c r="AI183" s="308">
        <f t="shared" si="70"/>
        <v>0</v>
      </c>
    </row>
    <row r="184" spans="1:35" ht="14.5" thickBot="1" x14ac:dyDescent="0.35">
      <c r="A184" s="50" t="s">
        <v>126</v>
      </c>
      <c r="B184" s="51" t="s">
        <v>381</v>
      </c>
      <c r="C184" s="51" t="s">
        <v>321</v>
      </c>
      <c r="D184" s="52" t="s">
        <v>493</v>
      </c>
      <c r="E184" s="52" t="s">
        <v>1603</v>
      </c>
      <c r="F184" s="53">
        <v>5000</v>
      </c>
      <c r="G184" s="54" t="s">
        <v>102</v>
      </c>
      <c r="H184" s="54" t="s">
        <v>141</v>
      </c>
      <c r="I184" s="54" t="s">
        <v>107</v>
      </c>
      <c r="J184" s="44">
        <f t="shared" si="66"/>
        <v>5000</v>
      </c>
      <c r="K184" s="55">
        <v>-24.783436999999999</v>
      </c>
      <c r="L184" s="55">
        <v>31.858630000000002</v>
      </c>
      <c r="M184" s="51" t="s">
        <v>494</v>
      </c>
      <c r="N184" s="52"/>
      <c r="O184" s="46"/>
      <c r="P184" s="232"/>
      <c r="Q184" s="234"/>
      <c r="R184" s="235"/>
      <c r="S184" s="235"/>
      <c r="T184" s="232"/>
      <c r="U184" s="236"/>
      <c r="V184" s="236"/>
      <c r="W184" s="307">
        <f t="shared" si="67"/>
        <v>0</v>
      </c>
      <c r="X184" s="307">
        <f t="shared" si="68"/>
        <v>0</v>
      </c>
      <c r="Y184" s="232"/>
      <c r="Z184" s="233"/>
      <c r="AA184" s="235"/>
      <c r="AB184" s="235"/>
      <c r="AC184" s="232"/>
      <c r="AD184" s="236"/>
      <c r="AE184" s="236"/>
      <c r="AF184" s="307">
        <f t="shared" si="88"/>
        <v>0</v>
      </c>
      <c r="AG184" s="307">
        <f t="shared" si="89"/>
        <v>0</v>
      </c>
      <c r="AH184" s="308">
        <f t="shared" si="77"/>
        <v>0</v>
      </c>
      <c r="AI184" s="308">
        <f t="shared" si="70"/>
        <v>0</v>
      </c>
    </row>
    <row r="185" spans="1:35" ht="18.5" thickBot="1" x14ac:dyDescent="0.35">
      <c r="A185" s="50" t="s">
        <v>189</v>
      </c>
      <c r="B185" s="51" t="s">
        <v>496</v>
      </c>
      <c r="C185" s="51" t="s">
        <v>497</v>
      </c>
      <c r="D185" s="52" t="s">
        <v>498</v>
      </c>
      <c r="E185" s="52" t="s">
        <v>1603</v>
      </c>
      <c r="F185" s="53">
        <v>10000</v>
      </c>
      <c r="G185" s="54" t="s">
        <v>102</v>
      </c>
      <c r="H185" s="54" t="s">
        <v>101</v>
      </c>
      <c r="I185" s="54" t="s">
        <v>499</v>
      </c>
      <c r="J185" s="44">
        <f t="shared" si="66"/>
        <v>10000</v>
      </c>
      <c r="K185" s="51">
        <v>-22.241641999999999</v>
      </c>
      <c r="L185" s="51">
        <v>29.404992</v>
      </c>
      <c r="M185" s="51" t="s">
        <v>500</v>
      </c>
      <c r="N185" s="52" t="s">
        <v>501</v>
      </c>
      <c r="O185" s="46"/>
      <c r="P185" s="232"/>
      <c r="Q185" s="234"/>
      <c r="R185" s="235"/>
      <c r="S185" s="235"/>
      <c r="T185" s="232"/>
      <c r="U185" s="236"/>
      <c r="V185" s="236"/>
      <c r="W185" s="307">
        <f t="shared" si="67"/>
        <v>0</v>
      </c>
      <c r="X185" s="307">
        <f t="shared" si="68"/>
        <v>0</v>
      </c>
      <c r="Y185" s="232"/>
      <c r="Z185" s="233"/>
      <c r="AA185" s="235"/>
      <c r="AB185" s="235"/>
      <c r="AC185" s="232"/>
      <c r="AD185" s="236"/>
      <c r="AE185" s="236"/>
      <c r="AF185" s="307">
        <f t="shared" si="88"/>
        <v>0</v>
      </c>
      <c r="AG185" s="307">
        <f t="shared" si="89"/>
        <v>0</v>
      </c>
      <c r="AH185" s="308">
        <f t="shared" si="77"/>
        <v>0</v>
      </c>
      <c r="AI185" s="308">
        <f t="shared" si="70"/>
        <v>0</v>
      </c>
    </row>
    <row r="186" spans="1:35" ht="14.5" thickBot="1" x14ac:dyDescent="0.35">
      <c r="A186" s="50" t="s">
        <v>343</v>
      </c>
      <c r="B186" s="51" t="s">
        <v>496</v>
      </c>
      <c r="C186" s="51" t="s">
        <v>497</v>
      </c>
      <c r="D186" s="52" t="s">
        <v>502</v>
      </c>
      <c r="E186" s="51" t="s">
        <v>1605</v>
      </c>
      <c r="F186" s="53">
        <v>10000</v>
      </c>
      <c r="G186" s="54" t="s">
        <v>102</v>
      </c>
      <c r="H186" s="54" t="s">
        <v>141</v>
      </c>
      <c r="I186" s="54" t="s">
        <v>92</v>
      </c>
      <c r="J186" s="44">
        <f t="shared" si="66"/>
        <v>10000</v>
      </c>
      <c r="K186" s="51">
        <v>-22.218679999999999</v>
      </c>
      <c r="L186" s="51">
        <v>29.362165999999998</v>
      </c>
      <c r="M186" s="51" t="s">
        <v>500</v>
      </c>
      <c r="N186" s="52" t="s">
        <v>501</v>
      </c>
      <c r="O186" s="46"/>
      <c r="P186" s="117"/>
      <c r="Q186" s="117"/>
      <c r="R186" s="118"/>
      <c r="S186" s="118"/>
      <c r="T186" s="117"/>
      <c r="U186" s="116"/>
      <c r="V186" s="116"/>
      <c r="W186" s="119"/>
      <c r="X186" s="119"/>
      <c r="Y186" s="117"/>
      <c r="Z186" s="117"/>
      <c r="AA186" s="118"/>
      <c r="AB186" s="118"/>
      <c r="AC186" s="117"/>
      <c r="AD186" s="116"/>
      <c r="AE186" s="116"/>
      <c r="AF186" s="119"/>
      <c r="AG186" s="119"/>
      <c r="AH186" s="120"/>
      <c r="AI186" s="308">
        <f t="shared" si="70"/>
        <v>0</v>
      </c>
    </row>
    <row r="187" spans="1:35" ht="14.5" thickBot="1" x14ac:dyDescent="0.35">
      <c r="A187" s="50" t="s">
        <v>343</v>
      </c>
      <c r="B187" s="51" t="s">
        <v>496</v>
      </c>
      <c r="C187" s="51" t="s">
        <v>497</v>
      </c>
      <c r="D187" s="52" t="s">
        <v>503</v>
      </c>
      <c r="E187" s="51" t="s">
        <v>1605</v>
      </c>
      <c r="F187" s="53">
        <v>10000</v>
      </c>
      <c r="G187" s="54" t="s">
        <v>101</v>
      </c>
      <c r="H187" s="54" t="s">
        <v>141</v>
      </c>
      <c r="I187" s="54" t="s">
        <v>104</v>
      </c>
      <c r="J187" s="44">
        <f t="shared" si="66"/>
        <v>10000</v>
      </c>
      <c r="K187" s="51">
        <v>-22.240341000000001</v>
      </c>
      <c r="L187" s="51">
        <v>29.407947</v>
      </c>
      <c r="M187" s="51" t="s">
        <v>500</v>
      </c>
      <c r="N187" s="52" t="s">
        <v>501</v>
      </c>
      <c r="O187" s="46"/>
      <c r="P187" s="117"/>
      <c r="Q187" s="117"/>
      <c r="R187" s="118"/>
      <c r="S187" s="118"/>
      <c r="T187" s="117"/>
      <c r="U187" s="116"/>
      <c r="V187" s="116"/>
      <c r="W187" s="119"/>
      <c r="X187" s="119"/>
      <c r="Y187" s="117"/>
      <c r="Z187" s="117"/>
      <c r="AA187" s="118"/>
      <c r="AB187" s="118"/>
      <c r="AC187" s="117"/>
      <c r="AD187" s="116"/>
      <c r="AE187" s="116"/>
      <c r="AF187" s="119"/>
      <c r="AG187" s="119"/>
      <c r="AH187" s="120"/>
      <c r="AI187" s="308">
        <f t="shared" si="70"/>
        <v>0</v>
      </c>
    </row>
    <row r="188" spans="1:35" ht="14.5" thickBot="1" x14ac:dyDescent="0.35">
      <c r="A188" s="50" t="s">
        <v>126</v>
      </c>
      <c r="B188" s="51" t="s">
        <v>496</v>
      </c>
      <c r="C188" s="51" t="s">
        <v>497</v>
      </c>
      <c r="D188" s="52" t="s">
        <v>504</v>
      </c>
      <c r="E188" s="51" t="s">
        <v>1603</v>
      </c>
      <c r="F188" s="53">
        <v>10000</v>
      </c>
      <c r="G188" s="54" t="s">
        <v>97</v>
      </c>
      <c r="H188" s="54" t="s">
        <v>101</v>
      </c>
      <c r="I188" s="54" t="s">
        <v>505</v>
      </c>
      <c r="J188" s="44">
        <f t="shared" si="66"/>
        <v>10000</v>
      </c>
      <c r="K188" s="51">
        <v>-22.243331999999999</v>
      </c>
      <c r="L188" s="51">
        <v>29.400471</v>
      </c>
      <c r="M188" s="51" t="s">
        <v>500</v>
      </c>
      <c r="N188" s="52" t="s">
        <v>501</v>
      </c>
      <c r="O188" s="46"/>
      <c r="P188" s="232"/>
      <c r="Q188" s="234"/>
      <c r="R188" s="235"/>
      <c r="S188" s="235"/>
      <c r="T188" s="232"/>
      <c r="U188" s="236"/>
      <c r="V188" s="236"/>
      <c r="W188" s="307">
        <f t="shared" si="67"/>
        <v>0</v>
      </c>
      <c r="X188" s="307">
        <f t="shared" si="68"/>
        <v>0</v>
      </c>
      <c r="Y188" s="232"/>
      <c r="Z188" s="233"/>
      <c r="AA188" s="235"/>
      <c r="AB188" s="235"/>
      <c r="AC188" s="232"/>
      <c r="AD188" s="236"/>
      <c r="AE188" s="236"/>
      <c r="AF188" s="307">
        <f>AE188*12</f>
        <v>0</v>
      </c>
      <c r="AG188" s="307">
        <f>AF188*5+AD188</f>
        <v>0</v>
      </c>
      <c r="AH188" s="308">
        <f>AG188+X188</f>
        <v>0</v>
      </c>
      <c r="AI188" s="308">
        <f t="shared" si="70"/>
        <v>0</v>
      </c>
    </row>
    <row r="189" spans="1:35" ht="14.5" thickBot="1" x14ac:dyDescent="0.35">
      <c r="A189" s="50" t="s">
        <v>212</v>
      </c>
      <c r="B189" s="51" t="s">
        <v>506</v>
      </c>
      <c r="C189" s="51" t="s">
        <v>507</v>
      </c>
      <c r="D189" s="52" t="s">
        <v>508</v>
      </c>
      <c r="E189" s="52" t="s">
        <v>1607</v>
      </c>
      <c r="F189" s="53">
        <v>30000</v>
      </c>
      <c r="G189" s="54" t="s">
        <v>131</v>
      </c>
      <c r="H189" s="54" t="s">
        <v>131</v>
      </c>
      <c r="I189" s="54" t="s">
        <v>98</v>
      </c>
      <c r="J189" s="44">
        <f t="shared" si="66"/>
        <v>30000</v>
      </c>
      <c r="K189" s="51">
        <v>-24.530909999999999</v>
      </c>
      <c r="L189" s="51">
        <v>27.497689999999999</v>
      </c>
      <c r="M189" s="52" t="s">
        <v>509</v>
      </c>
      <c r="N189" s="52" t="s">
        <v>510</v>
      </c>
      <c r="O189" s="46"/>
      <c r="P189" s="232"/>
      <c r="Q189" s="234"/>
      <c r="R189" s="235"/>
      <c r="S189" s="235"/>
      <c r="T189" s="232"/>
      <c r="U189" s="236"/>
      <c r="V189" s="236"/>
      <c r="W189" s="307">
        <f t="shared" si="67"/>
        <v>0</v>
      </c>
      <c r="X189" s="307">
        <f t="shared" si="68"/>
        <v>0</v>
      </c>
      <c r="Y189" s="232"/>
      <c r="Z189" s="233"/>
      <c r="AA189" s="235"/>
      <c r="AB189" s="235"/>
      <c r="AC189" s="232"/>
      <c r="AD189" s="236"/>
      <c r="AE189" s="236"/>
      <c r="AF189" s="307">
        <f t="shared" ref="AF189" si="90">AE189*12</f>
        <v>0</v>
      </c>
      <c r="AG189" s="307">
        <f t="shared" ref="AG189" si="91">AF189*5+AD189</f>
        <v>0</v>
      </c>
      <c r="AH189" s="308">
        <f t="shared" ref="AH189" si="92">AG189+X189</f>
        <v>0</v>
      </c>
      <c r="AI189" s="308">
        <f t="shared" si="70"/>
        <v>0</v>
      </c>
    </row>
    <row r="190" spans="1:35" ht="18.5" thickBot="1" x14ac:dyDescent="0.35">
      <c r="A190" s="50" t="s">
        <v>198</v>
      </c>
      <c r="B190" s="51" t="s">
        <v>506</v>
      </c>
      <c r="C190" s="51" t="s">
        <v>507</v>
      </c>
      <c r="D190" s="52" t="s">
        <v>511</v>
      </c>
      <c r="E190" s="52" t="s">
        <v>1605</v>
      </c>
      <c r="F190" s="53">
        <v>2000</v>
      </c>
      <c r="G190" s="54" t="s">
        <v>102</v>
      </c>
      <c r="H190" s="54" t="s">
        <v>141</v>
      </c>
      <c r="I190" s="54" t="s">
        <v>107</v>
      </c>
      <c r="J190" s="44">
        <v>5000</v>
      </c>
      <c r="K190" s="51">
        <v>-24.486221</v>
      </c>
      <c r="L190" s="51">
        <v>27.728012</v>
      </c>
      <c r="M190" s="52" t="s">
        <v>509</v>
      </c>
      <c r="N190" s="52" t="s">
        <v>512</v>
      </c>
      <c r="O190" s="46"/>
      <c r="P190" s="232"/>
      <c r="Q190" s="234"/>
      <c r="R190" s="235"/>
      <c r="S190" s="235"/>
      <c r="T190" s="232"/>
      <c r="U190" s="236"/>
      <c r="V190" s="236"/>
      <c r="W190" s="307">
        <f t="shared" ref="W190:W194" si="93">V190*12</f>
        <v>0</v>
      </c>
      <c r="X190" s="307">
        <f t="shared" ref="X190:X194" si="94">W190*5+U190</f>
        <v>0</v>
      </c>
      <c r="Y190" s="232"/>
      <c r="Z190" s="233"/>
      <c r="AA190" s="235"/>
      <c r="AB190" s="235"/>
      <c r="AC190" s="232"/>
      <c r="AD190" s="236"/>
      <c r="AE190" s="236"/>
      <c r="AF190" s="307">
        <f t="shared" ref="AF190:AF194" si="95">AE190*12</f>
        <v>0</v>
      </c>
      <c r="AG190" s="307">
        <f t="shared" ref="AG190:AG194" si="96">AF190*5+AD190</f>
        <v>0</v>
      </c>
      <c r="AH190" s="308">
        <f t="shared" ref="AH190:AH194" si="97">AG190+X190</f>
        <v>0</v>
      </c>
      <c r="AI190" s="308">
        <f t="shared" ref="AI190:AI194" si="98">AH190*2</f>
        <v>0</v>
      </c>
    </row>
    <row r="191" spans="1:35" ht="27.5" thickBot="1" x14ac:dyDescent="0.35">
      <c r="A191" s="50" t="s">
        <v>198</v>
      </c>
      <c r="B191" s="51" t="s">
        <v>506</v>
      </c>
      <c r="C191" s="51" t="s">
        <v>507</v>
      </c>
      <c r="D191" s="52" t="s">
        <v>513</v>
      </c>
      <c r="E191" s="52" t="s">
        <v>1605</v>
      </c>
      <c r="F191" s="53">
        <v>2000</v>
      </c>
      <c r="G191" s="54" t="s">
        <v>102</v>
      </c>
      <c r="H191" s="54" t="s">
        <v>141</v>
      </c>
      <c r="I191" s="54" t="s">
        <v>107</v>
      </c>
      <c r="J191" s="44">
        <v>5000</v>
      </c>
      <c r="K191" s="51">
        <v>-24.331128</v>
      </c>
      <c r="L191" s="51">
        <v>27.694803</v>
      </c>
      <c r="M191" s="52" t="s">
        <v>509</v>
      </c>
      <c r="N191" s="52" t="s">
        <v>514</v>
      </c>
      <c r="O191" s="46"/>
      <c r="P191" s="232"/>
      <c r="Q191" s="234"/>
      <c r="R191" s="235"/>
      <c r="S191" s="235"/>
      <c r="T191" s="232"/>
      <c r="U191" s="236"/>
      <c r="V191" s="236"/>
      <c r="W191" s="307">
        <f t="shared" si="93"/>
        <v>0</v>
      </c>
      <c r="X191" s="307">
        <f t="shared" si="94"/>
        <v>0</v>
      </c>
      <c r="Y191" s="232"/>
      <c r="Z191" s="233"/>
      <c r="AA191" s="235"/>
      <c r="AB191" s="235"/>
      <c r="AC191" s="232"/>
      <c r="AD191" s="236"/>
      <c r="AE191" s="236"/>
      <c r="AF191" s="307">
        <f t="shared" si="95"/>
        <v>0</v>
      </c>
      <c r="AG191" s="307">
        <f t="shared" si="96"/>
        <v>0</v>
      </c>
      <c r="AH191" s="308">
        <f t="shared" si="97"/>
        <v>0</v>
      </c>
      <c r="AI191" s="308">
        <f t="shared" si="98"/>
        <v>0</v>
      </c>
    </row>
    <row r="192" spans="1:35" ht="14.5" thickBot="1" x14ac:dyDescent="0.35">
      <c r="A192" s="50" t="s">
        <v>126</v>
      </c>
      <c r="B192" s="51" t="s">
        <v>506</v>
      </c>
      <c r="C192" s="51" t="s">
        <v>507</v>
      </c>
      <c r="D192" s="52" t="s">
        <v>515</v>
      </c>
      <c r="E192" s="52" t="s">
        <v>1606</v>
      </c>
      <c r="F192" s="53">
        <v>2000</v>
      </c>
      <c r="G192" s="54" t="s">
        <v>102</v>
      </c>
      <c r="H192" s="54" t="s">
        <v>102</v>
      </c>
      <c r="I192" s="54" t="s">
        <v>150</v>
      </c>
      <c r="J192" s="44">
        <v>5000</v>
      </c>
      <c r="K192" s="51">
        <v>-24.500610000000002</v>
      </c>
      <c r="L192" s="51">
        <v>27.531860000000002</v>
      </c>
      <c r="M192" s="52" t="s">
        <v>509</v>
      </c>
      <c r="N192" s="52" t="s">
        <v>516</v>
      </c>
      <c r="O192" s="46"/>
      <c r="P192" s="232"/>
      <c r="Q192" s="234"/>
      <c r="R192" s="235"/>
      <c r="S192" s="235"/>
      <c r="T192" s="232"/>
      <c r="U192" s="236"/>
      <c r="V192" s="236"/>
      <c r="W192" s="307">
        <f t="shared" si="93"/>
        <v>0</v>
      </c>
      <c r="X192" s="307">
        <f t="shared" si="94"/>
        <v>0</v>
      </c>
      <c r="Y192" s="232"/>
      <c r="Z192" s="233"/>
      <c r="AA192" s="235"/>
      <c r="AB192" s="235"/>
      <c r="AC192" s="232"/>
      <c r="AD192" s="236"/>
      <c r="AE192" s="236"/>
      <c r="AF192" s="307">
        <f t="shared" si="95"/>
        <v>0</v>
      </c>
      <c r="AG192" s="307">
        <f t="shared" si="96"/>
        <v>0</v>
      </c>
      <c r="AH192" s="308">
        <f t="shared" si="97"/>
        <v>0</v>
      </c>
      <c r="AI192" s="308">
        <f t="shared" si="98"/>
        <v>0</v>
      </c>
    </row>
    <row r="193" spans="1:35" ht="14.5" thickBot="1" x14ac:dyDescent="0.35">
      <c r="A193" s="50" t="s">
        <v>126</v>
      </c>
      <c r="B193" s="51" t="s">
        <v>506</v>
      </c>
      <c r="C193" s="51" t="s">
        <v>507</v>
      </c>
      <c r="D193" s="52" t="s">
        <v>508</v>
      </c>
      <c r="E193" s="52" t="s">
        <v>1605</v>
      </c>
      <c r="F193" s="53">
        <v>10000</v>
      </c>
      <c r="G193" s="54" t="s">
        <v>97</v>
      </c>
      <c r="H193" s="54" t="s">
        <v>102</v>
      </c>
      <c r="I193" s="54" t="s">
        <v>505</v>
      </c>
      <c r="J193" s="44">
        <f t="shared" si="66"/>
        <v>10000</v>
      </c>
      <c r="K193" s="51">
        <v>-24.530909999999999</v>
      </c>
      <c r="L193" s="51">
        <v>27.497689999999999</v>
      </c>
      <c r="M193" s="52" t="s">
        <v>509</v>
      </c>
      <c r="N193" s="52" t="s">
        <v>510</v>
      </c>
      <c r="O193" s="46"/>
      <c r="P193" s="232"/>
      <c r="Q193" s="234"/>
      <c r="R193" s="235"/>
      <c r="S193" s="235"/>
      <c r="T193" s="232"/>
      <c r="U193" s="236"/>
      <c r="V193" s="236"/>
      <c r="W193" s="307">
        <f t="shared" si="93"/>
        <v>0</v>
      </c>
      <c r="X193" s="307">
        <f t="shared" si="94"/>
        <v>0</v>
      </c>
      <c r="Y193" s="232"/>
      <c r="Z193" s="233"/>
      <c r="AA193" s="235"/>
      <c r="AB193" s="235"/>
      <c r="AC193" s="232"/>
      <c r="AD193" s="236"/>
      <c r="AE193" s="236"/>
      <c r="AF193" s="307">
        <f t="shared" si="95"/>
        <v>0</v>
      </c>
      <c r="AG193" s="307">
        <f t="shared" si="96"/>
        <v>0</v>
      </c>
      <c r="AH193" s="308">
        <f t="shared" si="97"/>
        <v>0</v>
      </c>
      <c r="AI193" s="308">
        <f t="shared" si="98"/>
        <v>0</v>
      </c>
    </row>
    <row r="194" spans="1:35" ht="18.5" thickBot="1" x14ac:dyDescent="0.35">
      <c r="A194" s="50" t="s">
        <v>126</v>
      </c>
      <c r="B194" s="51" t="s">
        <v>506</v>
      </c>
      <c r="C194" s="51" t="s">
        <v>507</v>
      </c>
      <c r="D194" s="52" t="s">
        <v>517</v>
      </c>
      <c r="E194" s="52" t="s">
        <v>1605</v>
      </c>
      <c r="F194" s="53">
        <v>10000</v>
      </c>
      <c r="G194" s="53" t="s">
        <v>102</v>
      </c>
      <c r="H194" s="54" t="s">
        <v>141</v>
      </c>
      <c r="I194" s="54" t="s">
        <v>90</v>
      </c>
      <c r="J194" s="44">
        <f t="shared" si="66"/>
        <v>10000</v>
      </c>
      <c r="K194" s="51">
        <v>-24.415369999999999</v>
      </c>
      <c r="L194" s="51">
        <v>27.51285</v>
      </c>
      <c r="M194" s="52" t="s">
        <v>518</v>
      </c>
      <c r="N194" s="52" t="s">
        <v>519</v>
      </c>
      <c r="O194" s="46"/>
      <c r="P194" s="232"/>
      <c r="Q194" s="234"/>
      <c r="R194" s="235"/>
      <c r="S194" s="235"/>
      <c r="T194" s="232"/>
      <c r="U194" s="236"/>
      <c r="V194" s="236"/>
      <c r="W194" s="307">
        <f t="shared" si="93"/>
        <v>0</v>
      </c>
      <c r="X194" s="307">
        <f t="shared" si="94"/>
        <v>0</v>
      </c>
      <c r="Y194" s="232"/>
      <c r="Z194" s="233"/>
      <c r="AA194" s="235"/>
      <c r="AB194" s="235"/>
      <c r="AC194" s="232"/>
      <c r="AD194" s="236"/>
      <c r="AE194" s="236"/>
      <c r="AF194" s="307">
        <f t="shared" si="95"/>
        <v>0</v>
      </c>
      <c r="AG194" s="307">
        <f t="shared" si="96"/>
        <v>0</v>
      </c>
      <c r="AH194" s="308">
        <f t="shared" si="97"/>
        <v>0</v>
      </c>
      <c r="AI194" s="308">
        <f t="shared" si="98"/>
        <v>0</v>
      </c>
    </row>
    <row r="195" spans="1:35" ht="14.5" thickBot="1" x14ac:dyDescent="0.35">
      <c r="A195" s="50" t="s">
        <v>189</v>
      </c>
      <c r="B195" s="51" t="s">
        <v>520</v>
      </c>
      <c r="C195" s="51" t="s">
        <v>521</v>
      </c>
      <c r="D195" s="52" t="s">
        <v>522</v>
      </c>
      <c r="E195" s="52" t="s">
        <v>422</v>
      </c>
      <c r="F195" s="53">
        <v>20000</v>
      </c>
      <c r="G195" s="53" t="s">
        <v>131</v>
      </c>
      <c r="H195" s="53" t="s">
        <v>131</v>
      </c>
      <c r="I195" s="53" t="s">
        <v>96</v>
      </c>
      <c r="J195" s="44">
        <f t="shared" si="66"/>
        <v>20000</v>
      </c>
      <c r="K195" s="51">
        <v>-28.617341</v>
      </c>
      <c r="L195" s="51">
        <v>20.349138</v>
      </c>
      <c r="M195" s="52" t="s">
        <v>523</v>
      </c>
      <c r="N195" s="52" t="s">
        <v>524</v>
      </c>
      <c r="O195" s="46"/>
      <c r="P195" s="117"/>
      <c r="Q195" s="117"/>
      <c r="R195" s="118"/>
      <c r="S195" s="118"/>
      <c r="T195" s="117"/>
      <c r="U195" s="116"/>
      <c r="V195" s="116"/>
      <c r="W195" s="119"/>
      <c r="X195" s="119"/>
      <c r="Y195" s="117"/>
      <c r="Z195" s="117"/>
      <c r="AA195" s="118"/>
      <c r="AB195" s="118"/>
      <c r="AC195" s="117"/>
      <c r="AD195" s="116"/>
      <c r="AE195" s="116"/>
      <c r="AF195" s="119"/>
      <c r="AG195" s="119"/>
      <c r="AH195" s="120"/>
      <c r="AI195" s="308">
        <f t="shared" si="70"/>
        <v>0</v>
      </c>
    </row>
    <row r="196" spans="1:35" ht="14.5" thickBot="1" x14ac:dyDescent="0.35">
      <c r="A196" s="50" t="s">
        <v>126</v>
      </c>
      <c r="B196" s="51" t="s">
        <v>520</v>
      </c>
      <c r="C196" s="51" t="s">
        <v>521</v>
      </c>
      <c r="D196" s="52" t="s">
        <v>525</v>
      </c>
      <c r="E196" s="52" t="s">
        <v>1603</v>
      </c>
      <c r="F196" s="53">
        <v>20000</v>
      </c>
      <c r="G196" s="53" t="s">
        <v>97</v>
      </c>
      <c r="H196" s="54" t="s">
        <v>101</v>
      </c>
      <c r="I196" s="54" t="s">
        <v>505</v>
      </c>
      <c r="J196" s="44">
        <f t="shared" si="66"/>
        <v>20000</v>
      </c>
      <c r="K196" s="51">
        <v>-28.593230999999999</v>
      </c>
      <c r="L196" s="51">
        <v>20.337785</v>
      </c>
      <c r="M196" s="52" t="s">
        <v>523</v>
      </c>
      <c r="N196" s="52" t="s">
        <v>524</v>
      </c>
      <c r="O196" s="46"/>
      <c r="P196" s="232"/>
      <c r="Q196" s="234"/>
      <c r="R196" s="235"/>
      <c r="S196" s="235"/>
      <c r="T196" s="232"/>
      <c r="U196" s="236"/>
      <c r="V196" s="236"/>
      <c r="W196" s="307">
        <f t="shared" si="67"/>
        <v>0</v>
      </c>
      <c r="X196" s="307">
        <f t="shared" si="68"/>
        <v>0</v>
      </c>
      <c r="Y196" s="232"/>
      <c r="Z196" s="233"/>
      <c r="AA196" s="235"/>
      <c r="AB196" s="235"/>
      <c r="AC196" s="232"/>
      <c r="AD196" s="236"/>
      <c r="AE196" s="236"/>
      <c r="AF196" s="307">
        <f>AE196*12</f>
        <v>0</v>
      </c>
      <c r="AG196" s="307">
        <f>AF196*5+AD196</f>
        <v>0</v>
      </c>
      <c r="AH196" s="308">
        <f>AG196+X196</f>
        <v>0</v>
      </c>
      <c r="AI196" s="308">
        <f t="shared" si="70"/>
        <v>0</v>
      </c>
    </row>
    <row r="197" spans="1:35" ht="14.5" thickBot="1" x14ac:dyDescent="0.35">
      <c r="A197" s="50" t="s">
        <v>198</v>
      </c>
      <c r="B197" s="51" t="s">
        <v>520</v>
      </c>
      <c r="C197" s="51" t="s">
        <v>526</v>
      </c>
      <c r="D197" s="52" t="s">
        <v>527</v>
      </c>
      <c r="E197" s="51" t="s">
        <v>131</v>
      </c>
      <c r="F197" s="53" t="s">
        <v>131</v>
      </c>
      <c r="G197" s="54" t="s">
        <v>101</v>
      </c>
      <c r="H197" s="54" t="s">
        <v>132</v>
      </c>
      <c r="I197" s="54" t="s">
        <v>92</v>
      </c>
      <c r="J197" s="44" t="str">
        <f t="shared" si="66"/>
        <v>N/A</v>
      </c>
      <c r="K197" s="51">
        <v>-25.716435000000001</v>
      </c>
      <c r="L197" s="51">
        <v>20.403390999999999</v>
      </c>
      <c r="M197" s="51"/>
      <c r="N197" s="52"/>
      <c r="O197" s="46"/>
      <c r="P197" s="117"/>
      <c r="Q197" s="117"/>
      <c r="R197" s="118"/>
      <c r="S197" s="118"/>
      <c r="T197" s="117"/>
      <c r="U197" s="116"/>
      <c r="V197" s="116"/>
      <c r="W197" s="119"/>
      <c r="X197" s="119"/>
      <c r="Y197" s="117"/>
      <c r="Z197" s="117"/>
      <c r="AA197" s="118"/>
      <c r="AB197" s="118"/>
      <c r="AC197" s="117"/>
      <c r="AD197" s="116"/>
      <c r="AE197" s="116"/>
      <c r="AF197" s="119"/>
      <c r="AG197" s="119"/>
      <c r="AH197" s="120"/>
      <c r="AI197" s="308">
        <f t="shared" ref="AI197:AI245" si="99">AH197*2</f>
        <v>0</v>
      </c>
    </row>
    <row r="198" spans="1:35" ht="14.5" thickBot="1" x14ac:dyDescent="0.35">
      <c r="A198" s="50" t="s">
        <v>198</v>
      </c>
      <c r="B198" s="51" t="s">
        <v>520</v>
      </c>
      <c r="C198" s="51" t="s">
        <v>526</v>
      </c>
      <c r="D198" s="52" t="s">
        <v>528</v>
      </c>
      <c r="E198" s="51" t="s">
        <v>131</v>
      </c>
      <c r="F198" s="53" t="s">
        <v>131</v>
      </c>
      <c r="G198" s="54" t="s">
        <v>101</v>
      </c>
      <c r="H198" s="54" t="s">
        <v>132</v>
      </c>
      <c r="I198" s="54" t="s">
        <v>92</v>
      </c>
      <c r="J198" s="44" t="str">
        <f t="shared" ref="J198:J245" si="100">F198</f>
        <v>N/A</v>
      </c>
      <c r="K198" s="51">
        <v>-25.042974000000001</v>
      </c>
      <c r="L198" s="51">
        <v>20.083904</v>
      </c>
      <c r="M198" s="51"/>
      <c r="N198" s="52"/>
      <c r="O198" s="46"/>
      <c r="P198" s="117"/>
      <c r="Q198" s="117"/>
      <c r="R198" s="118"/>
      <c r="S198" s="118"/>
      <c r="T198" s="117"/>
      <c r="U198" s="116"/>
      <c r="V198" s="116"/>
      <c r="W198" s="119"/>
      <c r="X198" s="119"/>
      <c r="Y198" s="117"/>
      <c r="Z198" s="117"/>
      <c r="AA198" s="118"/>
      <c r="AB198" s="118"/>
      <c r="AC198" s="117"/>
      <c r="AD198" s="116"/>
      <c r="AE198" s="116"/>
      <c r="AF198" s="119"/>
      <c r="AG198" s="119"/>
      <c r="AH198" s="120"/>
      <c r="AI198" s="308">
        <f t="shared" si="99"/>
        <v>0</v>
      </c>
    </row>
    <row r="199" spans="1:35" ht="14.5" thickBot="1" x14ac:dyDescent="0.35">
      <c r="A199" s="50" t="s">
        <v>198</v>
      </c>
      <c r="B199" s="51" t="s">
        <v>520</v>
      </c>
      <c r="C199" s="51" t="s">
        <v>526</v>
      </c>
      <c r="D199" s="52" t="s">
        <v>529</v>
      </c>
      <c r="E199" s="51" t="s">
        <v>131</v>
      </c>
      <c r="F199" s="53" t="s">
        <v>131</v>
      </c>
      <c r="G199" s="54" t="s">
        <v>101</v>
      </c>
      <c r="H199" s="54" t="s">
        <v>132</v>
      </c>
      <c r="I199" s="54" t="s">
        <v>92</v>
      </c>
      <c r="J199" s="44" t="str">
        <f t="shared" si="100"/>
        <v>N/A</v>
      </c>
      <c r="K199" s="51">
        <v>-24.890843</v>
      </c>
      <c r="L199" s="51">
        <v>20.145081999999999</v>
      </c>
      <c r="M199" s="51"/>
      <c r="N199" s="52"/>
      <c r="O199" s="46"/>
      <c r="P199" s="117"/>
      <c r="Q199" s="117"/>
      <c r="R199" s="118"/>
      <c r="S199" s="118"/>
      <c r="T199" s="117"/>
      <c r="U199" s="116"/>
      <c r="V199" s="116"/>
      <c r="W199" s="119"/>
      <c r="X199" s="119"/>
      <c r="Y199" s="117"/>
      <c r="Z199" s="117"/>
      <c r="AA199" s="118"/>
      <c r="AB199" s="118"/>
      <c r="AC199" s="117"/>
      <c r="AD199" s="116"/>
      <c r="AE199" s="116"/>
      <c r="AF199" s="119"/>
      <c r="AG199" s="119"/>
      <c r="AH199" s="120"/>
      <c r="AI199" s="308">
        <f t="shared" si="99"/>
        <v>0</v>
      </c>
    </row>
    <row r="200" spans="1:35" ht="14.5" thickBot="1" x14ac:dyDescent="0.35">
      <c r="A200" s="50" t="s">
        <v>198</v>
      </c>
      <c r="B200" s="51" t="s">
        <v>520</v>
      </c>
      <c r="C200" s="51" t="s">
        <v>526</v>
      </c>
      <c r="D200" s="52" t="s">
        <v>530</v>
      </c>
      <c r="E200" s="51" t="s">
        <v>131</v>
      </c>
      <c r="F200" s="53" t="s">
        <v>131</v>
      </c>
      <c r="G200" s="54" t="s">
        <v>102</v>
      </c>
      <c r="H200" s="54" t="s">
        <v>132</v>
      </c>
      <c r="I200" s="54" t="s">
        <v>92</v>
      </c>
      <c r="J200" s="44" t="str">
        <f t="shared" si="100"/>
        <v>N/A</v>
      </c>
      <c r="K200" s="51">
        <v>-25.785757</v>
      </c>
      <c r="L200" s="51">
        <v>20.017969999999998</v>
      </c>
      <c r="M200" s="51"/>
      <c r="N200" s="52"/>
      <c r="O200" s="46"/>
      <c r="P200" s="117"/>
      <c r="Q200" s="117"/>
      <c r="R200" s="118"/>
      <c r="S200" s="118"/>
      <c r="T200" s="117"/>
      <c r="U200" s="116"/>
      <c r="V200" s="116"/>
      <c r="W200" s="119"/>
      <c r="X200" s="119"/>
      <c r="Y200" s="117"/>
      <c r="Z200" s="117"/>
      <c r="AA200" s="118"/>
      <c r="AB200" s="118"/>
      <c r="AC200" s="117"/>
      <c r="AD200" s="116"/>
      <c r="AE200" s="116"/>
      <c r="AF200" s="119"/>
      <c r="AG200" s="119"/>
      <c r="AH200" s="120"/>
      <c r="AI200" s="308">
        <f t="shared" si="99"/>
        <v>0</v>
      </c>
    </row>
    <row r="201" spans="1:35" ht="14.5" thickBot="1" x14ac:dyDescent="0.35">
      <c r="A201" s="50" t="s">
        <v>198</v>
      </c>
      <c r="B201" s="51" t="s">
        <v>520</v>
      </c>
      <c r="C201" s="51" t="s">
        <v>526</v>
      </c>
      <c r="D201" s="52" t="s">
        <v>531</v>
      </c>
      <c r="E201" s="51" t="s">
        <v>131</v>
      </c>
      <c r="F201" s="53" t="s">
        <v>131</v>
      </c>
      <c r="G201" s="54" t="s">
        <v>101</v>
      </c>
      <c r="H201" s="54" t="s">
        <v>132</v>
      </c>
      <c r="I201" s="54" t="s">
        <v>92</v>
      </c>
      <c r="J201" s="44" t="str">
        <f t="shared" si="100"/>
        <v>N/A</v>
      </c>
      <c r="K201" s="51">
        <v>-26.183736</v>
      </c>
      <c r="L201" s="51">
        <v>20.592213999999998</v>
      </c>
      <c r="M201" s="51"/>
      <c r="N201" s="52"/>
      <c r="O201" s="46"/>
      <c r="P201" s="117"/>
      <c r="Q201" s="117"/>
      <c r="R201" s="118"/>
      <c r="S201" s="118"/>
      <c r="T201" s="117"/>
      <c r="U201" s="116"/>
      <c r="V201" s="116"/>
      <c r="W201" s="119"/>
      <c r="X201" s="119"/>
      <c r="Y201" s="117"/>
      <c r="Z201" s="117"/>
      <c r="AA201" s="118"/>
      <c r="AB201" s="118"/>
      <c r="AC201" s="117"/>
      <c r="AD201" s="116"/>
      <c r="AE201" s="116"/>
      <c r="AF201" s="119"/>
      <c r="AG201" s="119"/>
      <c r="AH201" s="120"/>
      <c r="AI201" s="308">
        <f t="shared" si="99"/>
        <v>0</v>
      </c>
    </row>
    <row r="202" spans="1:35" ht="14.5" thickBot="1" x14ac:dyDescent="0.35">
      <c r="A202" s="50" t="s">
        <v>198</v>
      </c>
      <c r="B202" s="51" t="s">
        <v>520</v>
      </c>
      <c r="C202" s="51" t="s">
        <v>526</v>
      </c>
      <c r="D202" s="52" t="s">
        <v>532</v>
      </c>
      <c r="E202" s="51" t="s">
        <v>131</v>
      </c>
      <c r="F202" s="53" t="s">
        <v>131</v>
      </c>
      <c r="G202" s="54" t="s">
        <v>101</v>
      </c>
      <c r="H202" s="54" t="s">
        <v>132</v>
      </c>
      <c r="I202" s="54" t="s">
        <v>92</v>
      </c>
      <c r="J202" s="44" t="str">
        <f t="shared" si="100"/>
        <v>N/A</v>
      </c>
      <c r="K202" s="51">
        <v>-26.010757000000002</v>
      </c>
      <c r="L202" s="51">
        <v>20.350355</v>
      </c>
      <c r="M202" s="51"/>
      <c r="N202" s="52" t="s">
        <v>533</v>
      </c>
      <c r="O202" s="46"/>
      <c r="P202" s="117"/>
      <c r="Q202" s="117"/>
      <c r="R202" s="118"/>
      <c r="S202" s="118"/>
      <c r="T202" s="117"/>
      <c r="U202" s="116"/>
      <c r="V202" s="116"/>
      <c r="W202" s="119"/>
      <c r="X202" s="119"/>
      <c r="Y202" s="117"/>
      <c r="Z202" s="117"/>
      <c r="AA202" s="118"/>
      <c r="AB202" s="118"/>
      <c r="AC202" s="117"/>
      <c r="AD202" s="116"/>
      <c r="AE202" s="116"/>
      <c r="AF202" s="119"/>
      <c r="AG202" s="119"/>
      <c r="AH202" s="120"/>
      <c r="AI202" s="308">
        <f t="shared" si="99"/>
        <v>0</v>
      </c>
    </row>
    <row r="203" spans="1:35" ht="14.5" thickBot="1" x14ac:dyDescent="0.35">
      <c r="A203" s="50" t="s">
        <v>126</v>
      </c>
      <c r="B203" s="51" t="s">
        <v>520</v>
      </c>
      <c r="C203" s="51" t="s">
        <v>526</v>
      </c>
      <c r="D203" s="52" t="s">
        <v>534</v>
      </c>
      <c r="E203" s="51" t="s">
        <v>1606</v>
      </c>
      <c r="F203" s="53">
        <v>2000</v>
      </c>
      <c r="G203" s="54" t="s">
        <v>97</v>
      </c>
      <c r="H203" s="54" t="s">
        <v>132</v>
      </c>
      <c r="I203" s="54" t="s">
        <v>535</v>
      </c>
      <c r="J203" s="44">
        <v>5000</v>
      </c>
      <c r="K203" s="51">
        <v>-25.767194</v>
      </c>
      <c r="L203" s="51">
        <v>19.999897000000001</v>
      </c>
      <c r="M203" s="51" t="s">
        <v>536</v>
      </c>
      <c r="N203" s="52" t="s">
        <v>537</v>
      </c>
      <c r="O203" s="46"/>
      <c r="P203" s="232"/>
      <c r="Q203" s="234"/>
      <c r="R203" s="235"/>
      <c r="S203" s="235"/>
      <c r="T203" s="232"/>
      <c r="U203" s="236"/>
      <c r="V203" s="236"/>
      <c r="W203" s="307">
        <f t="shared" ref="W203:W245" si="101">V203*12</f>
        <v>0</v>
      </c>
      <c r="X203" s="307">
        <f t="shared" ref="X203:X245" si="102">W203*5+U203</f>
        <v>0</v>
      </c>
      <c r="Y203" s="232"/>
      <c r="Z203" s="233"/>
      <c r="AA203" s="235"/>
      <c r="AB203" s="235"/>
      <c r="AC203" s="232"/>
      <c r="AD203" s="236"/>
      <c r="AE203" s="236"/>
      <c r="AF203" s="307">
        <f>AE203*12</f>
        <v>0</v>
      </c>
      <c r="AG203" s="307">
        <f>AF203*5+AD203</f>
        <v>0</v>
      </c>
      <c r="AH203" s="308">
        <f>AG203+X203</f>
        <v>0</v>
      </c>
      <c r="AI203" s="308">
        <f t="shared" si="99"/>
        <v>0</v>
      </c>
    </row>
    <row r="204" spans="1:35" ht="14.5" thickBot="1" x14ac:dyDescent="0.35">
      <c r="A204" s="50" t="s">
        <v>126</v>
      </c>
      <c r="B204" s="51" t="s">
        <v>520</v>
      </c>
      <c r="C204" s="51" t="s">
        <v>526</v>
      </c>
      <c r="D204" s="52" t="s">
        <v>538</v>
      </c>
      <c r="E204" s="51" t="s">
        <v>1606</v>
      </c>
      <c r="F204" s="53">
        <v>2000</v>
      </c>
      <c r="G204" s="54" t="s">
        <v>97</v>
      </c>
      <c r="H204" s="54" t="s">
        <v>132</v>
      </c>
      <c r="I204" s="54" t="s">
        <v>535</v>
      </c>
      <c r="J204" s="44">
        <v>5000</v>
      </c>
      <c r="K204" s="51">
        <v>-25.421279999999999</v>
      </c>
      <c r="L204" s="51">
        <v>20.596729</v>
      </c>
      <c r="M204" s="51" t="s">
        <v>539</v>
      </c>
      <c r="N204" s="52" t="s">
        <v>540</v>
      </c>
      <c r="O204" s="46"/>
      <c r="P204" s="232"/>
      <c r="Q204" s="234"/>
      <c r="R204" s="235"/>
      <c r="S204" s="235"/>
      <c r="T204" s="232"/>
      <c r="U204" s="236"/>
      <c r="V204" s="236"/>
      <c r="W204" s="307">
        <f t="shared" si="101"/>
        <v>0</v>
      </c>
      <c r="X204" s="307">
        <f t="shared" si="102"/>
        <v>0</v>
      </c>
      <c r="Y204" s="232"/>
      <c r="Z204" s="233"/>
      <c r="AA204" s="235"/>
      <c r="AB204" s="235"/>
      <c r="AC204" s="232"/>
      <c r="AD204" s="236"/>
      <c r="AE204" s="236"/>
      <c r="AF204" s="307">
        <f>AE204*12</f>
        <v>0</v>
      </c>
      <c r="AG204" s="307">
        <f>AF204*5+AD204</f>
        <v>0</v>
      </c>
      <c r="AH204" s="308">
        <f>AG204+X204</f>
        <v>0</v>
      </c>
      <c r="AI204" s="308">
        <f t="shared" si="99"/>
        <v>0</v>
      </c>
    </row>
    <row r="205" spans="1:35" ht="14.5" thickBot="1" x14ac:dyDescent="0.35">
      <c r="A205" s="50" t="s">
        <v>126</v>
      </c>
      <c r="B205" s="51" t="s">
        <v>520</v>
      </c>
      <c r="C205" s="51" t="s">
        <v>526</v>
      </c>
      <c r="D205" s="52" t="s">
        <v>541</v>
      </c>
      <c r="E205" s="52" t="s">
        <v>1607</v>
      </c>
      <c r="F205" s="53">
        <v>10000</v>
      </c>
      <c r="G205" s="53" t="s">
        <v>97</v>
      </c>
      <c r="H205" s="54" t="s">
        <v>101</v>
      </c>
      <c r="I205" s="54" t="s">
        <v>505</v>
      </c>
      <c r="J205" s="44">
        <f t="shared" si="100"/>
        <v>10000</v>
      </c>
      <c r="K205" s="51">
        <v>-26.473884000000002</v>
      </c>
      <c r="L205" s="51">
        <v>20.613171000000001</v>
      </c>
      <c r="M205" s="52" t="s">
        <v>542</v>
      </c>
      <c r="N205" s="52" t="s">
        <v>533</v>
      </c>
      <c r="O205" s="46"/>
      <c r="P205" s="232"/>
      <c r="Q205" s="234"/>
      <c r="R205" s="235"/>
      <c r="S205" s="235"/>
      <c r="T205" s="232"/>
      <c r="U205" s="236"/>
      <c r="V205" s="236"/>
      <c r="W205" s="307">
        <f t="shared" ref="W205:W209" si="103">V205*12</f>
        <v>0</v>
      </c>
      <c r="X205" s="307">
        <f t="shared" ref="X205:X209" si="104">W205*5+U205</f>
        <v>0</v>
      </c>
      <c r="Y205" s="232"/>
      <c r="Z205" s="233"/>
      <c r="AA205" s="235"/>
      <c r="AB205" s="235"/>
      <c r="AC205" s="232"/>
      <c r="AD205" s="236"/>
      <c r="AE205" s="236"/>
      <c r="AF205" s="307">
        <f>AE205*12</f>
        <v>0</v>
      </c>
      <c r="AG205" s="307">
        <f>AF205*5+AD205</f>
        <v>0</v>
      </c>
      <c r="AH205" s="308">
        <f>AG205+X205</f>
        <v>0</v>
      </c>
      <c r="AI205" s="308">
        <f t="shared" ref="AI205:AI209" si="105">AH205*2</f>
        <v>0</v>
      </c>
    </row>
    <row r="206" spans="1:35" ht="18.5" thickBot="1" x14ac:dyDescent="0.35">
      <c r="A206" s="50" t="s">
        <v>126</v>
      </c>
      <c r="B206" s="51" t="s">
        <v>520</v>
      </c>
      <c r="C206" s="51" t="s">
        <v>543</v>
      </c>
      <c r="D206" s="52" t="s">
        <v>544</v>
      </c>
      <c r="E206" s="52" t="s">
        <v>1603</v>
      </c>
      <c r="F206" s="53">
        <v>5000</v>
      </c>
      <c r="G206" s="53" t="s">
        <v>102</v>
      </c>
      <c r="H206" s="54" t="s">
        <v>101</v>
      </c>
      <c r="I206" s="54" t="s">
        <v>276</v>
      </c>
      <c r="J206" s="44">
        <f t="shared" si="100"/>
        <v>5000</v>
      </c>
      <c r="K206" s="51">
        <v>-28.772122</v>
      </c>
      <c r="L206" s="51">
        <v>24.751071</v>
      </c>
      <c r="M206" s="52" t="s">
        <v>545</v>
      </c>
      <c r="N206" s="52" t="s">
        <v>546</v>
      </c>
      <c r="O206" s="46"/>
      <c r="P206" s="232"/>
      <c r="Q206" s="234"/>
      <c r="R206" s="235"/>
      <c r="S206" s="235"/>
      <c r="T206" s="232"/>
      <c r="U206" s="236"/>
      <c r="V206" s="236"/>
      <c r="W206" s="307">
        <f t="shared" si="103"/>
        <v>0</v>
      </c>
      <c r="X206" s="307">
        <f t="shared" si="104"/>
        <v>0</v>
      </c>
      <c r="Y206" s="232"/>
      <c r="Z206" s="233"/>
      <c r="AA206" s="235"/>
      <c r="AB206" s="235"/>
      <c r="AC206" s="232"/>
      <c r="AD206" s="236"/>
      <c r="AE206" s="236"/>
      <c r="AF206" s="307">
        <f t="shared" ref="AF206:AF209" si="106">AE206*12</f>
        <v>0</v>
      </c>
      <c r="AG206" s="307">
        <f t="shared" ref="AG206:AG209" si="107">AF206*5+AD206</f>
        <v>0</v>
      </c>
      <c r="AH206" s="308">
        <f t="shared" ref="AH206:AH209" si="108">AG206+X206</f>
        <v>0</v>
      </c>
      <c r="AI206" s="308">
        <f t="shared" si="105"/>
        <v>0</v>
      </c>
    </row>
    <row r="207" spans="1:35" ht="18.5" thickBot="1" x14ac:dyDescent="0.35">
      <c r="A207" s="50" t="s">
        <v>212</v>
      </c>
      <c r="B207" s="51" t="s">
        <v>520</v>
      </c>
      <c r="C207" s="51" t="s">
        <v>547</v>
      </c>
      <c r="D207" s="52" t="s">
        <v>548</v>
      </c>
      <c r="E207" s="51" t="s">
        <v>1608</v>
      </c>
      <c r="F207" s="53">
        <v>100000</v>
      </c>
      <c r="G207" s="54" t="s">
        <v>131</v>
      </c>
      <c r="H207" s="54" t="s">
        <v>131</v>
      </c>
      <c r="I207" s="54" t="s">
        <v>98</v>
      </c>
      <c r="J207" s="44">
        <f t="shared" si="100"/>
        <v>100000</v>
      </c>
      <c r="K207" s="51">
        <v>-29.172543000000001</v>
      </c>
      <c r="L207" s="51">
        <v>24.350134000000001</v>
      </c>
      <c r="M207" s="51" t="s">
        <v>549</v>
      </c>
      <c r="N207" s="52" t="s">
        <v>550</v>
      </c>
      <c r="O207" s="46"/>
      <c r="P207" s="232"/>
      <c r="Q207" s="234"/>
      <c r="R207" s="235"/>
      <c r="S207" s="235"/>
      <c r="T207" s="232"/>
      <c r="U207" s="236"/>
      <c r="V207" s="236"/>
      <c r="W207" s="307">
        <f t="shared" si="103"/>
        <v>0</v>
      </c>
      <c r="X207" s="307">
        <f t="shared" si="104"/>
        <v>0</v>
      </c>
      <c r="Y207" s="232"/>
      <c r="Z207" s="233"/>
      <c r="AA207" s="235"/>
      <c r="AB207" s="235"/>
      <c r="AC207" s="232"/>
      <c r="AD207" s="236"/>
      <c r="AE207" s="236"/>
      <c r="AF207" s="307">
        <f t="shared" si="106"/>
        <v>0</v>
      </c>
      <c r="AG207" s="307">
        <f t="shared" si="107"/>
        <v>0</v>
      </c>
      <c r="AH207" s="308">
        <f t="shared" si="108"/>
        <v>0</v>
      </c>
      <c r="AI207" s="308">
        <f t="shared" si="105"/>
        <v>0</v>
      </c>
    </row>
    <row r="208" spans="1:35" ht="18.5" thickBot="1" x14ac:dyDescent="0.35">
      <c r="A208" s="50" t="s">
        <v>189</v>
      </c>
      <c r="B208" s="51" t="s">
        <v>520</v>
      </c>
      <c r="C208" s="51" t="s">
        <v>547</v>
      </c>
      <c r="D208" s="52" t="s">
        <v>551</v>
      </c>
      <c r="E208" s="51" t="s">
        <v>1603</v>
      </c>
      <c r="F208" s="53">
        <v>5000</v>
      </c>
      <c r="G208" s="54" t="s">
        <v>101</v>
      </c>
      <c r="H208" s="54" t="s">
        <v>132</v>
      </c>
      <c r="I208" s="54" t="s">
        <v>90</v>
      </c>
      <c r="J208" s="44">
        <f t="shared" si="100"/>
        <v>5000</v>
      </c>
      <c r="K208" s="51">
        <v>-29.166366</v>
      </c>
      <c r="L208" s="51">
        <v>24.368379999999998</v>
      </c>
      <c r="M208" s="51" t="s">
        <v>552</v>
      </c>
      <c r="N208" s="52" t="s">
        <v>550</v>
      </c>
      <c r="O208" s="46"/>
      <c r="P208" s="232"/>
      <c r="Q208" s="234"/>
      <c r="R208" s="235"/>
      <c r="S208" s="235"/>
      <c r="T208" s="232"/>
      <c r="U208" s="236"/>
      <c r="V208" s="236"/>
      <c r="W208" s="307">
        <f t="shared" si="103"/>
        <v>0</v>
      </c>
      <c r="X208" s="307">
        <f t="shared" si="104"/>
        <v>0</v>
      </c>
      <c r="Y208" s="232"/>
      <c r="Z208" s="233"/>
      <c r="AA208" s="235"/>
      <c r="AB208" s="235"/>
      <c r="AC208" s="232"/>
      <c r="AD208" s="236"/>
      <c r="AE208" s="236"/>
      <c r="AF208" s="307">
        <f t="shared" si="106"/>
        <v>0</v>
      </c>
      <c r="AG208" s="307">
        <f t="shared" si="107"/>
        <v>0</v>
      </c>
      <c r="AH208" s="308">
        <f t="shared" si="108"/>
        <v>0</v>
      </c>
      <c r="AI208" s="308">
        <f t="shared" si="105"/>
        <v>0</v>
      </c>
    </row>
    <row r="209" spans="1:35" ht="27.5" thickBot="1" x14ac:dyDescent="0.35">
      <c r="A209" s="50" t="s">
        <v>126</v>
      </c>
      <c r="B209" s="51" t="s">
        <v>520</v>
      </c>
      <c r="C209" s="51" t="s">
        <v>547</v>
      </c>
      <c r="D209" s="52" t="s">
        <v>553</v>
      </c>
      <c r="E209" s="51" t="s">
        <v>1608</v>
      </c>
      <c r="F209" s="53">
        <v>10000</v>
      </c>
      <c r="G209" s="54" t="s">
        <v>102</v>
      </c>
      <c r="H209" s="54" t="s">
        <v>132</v>
      </c>
      <c r="I209" s="54" t="s">
        <v>137</v>
      </c>
      <c r="J209" s="44">
        <f t="shared" si="100"/>
        <v>10000</v>
      </c>
      <c r="K209" s="51">
        <v>-29.038564999999998</v>
      </c>
      <c r="L209" s="51">
        <v>24.503523999999999</v>
      </c>
      <c r="M209" s="51" t="s">
        <v>554</v>
      </c>
      <c r="N209" s="52" t="s">
        <v>555</v>
      </c>
      <c r="O209" s="46"/>
      <c r="P209" s="232"/>
      <c r="Q209" s="234"/>
      <c r="R209" s="235"/>
      <c r="S209" s="235"/>
      <c r="T209" s="232"/>
      <c r="U209" s="236"/>
      <c r="V209" s="236"/>
      <c r="W209" s="307">
        <f t="shared" si="103"/>
        <v>0</v>
      </c>
      <c r="X209" s="307">
        <f t="shared" si="104"/>
        <v>0</v>
      </c>
      <c r="Y209" s="232"/>
      <c r="Z209" s="233"/>
      <c r="AA209" s="235"/>
      <c r="AB209" s="235"/>
      <c r="AC209" s="232"/>
      <c r="AD209" s="236"/>
      <c r="AE209" s="236"/>
      <c r="AF209" s="307">
        <f t="shared" si="106"/>
        <v>0</v>
      </c>
      <c r="AG209" s="307">
        <f t="shared" si="107"/>
        <v>0</v>
      </c>
      <c r="AH209" s="308">
        <f t="shared" si="108"/>
        <v>0</v>
      </c>
      <c r="AI209" s="308">
        <f t="shared" si="105"/>
        <v>0</v>
      </c>
    </row>
    <row r="210" spans="1:35" ht="18.5" thickBot="1" x14ac:dyDescent="0.35">
      <c r="A210" s="50" t="s">
        <v>126</v>
      </c>
      <c r="B210" s="51" t="s">
        <v>520</v>
      </c>
      <c r="C210" s="51" t="s">
        <v>547</v>
      </c>
      <c r="D210" s="52" t="s">
        <v>548</v>
      </c>
      <c r="E210" s="51" t="s">
        <v>1603</v>
      </c>
      <c r="F210" s="53">
        <v>5000</v>
      </c>
      <c r="G210" s="54" t="s">
        <v>97</v>
      </c>
      <c r="H210" s="54" t="s">
        <v>101</v>
      </c>
      <c r="I210" s="54" t="s">
        <v>297</v>
      </c>
      <c r="J210" s="44">
        <f t="shared" si="100"/>
        <v>5000</v>
      </c>
      <c r="K210" s="51">
        <v>-29.172543000000001</v>
      </c>
      <c r="L210" s="51">
        <v>24.350134000000001</v>
      </c>
      <c r="M210" s="51" t="s">
        <v>549</v>
      </c>
      <c r="N210" s="52" t="s">
        <v>550</v>
      </c>
      <c r="O210" s="46"/>
      <c r="P210" s="232"/>
      <c r="Q210" s="234"/>
      <c r="R210" s="235"/>
      <c r="S210" s="235"/>
      <c r="T210" s="232"/>
      <c r="U210" s="236"/>
      <c r="V210" s="236"/>
      <c r="W210" s="307">
        <f t="shared" si="101"/>
        <v>0</v>
      </c>
      <c r="X210" s="307">
        <f t="shared" si="102"/>
        <v>0</v>
      </c>
      <c r="Y210" s="232"/>
      <c r="Z210" s="233"/>
      <c r="AA210" s="235"/>
      <c r="AB210" s="235"/>
      <c r="AC210" s="232"/>
      <c r="AD210" s="236"/>
      <c r="AE210" s="236"/>
      <c r="AF210" s="307">
        <f>AE210*12</f>
        <v>0</v>
      </c>
      <c r="AG210" s="307">
        <f>AF210*5+AD210</f>
        <v>0</v>
      </c>
      <c r="AH210" s="308">
        <f t="shared" ref="AH210:AH222" si="109">AG210+X210</f>
        <v>0</v>
      </c>
      <c r="AI210" s="308">
        <f t="shared" si="99"/>
        <v>0</v>
      </c>
    </row>
    <row r="211" spans="1:35" ht="27.5" thickBot="1" x14ac:dyDescent="0.35">
      <c r="A211" s="50" t="s">
        <v>198</v>
      </c>
      <c r="B211" s="51" t="s">
        <v>520</v>
      </c>
      <c r="C211" s="51" t="s">
        <v>556</v>
      </c>
      <c r="D211" s="52" t="s">
        <v>557</v>
      </c>
      <c r="E211" s="51" t="s">
        <v>1603</v>
      </c>
      <c r="F211" s="53">
        <v>5000</v>
      </c>
      <c r="G211" s="54" t="s">
        <v>101</v>
      </c>
      <c r="H211" s="54" t="s">
        <v>141</v>
      </c>
      <c r="I211" s="54" t="s">
        <v>92</v>
      </c>
      <c r="J211" s="44">
        <f t="shared" si="100"/>
        <v>5000</v>
      </c>
      <c r="K211" s="51">
        <v>-30.826854999999998</v>
      </c>
      <c r="L211" s="51">
        <v>17.577932000000001</v>
      </c>
      <c r="M211" s="51" t="s">
        <v>558</v>
      </c>
      <c r="N211" s="52" t="s">
        <v>559</v>
      </c>
      <c r="O211" s="46"/>
      <c r="P211" s="232"/>
      <c r="Q211" s="234"/>
      <c r="R211" s="235"/>
      <c r="S211" s="235"/>
      <c r="T211" s="232"/>
      <c r="U211" s="236"/>
      <c r="V211" s="236"/>
      <c r="W211" s="307">
        <f t="shared" si="101"/>
        <v>0</v>
      </c>
      <c r="X211" s="307">
        <f t="shared" si="102"/>
        <v>0</v>
      </c>
      <c r="Y211" s="232"/>
      <c r="Z211" s="233"/>
      <c r="AA211" s="235"/>
      <c r="AB211" s="235"/>
      <c r="AC211" s="232"/>
      <c r="AD211" s="236"/>
      <c r="AE211" s="236"/>
      <c r="AF211" s="307">
        <f t="shared" ref="AF211:AF216" si="110">AE211*12</f>
        <v>0</v>
      </c>
      <c r="AG211" s="307">
        <f t="shared" ref="AG211:AG216" si="111">AF211*5+AD211</f>
        <v>0</v>
      </c>
      <c r="AH211" s="308">
        <f t="shared" si="109"/>
        <v>0</v>
      </c>
      <c r="AI211" s="308">
        <f t="shared" si="99"/>
        <v>0</v>
      </c>
    </row>
    <row r="212" spans="1:35" ht="14.5" thickBot="1" x14ac:dyDescent="0.35">
      <c r="A212" s="50" t="s">
        <v>126</v>
      </c>
      <c r="B212" s="51" t="s">
        <v>520</v>
      </c>
      <c r="C212" s="51" t="s">
        <v>556</v>
      </c>
      <c r="D212" s="52" t="s">
        <v>560</v>
      </c>
      <c r="E212" s="51" t="s">
        <v>1605</v>
      </c>
      <c r="F212" s="53">
        <v>2000</v>
      </c>
      <c r="G212" s="54" t="s">
        <v>101</v>
      </c>
      <c r="H212" s="54" t="s">
        <v>141</v>
      </c>
      <c r="I212" s="54" t="s">
        <v>92</v>
      </c>
      <c r="J212" s="44">
        <v>5000</v>
      </c>
      <c r="K212" s="51">
        <v>-30.826933</v>
      </c>
      <c r="L212" s="51">
        <v>17.577894000000001</v>
      </c>
      <c r="M212" s="51" t="s">
        <v>561</v>
      </c>
      <c r="N212" s="52" t="s">
        <v>562</v>
      </c>
      <c r="O212" s="46"/>
      <c r="P212" s="232"/>
      <c r="Q212" s="234"/>
      <c r="R212" s="235"/>
      <c r="S212" s="235"/>
      <c r="T212" s="232"/>
      <c r="U212" s="236"/>
      <c r="V212" s="236"/>
      <c r="W212" s="307">
        <f t="shared" si="101"/>
        <v>0</v>
      </c>
      <c r="X212" s="307">
        <f t="shared" si="102"/>
        <v>0</v>
      </c>
      <c r="Y212" s="232"/>
      <c r="Z212" s="233"/>
      <c r="AA212" s="235"/>
      <c r="AB212" s="235"/>
      <c r="AC212" s="232"/>
      <c r="AD212" s="236"/>
      <c r="AE212" s="236"/>
      <c r="AF212" s="307">
        <f t="shared" si="110"/>
        <v>0</v>
      </c>
      <c r="AG212" s="307">
        <f t="shared" si="111"/>
        <v>0</v>
      </c>
      <c r="AH212" s="308">
        <f t="shared" si="109"/>
        <v>0</v>
      </c>
      <c r="AI212" s="308">
        <f t="shared" si="99"/>
        <v>0</v>
      </c>
    </row>
    <row r="213" spans="1:35" ht="14.5" thickBot="1" x14ac:dyDescent="0.35">
      <c r="A213" s="50" t="s">
        <v>126</v>
      </c>
      <c r="B213" s="51" t="s">
        <v>520</v>
      </c>
      <c r="C213" s="51" t="s">
        <v>556</v>
      </c>
      <c r="D213" s="52" t="s">
        <v>563</v>
      </c>
      <c r="E213" s="51" t="s">
        <v>1608</v>
      </c>
      <c r="F213" s="53">
        <v>5000</v>
      </c>
      <c r="G213" s="53" t="s">
        <v>102</v>
      </c>
      <c r="H213" s="54" t="s">
        <v>102</v>
      </c>
      <c r="I213" s="54" t="s">
        <v>90</v>
      </c>
      <c r="J213" s="44">
        <f t="shared" si="100"/>
        <v>5000</v>
      </c>
      <c r="K213" s="51">
        <v>-30.208451</v>
      </c>
      <c r="L213" s="51">
        <v>17.935483999999999</v>
      </c>
      <c r="M213" s="52" t="s">
        <v>564</v>
      </c>
      <c r="N213" s="52" t="s">
        <v>565</v>
      </c>
      <c r="O213" s="46"/>
      <c r="P213" s="232"/>
      <c r="Q213" s="234"/>
      <c r="R213" s="235"/>
      <c r="S213" s="235"/>
      <c r="T213" s="232"/>
      <c r="U213" s="236"/>
      <c r="V213" s="236"/>
      <c r="W213" s="307">
        <f t="shared" si="101"/>
        <v>0</v>
      </c>
      <c r="X213" s="307">
        <f t="shared" si="102"/>
        <v>0</v>
      </c>
      <c r="Y213" s="232"/>
      <c r="Z213" s="233"/>
      <c r="AA213" s="235"/>
      <c r="AB213" s="235"/>
      <c r="AC213" s="232"/>
      <c r="AD213" s="236"/>
      <c r="AE213" s="236"/>
      <c r="AF213" s="307">
        <f t="shared" si="110"/>
        <v>0</v>
      </c>
      <c r="AG213" s="307">
        <f t="shared" si="111"/>
        <v>0</v>
      </c>
      <c r="AH213" s="308">
        <f t="shared" si="109"/>
        <v>0</v>
      </c>
      <c r="AI213" s="308">
        <f t="shared" si="99"/>
        <v>0</v>
      </c>
    </row>
    <row r="214" spans="1:35" ht="18.5" thickBot="1" x14ac:dyDescent="0.35">
      <c r="A214" s="50" t="s">
        <v>126</v>
      </c>
      <c r="B214" s="51" t="s">
        <v>520</v>
      </c>
      <c r="C214" s="51" t="s">
        <v>556</v>
      </c>
      <c r="D214" s="52" t="s">
        <v>566</v>
      </c>
      <c r="E214" s="51" t="s">
        <v>1605</v>
      </c>
      <c r="F214" s="53">
        <v>2000</v>
      </c>
      <c r="G214" s="54" t="s">
        <v>101</v>
      </c>
      <c r="H214" s="54" t="s">
        <v>141</v>
      </c>
      <c r="I214" s="54" t="s">
        <v>92</v>
      </c>
      <c r="J214" s="44">
        <v>5000</v>
      </c>
      <c r="K214" s="51">
        <v>-30.143294999999998</v>
      </c>
      <c r="L214" s="51">
        <v>17.824486</v>
      </c>
      <c r="M214" s="51" t="s">
        <v>567</v>
      </c>
      <c r="N214" s="52" t="s">
        <v>568</v>
      </c>
      <c r="O214" s="46"/>
      <c r="P214" s="232"/>
      <c r="Q214" s="234"/>
      <c r="R214" s="235"/>
      <c r="S214" s="235"/>
      <c r="T214" s="232"/>
      <c r="U214" s="236"/>
      <c r="V214" s="236"/>
      <c r="W214" s="307">
        <f t="shared" si="101"/>
        <v>0</v>
      </c>
      <c r="X214" s="307">
        <f t="shared" si="102"/>
        <v>0</v>
      </c>
      <c r="Y214" s="232"/>
      <c r="Z214" s="233"/>
      <c r="AA214" s="235"/>
      <c r="AB214" s="235"/>
      <c r="AC214" s="232"/>
      <c r="AD214" s="236"/>
      <c r="AE214" s="236"/>
      <c r="AF214" s="307">
        <f t="shared" si="110"/>
        <v>0</v>
      </c>
      <c r="AG214" s="307">
        <f t="shared" si="111"/>
        <v>0</v>
      </c>
      <c r="AH214" s="308">
        <f t="shared" si="109"/>
        <v>0</v>
      </c>
      <c r="AI214" s="308">
        <f t="shared" si="99"/>
        <v>0</v>
      </c>
    </row>
    <row r="215" spans="1:35" ht="18.5" thickBot="1" x14ac:dyDescent="0.35">
      <c r="A215" s="50" t="s">
        <v>126</v>
      </c>
      <c r="B215" s="51" t="s">
        <v>520</v>
      </c>
      <c r="C215" s="51" t="s">
        <v>569</v>
      </c>
      <c r="D215" s="52" t="s">
        <v>570</v>
      </c>
      <c r="E215" s="52" t="s">
        <v>1605</v>
      </c>
      <c r="F215" s="53">
        <v>2000</v>
      </c>
      <c r="G215" s="53" t="s">
        <v>97</v>
      </c>
      <c r="H215" s="54" t="s">
        <v>102</v>
      </c>
      <c r="I215" s="54" t="s">
        <v>297</v>
      </c>
      <c r="J215" s="44">
        <v>5000</v>
      </c>
      <c r="K215" s="51">
        <v>-28.123736000000001</v>
      </c>
      <c r="L215" s="51">
        <v>16.891044999999998</v>
      </c>
      <c r="M215" s="52" t="s">
        <v>571</v>
      </c>
      <c r="N215" s="52" t="s">
        <v>572</v>
      </c>
      <c r="O215" s="46"/>
      <c r="P215" s="232"/>
      <c r="Q215" s="234"/>
      <c r="R215" s="235"/>
      <c r="S215" s="235"/>
      <c r="T215" s="232"/>
      <c r="U215" s="236"/>
      <c r="V215" s="236"/>
      <c r="W215" s="307">
        <f t="shared" si="101"/>
        <v>0</v>
      </c>
      <c r="X215" s="307">
        <f t="shared" si="102"/>
        <v>0</v>
      </c>
      <c r="Y215" s="232"/>
      <c r="Z215" s="233"/>
      <c r="AA215" s="235"/>
      <c r="AB215" s="235"/>
      <c r="AC215" s="232"/>
      <c r="AD215" s="236"/>
      <c r="AE215" s="236"/>
      <c r="AF215" s="307">
        <f t="shared" si="110"/>
        <v>0</v>
      </c>
      <c r="AG215" s="307">
        <f t="shared" si="111"/>
        <v>0</v>
      </c>
      <c r="AH215" s="308">
        <f t="shared" si="109"/>
        <v>0</v>
      </c>
      <c r="AI215" s="308">
        <f t="shared" si="99"/>
        <v>0</v>
      </c>
    </row>
    <row r="216" spans="1:35" ht="14.5" thickBot="1" x14ac:dyDescent="0.35">
      <c r="A216" s="50" t="s">
        <v>126</v>
      </c>
      <c r="B216" s="51" t="s">
        <v>520</v>
      </c>
      <c r="C216" s="51" t="s">
        <v>573</v>
      </c>
      <c r="D216" s="52" t="s">
        <v>574</v>
      </c>
      <c r="E216" s="52" t="s">
        <v>1603</v>
      </c>
      <c r="F216" s="53">
        <v>5000</v>
      </c>
      <c r="G216" s="53" t="s">
        <v>102</v>
      </c>
      <c r="H216" s="54" t="s">
        <v>141</v>
      </c>
      <c r="I216" s="54" t="s">
        <v>90</v>
      </c>
      <c r="J216" s="44">
        <f t="shared" si="100"/>
        <v>5000</v>
      </c>
      <c r="K216" s="51">
        <v>-28.438545999999999</v>
      </c>
      <c r="L216" s="51">
        <v>21.280483</v>
      </c>
      <c r="M216" s="52" t="s">
        <v>575</v>
      </c>
      <c r="N216" s="52" t="s">
        <v>576</v>
      </c>
      <c r="O216" s="46"/>
      <c r="P216" s="232"/>
      <c r="Q216" s="234"/>
      <c r="R216" s="235"/>
      <c r="S216" s="235"/>
      <c r="T216" s="232"/>
      <c r="U216" s="236"/>
      <c r="V216" s="236"/>
      <c r="W216" s="307">
        <f t="shared" si="101"/>
        <v>0</v>
      </c>
      <c r="X216" s="307">
        <f t="shared" si="102"/>
        <v>0</v>
      </c>
      <c r="Y216" s="232"/>
      <c r="Z216" s="233"/>
      <c r="AA216" s="235"/>
      <c r="AB216" s="235"/>
      <c r="AC216" s="232"/>
      <c r="AD216" s="236"/>
      <c r="AE216" s="236"/>
      <c r="AF216" s="307">
        <f t="shared" si="110"/>
        <v>0</v>
      </c>
      <c r="AG216" s="307">
        <f t="shared" si="111"/>
        <v>0</v>
      </c>
      <c r="AH216" s="308">
        <f t="shared" si="109"/>
        <v>0</v>
      </c>
      <c r="AI216" s="308">
        <f t="shared" si="99"/>
        <v>0</v>
      </c>
    </row>
    <row r="217" spans="1:35" ht="18.5" thickBot="1" x14ac:dyDescent="0.35">
      <c r="A217" s="50" t="s">
        <v>126</v>
      </c>
      <c r="B217" s="51" t="s">
        <v>306</v>
      </c>
      <c r="C217" s="51" t="s">
        <v>306</v>
      </c>
      <c r="D217" s="52" t="s">
        <v>577</v>
      </c>
      <c r="E217" s="52" t="s">
        <v>1607</v>
      </c>
      <c r="F217" s="53">
        <v>5000</v>
      </c>
      <c r="G217" s="53" t="s">
        <v>102</v>
      </c>
      <c r="H217" s="54" t="s">
        <v>132</v>
      </c>
      <c r="I217" s="54" t="s">
        <v>276</v>
      </c>
      <c r="J217" s="44">
        <f t="shared" si="100"/>
        <v>5000</v>
      </c>
      <c r="K217" s="51">
        <v>-34.008057999999998</v>
      </c>
      <c r="L217" s="51">
        <v>25.666990999999999</v>
      </c>
      <c r="M217" s="52" t="s">
        <v>578</v>
      </c>
      <c r="N217" s="52" t="s">
        <v>579</v>
      </c>
      <c r="O217" s="46"/>
      <c r="P217" s="232"/>
      <c r="Q217" s="234"/>
      <c r="R217" s="235"/>
      <c r="S217" s="235"/>
      <c r="T217" s="232"/>
      <c r="U217" s="236"/>
      <c r="V217" s="236"/>
      <c r="W217" s="307">
        <f t="shared" si="101"/>
        <v>0</v>
      </c>
      <c r="X217" s="307">
        <f t="shared" si="102"/>
        <v>0</v>
      </c>
      <c r="Y217" s="232"/>
      <c r="Z217" s="233"/>
      <c r="AA217" s="235"/>
      <c r="AB217" s="235"/>
      <c r="AC217" s="232"/>
      <c r="AD217" s="236"/>
      <c r="AE217" s="236"/>
      <c r="AF217" s="307">
        <f t="shared" ref="AF217" si="112">AE217*12</f>
        <v>0</v>
      </c>
      <c r="AG217" s="307">
        <f t="shared" ref="AG217" si="113">AF217*5+AD217</f>
        <v>0</v>
      </c>
      <c r="AH217" s="308">
        <f t="shared" si="109"/>
        <v>0</v>
      </c>
      <c r="AI217" s="308">
        <f t="shared" si="99"/>
        <v>0</v>
      </c>
    </row>
    <row r="218" spans="1:35" ht="14.5" thickBot="1" x14ac:dyDescent="0.35">
      <c r="A218" s="50" t="s">
        <v>212</v>
      </c>
      <c r="B218" s="51" t="s">
        <v>580</v>
      </c>
      <c r="C218" s="51" t="s">
        <v>581</v>
      </c>
      <c r="D218" s="52" t="s">
        <v>582</v>
      </c>
      <c r="E218" s="52" t="s">
        <v>583</v>
      </c>
      <c r="F218" s="53">
        <v>300000</v>
      </c>
      <c r="G218" s="53" t="s">
        <v>131</v>
      </c>
      <c r="H218" s="53" t="s">
        <v>131</v>
      </c>
      <c r="I218" s="53" t="s">
        <v>98</v>
      </c>
      <c r="J218" s="44">
        <f t="shared" si="100"/>
        <v>300000</v>
      </c>
      <c r="K218" s="51">
        <v>-25.765879999999999</v>
      </c>
      <c r="L218" s="51">
        <v>28.204661999999999</v>
      </c>
      <c r="M218" s="52" t="s">
        <v>317</v>
      </c>
      <c r="N218" s="52" t="s">
        <v>318</v>
      </c>
      <c r="O218" s="46"/>
      <c r="P218" s="232"/>
      <c r="Q218" s="234"/>
      <c r="R218" s="235"/>
      <c r="S218" s="235"/>
      <c r="T218" s="232"/>
      <c r="U218" s="236"/>
      <c r="V218" s="236"/>
      <c r="W218" s="307">
        <f t="shared" si="101"/>
        <v>0</v>
      </c>
      <c r="X218" s="307">
        <f t="shared" si="102"/>
        <v>0</v>
      </c>
      <c r="Y218" s="232"/>
      <c r="Z218" s="233"/>
      <c r="AA218" s="235"/>
      <c r="AB218" s="235"/>
      <c r="AC218" s="232"/>
      <c r="AD218" s="236"/>
      <c r="AE218" s="236"/>
      <c r="AF218" s="307">
        <f>AE218*12</f>
        <v>0</v>
      </c>
      <c r="AG218" s="307">
        <f>AF218*5+AD218</f>
        <v>0</v>
      </c>
      <c r="AH218" s="308">
        <f t="shared" si="109"/>
        <v>0</v>
      </c>
      <c r="AI218" s="308">
        <f t="shared" si="99"/>
        <v>0</v>
      </c>
    </row>
    <row r="219" spans="1:35" ht="14.5" thickBot="1" x14ac:dyDescent="0.35">
      <c r="A219" s="50" t="s">
        <v>126</v>
      </c>
      <c r="B219" s="51" t="s">
        <v>580</v>
      </c>
      <c r="C219" s="51" t="s">
        <v>581</v>
      </c>
      <c r="D219" s="52" t="s">
        <v>585</v>
      </c>
      <c r="E219" s="52" t="s">
        <v>1607</v>
      </c>
      <c r="F219" s="53">
        <v>5000</v>
      </c>
      <c r="G219" s="53" t="s">
        <v>97</v>
      </c>
      <c r="H219" s="54" t="s">
        <v>132</v>
      </c>
      <c r="I219" s="54" t="s">
        <v>104</v>
      </c>
      <c r="J219" s="44">
        <f t="shared" si="100"/>
        <v>5000</v>
      </c>
      <c r="K219" s="51">
        <v>-25.772932999999998</v>
      </c>
      <c r="L219" s="51">
        <v>28.230381999999999</v>
      </c>
      <c r="M219" s="52" t="s">
        <v>317</v>
      </c>
      <c r="N219" s="52" t="s">
        <v>586</v>
      </c>
      <c r="O219" s="46"/>
      <c r="P219" s="232"/>
      <c r="Q219" s="234"/>
      <c r="R219" s="235"/>
      <c r="S219" s="235"/>
      <c r="T219" s="232"/>
      <c r="U219" s="236"/>
      <c r="V219" s="236"/>
      <c r="W219" s="307">
        <f t="shared" si="101"/>
        <v>0</v>
      </c>
      <c r="X219" s="307">
        <f t="shared" si="102"/>
        <v>0</v>
      </c>
      <c r="Y219" s="232"/>
      <c r="Z219" s="233"/>
      <c r="AA219" s="235"/>
      <c r="AB219" s="235"/>
      <c r="AC219" s="232"/>
      <c r="AD219" s="236"/>
      <c r="AE219" s="236"/>
      <c r="AF219" s="307">
        <f>AE219*12</f>
        <v>0</v>
      </c>
      <c r="AG219" s="307">
        <f>AF219*5+AD219</f>
        <v>0</v>
      </c>
      <c r="AH219" s="308">
        <f t="shared" si="109"/>
        <v>0</v>
      </c>
      <c r="AI219" s="308">
        <f t="shared" si="99"/>
        <v>0</v>
      </c>
    </row>
    <row r="220" spans="1:35" ht="14.5" thickBot="1" x14ac:dyDescent="0.35">
      <c r="A220" s="50" t="s">
        <v>126</v>
      </c>
      <c r="B220" s="51" t="s">
        <v>580</v>
      </c>
      <c r="C220" s="51" t="s">
        <v>581</v>
      </c>
      <c r="D220" s="52" t="s">
        <v>587</v>
      </c>
      <c r="E220" s="52" t="s">
        <v>1607</v>
      </c>
      <c r="F220" s="53">
        <v>300000</v>
      </c>
      <c r="G220" s="53" t="s">
        <v>97</v>
      </c>
      <c r="H220" s="54" t="s">
        <v>92</v>
      </c>
      <c r="I220" s="54" t="s">
        <v>276</v>
      </c>
      <c r="J220" s="44">
        <f t="shared" si="100"/>
        <v>300000</v>
      </c>
      <c r="K220" s="51">
        <v>-25.765879999999999</v>
      </c>
      <c r="L220" s="51">
        <v>28.204661999999999</v>
      </c>
      <c r="M220" s="52" t="s">
        <v>317</v>
      </c>
      <c r="N220" s="52" t="s">
        <v>318</v>
      </c>
      <c r="O220" s="46"/>
      <c r="P220" s="232"/>
      <c r="Q220" s="234"/>
      <c r="R220" s="235"/>
      <c r="S220" s="235"/>
      <c r="T220" s="232"/>
      <c r="U220" s="236"/>
      <c r="V220" s="236"/>
      <c r="W220" s="307">
        <f t="shared" si="101"/>
        <v>0</v>
      </c>
      <c r="X220" s="307">
        <f t="shared" si="102"/>
        <v>0</v>
      </c>
      <c r="Y220" s="232"/>
      <c r="Z220" s="233"/>
      <c r="AA220" s="235"/>
      <c r="AB220" s="235"/>
      <c r="AC220" s="232"/>
      <c r="AD220" s="236"/>
      <c r="AE220" s="236"/>
      <c r="AF220" s="307">
        <f>AE220*12</f>
        <v>0</v>
      </c>
      <c r="AG220" s="307">
        <f>AF220*5+AD220</f>
        <v>0</v>
      </c>
      <c r="AH220" s="308">
        <f t="shared" si="109"/>
        <v>0</v>
      </c>
      <c r="AI220" s="308">
        <f t="shared" si="99"/>
        <v>0</v>
      </c>
    </row>
    <row r="221" spans="1:35" ht="14.5" thickBot="1" x14ac:dyDescent="0.35">
      <c r="A221" s="50" t="s">
        <v>126</v>
      </c>
      <c r="B221" s="51" t="s">
        <v>588</v>
      </c>
      <c r="C221" s="51" t="s">
        <v>581</v>
      </c>
      <c r="D221" s="52" t="s">
        <v>589</v>
      </c>
      <c r="E221" s="52" t="s">
        <v>130</v>
      </c>
      <c r="F221" s="53">
        <v>30000</v>
      </c>
      <c r="G221" s="53" t="s">
        <v>131</v>
      </c>
      <c r="H221" s="53" t="s">
        <v>131</v>
      </c>
      <c r="I221" s="53" t="s">
        <v>131</v>
      </c>
      <c r="J221" s="44">
        <f t="shared" si="100"/>
        <v>30000</v>
      </c>
      <c r="K221" s="51">
        <v>-25.928319999999999</v>
      </c>
      <c r="L221" s="51">
        <v>28.141076999999999</v>
      </c>
      <c r="M221" s="52" t="s">
        <v>590</v>
      </c>
      <c r="N221" s="52" t="s">
        <v>591</v>
      </c>
      <c r="O221" s="46"/>
      <c r="P221" s="232"/>
      <c r="Q221" s="234"/>
      <c r="R221" s="235"/>
      <c r="S221" s="235"/>
      <c r="T221" s="232"/>
      <c r="U221" s="236"/>
      <c r="V221" s="236"/>
      <c r="W221" s="307">
        <f t="shared" si="101"/>
        <v>0</v>
      </c>
      <c r="X221" s="307">
        <f t="shared" si="102"/>
        <v>0</v>
      </c>
      <c r="Y221" s="232"/>
      <c r="Z221" s="233"/>
      <c r="AA221" s="235"/>
      <c r="AB221" s="235"/>
      <c r="AC221" s="232"/>
      <c r="AD221" s="236"/>
      <c r="AE221" s="236"/>
      <c r="AF221" s="307">
        <f>AE221*12</f>
        <v>0</v>
      </c>
      <c r="AG221" s="307">
        <f>AF221*5+AD221</f>
        <v>0</v>
      </c>
      <c r="AH221" s="308">
        <f t="shared" si="109"/>
        <v>0</v>
      </c>
      <c r="AI221" s="308">
        <f t="shared" si="99"/>
        <v>0</v>
      </c>
    </row>
    <row r="222" spans="1:35" ht="14.5" thickBot="1" x14ac:dyDescent="0.35">
      <c r="A222" s="50" t="s">
        <v>189</v>
      </c>
      <c r="B222" s="51" t="s">
        <v>592</v>
      </c>
      <c r="C222" s="51" t="s">
        <v>593</v>
      </c>
      <c r="D222" s="52" t="s">
        <v>594</v>
      </c>
      <c r="E222" s="52" t="s">
        <v>1607</v>
      </c>
      <c r="F222" s="53">
        <v>10000</v>
      </c>
      <c r="G222" s="53" t="s">
        <v>102</v>
      </c>
      <c r="H222" s="53" t="s">
        <v>141</v>
      </c>
      <c r="I222" s="53" t="s">
        <v>96</v>
      </c>
      <c r="J222" s="44">
        <f t="shared" si="100"/>
        <v>10000</v>
      </c>
      <c r="K222" s="51">
        <v>-34.829397999999998</v>
      </c>
      <c r="L222" s="51">
        <v>20.009015000000002</v>
      </c>
      <c r="M222" s="52" t="s">
        <v>595</v>
      </c>
      <c r="N222" s="52" t="s">
        <v>596</v>
      </c>
      <c r="O222" s="46"/>
      <c r="P222" s="232"/>
      <c r="Q222" s="234"/>
      <c r="R222" s="235"/>
      <c r="S222" s="235"/>
      <c r="T222" s="232"/>
      <c r="U222" s="236"/>
      <c r="V222" s="236"/>
      <c r="W222" s="307">
        <f t="shared" si="101"/>
        <v>0</v>
      </c>
      <c r="X222" s="307">
        <f t="shared" si="102"/>
        <v>0</v>
      </c>
      <c r="Y222" s="232"/>
      <c r="Z222" s="233"/>
      <c r="AA222" s="235"/>
      <c r="AB222" s="235"/>
      <c r="AC222" s="232"/>
      <c r="AD222" s="236"/>
      <c r="AE222" s="236"/>
      <c r="AF222" s="307">
        <f t="shared" ref="AF222" si="114">AE222*12</f>
        <v>0</v>
      </c>
      <c r="AG222" s="307">
        <f t="shared" ref="AG222" si="115">AF222*5+AD222</f>
        <v>0</v>
      </c>
      <c r="AH222" s="308">
        <f t="shared" si="109"/>
        <v>0</v>
      </c>
      <c r="AI222" s="308">
        <f t="shared" si="99"/>
        <v>0</v>
      </c>
    </row>
    <row r="223" spans="1:35" ht="14.5" thickBot="1" x14ac:dyDescent="0.35">
      <c r="A223" s="50" t="s">
        <v>126</v>
      </c>
      <c r="B223" s="51" t="s">
        <v>592</v>
      </c>
      <c r="C223" s="51" t="s">
        <v>593</v>
      </c>
      <c r="D223" s="52" t="s">
        <v>597</v>
      </c>
      <c r="E223" s="52" t="s">
        <v>1603</v>
      </c>
      <c r="F223" s="53">
        <v>10000</v>
      </c>
      <c r="G223" s="53" t="s">
        <v>97</v>
      </c>
      <c r="H223" s="54" t="s">
        <v>102</v>
      </c>
      <c r="I223" s="54" t="s">
        <v>169</v>
      </c>
      <c r="J223" s="44">
        <f t="shared" si="100"/>
        <v>10000</v>
      </c>
      <c r="K223" s="51">
        <v>-34.828006000000002</v>
      </c>
      <c r="L223" s="51">
        <v>20.009592999999999</v>
      </c>
      <c r="M223" s="52" t="s">
        <v>595</v>
      </c>
      <c r="N223" s="52" t="s">
        <v>596</v>
      </c>
      <c r="O223" s="46"/>
      <c r="P223" s="232"/>
      <c r="Q223" s="234"/>
      <c r="R223" s="235"/>
      <c r="S223" s="235"/>
      <c r="T223" s="232"/>
      <c r="U223" s="236"/>
      <c r="V223" s="236"/>
      <c r="W223" s="307">
        <f t="shared" si="101"/>
        <v>0</v>
      </c>
      <c r="X223" s="307">
        <f t="shared" si="102"/>
        <v>0</v>
      </c>
      <c r="Y223" s="232"/>
      <c r="Z223" s="233"/>
      <c r="AA223" s="235"/>
      <c r="AB223" s="235"/>
      <c r="AC223" s="232"/>
      <c r="AD223" s="236"/>
      <c r="AE223" s="236"/>
      <c r="AF223" s="307">
        <f>AE223*12</f>
        <v>0</v>
      </c>
      <c r="AG223" s="307">
        <f>AF223*5+AD223</f>
        <v>0</v>
      </c>
      <c r="AH223" s="308">
        <f t="shared" ref="AH223:AH225" si="116">AG223+X223</f>
        <v>0</v>
      </c>
      <c r="AI223" s="308">
        <f t="shared" si="99"/>
        <v>0</v>
      </c>
    </row>
    <row r="224" spans="1:35" ht="18.5" thickBot="1" x14ac:dyDescent="0.35">
      <c r="A224" s="50" t="s">
        <v>126</v>
      </c>
      <c r="B224" s="51" t="s">
        <v>592</v>
      </c>
      <c r="C224" s="51" t="s">
        <v>593</v>
      </c>
      <c r="D224" s="52" t="s">
        <v>598</v>
      </c>
      <c r="E224" s="52" t="s">
        <v>1603</v>
      </c>
      <c r="F224" s="53">
        <v>10000</v>
      </c>
      <c r="G224" s="54" t="s">
        <v>101</v>
      </c>
      <c r="H224" s="54" t="s">
        <v>102</v>
      </c>
      <c r="I224" s="54" t="s">
        <v>132</v>
      </c>
      <c r="J224" s="44">
        <f t="shared" si="100"/>
        <v>10000</v>
      </c>
      <c r="K224" s="51">
        <v>-34.714793</v>
      </c>
      <c r="L224" s="51">
        <v>19.938298</v>
      </c>
      <c r="M224" s="52" t="s">
        <v>599</v>
      </c>
      <c r="N224" s="52" t="s">
        <v>600</v>
      </c>
      <c r="O224" s="46"/>
      <c r="P224" s="232"/>
      <c r="Q224" s="234"/>
      <c r="R224" s="235"/>
      <c r="S224" s="235"/>
      <c r="T224" s="232"/>
      <c r="U224" s="236"/>
      <c r="V224" s="236"/>
      <c r="W224" s="307">
        <f t="shared" si="101"/>
        <v>0</v>
      </c>
      <c r="X224" s="307">
        <f t="shared" si="102"/>
        <v>0</v>
      </c>
      <c r="Y224" s="232"/>
      <c r="Z224" s="233"/>
      <c r="AA224" s="235"/>
      <c r="AB224" s="235"/>
      <c r="AC224" s="232"/>
      <c r="AD224" s="236"/>
      <c r="AE224" s="236"/>
      <c r="AF224" s="307">
        <f t="shared" ref="AF224:AF225" si="117">AE224*12</f>
        <v>0</v>
      </c>
      <c r="AG224" s="307">
        <f t="shared" ref="AG224:AG225" si="118">AF224*5+AD224</f>
        <v>0</v>
      </c>
      <c r="AH224" s="308">
        <f t="shared" si="116"/>
        <v>0</v>
      </c>
      <c r="AI224" s="308">
        <f t="shared" si="99"/>
        <v>0</v>
      </c>
    </row>
    <row r="225" spans="1:35" ht="18.5" thickBot="1" x14ac:dyDescent="0.35">
      <c r="A225" s="50" t="s">
        <v>126</v>
      </c>
      <c r="B225" s="51" t="s">
        <v>592</v>
      </c>
      <c r="C225" s="51" t="s">
        <v>601</v>
      </c>
      <c r="D225" s="52" t="s">
        <v>602</v>
      </c>
      <c r="E225" s="51" t="s">
        <v>130</v>
      </c>
      <c r="F225" s="53">
        <v>5000</v>
      </c>
      <c r="G225" s="54" t="s">
        <v>102</v>
      </c>
      <c r="H225" s="54" t="s">
        <v>101</v>
      </c>
      <c r="I225" s="54" t="s">
        <v>505</v>
      </c>
      <c r="J225" s="44">
        <f t="shared" si="100"/>
        <v>5000</v>
      </c>
      <c r="K225" s="51">
        <v>-34.076113999999997</v>
      </c>
      <c r="L225" s="51">
        <v>20.454920000000001</v>
      </c>
      <c r="M225" s="52" t="s">
        <v>603</v>
      </c>
      <c r="N225" s="52" t="s">
        <v>604</v>
      </c>
      <c r="O225" s="46"/>
      <c r="P225" s="232"/>
      <c r="Q225" s="234"/>
      <c r="R225" s="235"/>
      <c r="S225" s="235"/>
      <c r="T225" s="232"/>
      <c r="U225" s="236"/>
      <c r="V225" s="236"/>
      <c r="W225" s="307">
        <f t="shared" si="101"/>
        <v>0</v>
      </c>
      <c r="X225" s="307">
        <f t="shared" si="102"/>
        <v>0</v>
      </c>
      <c r="Y225" s="232"/>
      <c r="Z225" s="233"/>
      <c r="AA225" s="235"/>
      <c r="AB225" s="235"/>
      <c r="AC225" s="232"/>
      <c r="AD225" s="236"/>
      <c r="AE225" s="236"/>
      <c r="AF225" s="307">
        <f t="shared" si="117"/>
        <v>0</v>
      </c>
      <c r="AG225" s="307">
        <f t="shared" si="118"/>
        <v>0</v>
      </c>
      <c r="AH225" s="308">
        <f t="shared" si="116"/>
        <v>0</v>
      </c>
      <c r="AI225" s="308">
        <f t="shared" si="99"/>
        <v>0</v>
      </c>
    </row>
    <row r="226" spans="1:35" ht="18.5" thickBot="1" x14ac:dyDescent="0.35">
      <c r="A226" s="50" t="s">
        <v>212</v>
      </c>
      <c r="B226" s="51" t="s">
        <v>592</v>
      </c>
      <c r="C226" s="51" t="s">
        <v>605</v>
      </c>
      <c r="D226" s="52" t="s">
        <v>606</v>
      </c>
      <c r="E226" s="52" t="s">
        <v>1608</v>
      </c>
      <c r="F226" s="53">
        <v>5000</v>
      </c>
      <c r="G226" s="53" t="s">
        <v>131</v>
      </c>
      <c r="H226" s="53" t="s">
        <v>131</v>
      </c>
      <c r="I226" s="54" t="s">
        <v>98</v>
      </c>
      <c r="J226" s="44">
        <f t="shared" si="100"/>
        <v>5000</v>
      </c>
      <c r="K226" s="51">
        <v>-32.330385999999997</v>
      </c>
      <c r="L226" s="51">
        <v>22.500021</v>
      </c>
      <c r="M226" s="52" t="s">
        <v>607</v>
      </c>
      <c r="N226" s="52" t="s">
        <v>608</v>
      </c>
      <c r="O226" s="46"/>
      <c r="P226" s="117"/>
      <c r="Q226" s="117"/>
      <c r="R226" s="118"/>
      <c r="S226" s="118"/>
      <c r="T226" s="117"/>
      <c r="U226" s="116"/>
      <c r="V226" s="116"/>
      <c r="W226" s="119"/>
      <c r="X226" s="119"/>
      <c r="Y226" s="117"/>
      <c r="Z226" s="117"/>
      <c r="AA226" s="118"/>
      <c r="AB226" s="118"/>
      <c r="AC226" s="117"/>
      <c r="AD226" s="116"/>
      <c r="AE226" s="116"/>
      <c r="AF226" s="119"/>
      <c r="AG226" s="119"/>
      <c r="AH226" s="120"/>
      <c r="AI226" s="308">
        <f t="shared" si="99"/>
        <v>0</v>
      </c>
    </row>
    <row r="227" spans="1:35" ht="18.5" thickBot="1" x14ac:dyDescent="0.35">
      <c r="A227" s="50" t="s">
        <v>126</v>
      </c>
      <c r="B227" s="51" t="s">
        <v>592</v>
      </c>
      <c r="C227" s="51" t="s">
        <v>605</v>
      </c>
      <c r="D227" s="52" t="s">
        <v>606</v>
      </c>
      <c r="E227" s="52" t="s">
        <v>1603</v>
      </c>
      <c r="F227" s="53">
        <v>10000</v>
      </c>
      <c r="G227" s="53" t="s">
        <v>97</v>
      </c>
      <c r="H227" s="54" t="s">
        <v>101</v>
      </c>
      <c r="I227" s="54" t="s">
        <v>246</v>
      </c>
      <c r="J227" s="44">
        <f t="shared" si="100"/>
        <v>10000</v>
      </c>
      <c r="K227" s="51">
        <v>-32.330385999999997</v>
      </c>
      <c r="L227" s="51">
        <v>22.500021</v>
      </c>
      <c r="M227" s="52" t="s">
        <v>607</v>
      </c>
      <c r="N227" s="52" t="s">
        <v>608</v>
      </c>
      <c r="O227" s="46"/>
      <c r="P227" s="232"/>
      <c r="Q227" s="234"/>
      <c r="R227" s="235"/>
      <c r="S227" s="235"/>
      <c r="T227" s="232"/>
      <c r="U227" s="236"/>
      <c r="V227" s="236"/>
      <c r="W227" s="307">
        <f t="shared" si="101"/>
        <v>0</v>
      </c>
      <c r="X227" s="307">
        <f t="shared" si="102"/>
        <v>0</v>
      </c>
      <c r="Y227" s="232"/>
      <c r="Z227" s="233"/>
      <c r="AA227" s="235"/>
      <c r="AB227" s="235"/>
      <c r="AC227" s="232"/>
      <c r="AD227" s="236"/>
      <c r="AE227" s="236"/>
      <c r="AF227" s="307">
        <f>AE227*12</f>
        <v>0</v>
      </c>
      <c r="AG227" s="307">
        <f>AF227*5+AD227</f>
        <v>0</v>
      </c>
      <c r="AH227" s="308">
        <f>AG227+X227</f>
        <v>0</v>
      </c>
      <c r="AI227" s="308">
        <f t="shared" si="99"/>
        <v>0</v>
      </c>
    </row>
    <row r="228" spans="1:35" ht="27.5" thickBot="1" x14ac:dyDescent="0.35">
      <c r="A228" s="50" t="s">
        <v>343</v>
      </c>
      <c r="B228" s="51" t="s">
        <v>592</v>
      </c>
      <c r="C228" s="51" t="s">
        <v>609</v>
      </c>
      <c r="D228" s="52" t="s">
        <v>610</v>
      </c>
      <c r="E228" s="51" t="s">
        <v>131</v>
      </c>
      <c r="F228" s="53" t="s">
        <v>131</v>
      </c>
      <c r="G228" s="54" t="s">
        <v>131</v>
      </c>
      <c r="H228" s="54" t="s">
        <v>131</v>
      </c>
      <c r="I228" s="54" t="s">
        <v>131</v>
      </c>
      <c r="J228" s="44" t="str">
        <f t="shared" si="100"/>
        <v>N/A</v>
      </c>
      <c r="K228" s="51">
        <v>-32.175046000000002</v>
      </c>
      <c r="L228" s="51">
        <v>19.973737</v>
      </c>
      <c r="M228" s="51" t="s">
        <v>611</v>
      </c>
      <c r="N228" s="52" t="s">
        <v>612</v>
      </c>
      <c r="O228" s="46"/>
      <c r="P228" s="117"/>
      <c r="Q228" s="117"/>
      <c r="R228" s="118"/>
      <c r="S228" s="118"/>
      <c r="T228" s="117"/>
      <c r="U228" s="116"/>
      <c r="V228" s="116"/>
      <c r="W228" s="119"/>
      <c r="X228" s="119"/>
      <c r="Y228" s="117"/>
      <c r="Z228" s="117"/>
      <c r="AA228" s="118"/>
      <c r="AB228" s="118"/>
      <c r="AC228" s="117"/>
      <c r="AD228" s="116"/>
      <c r="AE228" s="116"/>
      <c r="AF228" s="119"/>
      <c r="AG228" s="119"/>
      <c r="AH228" s="120"/>
      <c r="AI228" s="308">
        <f t="shared" si="99"/>
        <v>0</v>
      </c>
    </row>
    <row r="229" spans="1:35" ht="27.5" thickBot="1" x14ac:dyDescent="0.35">
      <c r="A229" s="50" t="s">
        <v>343</v>
      </c>
      <c r="B229" s="51" t="s">
        <v>592</v>
      </c>
      <c r="C229" s="51" t="s">
        <v>609</v>
      </c>
      <c r="D229" s="52" t="s">
        <v>613</v>
      </c>
      <c r="E229" s="51" t="s">
        <v>131</v>
      </c>
      <c r="F229" s="53" t="s">
        <v>131</v>
      </c>
      <c r="G229" s="54" t="s">
        <v>131</v>
      </c>
      <c r="H229" s="54" t="s">
        <v>131</v>
      </c>
      <c r="I229" s="54" t="s">
        <v>131</v>
      </c>
      <c r="J229" s="44" t="str">
        <f t="shared" si="100"/>
        <v>N/A</v>
      </c>
      <c r="K229" s="51">
        <v>-32.247114000000003</v>
      </c>
      <c r="L229" s="51">
        <v>20.108815</v>
      </c>
      <c r="M229" s="51" t="s">
        <v>611</v>
      </c>
      <c r="N229" s="52" t="s">
        <v>612</v>
      </c>
      <c r="O229" s="46"/>
      <c r="P229" s="117"/>
      <c r="Q229" s="117"/>
      <c r="R229" s="118"/>
      <c r="S229" s="118"/>
      <c r="T229" s="117"/>
      <c r="U229" s="116"/>
      <c r="V229" s="116"/>
      <c r="W229" s="119"/>
      <c r="X229" s="119"/>
      <c r="Y229" s="117"/>
      <c r="Z229" s="117"/>
      <c r="AA229" s="118"/>
      <c r="AB229" s="118"/>
      <c r="AC229" s="117"/>
      <c r="AD229" s="116"/>
      <c r="AE229" s="116"/>
      <c r="AF229" s="119"/>
      <c r="AG229" s="119"/>
      <c r="AH229" s="120"/>
      <c r="AI229" s="308">
        <f t="shared" si="99"/>
        <v>0</v>
      </c>
    </row>
    <row r="230" spans="1:35" ht="27.5" thickBot="1" x14ac:dyDescent="0.35">
      <c r="A230" s="50" t="s">
        <v>343</v>
      </c>
      <c r="B230" s="51" t="s">
        <v>592</v>
      </c>
      <c r="C230" s="51" t="s">
        <v>609</v>
      </c>
      <c r="D230" s="52" t="s">
        <v>614</v>
      </c>
      <c r="E230" s="51" t="s">
        <v>131</v>
      </c>
      <c r="F230" s="53" t="s">
        <v>131</v>
      </c>
      <c r="G230" s="54" t="s">
        <v>131</v>
      </c>
      <c r="H230" s="54" t="s">
        <v>131</v>
      </c>
      <c r="I230" s="54" t="s">
        <v>131</v>
      </c>
      <c r="J230" s="44" t="str">
        <f t="shared" si="100"/>
        <v>N/A</v>
      </c>
      <c r="K230" s="51">
        <v>-32.188991999999999</v>
      </c>
      <c r="L230" s="51">
        <v>19.794785999999998</v>
      </c>
      <c r="M230" s="51" t="s">
        <v>611</v>
      </c>
      <c r="N230" s="52" t="s">
        <v>612</v>
      </c>
      <c r="O230" s="46"/>
      <c r="P230" s="117"/>
      <c r="Q230" s="117"/>
      <c r="R230" s="118"/>
      <c r="S230" s="118"/>
      <c r="T230" s="117"/>
      <c r="U230" s="116"/>
      <c r="V230" s="116"/>
      <c r="W230" s="119"/>
      <c r="X230" s="119"/>
      <c r="Y230" s="117"/>
      <c r="Z230" s="117"/>
      <c r="AA230" s="118"/>
      <c r="AB230" s="118"/>
      <c r="AC230" s="117"/>
      <c r="AD230" s="116"/>
      <c r="AE230" s="116"/>
      <c r="AF230" s="119"/>
      <c r="AG230" s="119"/>
      <c r="AH230" s="120"/>
      <c r="AI230" s="308">
        <f t="shared" si="99"/>
        <v>0</v>
      </c>
    </row>
    <row r="231" spans="1:35" ht="27.5" thickBot="1" x14ac:dyDescent="0.35">
      <c r="A231" s="50" t="s">
        <v>126</v>
      </c>
      <c r="B231" s="51" t="s">
        <v>592</v>
      </c>
      <c r="C231" s="51" t="s">
        <v>609</v>
      </c>
      <c r="D231" s="52" t="s">
        <v>615</v>
      </c>
      <c r="E231" s="51" t="s">
        <v>1603</v>
      </c>
      <c r="F231" s="53">
        <v>5000</v>
      </c>
      <c r="G231" s="54" t="s">
        <v>97</v>
      </c>
      <c r="H231" s="54" t="s">
        <v>101</v>
      </c>
      <c r="I231" s="54" t="s">
        <v>246</v>
      </c>
      <c r="J231" s="44">
        <f t="shared" si="100"/>
        <v>5000</v>
      </c>
      <c r="K231" s="51">
        <v>-32.241073</v>
      </c>
      <c r="L231" s="51">
        <v>20.095679000000001</v>
      </c>
      <c r="M231" s="51" t="s">
        <v>611</v>
      </c>
      <c r="N231" s="52" t="s">
        <v>612</v>
      </c>
      <c r="O231" s="46"/>
      <c r="P231" s="232"/>
      <c r="Q231" s="234"/>
      <c r="R231" s="235"/>
      <c r="S231" s="235"/>
      <c r="T231" s="232"/>
      <c r="U231" s="236"/>
      <c r="V231" s="236"/>
      <c r="W231" s="307">
        <f t="shared" si="101"/>
        <v>0</v>
      </c>
      <c r="X231" s="307">
        <f t="shared" si="102"/>
        <v>0</v>
      </c>
      <c r="Y231" s="232"/>
      <c r="Z231" s="233"/>
      <c r="AA231" s="235"/>
      <c r="AB231" s="235"/>
      <c r="AC231" s="232"/>
      <c r="AD231" s="236"/>
      <c r="AE231" s="236"/>
      <c r="AF231" s="307">
        <f>AE231*12</f>
        <v>0</v>
      </c>
      <c r="AG231" s="307">
        <f>AF231*5+AD231</f>
        <v>0</v>
      </c>
      <c r="AH231" s="308">
        <f>AG231+X231</f>
        <v>0</v>
      </c>
      <c r="AI231" s="308">
        <f t="shared" si="99"/>
        <v>0</v>
      </c>
    </row>
    <row r="232" spans="1:35" ht="14.5" thickBot="1" x14ac:dyDescent="0.35">
      <c r="A232" s="50" t="s">
        <v>324</v>
      </c>
      <c r="B232" s="51" t="s">
        <v>592</v>
      </c>
      <c r="C232" s="51" t="s">
        <v>616</v>
      </c>
      <c r="D232" s="52" t="s">
        <v>617</v>
      </c>
      <c r="E232" s="51" t="s">
        <v>131</v>
      </c>
      <c r="F232" s="53" t="s">
        <v>131</v>
      </c>
      <c r="G232" s="54" t="s">
        <v>131</v>
      </c>
      <c r="H232" s="54" t="s">
        <v>131</v>
      </c>
      <c r="I232" s="54" t="s">
        <v>104</v>
      </c>
      <c r="J232" s="44" t="str">
        <f t="shared" si="100"/>
        <v>N/A</v>
      </c>
      <c r="K232" s="51">
        <v>-33.257561000000003</v>
      </c>
      <c r="L232" s="51">
        <v>18.245940000000001</v>
      </c>
      <c r="M232" s="52" t="s">
        <v>618</v>
      </c>
      <c r="N232" s="52"/>
      <c r="O232" s="46"/>
      <c r="P232" s="117"/>
      <c r="Q232" s="117"/>
      <c r="R232" s="118"/>
      <c r="S232" s="118"/>
      <c r="T232" s="117"/>
      <c r="U232" s="116"/>
      <c r="V232" s="116"/>
      <c r="W232" s="119"/>
      <c r="X232" s="119"/>
      <c r="Y232" s="117"/>
      <c r="Z232" s="117"/>
      <c r="AA232" s="118"/>
      <c r="AB232" s="118"/>
      <c r="AC232" s="117"/>
      <c r="AD232" s="116"/>
      <c r="AE232" s="116"/>
      <c r="AF232" s="119"/>
      <c r="AG232" s="119"/>
      <c r="AH232" s="120"/>
      <c r="AI232" s="308">
        <f t="shared" si="99"/>
        <v>0</v>
      </c>
    </row>
    <row r="233" spans="1:35" ht="14.5" thickBot="1" x14ac:dyDescent="0.35">
      <c r="A233" s="50" t="s">
        <v>324</v>
      </c>
      <c r="B233" s="51" t="s">
        <v>592</v>
      </c>
      <c r="C233" s="51" t="s">
        <v>616</v>
      </c>
      <c r="D233" s="52" t="s">
        <v>619</v>
      </c>
      <c r="E233" s="51" t="s">
        <v>131</v>
      </c>
      <c r="F233" s="53" t="s">
        <v>131</v>
      </c>
      <c r="G233" s="54" t="s">
        <v>131</v>
      </c>
      <c r="H233" s="54" t="s">
        <v>131</v>
      </c>
      <c r="I233" s="54" t="s">
        <v>104</v>
      </c>
      <c r="J233" s="44" t="str">
        <f t="shared" si="100"/>
        <v>N/A</v>
      </c>
      <c r="K233" s="51">
        <v>-33.110466000000002</v>
      </c>
      <c r="L233" s="51">
        <v>18.008001</v>
      </c>
      <c r="M233" s="52" t="s">
        <v>618</v>
      </c>
      <c r="N233" s="52"/>
      <c r="O233" s="46"/>
      <c r="P233" s="117"/>
      <c r="Q233" s="117"/>
      <c r="R233" s="118"/>
      <c r="S233" s="118"/>
      <c r="T233" s="117"/>
      <c r="U233" s="116"/>
      <c r="V233" s="116"/>
      <c r="W233" s="119"/>
      <c r="X233" s="119"/>
      <c r="Y233" s="117"/>
      <c r="Z233" s="117"/>
      <c r="AA233" s="118"/>
      <c r="AB233" s="118"/>
      <c r="AC233" s="117"/>
      <c r="AD233" s="116"/>
      <c r="AE233" s="116"/>
      <c r="AF233" s="119"/>
      <c r="AG233" s="119"/>
      <c r="AH233" s="120"/>
      <c r="AI233" s="308">
        <f t="shared" si="99"/>
        <v>0</v>
      </c>
    </row>
    <row r="234" spans="1:35" ht="14.5" thickBot="1" x14ac:dyDescent="0.35">
      <c r="A234" s="50" t="s">
        <v>324</v>
      </c>
      <c r="B234" s="51" t="s">
        <v>592</v>
      </c>
      <c r="C234" s="51" t="s">
        <v>616</v>
      </c>
      <c r="D234" s="52" t="s">
        <v>620</v>
      </c>
      <c r="E234" s="51" t="s">
        <v>131</v>
      </c>
      <c r="F234" s="53" t="s">
        <v>131</v>
      </c>
      <c r="G234" s="54" t="s">
        <v>131</v>
      </c>
      <c r="H234" s="54" t="s">
        <v>131</v>
      </c>
      <c r="I234" s="54" t="s">
        <v>104</v>
      </c>
      <c r="J234" s="44" t="str">
        <f t="shared" si="100"/>
        <v>N/A</v>
      </c>
      <c r="K234" s="51">
        <v>-33.216768000000002</v>
      </c>
      <c r="L234" s="51">
        <v>18.221527999999999</v>
      </c>
      <c r="M234" s="52" t="s">
        <v>618</v>
      </c>
      <c r="N234" s="52"/>
      <c r="O234" s="46"/>
      <c r="P234" s="117"/>
      <c r="Q234" s="117"/>
      <c r="R234" s="118"/>
      <c r="S234" s="118"/>
      <c r="T234" s="117"/>
      <c r="U234" s="116"/>
      <c r="V234" s="116"/>
      <c r="W234" s="119"/>
      <c r="X234" s="119"/>
      <c r="Y234" s="117"/>
      <c r="Z234" s="117"/>
      <c r="AA234" s="118"/>
      <c r="AB234" s="118"/>
      <c r="AC234" s="117"/>
      <c r="AD234" s="116"/>
      <c r="AE234" s="116"/>
      <c r="AF234" s="119"/>
      <c r="AG234" s="119"/>
      <c r="AH234" s="120"/>
      <c r="AI234" s="308">
        <f t="shared" si="99"/>
        <v>0</v>
      </c>
    </row>
    <row r="235" spans="1:35" ht="14.5" thickBot="1" x14ac:dyDescent="0.35">
      <c r="A235" s="50" t="s">
        <v>324</v>
      </c>
      <c r="B235" s="51" t="s">
        <v>592</v>
      </c>
      <c r="C235" s="51" t="s">
        <v>616</v>
      </c>
      <c r="D235" s="52" t="s">
        <v>621</v>
      </c>
      <c r="E235" s="51" t="s">
        <v>131</v>
      </c>
      <c r="F235" s="53" t="s">
        <v>131</v>
      </c>
      <c r="G235" s="54" t="s">
        <v>131</v>
      </c>
      <c r="H235" s="54" t="s">
        <v>131</v>
      </c>
      <c r="I235" s="54" t="s">
        <v>104</v>
      </c>
      <c r="J235" s="44" t="str">
        <f t="shared" si="100"/>
        <v>N/A</v>
      </c>
      <c r="K235" s="51">
        <v>-33.126944999999999</v>
      </c>
      <c r="L235" s="51">
        <v>18.122937</v>
      </c>
      <c r="M235" s="52" t="s">
        <v>618</v>
      </c>
      <c r="N235" s="52"/>
      <c r="O235" s="46"/>
      <c r="P235" s="117"/>
      <c r="Q235" s="117"/>
      <c r="R235" s="118"/>
      <c r="S235" s="118"/>
      <c r="T235" s="117"/>
      <c r="U235" s="116"/>
      <c r="V235" s="116"/>
      <c r="W235" s="119"/>
      <c r="X235" s="119"/>
      <c r="Y235" s="117"/>
      <c r="Z235" s="117"/>
      <c r="AA235" s="118"/>
      <c r="AB235" s="118"/>
      <c r="AC235" s="117"/>
      <c r="AD235" s="116"/>
      <c r="AE235" s="116"/>
      <c r="AF235" s="119"/>
      <c r="AG235" s="119"/>
      <c r="AH235" s="120"/>
      <c r="AI235" s="308">
        <f t="shared" si="99"/>
        <v>0</v>
      </c>
    </row>
    <row r="236" spans="1:35" ht="18.5" thickBot="1" x14ac:dyDescent="0.35">
      <c r="A236" s="50" t="s">
        <v>126</v>
      </c>
      <c r="B236" s="51" t="s">
        <v>592</v>
      </c>
      <c r="C236" s="51" t="s">
        <v>616</v>
      </c>
      <c r="D236" s="52" t="s">
        <v>622</v>
      </c>
      <c r="E236" s="51" t="s">
        <v>1603</v>
      </c>
      <c r="F236" s="53">
        <v>5000</v>
      </c>
      <c r="G236" s="54" t="s">
        <v>102</v>
      </c>
      <c r="H236" s="54" t="s">
        <v>141</v>
      </c>
      <c r="I236" s="54" t="s">
        <v>137</v>
      </c>
      <c r="J236" s="44">
        <f t="shared" si="100"/>
        <v>5000</v>
      </c>
      <c r="K236" s="51">
        <v>-33.194508999999996</v>
      </c>
      <c r="L236" s="51">
        <v>18.125639</v>
      </c>
      <c r="M236" s="51" t="s">
        <v>623</v>
      </c>
      <c r="N236" s="52" t="s">
        <v>624</v>
      </c>
      <c r="O236" s="46"/>
      <c r="P236" s="232"/>
      <c r="Q236" s="234"/>
      <c r="R236" s="235"/>
      <c r="S236" s="235"/>
      <c r="T236" s="232"/>
      <c r="U236" s="236"/>
      <c r="V236" s="236"/>
      <c r="W236" s="307">
        <f t="shared" ref="W236" si="119">V236*12</f>
        <v>0</v>
      </c>
      <c r="X236" s="307">
        <f t="shared" ref="X236" si="120">W236*5+U236</f>
        <v>0</v>
      </c>
      <c r="Y236" s="232"/>
      <c r="Z236" s="233"/>
      <c r="AA236" s="235"/>
      <c r="AB236" s="235"/>
      <c r="AC236" s="232"/>
      <c r="AD236" s="236"/>
      <c r="AE236" s="236"/>
      <c r="AF236" s="307">
        <f t="shared" ref="AF236" si="121">AE236*12</f>
        <v>0</v>
      </c>
      <c r="AG236" s="307">
        <f t="shared" ref="AG236" si="122">AF236*5+AD236</f>
        <v>0</v>
      </c>
      <c r="AH236" s="308">
        <f t="shared" ref="AH236" si="123">AG236+X236</f>
        <v>0</v>
      </c>
      <c r="AI236" s="308">
        <f t="shared" si="99"/>
        <v>0</v>
      </c>
    </row>
    <row r="237" spans="1:35" ht="14.5" thickBot="1" x14ac:dyDescent="0.35">
      <c r="A237" s="50" t="s">
        <v>126</v>
      </c>
      <c r="B237" s="51" t="s">
        <v>592</v>
      </c>
      <c r="C237" s="51" t="s">
        <v>616</v>
      </c>
      <c r="D237" s="52" t="s">
        <v>625</v>
      </c>
      <c r="E237" s="52" t="s">
        <v>1603</v>
      </c>
      <c r="F237" s="53">
        <v>5000</v>
      </c>
      <c r="G237" s="53" t="s">
        <v>97</v>
      </c>
      <c r="H237" s="54" t="s">
        <v>101</v>
      </c>
      <c r="I237" s="54" t="s">
        <v>499</v>
      </c>
      <c r="J237" s="44">
        <f t="shared" si="100"/>
        <v>5000</v>
      </c>
      <c r="K237" s="51">
        <v>-33.117299000000003</v>
      </c>
      <c r="L237" s="51">
        <v>18.055890999999999</v>
      </c>
      <c r="M237" s="52" t="s">
        <v>618</v>
      </c>
      <c r="N237" s="52"/>
      <c r="O237" s="46"/>
      <c r="P237" s="232"/>
      <c r="Q237" s="234"/>
      <c r="R237" s="235"/>
      <c r="S237" s="235"/>
      <c r="T237" s="232"/>
      <c r="U237" s="236"/>
      <c r="V237" s="236"/>
      <c r="W237" s="307">
        <f t="shared" si="101"/>
        <v>0</v>
      </c>
      <c r="X237" s="307">
        <f t="shared" si="102"/>
        <v>0</v>
      </c>
      <c r="Y237" s="232"/>
      <c r="Z237" s="233"/>
      <c r="AA237" s="235"/>
      <c r="AB237" s="235"/>
      <c r="AC237" s="232"/>
      <c r="AD237" s="236"/>
      <c r="AE237" s="236"/>
      <c r="AF237" s="307">
        <f>AE237*12</f>
        <v>0</v>
      </c>
      <c r="AG237" s="307">
        <f>AF237*5+AD237</f>
        <v>0</v>
      </c>
      <c r="AH237" s="308">
        <f>AG237+X237</f>
        <v>0</v>
      </c>
      <c r="AI237" s="308">
        <f t="shared" si="99"/>
        <v>0</v>
      </c>
    </row>
    <row r="238" spans="1:35" ht="14.5" thickBot="1" x14ac:dyDescent="0.35">
      <c r="A238" s="50" t="s">
        <v>126</v>
      </c>
      <c r="B238" s="51" t="s">
        <v>592</v>
      </c>
      <c r="C238" s="51" t="s">
        <v>616</v>
      </c>
      <c r="D238" s="52" t="s">
        <v>626</v>
      </c>
      <c r="E238" s="52" t="s">
        <v>131</v>
      </c>
      <c r="F238" s="54" t="s">
        <v>131</v>
      </c>
      <c r="G238" s="54" t="s">
        <v>131</v>
      </c>
      <c r="H238" s="54" t="s">
        <v>131</v>
      </c>
      <c r="I238" s="54" t="s">
        <v>131</v>
      </c>
      <c r="J238" s="44" t="str">
        <f t="shared" si="100"/>
        <v>N/A</v>
      </c>
      <c r="K238" s="51">
        <v>-33.194451999999998</v>
      </c>
      <c r="L238" s="51">
        <v>18.138114000000002</v>
      </c>
      <c r="M238" s="52" t="s">
        <v>618</v>
      </c>
      <c r="N238" s="52"/>
      <c r="O238" s="46"/>
      <c r="P238" s="117"/>
      <c r="Q238" s="117"/>
      <c r="R238" s="118"/>
      <c r="S238" s="118"/>
      <c r="T238" s="117"/>
      <c r="U238" s="116"/>
      <c r="V238" s="116"/>
      <c r="W238" s="119"/>
      <c r="X238" s="119"/>
      <c r="Y238" s="117"/>
      <c r="Z238" s="117"/>
      <c r="AA238" s="118"/>
      <c r="AB238" s="118"/>
      <c r="AC238" s="117"/>
      <c r="AD238" s="116"/>
      <c r="AE238" s="116"/>
      <c r="AF238" s="119"/>
      <c r="AG238" s="119"/>
      <c r="AH238" s="120"/>
      <c r="AI238" s="308">
        <f t="shared" si="99"/>
        <v>0</v>
      </c>
    </row>
    <row r="239" spans="1:35" ht="14.5" thickBot="1" x14ac:dyDescent="0.35">
      <c r="A239" s="50" t="s">
        <v>126</v>
      </c>
      <c r="B239" s="51" t="s">
        <v>592</v>
      </c>
      <c r="C239" s="51" t="s">
        <v>616</v>
      </c>
      <c r="D239" s="52" t="s">
        <v>627</v>
      </c>
      <c r="E239" s="52" t="s">
        <v>1603</v>
      </c>
      <c r="F239" s="53">
        <v>5000</v>
      </c>
      <c r="G239" s="53" t="s">
        <v>97</v>
      </c>
      <c r="H239" s="54" t="s">
        <v>141</v>
      </c>
      <c r="I239" s="54" t="s">
        <v>96</v>
      </c>
      <c r="J239" s="44">
        <f t="shared" si="100"/>
        <v>5000</v>
      </c>
      <c r="K239" s="51">
        <v>-33.244157999999999</v>
      </c>
      <c r="L239" s="51">
        <v>18.20243</v>
      </c>
      <c r="M239" s="52" t="s">
        <v>618</v>
      </c>
      <c r="N239" s="52"/>
      <c r="O239" s="46"/>
      <c r="P239" s="232"/>
      <c r="Q239" s="234"/>
      <c r="R239" s="235"/>
      <c r="S239" s="235"/>
      <c r="T239" s="232"/>
      <c r="U239" s="236"/>
      <c r="V239" s="236"/>
      <c r="W239" s="307">
        <f t="shared" si="101"/>
        <v>0</v>
      </c>
      <c r="X239" s="307">
        <f t="shared" si="102"/>
        <v>0</v>
      </c>
      <c r="Y239" s="232"/>
      <c r="Z239" s="233"/>
      <c r="AA239" s="235"/>
      <c r="AB239" s="235"/>
      <c r="AC239" s="232"/>
      <c r="AD239" s="236"/>
      <c r="AE239" s="236"/>
      <c r="AF239" s="307">
        <f>AE239*12</f>
        <v>0</v>
      </c>
      <c r="AG239" s="307">
        <f>AF239*5+AD239</f>
        <v>0</v>
      </c>
      <c r="AH239" s="308">
        <f t="shared" ref="AH239:AH245" si="124">AG239+X239</f>
        <v>0</v>
      </c>
      <c r="AI239" s="308">
        <f t="shared" si="99"/>
        <v>0</v>
      </c>
    </row>
    <row r="240" spans="1:35" ht="14.5" thickBot="1" x14ac:dyDescent="0.35">
      <c r="A240" s="50" t="s">
        <v>126</v>
      </c>
      <c r="B240" s="51" t="s">
        <v>592</v>
      </c>
      <c r="C240" s="51" t="s">
        <v>616</v>
      </c>
      <c r="D240" s="52" t="s">
        <v>628</v>
      </c>
      <c r="E240" s="52" t="s">
        <v>1603</v>
      </c>
      <c r="F240" s="53">
        <v>5000</v>
      </c>
      <c r="G240" s="53" t="s">
        <v>97</v>
      </c>
      <c r="H240" s="54" t="s">
        <v>141</v>
      </c>
      <c r="I240" s="54" t="s">
        <v>96</v>
      </c>
      <c r="J240" s="44">
        <f t="shared" si="100"/>
        <v>5000</v>
      </c>
      <c r="K240" s="51">
        <v>-33.117693000000003</v>
      </c>
      <c r="L240" s="51">
        <v>18.055112000000001</v>
      </c>
      <c r="M240" s="52" t="s">
        <v>618</v>
      </c>
      <c r="N240" s="52"/>
      <c r="O240" s="46"/>
      <c r="P240" s="232"/>
      <c r="Q240" s="234"/>
      <c r="R240" s="235"/>
      <c r="S240" s="235"/>
      <c r="T240" s="232"/>
      <c r="U240" s="236"/>
      <c r="V240" s="236"/>
      <c r="W240" s="307">
        <f t="shared" si="101"/>
        <v>0</v>
      </c>
      <c r="X240" s="307">
        <f t="shared" si="102"/>
        <v>0</v>
      </c>
      <c r="Y240" s="232"/>
      <c r="Z240" s="233"/>
      <c r="AA240" s="235"/>
      <c r="AB240" s="235"/>
      <c r="AC240" s="232"/>
      <c r="AD240" s="236"/>
      <c r="AE240" s="236"/>
      <c r="AF240" s="307">
        <f>AE240*12</f>
        <v>0</v>
      </c>
      <c r="AG240" s="307">
        <f>AF240*5+AD240</f>
        <v>0</v>
      </c>
      <c r="AH240" s="308">
        <f t="shared" si="124"/>
        <v>0</v>
      </c>
      <c r="AI240" s="308">
        <f t="shared" si="99"/>
        <v>0</v>
      </c>
    </row>
    <row r="241" spans="1:35" ht="14.5" thickBot="1" x14ac:dyDescent="0.35">
      <c r="A241" s="50" t="s">
        <v>126</v>
      </c>
      <c r="B241" s="51" t="s">
        <v>592</v>
      </c>
      <c r="C241" s="51" t="s">
        <v>616</v>
      </c>
      <c r="D241" s="52" t="s">
        <v>629</v>
      </c>
      <c r="E241" s="52" t="s">
        <v>1603</v>
      </c>
      <c r="F241" s="53">
        <v>5000</v>
      </c>
      <c r="G241" s="53" t="s">
        <v>101</v>
      </c>
      <c r="H241" s="54" t="s">
        <v>141</v>
      </c>
      <c r="I241" s="54" t="s">
        <v>104</v>
      </c>
      <c r="J241" s="44">
        <f t="shared" si="100"/>
        <v>5000</v>
      </c>
      <c r="K241" s="51">
        <v>-33.132629000000001</v>
      </c>
      <c r="L241" s="51">
        <v>18.070609999999999</v>
      </c>
      <c r="M241" s="52" t="s">
        <v>618</v>
      </c>
      <c r="N241" s="52"/>
      <c r="O241" s="46"/>
      <c r="P241" s="232"/>
      <c r="Q241" s="234"/>
      <c r="R241" s="235"/>
      <c r="S241" s="235"/>
      <c r="T241" s="232"/>
      <c r="U241" s="236"/>
      <c r="V241" s="236"/>
      <c r="W241" s="307">
        <f t="shared" si="101"/>
        <v>0</v>
      </c>
      <c r="X241" s="307">
        <f t="shared" si="102"/>
        <v>0</v>
      </c>
      <c r="Y241" s="232"/>
      <c r="Z241" s="233"/>
      <c r="AA241" s="235"/>
      <c r="AB241" s="235"/>
      <c r="AC241" s="232"/>
      <c r="AD241" s="236"/>
      <c r="AE241" s="236"/>
      <c r="AF241" s="307">
        <f t="shared" ref="AF241:AF245" si="125">AE241*12</f>
        <v>0</v>
      </c>
      <c r="AG241" s="307">
        <f t="shared" ref="AG241:AG245" si="126">AF241*5+AD241</f>
        <v>0</v>
      </c>
      <c r="AH241" s="308">
        <f t="shared" si="124"/>
        <v>0</v>
      </c>
      <c r="AI241" s="308">
        <f t="shared" si="99"/>
        <v>0</v>
      </c>
    </row>
    <row r="242" spans="1:35" ht="14.5" thickBot="1" x14ac:dyDescent="0.35">
      <c r="A242" s="50" t="s">
        <v>126</v>
      </c>
      <c r="B242" s="51" t="s">
        <v>592</v>
      </c>
      <c r="C242" s="51" t="s">
        <v>616</v>
      </c>
      <c r="D242" s="52" t="s">
        <v>630</v>
      </c>
      <c r="E242" s="52" t="s">
        <v>1603</v>
      </c>
      <c r="F242" s="53">
        <v>5000</v>
      </c>
      <c r="G242" s="53" t="s">
        <v>101</v>
      </c>
      <c r="H242" s="54" t="s">
        <v>141</v>
      </c>
      <c r="I242" s="54" t="s">
        <v>92</v>
      </c>
      <c r="J242" s="44">
        <f t="shared" si="100"/>
        <v>5000</v>
      </c>
      <c r="K242" s="51">
        <v>-33.148113000000002</v>
      </c>
      <c r="L242" s="51">
        <v>18.031316</v>
      </c>
      <c r="M242" s="52" t="s">
        <v>618</v>
      </c>
      <c r="N242" s="52"/>
      <c r="O242" s="46"/>
      <c r="P242" s="232"/>
      <c r="Q242" s="234"/>
      <c r="R242" s="235"/>
      <c r="S242" s="235"/>
      <c r="T242" s="232"/>
      <c r="U242" s="236"/>
      <c r="V242" s="236"/>
      <c r="W242" s="307">
        <f t="shared" si="101"/>
        <v>0</v>
      </c>
      <c r="X242" s="307">
        <f t="shared" si="102"/>
        <v>0</v>
      </c>
      <c r="Y242" s="232"/>
      <c r="Z242" s="233"/>
      <c r="AA242" s="235"/>
      <c r="AB242" s="235"/>
      <c r="AC242" s="232"/>
      <c r="AD242" s="236"/>
      <c r="AE242" s="236"/>
      <c r="AF242" s="307">
        <f t="shared" si="125"/>
        <v>0</v>
      </c>
      <c r="AG242" s="307">
        <f t="shared" si="126"/>
        <v>0</v>
      </c>
      <c r="AH242" s="308">
        <f t="shared" si="124"/>
        <v>0</v>
      </c>
      <c r="AI242" s="308">
        <f t="shared" si="99"/>
        <v>0</v>
      </c>
    </row>
    <row r="243" spans="1:35" ht="14.5" thickBot="1" x14ac:dyDescent="0.35">
      <c r="A243" s="50" t="s">
        <v>126</v>
      </c>
      <c r="B243" s="51" t="s">
        <v>592</v>
      </c>
      <c r="C243" s="51" t="s">
        <v>616</v>
      </c>
      <c r="D243" s="52" t="s">
        <v>631</v>
      </c>
      <c r="E243" s="52" t="s">
        <v>1603</v>
      </c>
      <c r="F243" s="53">
        <v>5000</v>
      </c>
      <c r="G243" s="53" t="s">
        <v>97</v>
      </c>
      <c r="H243" s="54" t="s">
        <v>101</v>
      </c>
      <c r="I243" s="54" t="s">
        <v>169</v>
      </c>
      <c r="J243" s="44">
        <f t="shared" si="100"/>
        <v>5000</v>
      </c>
      <c r="K243" s="51">
        <v>-33.097681000000001</v>
      </c>
      <c r="L243" s="51">
        <v>18.028462999999999</v>
      </c>
      <c r="M243" s="52" t="s">
        <v>618</v>
      </c>
      <c r="N243" s="52" t="s">
        <v>632</v>
      </c>
      <c r="O243" s="46"/>
      <c r="P243" s="232"/>
      <c r="Q243" s="234"/>
      <c r="R243" s="235"/>
      <c r="S243" s="235"/>
      <c r="T243" s="232"/>
      <c r="U243" s="236"/>
      <c r="V243" s="236"/>
      <c r="W243" s="307">
        <f t="shared" si="101"/>
        <v>0</v>
      </c>
      <c r="X243" s="307">
        <f t="shared" si="102"/>
        <v>0</v>
      </c>
      <c r="Y243" s="232"/>
      <c r="Z243" s="233"/>
      <c r="AA243" s="235"/>
      <c r="AB243" s="235"/>
      <c r="AC243" s="232"/>
      <c r="AD243" s="236"/>
      <c r="AE243" s="236"/>
      <c r="AF243" s="307">
        <f t="shared" si="125"/>
        <v>0</v>
      </c>
      <c r="AG243" s="307">
        <f t="shared" si="126"/>
        <v>0</v>
      </c>
      <c r="AH243" s="308">
        <f t="shared" si="124"/>
        <v>0</v>
      </c>
      <c r="AI243" s="308">
        <f t="shared" si="99"/>
        <v>0</v>
      </c>
    </row>
    <row r="244" spans="1:35" ht="14.5" thickBot="1" x14ac:dyDescent="0.35">
      <c r="A244" s="50" t="s">
        <v>126</v>
      </c>
      <c r="B244" s="51" t="s">
        <v>592</v>
      </c>
      <c r="C244" s="51" t="s">
        <v>616</v>
      </c>
      <c r="D244" s="52" t="s">
        <v>633</v>
      </c>
      <c r="E244" s="52" t="s">
        <v>1603</v>
      </c>
      <c r="F244" s="53">
        <v>5000</v>
      </c>
      <c r="G244" s="53" t="s">
        <v>101</v>
      </c>
      <c r="H244" s="54" t="s">
        <v>141</v>
      </c>
      <c r="I244" s="54" t="s">
        <v>104</v>
      </c>
      <c r="J244" s="44">
        <f t="shared" si="100"/>
        <v>5000</v>
      </c>
      <c r="K244" s="51">
        <v>-33.217514999999999</v>
      </c>
      <c r="L244" s="51">
        <v>18.145681</v>
      </c>
      <c r="M244" s="52" t="s">
        <v>618</v>
      </c>
      <c r="N244" s="52"/>
      <c r="O244" s="46"/>
      <c r="P244" s="232"/>
      <c r="Q244" s="234"/>
      <c r="R244" s="235"/>
      <c r="S244" s="235"/>
      <c r="T244" s="232"/>
      <c r="U244" s="236"/>
      <c r="V244" s="236"/>
      <c r="W244" s="307">
        <f t="shared" si="101"/>
        <v>0</v>
      </c>
      <c r="X244" s="307">
        <f t="shared" si="102"/>
        <v>0</v>
      </c>
      <c r="Y244" s="232"/>
      <c r="Z244" s="233"/>
      <c r="AA244" s="235"/>
      <c r="AB244" s="235"/>
      <c r="AC244" s="232"/>
      <c r="AD244" s="236"/>
      <c r="AE244" s="236"/>
      <c r="AF244" s="307">
        <f t="shared" si="125"/>
        <v>0</v>
      </c>
      <c r="AG244" s="307">
        <f t="shared" si="126"/>
        <v>0</v>
      </c>
      <c r="AH244" s="308">
        <f t="shared" si="124"/>
        <v>0</v>
      </c>
      <c r="AI244" s="308">
        <f t="shared" si="99"/>
        <v>0</v>
      </c>
    </row>
    <row r="245" spans="1:35" ht="14.5" thickBot="1" x14ac:dyDescent="0.35">
      <c r="A245" s="50" t="s">
        <v>126</v>
      </c>
      <c r="B245" s="51" t="s">
        <v>592</v>
      </c>
      <c r="C245" s="51" t="s">
        <v>616</v>
      </c>
      <c r="D245" s="52" t="s">
        <v>634</v>
      </c>
      <c r="E245" s="52" t="s">
        <v>1603</v>
      </c>
      <c r="F245" s="53">
        <v>5000</v>
      </c>
      <c r="G245" s="53" t="s">
        <v>101</v>
      </c>
      <c r="H245" s="54" t="s">
        <v>132</v>
      </c>
      <c r="I245" s="54" t="s">
        <v>90</v>
      </c>
      <c r="J245" s="44">
        <f t="shared" si="100"/>
        <v>5000</v>
      </c>
      <c r="K245" s="51">
        <v>-33.119556000000003</v>
      </c>
      <c r="L245" s="51">
        <v>18.099149000000001</v>
      </c>
      <c r="M245" s="52" t="s">
        <v>618</v>
      </c>
      <c r="N245" s="52"/>
      <c r="O245" s="46"/>
      <c r="P245" s="232"/>
      <c r="Q245" s="234"/>
      <c r="R245" s="235"/>
      <c r="S245" s="235"/>
      <c r="T245" s="232"/>
      <c r="U245" s="236"/>
      <c r="V245" s="236"/>
      <c r="W245" s="307">
        <f t="shared" si="101"/>
        <v>0</v>
      </c>
      <c r="X245" s="307">
        <f t="shared" si="102"/>
        <v>0</v>
      </c>
      <c r="Y245" s="232"/>
      <c r="Z245" s="233"/>
      <c r="AA245" s="235"/>
      <c r="AB245" s="235"/>
      <c r="AC245" s="232"/>
      <c r="AD245" s="236"/>
      <c r="AE245" s="236"/>
      <c r="AF245" s="307">
        <f t="shared" si="125"/>
        <v>0</v>
      </c>
      <c r="AG245" s="307">
        <f t="shared" si="126"/>
        <v>0</v>
      </c>
      <c r="AH245" s="308">
        <f t="shared" si="124"/>
        <v>0</v>
      </c>
      <c r="AI245" s="308">
        <f t="shared" si="99"/>
        <v>0</v>
      </c>
    </row>
    <row r="246" spans="1:35" ht="14.5" thickBot="1" x14ac:dyDescent="0.35">
      <c r="A246" s="59"/>
      <c r="B246" s="59"/>
      <c r="C246" s="59"/>
      <c r="D246" s="60"/>
      <c r="E246" s="59"/>
      <c r="F246" s="61"/>
      <c r="G246" s="61"/>
      <c r="H246" s="61"/>
      <c r="I246" s="61"/>
      <c r="J246" s="62"/>
      <c r="K246" s="59"/>
      <c r="L246" s="59"/>
      <c r="M246" s="59"/>
      <c r="N246" s="60"/>
      <c r="O246" s="60"/>
      <c r="P246" s="60"/>
      <c r="Q246" s="60"/>
      <c r="R246" s="74"/>
      <c r="S246" s="74"/>
      <c r="T246" s="60"/>
      <c r="U246" s="309">
        <f>SUM(U4:U245)</f>
        <v>0</v>
      </c>
      <c r="V246" s="309">
        <f>SUM(V4:V245)</f>
        <v>0</v>
      </c>
      <c r="W246" s="309">
        <f>SUM(W4:W245)</f>
        <v>0</v>
      </c>
      <c r="X246" s="309">
        <f>SUM(X4:X245)</f>
        <v>0</v>
      </c>
      <c r="Y246" s="60"/>
      <c r="Z246" s="60"/>
      <c r="AA246" s="74"/>
      <c r="AB246" s="74"/>
      <c r="AC246" s="60"/>
      <c r="AD246" s="309">
        <f t="shared" ref="AD246:AI246" si="127">SUM(AD4:AD245)</f>
        <v>0</v>
      </c>
      <c r="AE246" s="309">
        <f t="shared" si="127"/>
        <v>0</v>
      </c>
      <c r="AF246" s="309">
        <f t="shared" si="127"/>
        <v>0</v>
      </c>
      <c r="AG246" s="309">
        <f t="shared" si="127"/>
        <v>0</v>
      </c>
      <c r="AH246" s="309">
        <f t="shared" si="127"/>
        <v>0</v>
      </c>
      <c r="AI246" s="309">
        <f t="shared" si="127"/>
        <v>0</v>
      </c>
    </row>
    <row r="247" spans="1:35" ht="14.5" thickTop="1" x14ac:dyDescent="0.3">
      <c r="C247" s="59"/>
      <c r="D247" s="60"/>
      <c r="E247" s="59"/>
      <c r="F247" s="61"/>
      <c r="G247" s="61"/>
      <c r="H247" s="61"/>
      <c r="I247" s="61"/>
      <c r="J247" s="62"/>
      <c r="K247" s="59"/>
      <c r="L247" s="59"/>
      <c r="M247" s="59"/>
      <c r="N247" s="60"/>
      <c r="O247" s="60"/>
      <c r="P247" s="60"/>
      <c r="Q247" s="60"/>
      <c r="R247" s="74"/>
      <c r="S247" s="74"/>
      <c r="T247" s="60"/>
      <c r="Y247" s="60"/>
      <c r="Z247" s="60"/>
      <c r="AA247" s="74"/>
      <c r="AB247" s="74"/>
      <c r="AC247" s="60"/>
    </row>
    <row r="248" spans="1:35" ht="18" hidden="1" customHeight="1" thickBot="1" x14ac:dyDescent="0.35">
      <c r="A248" s="63">
        <f t="shared" ref="A248:A260" si="128">COUNTIF($A$4:$A$245,B248)</f>
        <v>1</v>
      </c>
      <c r="B248" s="63" t="s">
        <v>250</v>
      </c>
      <c r="C248" s="63"/>
      <c r="D248" s="64"/>
    </row>
    <row r="249" spans="1:35" hidden="1" x14ac:dyDescent="0.3">
      <c r="A249" s="63">
        <f t="shared" si="128"/>
        <v>0</v>
      </c>
      <c r="B249" s="63" t="s">
        <v>495</v>
      </c>
      <c r="C249" s="63"/>
      <c r="D249" s="64"/>
    </row>
    <row r="250" spans="1:35" hidden="1" x14ac:dyDescent="0.3">
      <c r="A250" s="63">
        <f t="shared" si="128"/>
        <v>14</v>
      </c>
      <c r="B250" s="63" t="s">
        <v>319</v>
      </c>
      <c r="C250" s="63"/>
      <c r="D250" s="64"/>
    </row>
    <row r="251" spans="1:35" hidden="1" x14ac:dyDescent="0.3">
      <c r="A251" s="63">
        <f t="shared" si="128"/>
        <v>20</v>
      </c>
      <c r="B251" s="63" t="s">
        <v>324</v>
      </c>
      <c r="C251" s="63"/>
      <c r="D251" s="64"/>
    </row>
    <row r="252" spans="1:35" hidden="1" x14ac:dyDescent="0.3">
      <c r="A252" s="63">
        <f t="shared" si="128"/>
        <v>10</v>
      </c>
      <c r="B252" s="63" t="s">
        <v>212</v>
      </c>
    </row>
    <row r="253" spans="1:35" hidden="1" x14ac:dyDescent="0.3">
      <c r="A253" s="63">
        <f t="shared" si="128"/>
        <v>20</v>
      </c>
      <c r="B253" s="63" t="s">
        <v>189</v>
      </c>
    </row>
    <row r="254" spans="1:35" hidden="1" x14ac:dyDescent="0.3">
      <c r="A254" s="63">
        <f t="shared" si="128"/>
        <v>1</v>
      </c>
      <c r="B254" s="63" t="s">
        <v>429</v>
      </c>
    </row>
    <row r="255" spans="1:35" hidden="1" x14ac:dyDescent="0.3">
      <c r="A255" s="63">
        <f t="shared" si="128"/>
        <v>10</v>
      </c>
      <c r="B255" s="63" t="s">
        <v>432</v>
      </c>
    </row>
    <row r="256" spans="1:35" hidden="1" x14ac:dyDescent="0.3">
      <c r="A256" s="63">
        <f t="shared" si="128"/>
        <v>23</v>
      </c>
      <c r="B256" s="63" t="s">
        <v>198</v>
      </c>
    </row>
    <row r="257" spans="1:2" hidden="1" x14ac:dyDescent="0.3">
      <c r="A257" s="63">
        <f t="shared" si="128"/>
        <v>9</v>
      </c>
      <c r="B257" s="63" t="s">
        <v>339</v>
      </c>
    </row>
    <row r="258" spans="1:2" hidden="1" x14ac:dyDescent="0.3">
      <c r="A258" s="63">
        <f t="shared" si="128"/>
        <v>14</v>
      </c>
      <c r="B258" s="63" t="s">
        <v>343</v>
      </c>
    </row>
    <row r="259" spans="1:2" hidden="1" x14ac:dyDescent="0.3">
      <c r="A259" s="63">
        <f t="shared" si="128"/>
        <v>1</v>
      </c>
      <c r="B259" s="63" t="s">
        <v>455</v>
      </c>
    </row>
    <row r="260" spans="1:2" hidden="1" x14ac:dyDescent="0.3">
      <c r="A260" s="63">
        <f t="shared" si="128"/>
        <v>118</v>
      </c>
      <c r="B260" s="63" t="s">
        <v>126</v>
      </c>
    </row>
    <row r="261" spans="1:2" hidden="1" x14ac:dyDescent="0.3">
      <c r="A261" s="68">
        <f>COUNTA($A$4:$A$245)</f>
        <v>242</v>
      </c>
      <c r="B261" s="68" t="s">
        <v>67</v>
      </c>
    </row>
    <row r="262" spans="1:2" x14ac:dyDescent="0.3">
      <c r="B262" s="63"/>
    </row>
    <row r="263" spans="1:2" x14ac:dyDescent="0.3">
      <c r="B263" s="63"/>
    </row>
  </sheetData>
  <sheetProtection autoFilter="0"/>
  <protectedRanges>
    <protectedRange algorithmName="SHA-512" hashValue="00Kz3bdOXD3sEYBRdk2cnH+0F8SFkjuM5pLh+MVKJTum5L/u/8Qa1V1JTBwV7Zcn9vNdtRw/wSLJt94LFDE7Jg==" saltValue="PutrrQWxgB51yma83lYKig==" spinCount="100000" sqref="A2:N245" name="Range3"/>
    <protectedRange algorithmName="SHA-512" hashValue="TNhTmNIvYgryl8tM2VTtJZLd5csrXNQ6NFMjBBXcQv2FUihMKDfWWZQdfncyLKeLbl4oT1ch5hdZZ1X92Oi5NA==" saltValue="VHzK42u8+1hT3whN/rkvcQ==" spinCount="100000" sqref="U246:X246" name="Range2"/>
  </protectedRanges>
  <mergeCells count="5">
    <mergeCell ref="K1:L1"/>
    <mergeCell ref="K2:L2"/>
    <mergeCell ref="K3:L3"/>
    <mergeCell ref="P2:X2"/>
    <mergeCell ref="Y2:AG2"/>
  </mergeCells>
  <printOptions horizontalCentered="1"/>
  <pageMargins left="0.19685039370078741" right="0.19685039370078741" top="0.78740157480314965" bottom="0.59055118110236227" header="0.11811023622047245" footer="0.31496062992125984"/>
  <pageSetup paperSize="9" scale="54" fitToWidth="3" fitToHeight="0" orientation="landscape" r:id="rId1"/>
  <headerFooter>
    <oddHeader>&amp;L&amp;G&amp;CPricing
Wide Area Network&amp;RAnnexure J</oddHeader>
    <oddFooter>&amp;CPage &amp;P of &amp;N</oddFooter>
  </headerFooter>
  <colBreaks count="2" manualBreakCount="2">
    <brk id="15" max="1048575" man="1"/>
    <brk id="24"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2:N22"/>
  <sheetViews>
    <sheetView tabSelected="1" topLeftCell="A4" workbookViewId="0">
      <selection activeCell="B14" sqref="B14"/>
    </sheetView>
  </sheetViews>
  <sheetFormatPr defaultRowHeight="14.5" x14ac:dyDescent="0.35"/>
  <cols>
    <col min="4" max="4" width="28" bestFit="1" customWidth="1"/>
    <col min="5" max="13" width="13.26953125" bestFit="1" customWidth="1"/>
    <col min="14" max="14" width="14.26953125" bestFit="1" customWidth="1"/>
  </cols>
  <sheetData>
    <row r="2" spans="1:14" x14ac:dyDescent="0.35">
      <c r="A2" s="133" t="s">
        <v>1616</v>
      </c>
    </row>
    <row r="3" spans="1:14" x14ac:dyDescent="0.35">
      <c r="A3" t="s">
        <v>1617</v>
      </c>
    </row>
    <row r="4" spans="1:14" x14ac:dyDescent="0.35">
      <c r="A4" t="s">
        <v>1618</v>
      </c>
    </row>
    <row r="5" spans="1:14" x14ac:dyDescent="0.35">
      <c r="A5" t="s">
        <v>1619</v>
      </c>
    </row>
    <row r="6" spans="1:14" x14ac:dyDescent="0.35">
      <c r="A6" t="s">
        <v>1620</v>
      </c>
    </row>
    <row r="7" spans="1:14" x14ac:dyDescent="0.35">
      <c r="A7" t="s">
        <v>1621</v>
      </c>
    </row>
    <row r="9" spans="1:14" ht="28" customHeight="1" x14ac:dyDescent="0.35">
      <c r="D9" s="306" t="s">
        <v>1622</v>
      </c>
      <c r="E9" s="306" t="s">
        <v>1623</v>
      </c>
      <c r="F9" s="306" t="s">
        <v>1624</v>
      </c>
      <c r="G9" s="306" t="s">
        <v>1625</v>
      </c>
      <c r="H9" s="306" t="s">
        <v>1626</v>
      </c>
      <c r="I9" s="306" t="s">
        <v>1627</v>
      </c>
      <c r="J9" s="306" t="s">
        <v>1628</v>
      </c>
      <c r="K9" s="306" t="s">
        <v>1629</v>
      </c>
      <c r="L9" s="306" t="s">
        <v>1630</v>
      </c>
      <c r="M9" s="306" t="s">
        <v>1631</v>
      </c>
      <c r="N9" s="306" t="s">
        <v>1632</v>
      </c>
    </row>
    <row r="10" spans="1:14" x14ac:dyDescent="0.35">
      <c r="D10" s="305" t="s">
        <v>1635</v>
      </c>
      <c r="E10" s="305"/>
      <c r="F10" s="305"/>
      <c r="G10" s="305"/>
      <c r="H10" s="305"/>
      <c r="I10" s="305"/>
      <c r="J10" s="305"/>
      <c r="K10" s="305"/>
      <c r="L10" s="305"/>
      <c r="M10" s="305"/>
      <c r="N10" s="305"/>
    </row>
    <row r="11" spans="1:14" x14ac:dyDescent="0.35">
      <c r="D11" s="305" t="s">
        <v>1636</v>
      </c>
      <c r="E11" s="305"/>
      <c r="F11" s="305"/>
      <c r="G11" s="305"/>
      <c r="H11" s="305"/>
      <c r="I11" s="305"/>
      <c r="J11" s="305"/>
      <c r="K11" s="305"/>
      <c r="L11" s="305"/>
      <c r="M11" s="305"/>
      <c r="N11" s="305"/>
    </row>
    <row r="12" spans="1:14" x14ac:dyDescent="0.35">
      <c r="D12" s="305" t="s">
        <v>1637</v>
      </c>
      <c r="E12" s="305"/>
      <c r="F12" s="305"/>
      <c r="G12" s="305"/>
      <c r="H12" s="305"/>
      <c r="I12" s="305"/>
      <c r="J12" s="305"/>
      <c r="K12" s="305"/>
      <c r="L12" s="305"/>
      <c r="M12" s="305"/>
      <c r="N12" s="305"/>
    </row>
    <row r="13" spans="1:14" x14ac:dyDescent="0.35">
      <c r="D13" s="305" t="s">
        <v>1865</v>
      </c>
      <c r="E13" s="305"/>
      <c r="F13" s="305"/>
      <c r="G13" s="305"/>
      <c r="H13" s="305"/>
      <c r="I13" s="305"/>
      <c r="J13" s="305"/>
      <c r="K13" s="305"/>
      <c r="L13" s="305"/>
      <c r="M13" s="305"/>
      <c r="N13" s="305"/>
    </row>
    <row r="14" spans="1:14" x14ac:dyDescent="0.35">
      <c r="D14" s="305" t="s">
        <v>1864</v>
      </c>
      <c r="E14" s="305"/>
      <c r="F14" s="305"/>
      <c r="G14" s="305"/>
      <c r="H14" s="305"/>
      <c r="I14" s="305"/>
      <c r="J14" s="305"/>
      <c r="K14" s="305"/>
      <c r="L14" s="305"/>
      <c r="M14" s="305"/>
      <c r="N14" s="305"/>
    </row>
    <row r="15" spans="1:14" x14ac:dyDescent="0.35">
      <c r="D15" s="305" t="s">
        <v>1638</v>
      </c>
      <c r="E15" s="305"/>
      <c r="F15" s="305"/>
      <c r="G15" s="305"/>
      <c r="H15" s="305"/>
      <c r="I15" s="305"/>
      <c r="J15" s="305"/>
      <c r="K15" s="305"/>
      <c r="L15" s="305"/>
      <c r="M15" s="305"/>
      <c r="N15" s="305"/>
    </row>
    <row r="16" spans="1:14" x14ac:dyDescent="0.35">
      <c r="D16" s="305" t="s">
        <v>1639</v>
      </c>
      <c r="E16" s="305"/>
      <c r="F16" s="305"/>
      <c r="G16" s="305"/>
      <c r="H16" s="305"/>
      <c r="I16" s="305"/>
      <c r="J16" s="305"/>
      <c r="K16" s="305"/>
      <c r="L16" s="305"/>
      <c r="M16" s="305"/>
      <c r="N16" s="305"/>
    </row>
    <row r="17" spans="4:14" x14ac:dyDescent="0.35">
      <c r="D17" s="305" t="s">
        <v>1640</v>
      </c>
      <c r="E17" s="305"/>
      <c r="F17" s="305"/>
      <c r="G17" s="305"/>
      <c r="H17" s="305"/>
      <c r="I17" s="305"/>
      <c r="J17" s="305"/>
      <c r="K17" s="305"/>
      <c r="L17" s="305"/>
      <c r="M17" s="305"/>
      <c r="N17" s="305"/>
    </row>
    <row r="18" spans="4:14" s="351" customFormat="1" x14ac:dyDescent="0.35">
      <c r="D18" s="582" t="s">
        <v>1642</v>
      </c>
      <c r="E18" s="582"/>
      <c r="F18" s="582"/>
      <c r="G18" s="582"/>
      <c r="H18" s="582"/>
      <c r="I18" s="582"/>
      <c r="J18" s="582"/>
      <c r="K18" s="582"/>
      <c r="L18" s="582"/>
      <c r="M18" s="582"/>
      <c r="N18" s="582"/>
    </row>
    <row r="19" spans="4:14" s="351" customFormat="1" x14ac:dyDescent="0.35">
      <c r="D19" s="582" t="s">
        <v>1641</v>
      </c>
      <c r="E19" s="582"/>
      <c r="F19" s="582"/>
      <c r="G19" s="582"/>
      <c r="H19" s="582"/>
      <c r="I19" s="582"/>
      <c r="J19" s="582"/>
      <c r="K19" s="582"/>
      <c r="L19" s="582"/>
      <c r="M19" s="582"/>
      <c r="N19" s="582"/>
    </row>
    <row r="20" spans="4:14" x14ac:dyDescent="0.35">
      <c r="D20" s="305" t="s">
        <v>1633</v>
      </c>
      <c r="E20" s="305"/>
      <c r="F20" s="305"/>
      <c r="G20" s="305"/>
      <c r="H20" s="305"/>
      <c r="I20" s="305"/>
      <c r="J20" s="305"/>
      <c r="K20" s="305"/>
      <c r="L20" s="305"/>
      <c r="M20" s="305"/>
      <c r="N20" s="305"/>
    </row>
    <row r="21" spans="4:14" x14ac:dyDescent="0.35">
      <c r="D21" s="305" t="s">
        <v>1610</v>
      </c>
      <c r="E21" s="305"/>
      <c r="F21" s="305"/>
      <c r="G21" s="305"/>
      <c r="H21" s="305"/>
      <c r="I21" s="305"/>
      <c r="J21" s="305"/>
      <c r="K21" s="305"/>
      <c r="L21" s="305"/>
      <c r="M21" s="305"/>
      <c r="N21" s="305"/>
    </row>
    <row r="22" spans="4:14" x14ac:dyDescent="0.35">
      <c r="D22" s="305" t="s">
        <v>1634</v>
      </c>
      <c r="E22" s="305"/>
      <c r="F22" s="305"/>
      <c r="G22" s="305"/>
      <c r="H22" s="305"/>
      <c r="I22" s="305"/>
      <c r="J22" s="305"/>
      <c r="K22" s="305"/>
      <c r="L22" s="305"/>
      <c r="M22" s="305"/>
      <c r="N22" s="305"/>
    </row>
  </sheetData>
  <phoneticPr fontId="37"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D26"/>
  <sheetViews>
    <sheetView workbookViewId="0">
      <pane xSplit="1" ySplit="2" topLeftCell="B21" activePane="bottomRight" state="frozen"/>
      <selection pane="topRight" activeCell="B1" sqref="B1"/>
      <selection pane="bottomLeft" activeCell="A3" sqref="A3"/>
      <selection pane="bottomRight" activeCell="B20" sqref="B20"/>
    </sheetView>
  </sheetViews>
  <sheetFormatPr defaultRowHeight="14.5" x14ac:dyDescent="0.35"/>
  <cols>
    <col min="1" max="1" width="34.26953125" customWidth="1"/>
    <col min="2" max="4" width="16" customWidth="1"/>
  </cols>
  <sheetData>
    <row r="1" spans="1:4" ht="15" thickBot="1" x14ac:dyDescent="0.4">
      <c r="A1" s="133" t="s">
        <v>1299</v>
      </c>
    </row>
    <row r="2" spans="1:4" ht="15" thickBot="1" x14ac:dyDescent="0.4">
      <c r="A2" s="134" t="s">
        <v>1271</v>
      </c>
      <c r="B2" s="140" t="s">
        <v>1272</v>
      </c>
      <c r="C2" s="140" t="s">
        <v>1273</v>
      </c>
      <c r="D2" s="141" t="s">
        <v>1274</v>
      </c>
    </row>
    <row r="3" spans="1:4" ht="15" thickBot="1" x14ac:dyDescent="0.4">
      <c r="A3" s="142" t="s">
        <v>1275</v>
      </c>
      <c r="B3" s="143"/>
      <c r="C3" s="143"/>
      <c r="D3" s="144"/>
    </row>
    <row r="4" spans="1:4" ht="15" thickBot="1" x14ac:dyDescent="0.4">
      <c r="A4" s="145" t="s">
        <v>1276</v>
      </c>
      <c r="B4" s="146"/>
      <c r="C4" s="146"/>
      <c r="D4" s="147"/>
    </row>
    <row r="5" spans="1:4" ht="15" thickBot="1" x14ac:dyDescent="0.4">
      <c r="A5" s="145" t="s">
        <v>1277</v>
      </c>
      <c r="B5" s="146"/>
      <c r="C5" s="146"/>
      <c r="D5" s="147"/>
    </row>
    <row r="6" spans="1:4" ht="15" thickBot="1" x14ac:dyDescent="0.4">
      <c r="A6" s="142" t="s">
        <v>1278</v>
      </c>
      <c r="B6" s="143"/>
      <c r="C6" s="143"/>
      <c r="D6" s="144"/>
    </row>
    <row r="7" spans="1:4" ht="15" thickBot="1" x14ac:dyDescent="0.4">
      <c r="A7" s="145" t="s">
        <v>1279</v>
      </c>
      <c r="B7" s="146"/>
      <c r="C7" s="146"/>
      <c r="D7" s="147"/>
    </row>
    <row r="8" spans="1:4" ht="15" thickBot="1" x14ac:dyDescent="0.4">
      <c r="A8" s="142" t="s">
        <v>1280</v>
      </c>
      <c r="B8" s="148"/>
      <c r="C8" s="148"/>
      <c r="D8" s="149"/>
    </row>
    <row r="9" spans="1:4" ht="15" thickBot="1" x14ac:dyDescent="0.4">
      <c r="A9" s="150" t="s">
        <v>1281</v>
      </c>
      <c r="B9" s="151">
        <f>IF(B$3&lt;&gt;0,B$7/B$3,0)</f>
        <v>0</v>
      </c>
      <c r="C9" s="151">
        <f>IF(C$3&lt;&gt;0,C$7/C$3,0)</f>
        <v>0</v>
      </c>
      <c r="D9" s="152">
        <f>IF(D$3&lt;&gt;0,D$7/D$3,0)</f>
        <v>0</v>
      </c>
    </row>
    <row r="10" spans="1:4" ht="15" thickBot="1" x14ac:dyDescent="0.4">
      <c r="A10" s="153" t="s">
        <v>1282</v>
      </c>
      <c r="B10" s="154">
        <f>IF(B$18&lt;&gt;0,B$7/B$18,0)</f>
        <v>0</v>
      </c>
      <c r="C10" s="154">
        <f>IF(C$18&lt;&gt;0,C$7/C$18,0)</f>
        <v>0</v>
      </c>
      <c r="D10" s="155">
        <f>IF(D$18&lt;&gt;0,D$7/D$18,0)</f>
        <v>0</v>
      </c>
    </row>
    <row r="11" spans="1:4" ht="15" thickBot="1" x14ac:dyDescent="0.4">
      <c r="A11" s="145" t="s">
        <v>1283</v>
      </c>
      <c r="B11" s="146"/>
      <c r="C11" s="146"/>
      <c r="D11" s="147"/>
    </row>
    <row r="12" spans="1:4" ht="15" thickBot="1" x14ac:dyDescent="0.4">
      <c r="A12" s="142" t="s">
        <v>1284</v>
      </c>
      <c r="B12" s="143"/>
      <c r="C12" s="143"/>
      <c r="D12" s="144"/>
    </row>
    <row r="13" spans="1:4" ht="15" thickBot="1" x14ac:dyDescent="0.4">
      <c r="A13" s="145" t="s">
        <v>1285</v>
      </c>
      <c r="B13" s="146"/>
      <c r="C13" s="146"/>
      <c r="D13" s="147"/>
    </row>
    <row r="14" spans="1:4" ht="15" thickBot="1" x14ac:dyDescent="0.4">
      <c r="A14" s="142" t="s">
        <v>1286</v>
      </c>
      <c r="B14" s="143"/>
      <c r="C14" s="143"/>
      <c r="D14" s="144"/>
    </row>
    <row r="15" spans="1:4" ht="15" thickBot="1" x14ac:dyDescent="0.4">
      <c r="A15" s="145" t="s">
        <v>1287</v>
      </c>
      <c r="B15" s="146"/>
      <c r="C15" s="146"/>
      <c r="D15" s="147"/>
    </row>
    <row r="16" spans="1:4" ht="15" thickBot="1" x14ac:dyDescent="0.4">
      <c r="A16" s="142" t="s">
        <v>1288</v>
      </c>
      <c r="B16" s="143"/>
      <c r="C16" s="143"/>
      <c r="D16" s="144"/>
    </row>
    <row r="17" spans="1:4" ht="15" thickBot="1" x14ac:dyDescent="0.4">
      <c r="A17" s="145" t="s">
        <v>1297</v>
      </c>
      <c r="B17" s="146"/>
      <c r="C17" s="146"/>
      <c r="D17" s="147"/>
    </row>
    <row r="18" spans="1:4" ht="15" thickBot="1" x14ac:dyDescent="0.4">
      <c r="A18" s="142" t="s">
        <v>1289</v>
      </c>
      <c r="B18" s="143"/>
      <c r="C18" s="143"/>
      <c r="D18" s="144"/>
    </row>
    <row r="19" spans="1:4" ht="20.5" thickBot="1" x14ac:dyDescent="0.4">
      <c r="A19" s="150" t="s">
        <v>1290</v>
      </c>
      <c r="B19" s="156">
        <f>IF((B$15-B$14)&lt;&gt;0,(B$18-B$16)/(B$15-B$14),0)</f>
        <v>0</v>
      </c>
      <c r="C19" s="156">
        <f>IF((C15-C14)&lt;&gt;0,(C18-C16)/(C15-C14),0)</f>
        <v>0</v>
      </c>
      <c r="D19" s="157">
        <f>IF((D15-D14)&lt;&gt;0,(D18-D16)/(D15-D14),0)</f>
        <v>0</v>
      </c>
    </row>
    <row r="20" spans="1:4" ht="20.5" thickBot="1" x14ac:dyDescent="0.4">
      <c r="A20" s="153" t="s">
        <v>1291</v>
      </c>
      <c r="B20" s="158">
        <f>IF((B$15-B$14)&lt;&gt;0,(B$18-B$16-B$17)/(B$15-B$14),0)</f>
        <v>0</v>
      </c>
      <c r="C20" s="158">
        <f>IF((C$15-C$14)&lt;&gt;0,(C$18-C$16-C$17)/(C$15-C$14),0)</f>
        <v>0</v>
      </c>
      <c r="D20" s="159">
        <f>IF((D$15-D$14)&lt;&gt;0,(D$18-D$16-D$17)/(D$15-D$14),0)</f>
        <v>0</v>
      </c>
    </row>
    <row r="21" spans="1:4" ht="20.5" thickBot="1" x14ac:dyDescent="0.4">
      <c r="A21" s="150" t="s">
        <v>1292</v>
      </c>
      <c r="B21" s="160">
        <f>(B18-B16)-(B15-B14)</f>
        <v>0</v>
      </c>
      <c r="C21" s="160">
        <f>(C18-C16)-(C15-C14)</f>
        <v>0</v>
      </c>
      <c r="D21" s="161">
        <f>(D18-D16)-(D15-D14)</f>
        <v>0</v>
      </c>
    </row>
    <row r="22" spans="1:4" ht="15" thickBot="1" x14ac:dyDescent="0.4">
      <c r="A22" s="153" t="s">
        <v>1293</v>
      </c>
      <c r="B22" s="158">
        <f>IF(B24&lt;&gt;0,B15/B24,0)</f>
        <v>0</v>
      </c>
      <c r="C22" s="158">
        <f>IF(C24&lt;&gt;0,C15/C24,0)</f>
        <v>0</v>
      </c>
      <c r="D22" s="159">
        <f>IF(D24&lt;&gt;0,D15/D24,0)</f>
        <v>0</v>
      </c>
    </row>
    <row r="23" spans="1:4" ht="20.5" thickBot="1" x14ac:dyDescent="0.4">
      <c r="A23" s="150" t="s">
        <v>1294</v>
      </c>
      <c r="B23" s="156">
        <f>IF(B26&lt;&gt;0,(B5+B26)/B26,0)</f>
        <v>0</v>
      </c>
      <c r="C23" s="156">
        <f>IF(C26&lt;&gt;0,(C5+C26)/C26,0)</f>
        <v>0</v>
      </c>
      <c r="D23" s="157">
        <f>IF(D26&lt;&gt;0,(D5+D26)/D26,0)</f>
        <v>0</v>
      </c>
    </row>
    <row r="24" spans="1:4" ht="15" thickBot="1" x14ac:dyDescent="0.4">
      <c r="A24" s="142" t="s">
        <v>1295</v>
      </c>
      <c r="B24" s="143"/>
      <c r="C24" s="143"/>
      <c r="D24" s="144"/>
    </row>
    <row r="25" spans="1:4" ht="15" thickBot="1" x14ac:dyDescent="0.4">
      <c r="A25" s="145" t="s">
        <v>1296</v>
      </c>
      <c r="B25" s="146"/>
      <c r="C25" s="146"/>
      <c r="D25" s="147"/>
    </row>
    <row r="26" spans="1:4" ht="15" thickBot="1" x14ac:dyDescent="0.4">
      <c r="A26" s="142" t="s">
        <v>1298</v>
      </c>
      <c r="B26" s="143"/>
      <c r="C26" s="143"/>
      <c r="D26" s="144"/>
    </row>
  </sheetData>
  <sheetProtection sheet="1" objects="1" scenarios="1"/>
  <printOptions horizontalCentered="1"/>
  <pageMargins left="0.70866141732283472" right="0.70866141732283472" top="0.94488188976377963" bottom="0.74803149606299213" header="0.11811023622047245" footer="0.31496062992125984"/>
  <pageSetup paperSize="9" orientation="portrait" r:id="rId1"/>
  <headerFooter>
    <oddHeader>&amp;L&amp;G&amp;CFinancial Summary&amp;RAnnexure N</oddHeader>
    <oddFooter>&amp;CPage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F7"/>
  <sheetViews>
    <sheetView workbookViewId="0">
      <pane xSplit="1" ySplit="2" topLeftCell="B4" activePane="bottomRight" state="frozen"/>
      <selection pane="topRight" activeCell="B1" sqref="B1"/>
      <selection pane="bottomLeft" activeCell="A3" sqref="A3"/>
      <selection pane="bottomRight" activeCell="B5" sqref="B5"/>
    </sheetView>
  </sheetViews>
  <sheetFormatPr defaultRowHeight="14.5" x14ac:dyDescent="0.35"/>
  <cols>
    <col min="1" max="1" width="4.453125" customWidth="1"/>
    <col min="2" max="2" width="42" customWidth="1"/>
    <col min="3" max="3" width="35.26953125" customWidth="1"/>
    <col min="5" max="6" width="0" hidden="1" customWidth="1"/>
  </cols>
  <sheetData>
    <row r="1" spans="1:6" ht="15" thickBot="1" x14ac:dyDescent="0.4">
      <c r="A1" s="474" t="s">
        <v>1553</v>
      </c>
      <c r="B1" s="474"/>
      <c r="C1" s="474"/>
      <c r="D1" s="474"/>
      <c r="F1" t="s">
        <v>126</v>
      </c>
    </row>
    <row r="2" spans="1:6" ht="39.5" thickBot="1" x14ac:dyDescent="0.4">
      <c r="A2" s="216" t="s">
        <v>198</v>
      </c>
      <c r="B2" s="217" t="s">
        <v>1375</v>
      </c>
      <c r="C2" s="217" t="s">
        <v>1377</v>
      </c>
      <c r="D2" s="217" t="s">
        <v>1376</v>
      </c>
      <c r="F2" t="s">
        <v>198</v>
      </c>
    </row>
    <row r="3" spans="1:6" ht="60.75" customHeight="1" thickTop="1" thickBot="1" x14ac:dyDescent="0.4">
      <c r="A3" s="218">
        <v>2</v>
      </c>
      <c r="B3" s="219" t="s">
        <v>1378</v>
      </c>
      <c r="C3" s="219" t="s">
        <v>1591</v>
      </c>
      <c r="D3" s="237"/>
    </row>
    <row r="4" spans="1:6" ht="45.75" customHeight="1" thickBot="1" x14ac:dyDescent="0.4">
      <c r="A4" s="218">
        <v>3</v>
      </c>
      <c r="B4" s="220" t="s">
        <v>1891</v>
      </c>
      <c r="C4" s="220" t="s">
        <v>1892</v>
      </c>
      <c r="D4" s="238"/>
    </row>
    <row r="5" spans="1:6" ht="106.5" customHeight="1" thickBot="1" x14ac:dyDescent="0.4">
      <c r="A5" s="218">
        <v>4</v>
      </c>
      <c r="B5" s="220" t="s">
        <v>1893</v>
      </c>
      <c r="C5" s="219" t="s">
        <v>1592</v>
      </c>
      <c r="D5" s="237"/>
    </row>
    <row r="6" spans="1:6" ht="30" customHeight="1" thickBot="1" x14ac:dyDescent="0.4">
      <c r="A6" s="218">
        <v>5</v>
      </c>
      <c r="B6" s="220" t="s">
        <v>1379</v>
      </c>
      <c r="C6" s="220" t="s">
        <v>1380</v>
      </c>
      <c r="D6" s="238"/>
    </row>
    <row r="7" spans="1:6" ht="84.75" customHeight="1" thickBot="1" x14ac:dyDescent="0.4">
      <c r="A7" s="218">
        <v>6</v>
      </c>
      <c r="B7" s="219" t="s">
        <v>1381</v>
      </c>
      <c r="C7" s="219" t="s">
        <v>1382</v>
      </c>
      <c r="D7" s="237"/>
    </row>
  </sheetData>
  <mergeCells count="1">
    <mergeCell ref="A1:D1"/>
  </mergeCells>
  <dataValidations count="1">
    <dataValidation type="list" allowBlank="1" showInputMessage="1" showErrorMessage="1" sqref="D3:D7" xr:uid="{00000000-0002-0000-0700-000000000000}">
      <formula1>$F$1:$F$2</formula1>
    </dataValidation>
  </dataValidations>
  <printOptions horizontalCentered="1"/>
  <pageMargins left="0.70866141732283472" right="0.70866141732283472" top="0.94488188976377963" bottom="0.74803149606299213" header="0.11811023622047245" footer="0.31496062992125984"/>
  <pageSetup paperSize="9" scale="97" fitToHeight="0" orientation="portrait" r:id="rId1"/>
  <headerFooter>
    <oddHeader>&amp;L&amp;G&amp;CPre-qualification checklist&amp;RAnnexure O</oddHeader>
    <oddFooter>&amp;CPage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769D79FBA581FA4EB29712A8583E2AFD" ma:contentTypeVersion="4" ma:contentTypeDescription="Create a new document." ma:contentTypeScope="" ma:versionID="cec6a2f85dd75d54af8eb55aaedd1d17">
  <xsd:schema xmlns:xsd="http://www.w3.org/2001/XMLSchema" xmlns:xs="http://www.w3.org/2001/XMLSchema" xmlns:p="http://schemas.microsoft.com/office/2006/metadata/properties" xmlns:ns2="http://schemas.microsoft.com/sharepoint/v3/fields" xmlns:ns3="34cb45b9-9d98-4f82-a63a-4dfeebb17979" xmlns:ns4="8b67f534-09f0-44ef-bbcd-711d29baf8ef" xmlns:ns5="http://schemas.microsoft.com/sharepoint/v4" targetNamespace="http://schemas.microsoft.com/office/2006/metadata/properties" ma:root="true" ma:fieldsID="d07a143ee51d67e7e010f5aadb98325d" ns2:_="" ns3:_="" ns4:_="" ns5:_="">
    <xsd:import namespace="http://schemas.microsoft.com/sharepoint/v3/fields"/>
    <xsd:import namespace="34cb45b9-9d98-4f82-a63a-4dfeebb17979"/>
    <xsd:import namespace="8b67f534-09f0-44ef-bbcd-711d29baf8ef"/>
    <xsd:import namespace="http://schemas.microsoft.com/sharepoint/v4"/>
    <xsd:element name="properties">
      <xsd:complexType>
        <xsd:sequence>
          <xsd:element name="documentManagement">
            <xsd:complexType>
              <xsd:all>
                <xsd:element ref="ns2:_Version" minOccurs="0"/>
                <xsd:element ref="ns3:_dlc_DocId" minOccurs="0"/>
                <xsd:element ref="ns3:_dlc_DocIdUrl" minOccurs="0"/>
                <xsd:element ref="ns3:_dlc_DocIdPersistId" minOccurs="0"/>
                <xsd:element ref="ns4:Target_x0020_Audiences" minOccurs="0"/>
                <xsd:element ref="ns5:IconOverlay"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cb45b9-9d98-4f82-a63a-4dfeebb1797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5b67f699-7772-4d4b-8d0c-44c09b5707e5}" ma:internalName="TaxCatchAll" ma:showField="CatchAllData" ma:web="34cb45b9-9d98-4f82-a63a-4dfeebb17979">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5b67f699-7772-4d4b-8d0c-44c09b5707e5}" ma:internalName="TaxCatchAllLabel" ma:readOnly="true" ma:showField="CatchAllDataLabel" ma:web="34cb45b9-9d98-4f82-a63a-4dfeebb179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67f534-09f0-44ef-bbcd-711d29baf8ef" elementFormDefault="qualified">
    <xsd:import namespace="http://schemas.microsoft.com/office/2006/documentManagement/types"/>
    <xsd:import namespace="http://schemas.microsoft.com/office/infopath/2007/PartnerControls"/>
    <xsd:element name="Target_x0020_Audiences" ma:index="12" nillable="true" ma:displayName="Target Audiences" ma:internalName="Target_x0020_Audiences">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IconOverlay xmlns="http://schemas.microsoft.com/sharepoint/v4" xsi:nil="true"/>
    <Target_x0020_Audiences xmlns="8b67f534-09f0-44ef-bbcd-711d29baf8ef" xsi:nil="true"/>
    <TaxCatchAll xmlns="34cb45b9-9d98-4f82-a63a-4dfeebb17979">
      <Value>20</Value>
    </TaxCatchAll>
  </documentManagement>
</p:properties>
</file>

<file path=customXml/itemProps1.xml><?xml version="1.0" encoding="utf-8"?>
<ds:datastoreItem xmlns:ds="http://schemas.openxmlformats.org/officeDocument/2006/customXml" ds:itemID="{487E484E-F4F6-480F-86D2-F0F27B2547B7}">
  <ds:schemaRefs>
    <ds:schemaRef ds:uri="http://schemas.microsoft.com/sharepoint/v3/contenttype/forms"/>
  </ds:schemaRefs>
</ds:datastoreItem>
</file>

<file path=customXml/itemProps2.xml><?xml version="1.0" encoding="utf-8"?>
<ds:datastoreItem xmlns:ds="http://schemas.openxmlformats.org/officeDocument/2006/customXml" ds:itemID="{E57D23A1-39F3-4FE3-B808-67BD6E361068}">
  <ds:schemaRefs>
    <ds:schemaRef ds:uri="http://schemas.microsoft.com/sharepoint/events"/>
  </ds:schemaRefs>
</ds:datastoreItem>
</file>

<file path=customXml/itemProps3.xml><?xml version="1.0" encoding="utf-8"?>
<ds:datastoreItem xmlns:ds="http://schemas.openxmlformats.org/officeDocument/2006/customXml" ds:itemID="{9040C7E3-8490-49CA-B64C-D51006910C9E}">
  <ds:schemaRefs>
    <ds:schemaRef ds:uri="http://schemas.microsoft.com/PowerBIAddIn"/>
  </ds:schemaRefs>
</ds:datastoreItem>
</file>

<file path=customXml/itemProps4.xml><?xml version="1.0" encoding="utf-8"?>
<ds:datastoreItem xmlns:ds="http://schemas.openxmlformats.org/officeDocument/2006/customXml" ds:itemID="{CE3E3248-C964-4682-A683-08217AB9D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4cb45b9-9d98-4f82-a63a-4dfeebb17979"/>
    <ds:schemaRef ds:uri="8b67f534-09f0-44ef-bbcd-711d29baf8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648313A-ABC5-40D5-BED0-51B592108AC9}">
  <ds:schemaRefs>
    <ds:schemaRef ds:uri="http://schemas.microsoft.com/office/2006/metadata/properties"/>
    <ds:schemaRef ds:uri="http://schemas.microsoft.com/office/infopath/2007/PartnerControls"/>
    <ds:schemaRef ds:uri="http://schemas.microsoft.com/sharepoint/v3/fields"/>
    <ds:schemaRef ds:uri="http://schemas.microsoft.com/sharepoint/v4"/>
    <ds:schemaRef ds:uri="8b67f534-09f0-44ef-bbcd-711d29baf8ef"/>
    <ds:schemaRef ds:uri="34cb45b9-9d98-4f82-a63a-4dfeebb179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 Cloud DR</vt:lpstr>
      <vt:lpstr>Cloud Hosting</vt:lpstr>
      <vt:lpstr>E Development Env</vt:lpstr>
      <vt:lpstr>G Locations</vt:lpstr>
      <vt:lpstr>I Compliance</vt:lpstr>
      <vt:lpstr>J Price WAN</vt:lpstr>
      <vt:lpstr>VOIP</vt:lpstr>
      <vt:lpstr>O Fin Sum</vt:lpstr>
      <vt:lpstr>P Qualify</vt:lpstr>
      <vt:lpstr>Q References</vt:lpstr>
      <vt:lpstr>R Capability</vt:lpstr>
      <vt:lpstr>Price Summary</vt:lpstr>
      <vt:lpstr>Price Internet</vt:lpstr>
      <vt:lpstr>NewSelect</vt:lpstr>
      <vt:lpstr>'G Locations'!Print_Area</vt:lpstr>
      <vt:lpstr>'G Locations'!Print_Titles</vt:lpstr>
      <vt:lpstr>'I Compliance'!Print_Titles</vt:lpstr>
      <vt:lpstr>'J Price WAN'!Print_Titles</vt:lpstr>
      <vt:lpstr>'Price Summary'!Print_Titles</vt:lpstr>
      <vt:lpstr>'Q References'!Print_Titles</vt:lpstr>
      <vt:lpstr>'R Capability'!Print_Titles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Hannes Combrink</dc:creator>
  <cp:lastModifiedBy>Connie Kgoale</cp:lastModifiedBy>
  <cp:lastPrinted>2017-06-09T09:33:58Z</cp:lastPrinted>
  <dcterms:created xsi:type="dcterms:W3CDTF">2017-05-15T13:09:28Z</dcterms:created>
  <dcterms:modified xsi:type="dcterms:W3CDTF">2023-09-04T17:36:40Z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0x010100769D79FBA581FA4EB29712A8583E2AFD</vt:lpwstr>
  </property>
  <property fmtid="{D5CDD505-2E9C-101B-9397-08002B2CF9AE}" pid="3" name="a47f8bd283c84267a9ec7d3d87e03ffc">
    <vt:lpwstr>Not applicable|7a0f743d-bda2-4239-bc1a-57ee95373141</vt:lpwstr>
  </property>
  <property fmtid="{D5CDD505-2E9C-101B-9397-08002B2CF9AE}" pid="4" name="Enterprise Meta Data">
    <vt:lpwstr>20;#Not applicable|7a0f743d-bda2-4239-bc1a-57ee95373141</vt:lpwstr>
  </property>
  <property fmtid="{D5CDD505-2E9C-101B-9397-08002B2CF9AE}" pid="5" name="_dlc_DocIdItemGuid">
    <vt:lpwstr>6ff8a8e6-3dee-49ba-a5ea-35f10a831c3f</vt:lpwstr>
  </property>
  <property fmtid="{D5CDD505-2E9C-101B-9397-08002B2CF9AE}" pid="6" name="_dlc_DocId">
    <vt:lpwstr>2D7UZ45EEVAD-31-12853</vt:lpwstr>
  </property>
  <property fmtid="{D5CDD505-2E9C-101B-9397-08002B2CF9AE}" pid="7" name="_dlc_DocIdUrl">
    <vt:lpwstr>https://portal.sanparks.org/CSS/_layouts/15/DocIdRedir.aspx?ID=2D7UZ45EEVAD-31-12853, 2D7UZ45EEVAD-31-12853</vt:lpwstr>
  </property>
</Properties>
</file>