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427"/>
  <workbookPr codeName="ThisWorkbook" defaultThemeVersion="124226"/>
  <mc:AlternateContent xmlns:mc="http://schemas.openxmlformats.org/markup-compatibility/2006">
    <mc:Choice Requires="x15">
      <x15ac:absPath xmlns:x15ac="http://schemas.microsoft.com/office/spreadsheetml/2010/11/ac" url="C:\Users\desn2\Desktop\Tracked July22\Tender Document\Volume 4\"/>
    </mc:Choice>
  </mc:AlternateContent>
  <xr:revisionPtr revIDLastSave="0" documentId="8_{03B20E50-BCB4-4103-A5F9-98EE72D9A42F}" xr6:coauthVersionLast="47" xr6:coauthVersionMax="47" xr10:uidLastSave="{00000000-0000-0000-0000-000000000000}"/>
  <bookViews>
    <workbookView xWindow="-110" yWindow="-110" windowWidth="19420" windowHeight="11020" tabRatio="825" xr2:uid="{00000000-000D-0000-FFFF-FFFF00000000}"/>
  </bookViews>
  <sheets>
    <sheet name="S1" sheetId="1" r:id="rId1"/>
    <sheet name="S2" sheetId="26" r:id="rId2"/>
    <sheet name="S3" sheetId="27" r:id="rId3"/>
    <sheet name="S4" sheetId="28" r:id="rId4"/>
    <sheet name="Cree N2 Roadway" sheetId="5" state="hidden" r:id="rId5"/>
    <sheet name="Cree N2a Roadway" sheetId="11" state="hidden" r:id="rId6"/>
    <sheet name="Cree Type 1, 2, 3 &amp; 4" sheetId="6" state="hidden" r:id="rId7"/>
  </sheets>
  <definedNames>
    <definedName name="_Toc18475595" localSheetId="4">'Cree N2 Roadway'!$B$1</definedName>
    <definedName name="_Toc18475595" localSheetId="5">'Cree N2a Roadway'!$B$1</definedName>
    <definedName name="_Toc18475595" localSheetId="6">'Cree Type 1, 2, 3 &amp; 4'!$B$1</definedName>
    <definedName name="_Toc18475595" localSheetId="0">'S1'!#REF!</definedName>
    <definedName name="_Toc18475595" localSheetId="1">'S2'!#REF!</definedName>
    <definedName name="_Toc18475595" localSheetId="2">'S3'!#REF!</definedName>
    <definedName name="_Toc18475595" localSheetId="3">'S4'!#REF!</definedName>
    <definedName name="_Toc506747061" localSheetId="4">'Cree N2 Roadway'!$B$1</definedName>
    <definedName name="_Toc506747061" localSheetId="5">'Cree N2a Roadway'!$B$1</definedName>
    <definedName name="_Toc506747061" localSheetId="6">'Cree Type 1, 2, 3 &amp; 4'!$B$1</definedName>
    <definedName name="_Toc506747061" localSheetId="0">'S1'!#REF!</definedName>
    <definedName name="_Toc506747061" localSheetId="1">'S2'!#REF!</definedName>
    <definedName name="_Toc506747061" localSheetId="2">'S3'!#REF!</definedName>
    <definedName name="_Toc506747061" localSheetId="3">'S4'!#REF!</definedName>
    <definedName name="_xlnm.Print_Area" localSheetId="4">'Cree N2 Roadway'!$A$1:$J$65</definedName>
    <definedName name="_xlnm.Print_Area" localSheetId="5">'Cree N2a Roadway'!$A$1:$J$65</definedName>
    <definedName name="_xlnm.Print_Area" localSheetId="6">'Cree Type 1, 2, 3 &amp; 4'!$A$1:$J$66</definedName>
    <definedName name="Top" localSheetId="6">'Cree Type 1, 2, 3 &amp; 4'!$D$4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0" i="28" l="1"/>
  <c r="J51" i="28" s="1"/>
  <c r="J49" i="28"/>
  <c r="E33" i="28"/>
  <c r="E32" i="28"/>
  <c r="E31" i="28"/>
  <c r="E30" i="28"/>
  <c r="E29" i="28"/>
  <c r="E28" i="28"/>
  <c r="E27" i="28"/>
  <c r="E26" i="28"/>
  <c r="E25" i="28"/>
  <c r="E24" i="28"/>
  <c r="E23" i="28"/>
  <c r="E22" i="28"/>
  <c r="E21" i="28"/>
  <c r="I20" i="28"/>
  <c r="I21" i="28" s="1"/>
  <c r="E20" i="28"/>
  <c r="J19" i="28"/>
  <c r="E19" i="28"/>
  <c r="J50" i="27"/>
  <c r="J51" i="27" s="1"/>
  <c r="J49" i="27"/>
  <c r="E33" i="27"/>
  <c r="E32" i="27"/>
  <c r="E31" i="27"/>
  <c r="E30" i="27"/>
  <c r="E29" i="27"/>
  <c r="E28" i="27"/>
  <c r="E27" i="27"/>
  <c r="E26" i="27"/>
  <c r="E25" i="27"/>
  <c r="E24" i="27"/>
  <c r="E23" i="27"/>
  <c r="E22" i="27"/>
  <c r="E21" i="27"/>
  <c r="I20" i="27"/>
  <c r="I21" i="27" s="1"/>
  <c r="I22" i="27" s="1"/>
  <c r="E20" i="27"/>
  <c r="J20" i="27" s="1"/>
  <c r="E19" i="27"/>
  <c r="J19" i="27" s="1"/>
  <c r="E20" i="1"/>
  <c r="E21" i="1"/>
  <c r="E22" i="1"/>
  <c r="E23" i="1"/>
  <c r="E24" i="1"/>
  <c r="E25" i="1"/>
  <c r="E26" i="1"/>
  <c r="E27" i="1"/>
  <c r="E28" i="1"/>
  <c r="E29" i="1"/>
  <c r="E30" i="1"/>
  <c r="E31" i="1"/>
  <c r="E32" i="1"/>
  <c r="E33" i="1"/>
  <c r="E19" i="1"/>
  <c r="E20" i="26"/>
  <c r="E21" i="26"/>
  <c r="E22" i="26"/>
  <c r="E23" i="26"/>
  <c r="E24" i="26"/>
  <c r="E25" i="26"/>
  <c r="E26" i="26"/>
  <c r="E27" i="26"/>
  <c r="E28" i="26"/>
  <c r="E29" i="26"/>
  <c r="E30" i="26"/>
  <c r="E31" i="26"/>
  <c r="E32" i="26"/>
  <c r="E33" i="26"/>
  <c r="E19" i="26"/>
  <c r="J50" i="26"/>
  <c r="J51" i="26" s="1"/>
  <c r="J49" i="26"/>
  <c r="I20" i="26"/>
  <c r="J19" i="26"/>
  <c r="J20" i="28" l="1"/>
  <c r="J52" i="28"/>
  <c r="J64" i="28" s="1"/>
  <c r="I22" i="28"/>
  <c r="J21" i="28"/>
  <c r="J22" i="27"/>
  <c r="I23" i="27"/>
  <c r="J52" i="27"/>
  <c r="J64" i="27" s="1"/>
  <c r="J21" i="27"/>
  <c r="J20" i="26"/>
  <c r="J52" i="26"/>
  <c r="J64" i="26" s="1"/>
  <c r="I21" i="26"/>
  <c r="J22" i="28" l="1"/>
  <c r="I23" i="28"/>
  <c r="I24" i="27"/>
  <c r="J23" i="27"/>
  <c r="I22" i="26"/>
  <c r="J21" i="26"/>
  <c r="I24" i="28" l="1"/>
  <c r="J23" i="28"/>
  <c r="I25" i="27"/>
  <c r="J24" i="27"/>
  <c r="J22" i="26"/>
  <c r="I23" i="26"/>
  <c r="I25" i="28" l="1"/>
  <c r="J24" i="28"/>
  <c r="J25" i="27"/>
  <c r="I26" i="27"/>
  <c r="I24" i="26"/>
  <c r="J23" i="26"/>
  <c r="J25" i="28" l="1"/>
  <c r="I26" i="28"/>
  <c r="I27" i="27"/>
  <c r="J26" i="27"/>
  <c r="I25" i="26"/>
  <c r="J24" i="26"/>
  <c r="I27" i="28" l="1"/>
  <c r="J26" i="28"/>
  <c r="I28" i="27"/>
  <c r="J27" i="27"/>
  <c r="J25" i="26"/>
  <c r="I26" i="26"/>
  <c r="I28" i="28" l="1"/>
  <c r="J27" i="28"/>
  <c r="I29" i="27"/>
  <c r="J28" i="27"/>
  <c r="I27" i="26"/>
  <c r="J26" i="26"/>
  <c r="J28" i="28" l="1"/>
  <c r="I29" i="28"/>
  <c r="I30" i="27"/>
  <c r="J29" i="27"/>
  <c r="J27" i="26"/>
  <c r="I28" i="26"/>
  <c r="I30" i="28" l="1"/>
  <c r="J29" i="28"/>
  <c r="J30" i="27"/>
  <c r="I31" i="27"/>
  <c r="J28" i="26"/>
  <c r="I29" i="26"/>
  <c r="J30" i="28" l="1"/>
  <c r="I31" i="28"/>
  <c r="I32" i="27"/>
  <c r="J31" i="27"/>
  <c r="I30" i="26"/>
  <c r="J29" i="26"/>
  <c r="I32" i="28" l="1"/>
  <c r="J31" i="28"/>
  <c r="I33" i="27"/>
  <c r="J33" i="27" s="1"/>
  <c r="J32" i="27"/>
  <c r="J30" i="26"/>
  <c r="I31" i="26"/>
  <c r="I33" i="28" l="1"/>
  <c r="J33" i="28" s="1"/>
  <c r="J34" i="28" s="1"/>
  <c r="J63" i="28" s="1"/>
  <c r="J65" i="28" s="1"/>
  <c r="J32" i="28"/>
  <c r="J34" i="27"/>
  <c r="J63" i="27" s="1"/>
  <c r="J65" i="27" s="1"/>
  <c r="I32" i="26"/>
  <c r="J31" i="26"/>
  <c r="I33" i="26" l="1"/>
  <c r="J33" i="26" s="1"/>
  <c r="J32" i="26"/>
  <c r="J34" i="26" l="1"/>
  <c r="J63" i="26" s="1"/>
  <c r="J65" i="26" s="1"/>
  <c r="I20" i="1" l="1"/>
  <c r="I21" i="1" s="1"/>
  <c r="I22" i="1" s="1"/>
  <c r="I23" i="1" s="1"/>
  <c r="I24" i="1" s="1"/>
  <c r="I25" i="1" s="1"/>
  <c r="I26" i="1" s="1"/>
  <c r="I27" i="1" s="1"/>
  <c r="I28" i="1" s="1"/>
  <c r="I29" i="1" s="1"/>
  <c r="I30" i="1" s="1"/>
  <c r="I31" i="1" s="1"/>
  <c r="I32" i="1" s="1"/>
  <c r="I33" i="1" s="1"/>
  <c r="H28" i="11"/>
  <c r="J40" i="11"/>
  <c r="J47" i="11" s="1"/>
  <c r="J48" i="11" s="1"/>
  <c r="J45" i="11"/>
  <c r="J46" i="11" s="1"/>
  <c r="I16" i="11"/>
  <c r="I17" i="11" s="1"/>
  <c r="G28" i="11"/>
  <c r="G29" i="11" s="1"/>
  <c r="G30" i="11" s="1"/>
  <c r="G16" i="11"/>
  <c r="G17" i="11" s="1"/>
  <c r="G18" i="11" s="1"/>
  <c r="G19" i="11" s="1"/>
  <c r="G20" i="11" s="1"/>
  <c r="G21" i="11" s="1"/>
  <c r="G22" i="11" s="1"/>
  <c r="G23" i="11" s="1"/>
  <c r="G24" i="11" s="1"/>
  <c r="G25" i="11" s="1"/>
  <c r="G26" i="11" s="1"/>
  <c r="G27" i="11" s="1"/>
  <c r="H28" i="5"/>
  <c r="J49" i="11" l="1"/>
  <c r="J63" i="11" s="1"/>
  <c r="I18" i="11"/>
  <c r="J18" i="11" s="1"/>
  <c r="J17" i="11"/>
  <c r="J16" i="11"/>
  <c r="I19" i="11" l="1"/>
  <c r="I20" i="11" s="1"/>
  <c r="H28" i="6"/>
  <c r="J48" i="6"/>
  <c r="J49" i="6" s="1"/>
  <c r="J47" i="6"/>
  <c r="G28" i="6"/>
  <c r="G29" i="6" s="1"/>
  <c r="G30" i="6" s="1"/>
  <c r="I16" i="6"/>
  <c r="J16" i="6" s="1"/>
  <c r="G16" i="6"/>
  <c r="G17" i="6" s="1"/>
  <c r="G18" i="6" s="1"/>
  <c r="G19" i="6" s="1"/>
  <c r="G20" i="6" s="1"/>
  <c r="G21" i="6" s="1"/>
  <c r="G22" i="6" s="1"/>
  <c r="G23" i="6" s="1"/>
  <c r="G24" i="6" s="1"/>
  <c r="G25" i="6" s="1"/>
  <c r="G26" i="6" s="1"/>
  <c r="G27" i="6" s="1"/>
  <c r="J47" i="5"/>
  <c r="J48" i="5" s="1"/>
  <c r="J46" i="5"/>
  <c r="G28" i="5"/>
  <c r="G29" i="5" s="1"/>
  <c r="G30" i="5" s="1"/>
  <c r="I16" i="5"/>
  <c r="J16" i="5" s="1"/>
  <c r="G16" i="5"/>
  <c r="G17" i="5" s="1"/>
  <c r="G18" i="5" s="1"/>
  <c r="G19" i="5" s="1"/>
  <c r="G20" i="5" s="1"/>
  <c r="G21" i="5" s="1"/>
  <c r="G22" i="5" s="1"/>
  <c r="G23" i="5" s="1"/>
  <c r="G24" i="5" s="1"/>
  <c r="G25" i="5" s="1"/>
  <c r="G26" i="5" s="1"/>
  <c r="G27" i="5" s="1"/>
  <c r="J49" i="1"/>
  <c r="J50" i="1"/>
  <c r="J51" i="1" s="1"/>
  <c r="J19" i="11" l="1"/>
  <c r="I21" i="11"/>
  <c r="J20" i="11"/>
  <c r="J49" i="5"/>
  <c r="J63" i="5" s="1"/>
  <c r="J50" i="6"/>
  <c r="J64" i="6" s="1"/>
  <c r="I17" i="6"/>
  <c r="I17" i="5"/>
  <c r="J52" i="1"/>
  <c r="J64" i="1" s="1"/>
  <c r="J31" i="1"/>
  <c r="J19" i="1"/>
  <c r="J30" i="1"/>
  <c r="J29" i="1"/>
  <c r="J20" i="1"/>
  <c r="J22" i="1"/>
  <c r="J21" i="1"/>
  <c r="J21" i="11" l="1"/>
  <c r="I22" i="11"/>
  <c r="J17" i="6"/>
  <c r="I18" i="6"/>
  <c r="I18" i="5"/>
  <c r="J17" i="5"/>
  <c r="J33" i="1"/>
  <c r="J32" i="1"/>
  <c r="J23" i="1"/>
  <c r="J22" i="11" l="1"/>
  <c r="I23" i="11"/>
  <c r="J18" i="6"/>
  <c r="I19" i="6"/>
  <c r="J18" i="5"/>
  <c r="I19" i="5"/>
  <c r="J24" i="1"/>
  <c r="J23" i="11" l="1"/>
  <c r="I24" i="11"/>
  <c r="J19" i="6"/>
  <c r="I20" i="6"/>
  <c r="J19" i="5"/>
  <c r="I20" i="5"/>
  <c r="J25" i="1"/>
  <c r="J24" i="11" l="1"/>
  <c r="I25" i="11"/>
  <c r="I21" i="6"/>
  <c r="J20" i="6"/>
  <c r="I21" i="5"/>
  <c r="J20" i="5"/>
  <c r="J26" i="1"/>
  <c r="I26" i="11" l="1"/>
  <c r="J25" i="11"/>
  <c r="J21" i="6"/>
  <c r="I22" i="6"/>
  <c r="J21" i="5"/>
  <c r="I22" i="5"/>
  <c r="J28" i="1"/>
  <c r="J27" i="1"/>
  <c r="J26" i="11" l="1"/>
  <c r="I27" i="11"/>
  <c r="I23" i="6"/>
  <c r="J22" i="6"/>
  <c r="J22" i="5"/>
  <c r="I23" i="5"/>
  <c r="J34" i="1"/>
  <c r="J63" i="1" s="1"/>
  <c r="J65" i="1" s="1"/>
  <c r="J27" i="11" l="1"/>
  <c r="I28" i="11"/>
  <c r="I24" i="6"/>
  <c r="J23" i="6"/>
  <c r="I24" i="5"/>
  <c r="J23" i="5"/>
  <c r="I29" i="11" l="1"/>
  <c r="J28" i="11"/>
  <c r="J24" i="6"/>
  <c r="I25" i="6"/>
  <c r="J24" i="5"/>
  <c r="I25" i="5"/>
  <c r="J29" i="11" l="1"/>
  <c r="I30" i="11"/>
  <c r="J30" i="11" s="1"/>
  <c r="J31" i="11" s="1"/>
  <c r="J62" i="11" s="1"/>
  <c r="J64" i="11" s="1"/>
  <c r="J25" i="6"/>
  <c r="I26" i="6"/>
  <c r="J25" i="5"/>
  <c r="I26" i="5"/>
  <c r="J26" i="6" l="1"/>
  <c r="I27" i="6"/>
  <c r="J26" i="5"/>
  <c r="I27" i="5"/>
  <c r="J27" i="6" l="1"/>
  <c r="I28" i="6"/>
  <c r="J27" i="5"/>
  <c r="I28" i="5"/>
  <c r="I29" i="6" l="1"/>
  <c r="J28" i="6"/>
  <c r="I29" i="5"/>
  <c r="J28" i="5"/>
  <c r="J29" i="6" l="1"/>
  <c r="I30" i="6"/>
  <c r="J30" i="6" s="1"/>
  <c r="J31" i="6" s="1"/>
  <c r="J63" i="6" s="1"/>
  <c r="J65" i="6" s="1"/>
  <c r="J29" i="5"/>
  <c r="I30" i="5"/>
  <c r="J30" i="5" s="1"/>
  <c r="J31" i="5" l="1"/>
  <c r="J62" i="5" s="1"/>
  <c r="J64" i="5" s="1"/>
</calcChain>
</file>

<file path=xl/sharedStrings.xml><?xml version="1.0" encoding="utf-8"?>
<sst xmlns="http://schemas.openxmlformats.org/spreadsheetml/2006/main" count="637" uniqueCount="107">
  <si>
    <t>FORM A16:</t>
  </si>
  <si>
    <t>LIFE CYCLE COST TABLE (Maintenance, Installation and Energy costs)</t>
  </si>
  <si>
    <t>The information provided for the two tables as requested below, shall be used by the evaluation panel to determine the Life Cycle cost over a fifteen year period.  The total for maintenance (Table 1) shall be added to the total for Installation and energy consumption (Table 2).</t>
  </si>
  <si>
    <t>Should the best Life Cycle Costs not be from the lowest offer (price and preference) then the difference between the lowest offer and the offer being considered shall be compared to the best savings offered in Form A14 of the tender being considered and clause F1.5.1 shall be applied if deemed necessary.</t>
  </si>
  <si>
    <t>(a)  TABLE 1: Maintenance Costs</t>
  </si>
  <si>
    <t>Yr</t>
  </si>
  <si>
    <t>Luminaire Type</t>
  </si>
  <si>
    <t>Qty of luminaires per mast</t>
  </si>
  <si>
    <t>Qty of luminaires       (1 km)</t>
  </si>
  <si>
    <t>Burning Hrs / Annum</t>
  </si>
  <si>
    <t xml:space="preserve">Luminaire </t>
  </si>
  <si>
    <t>Life Hrs</t>
  </si>
  <si>
    <t>Luminaire Replacement: Material + Labour</t>
  </si>
  <si>
    <t>Total Maintenance</t>
  </si>
  <si>
    <t>Cost / Annum</t>
  </si>
  <si>
    <t>Col (7+8) x (4)</t>
  </si>
  <si>
    <t>TOTAL (a) Maintenance Cost: R</t>
  </si>
  <si>
    <t>Note: Luminaire replacement cost (7) to be included when Luminaire life hours (6) reaches total burning hours (5) x years (1). All rates to be as quoted and to exclude Value Added Tax (VAT).</t>
  </si>
  <si>
    <t xml:space="preserve">(b)  TABLE 2: Installation and Energy Costs </t>
  </si>
  <si>
    <t>COST OF OWNERSHIP (per ARP 035, Table 1)</t>
  </si>
  <si>
    <t>Item</t>
  </si>
  <si>
    <t>Criteria</t>
  </si>
  <si>
    <t>Unit</t>
  </si>
  <si>
    <t>Value</t>
  </si>
  <si>
    <t>[1]</t>
  </si>
  <si>
    <t>Luminaire Wattage, (total wattage if more that 1 luminaires on pole)</t>
  </si>
  <si>
    <t>W</t>
  </si>
  <si>
    <t>[2]</t>
  </si>
  <si>
    <t>Pole spacing</t>
  </si>
  <si>
    <t>m</t>
  </si>
  <si>
    <t>[3]</t>
  </si>
  <si>
    <t>Number of years to be considered for evaluation</t>
  </si>
  <si>
    <t>years</t>
  </si>
  <si>
    <t>[4]</t>
  </si>
  <si>
    <t>Electricity cost per kWh, averaged over the projected period</t>
  </si>
  <si>
    <t>R</t>
  </si>
  <si>
    <t>[5]</t>
  </si>
  <si>
    <t>Cost of installed pole, inclusive of internal wiring</t>
  </si>
  <si>
    <t>[6]</t>
  </si>
  <si>
    <t>Price of luminaire, inclusive of light source (Unit x Qty on pole)</t>
  </si>
  <si>
    <t>[7]</t>
  </si>
  <si>
    <t>[8]</t>
  </si>
  <si>
    <t>Power consumption per km:(1000/[2]*([1]/1000)</t>
  </si>
  <si>
    <t>kW</t>
  </si>
  <si>
    <t>[9]</t>
  </si>
  <si>
    <t>Annual Energy cost per km: [4]*4000*[8]</t>
  </si>
  <si>
    <t>[10]</t>
  </si>
  <si>
    <t>Notes:</t>
  </si>
  <si>
    <t>[1] = Total wattage per pole</t>
  </si>
  <si>
    <t>[5] = Tendered price</t>
  </si>
  <si>
    <t>[6] = Total tendered price of luminaires per pole</t>
  </si>
  <si>
    <t>All rates to be as tendered and to exclude Value Added Tax (VAT).</t>
  </si>
  <si>
    <t>(b)  TABLE 3: Total Life Cycle Cost for 1km of Lighting</t>
  </si>
  <si>
    <t>TOTAL COST OF MAINTENANCE (From Table 1)</t>
  </si>
  <si>
    <t>TOTAL COST OF OWNERSHIP (From Table 2)</t>
  </si>
  <si>
    <t>TOTAL LIFE CYCLE COST FOR 1KM OF LIGHTING</t>
  </si>
  <si>
    <t>(1)</t>
  </si>
  <si>
    <t>(2)</t>
  </si>
  <si>
    <t>(3)</t>
  </si>
  <si>
    <t>(4)</t>
  </si>
  <si>
    <t>(5)</t>
  </si>
  <si>
    <t>(6)</t>
  </si>
  <si>
    <t>(7)</t>
  </si>
  <si>
    <t>(8)</t>
  </si>
  <si>
    <t>(9)</t>
  </si>
  <si>
    <t>Scheme price: (1000/[2]*(1500+[5]+[6])</t>
  </si>
  <si>
    <t>LUMINAIRE BRAND:</t>
  </si>
  <si>
    <t>TYPE:</t>
  </si>
  <si>
    <t>Cost of Ownership for the evaluation period: [7]+([3]*[9])</t>
  </si>
  <si>
    <t>Grey Shaded area values not to be changed.</t>
  </si>
  <si>
    <t>Yellow Shaded areas to be filled in</t>
  </si>
  <si>
    <t>10% Interest per year</t>
  </si>
  <si>
    <t>Labour cost to clean 1 x luminaire glass</t>
  </si>
  <si>
    <t>Costs are to be shown for 1 km of A1 Lighting with median (maximum traffic of 600 vehicles per hour per lane at night) to SANS 10098 and shall comply with Ln =&gt;1.5cd/m² , Uo =&gt;0,4 , Ul =&gt;0,7 , TI =&lt;20% for a road width of 7,5m, Two Lanes, 2m Shoulder, 20m Mounting High, 15° boom, 200mm Boom, 50m spacing, Pole mounted 2m from road edge, LLF=0,9.</t>
  </si>
  <si>
    <t>Costs are to be shown for 1 km of A3 Lighting without median (maximum traffic of &gt;600 vehicles per hour per lane at night) to SANS 10098 and shall comply with Ln =&gt;0,6 cd/m² , Uo =&gt;0,4 , Ul =&gt;0,5 , TI =&lt;20% for a road width of 3,7m, One Lane, 2m Shoulder, 10m Mounting High, 15° boom, 200mm Boom, 40m spacing, Pole mounted 2m from road edge, LLF=0,9.</t>
  </si>
  <si>
    <t>Type 1, 2, 3 &amp; 4: Apollo 210W</t>
  </si>
  <si>
    <t>Apollo LED 210W</t>
  </si>
  <si>
    <t>TYPE N2: OSQ HO LED</t>
  </si>
  <si>
    <t>CREE OSQ HO LED</t>
  </si>
  <si>
    <t>Light Kinetics</t>
  </si>
  <si>
    <t>Costs are to be shown for 1 km of A1 Lighting with median (maximum traffic of 600 vehicles per hour per lane at night) to SANS 10098 and shall comply with Ln =&gt;2cd/m² , Uo =&gt;0,4 , Ul =&gt;0,7 , TI =&lt;20% for a road width of 7,5m, Two Lanes, 2m Shoulder, 20m Mounting High, 15° boom, 200mm Boom, 50m spacing, Pole mounted 2m from road edge, LLF=0,9.</t>
  </si>
  <si>
    <t>TYPE N2a: 2xApollo 210W</t>
  </si>
  <si>
    <t>Should the best Life Cycle Costs not be from the lowest offer (price and preference) then the difference between the lowest offer and the offer being considered shall be compared to the best savings offered.</t>
  </si>
  <si>
    <t>(Fixed)</t>
  </si>
  <si>
    <t>All rates to be as tendered are to exclude Value Added Tax (VAT).</t>
  </si>
  <si>
    <t>Only Grey Shaded areas to be filled in</t>
  </si>
  <si>
    <t>TENDERER NAME:</t>
  </si>
  <si>
    <t>DATE:</t>
  </si>
  <si>
    <t>Costs are to be shown for 1 km of A1 Lighting without median (maximum traffic of &gt;600 vehicles per hour per lane at night) to SANS 10098 and shall comply with Ln=&gt;2,0 cd/m² , Uo =&gt;0,4 , Ul =&gt;0,7 , TI =&lt;15% for a road width of 7.4m. Mounted on outer edge of road (single row).</t>
  </si>
  <si>
    <t>Costs are to be shown for 1 km of A1 Lighting without median (maximum traffic of &gt;600 vehicles per hour per lane at night) to SANS 10098 and shall comply with Ln=&gt;2,0 cd/m² , Uo =&gt;0,4 , Ul =&gt;0,7 , TI =&lt;15% for a road width of 14.8m. Mounted on outer edge of road (single row).</t>
  </si>
  <si>
    <t>Costs are to be shown for 1 km of A3 Lighting without median (maximum traffic of 300 vehicles per hour per lane at night) to SANS 10098 and shall comply with Ln=&gt;0,6 cd/m² , Uo =&gt;0,4 , Ul =&gt;0,5 , TI =&lt;20% for a road width of 14.8m. Mounted on outer edge of road (single row).</t>
  </si>
  <si>
    <t>Costs are to be shown for 1 km of A3 Lighting with median (maximum traffic of 600 vehicles per hour per lane at night) to SANS 10098 and shall comply with Ln=&gt;0,8 cd/m² , Uo =&gt;0,4 , Ul =&gt;0,5 , TI =&lt;20% for a road width of 14.8m. Mounted on median.</t>
  </si>
  <si>
    <t>SIMULATION S1</t>
  </si>
  <si>
    <t>SIMULATION S2</t>
  </si>
  <si>
    <t>SIMULATION S4</t>
  </si>
  <si>
    <t>SIMULATION S3</t>
  </si>
  <si>
    <t>E6/1: LIFE CYCLE COSTS – TYPE A1 LIGHTING CATEGORY (Simulation S1)</t>
  </si>
  <si>
    <t>E6/2: LIFE CYCLE COSTS – TYPE A1 LIGHTING CATEGORY (Simulation S2)</t>
  </si>
  <si>
    <t>E6/3: LIFE CYCLE COSTS – TYPE A3 LIGHTING CATEGORY (Simulation S3)</t>
  </si>
  <si>
    <t>E6/4: LIFE CYCLE COSTS – TYPE A3 LIGHTING CATEGORY (Simulation S4)</t>
  </si>
  <si>
    <t>Total Maintenance Cost / Annum</t>
  </si>
  <si>
    <t>(Tender rate: Supply &amp; Install)</t>
  </si>
  <si>
    <t>FORM E6/1</t>
  </si>
  <si>
    <t>FORM E6/2</t>
  </si>
  <si>
    <t>FORM E6/3</t>
  </si>
  <si>
    <t>FORM E6/4</t>
  </si>
  <si>
    <t>CONTRACT SANRAL N.012-150-2021/1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</si>
</sst>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quot;R&quot;#,##0.00"/>
  </numFmts>
  <fonts count="11" x14ac:knownFonts="1">
    <font>
      <sz val="11"/>
      <color theme="1"/>
      <name val="Calibri"/>
      <family val="2"/>
      <scheme val="minor"/>
    </font>
    <font>
      <sz val="11"/>
      <color theme="1"/>
      <name val="Calibri"/>
      <family val="2"/>
      <scheme val="minor"/>
    </font>
    <font>
      <b/>
      <sz val="10"/>
      <color theme="1"/>
      <name val="Arial"/>
      <family val="2"/>
    </font>
    <font>
      <sz val="11"/>
      <color theme="1"/>
      <name val="Arial"/>
      <family val="2"/>
    </font>
    <font>
      <sz val="10"/>
      <color theme="1"/>
      <name val="Arial"/>
      <family val="2"/>
    </font>
    <font>
      <sz val="10"/>
      <color rgb="FF000000"/>
      <name val="Arial"/>
      <family val="2"/>
    </font>
    <font>
      <b/>
      <sz val="10"/>
      <color rgb="FF000000"/>
      <name val="Arial"/>
      <family val="2"/>
    </font>
    <font>
      <sz val="10"/>
      <color theme="1"/>
      <name val="Calibri"/>
      <family val="2"/>
      <scheme val="minor"/>
    </font>
    <font>
      <b/>
      <sz val="11"/>
      <color theme="1"/>
      <name val="Calibri"/>
      <family val="2"/>
      <scheme val="minor"/>
    </font>
    <font>
      <b/>
      <sz val="11"/>
      <color theme="1"/>
      <name val="Arial"/>
      <family val="2"/>
    </font>
    <font>
      <b/>
      <u/>
      <sz val="11"/>
      <color theme="1"/>
      <name val="Arial"/>
      <family val="2"/>
    </font>
  </fonts>
  <fills count="7">
    <fill>
      <patternFill patternType="none"/>
    </fill>
    <fill>
      <patternFill patternType="gray125"/>
    </fill>
    <fill>
      <patternFill patternType="solid">
        <fgColor rgb="FFD8D8D8"/>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101">
    <xf numFmtId="0" fontId="0" fillId="0" borderId="0" xfId="0"/>
    <xf numFmtId="0" fontId="2" fillId="0" borderId="0" xfId="0" applyFont="1" applyAlignment="1">
      <alignment horizontal="justify"/>
    </xf>
    <xf numFmtId="0" fontId="4" fillId="0" borderId="3" xfId="0" applyFont="1" applyBorder="1" applyAlignment="1">
      <alignment horizontal="center" wrapText="1"/>
    </xf>
    <xf numFmtId="0" fontId="4" fillId="0" borderId="5" xfId="0" applyFont="1" applyBorder="1" applyAlignment="1">
      <alignment horizontal="center"/>
    </xf>
    <xf numFmtId="0" fontId="5" fillId="0" borderId="8" xfId="0" applyFont="1" applyBorder="1" applyAlignment="1">
      <alignment horizontal="center"/>
    </xf>
    <xf numFmtId="0" fontId="0" fillId="0" borderId="10" xfId="0" applyBorder="1"/>
    <xf numFmtId="0" fontId="5" fillId="0" borderId="9" xfId="0" applyFont="1" applyBorder="1" applyAlignment="1">
      <alignment horizontal="center"/>
    </xf>
    <xf numFmtId="0" fontId="0" fillId="0" borderId="10" xfId="0" applyBorder="1" applyAlignment="1">
      <alignment horizontal="center"/>
    </xf>
    <xf numFmtId="0" fontId="4" fillId="0" borderId="1" xfId="0" applyFont="1" applyBorder="1" applyAlignment="1">
      <alignment wrapText="1"/>
    </xf>
    <xf numFmtId="0" fontId="4" fillId="0" borderId="2" xfId="0" applyFont="1" applyBorder="1" applyAlignment="1"/>
    <xf numFmtId="0" fontId="4" fillId="0" borderId="8" xfId="0" applyFont="1" applyBorder="1" applyAlignment="1"/>
    <xf numFmtId="0" fontId="4" fillId="0" borderId="9" xfId="0" applyFont="1" applyBorder="1" applyAlignment="1"/>
    <xf numFmtId="0" fontId="4" fillId="0" borderId="10" xfId="0" applyFont="1" applyBorder="1" applyAlignment="1"/>
    <xf numFmtId="0" fontId="5" fillId="0" borderId="7" xfId="0" applyFont="1" applyBorder="1" applyAlignment="1"/>
    <xf numFmtId="0" fontId="5" fillId="0" borderId="8" xfId="0" applyFont="1" applyBorder="1" applyAlignment="1"/>
    <xf numFmtId="0" fontId="5" fillId="0" borderId="10" xfId="0" applyFont="1" applyBorder="1" applyAlignment="1"/>
    <xf numFmtId="0" fontId="6" fillId="0" borderId="8" xfId="0" applyFont="1" applyBorder="1" applyAlignment="1"/>
    <xf numFmtId="0" fontId="5" fillId="0" borderId="12" xfId="0" applyFont="1" applyBorder="1" applyAlignment="1"/>
    <xf numFmtId="0" fontId="0" fillId="0" borderId="12" xfId="0" applyBorder="1" applyAlignment="1"/>
    <xf numFmtId="0" fontId="4" fillId="0" borderId="0" xfId="0" applyFont="1" applyAlignment="1"/>
    <xf numFmtId="0" fontId="0" fillId="0" borderId="0" xfId="0" applyAlignment="1"/>
    <xf numFmtId="0" fontId="2" fillId="0" borderId="0" xfId="0" applyFont="1" applyAlignment="1"/>
    <xf numFmtId="0" fontId="4" fillId="0" borderId="4" xfId="0" applyFont="1" applyBorder="1" applyAlignment="1">
      <alignment horizontal="center"/>
    </xf>
    <xf numFmtId="0" fontId="0" fillId="0" borderId="4" xfId="0" applyBorder="1" applyAlignment="1"/>
    <xf numFmtId="0" fontId="0" fillId="0" borderId="5" xfId="0" applyBorder="1" applyAlignment="1"/>
    <xf numFmtId="0" fontId="3" fillId="0" borderId="0" xfId="0" applyFont="1" applyAlignment="1"/>
    <xf numFmtId="0" fontId="5" fillId="0" borderId="11" xfId="0" applyFont="1" applyBorder="1" applyAlignment="1"/>
    <xf numFmtId="0" fontId="5" fillId="0" borderId="5" xfId="0" applyFont="1" applyBorder="1" applyAlignment="1"/>
    <xf numFmtId="0" fontId="5" fillId="0" borderId="6" xfId="0" applyFont="1" applyBorder="1" applyAlignment="1"/>
    <xf numFmtId="0" fontId="6" fillId="0" borderId="5" xfId="0" applyFont="1" applyBorder="1" applyAlignment="1"/>
    <xf numFmtId="0" fontId="6" fillId="0" borderId="6" xfId="0" applyFont="1" applyBorder="1" applyAlignment="1"/>
    <xf numFmtId="0" fontId="5" fillId="0" borderId="0" xfId="0" applyFont="1" applyBorder="1" applyAlignment="1"/>
    <xf numFmtId="0" fontId="0" fillId="0" borderId="0" xfId="0" applyBorder="1" applyAlignment="1"/>
    <xf numFmtId="0" fontId="0" fillId="0" borderId="9" xfId="0" applyBorder="1"/>
    <xf numFmtId="0" fontId="5" fillId="0" borderId="9" xfId="0" applyFont="1" applyBorder="1" applyAlignment="1"/>
    <xf numFmtId="0" fontId="5" fillId="0" borderId="11" xfId="0" applyFont="1" applyBorder="1" applyAlignment="1">
      <alignment horizontal="center"/>
    </xf>
    <xf numFmtId="0" fontId="6" fillId="0" borderId="5" xfId="0" applyFont="1" applyBorder="1" applyAlignment="1">
      <alignment horizontal="center"/>
    </xf>
    <xf numFmtId="0" fontId="5" fillId="2" borderId="5" xfId="0" applyFont="1" applyFill="1" applyBorder="1" applyAlignment="1">
      <alignment horizontal="center"/>
    </xf>
    <xf numFmtId="0" fontId="4" fillId="0" borderId="5" xfId="0" quotePrefix="1" applyFont="1" applyBorder="1" applyAlignment="1">
      <alignment horizontal="center"/>
    </xf>
    <xf numFmtId="0" fontId="0" fillId="0" borderId="9" xfId="0" applyBorder="1" applyAlignment="1"/>
    <xf numFmtId="0" fontId="6" fillId="0" borderId="8" xfId="0" applyFont="1" applyBorder="1" applyAlignment="1">
      <alignment horizontal="center"/>
    </xf>
    <xf numFmtId="0" fontId="0" fillId="0" borderId="9" xfId="0" applyBorder="1" applyAlignment="1">
      <alignment horizontal="center"/>
    </xf>
    <xf numFmtId="0" fontId="6" fillId="0" borderId="9" xfId="0" applyFont="1" applyBorder="1" applyAlignment="1">
      <alignment horizontal="center"/>
    </xf>
    <xf numFmtId="0" fontId="6" fillId="0" borderId="11" xfId="0" applyFont="1" applyBorder="1" applyAlignment="1">
      <alignment horizontal="center"/>
    </xf>
    <xf numFmtId="0" fontId="5" fillId="0" borderId="11" xfId="0" applyFont="1" applyBorder="1" applyAlignment="1">
      <alignment horizontal="right"/>
    </xf>
    <xf numFmtId="0" fontId="0" fillId="3" borderId="5" xfId="0" applyFill="1" applyBorder="1" applyAlignment="1">
      <alignment horizontal="center"/>
    </xf>
    <xf numFmtId="0" fontId="0" fillId="3" borderId="0" xfId="0" applyFill="1" applyAlignment="1"/>
    <xf numFmtId="0" fontId="0" fillId="4" borderId="5" xfId="0" applyFill="1" applyBorder="1" applyAlignment="1">
      <alignment horizontal="center"/>
    </xf>
    <xf numFmtId="44" fontId="0" fillId="4" borderId="6" xfId="0" applyNumberFormat="1" applyFill="1" applyBorder="1" applyAlignment="1"/>
    <xf numFmtId="44" fontId="0" fillId="4" borderId="6" xfId="1" applyFont="1" applyFill="1" applyBorder="1" applyAlignment="1"/>
    <xf numFmtId="0" fontId="4" fillId="4" borderId="6" xfId="0" applyFont="1" applyFill="1" applyBorder="1" applyAlignment="1">
      <alignment horizontal="center"/>
    </xf>
    <xf numFmtId="0" fontId="4" fillId="4" borderId="6" xfId="0" applyFont="1" applyFill="1" applyBorder="1" applyAlignment="1">
      <alignment horizontal="center" vertical="top"/>
    </xf>
    <xf numFmtId="0" fontId="0" fillId="3" borderId="6" xfId="0" applyFill="1" applyBorder="1" applyAlignment="1"/>
    <xf numFmtId="44" fontId="0" fillId="3" borderId="6" xfId="1" applyFont="1" applyFill="1" applyBorder="1" applyAlignment="1"/>
    <xf numFmtId="44" fontId="4" fillId="3" borderId="6" xfId="1" applyFont="1" applyFill="1" applyBorder="1" applyAlignment="1">
      <alignment vertical="top"/>
    </xf>
    <xf numFmtId="0" fontId="0" fillId="3" borderId="13" xfId="0" applyFill="1" applyBorder="1" applyAlignment="1"/>
    <xf numFmtId="0" fontId="0" fillId="3" borderId="14" xfId="0" applyFill="1" applyBorder="1" applyAlignment="1"/>
    <xf numFmtId="44" fontId="5" fillId="4" borderId="10" xfId="0" applyNumberFormat="1" applyFont="1" applyFill="1" applyBorder="1" applyAlignment="1"/>
    <xf numFmtId="44" fontId="6" fillId="4" borderId="6" xfId="0" applyNumberFormat="1" applyFont="1" applyFill="1" applyBorder="1" applyAlignment="1"/>
    <xf numFmtId="0" fontId="0" fillId="4" borderId="0" xfId="0" applyFill="1"/>
    <xf numFmtId="0" fontId="4" fillId="0" borderId="2" xfId="0" applyFont="1" applyBorder="1" applyAlignment="1">
      <alignment wrapText="1"/>
    </xf>
    <xf numFmtId="44" fontId="5" fillId="4" borderId="6" xfId="0" applyNumberFormat="1" applyFont="1" applyFill="1" applyBorder="1" applyAlignment="1"/>
    <xf numFmtId="0" fontId="7" fillId="3" borderId="14" xfId="0" applyFont="1" applyFill="1" applyBorder="1"/>
    <xf numFmtId="0" fontId="4" fillId="0" borderId="0" xfId="0" applyFont="1" applyAlignment="1">
      <alignment horizontal="left" wrapText="1"/>
    </xf>
    <xf numFmtId="0" fontId="2" fillId="0" borderId="0" xfId="0" applyFont="1"/>
    <xf numFmtId="44" fontId="0" fillId="0" borderId="6" xfId="1" applyFont="1" applyFill="1" applyBorder="1" applyAlignment="1"/>
    <xf numFmtId="44" fontId="4" fillId="0" borderId="6" xfId="1" applyFont="1" applyFill="1" applyBorder="1" applyAlignment="1">
      <alignment vertical="top"/>
    </xf>
    <xf numFmtId="0" fontId="4" fillId="0" borderId="6" xfId="0" applyFont="1" applyFill="1" applyBorder="1" applyAlignment="1">
      <alignment horizontal="center"/>
    </xf>
    <xf numFmtId="0" fontId="4" fillId="0" borderId="6" xfId="0" applyFont="1" applyFill="1" applyBorder="1" applyAlignment="1">
      <alignment horizontal="center" vertical="top"/>
    </xf>
    <xf numFmtId="0" fontId="4" fillId="0" borderId="10" xfId="0" applyFont="1" applyFill="1" applyBorder="1" applyAlignment="1"/>
    <xf numFmtId="44" fontId="0" fillId="0" borderId="6" xfId="0" applyNumberFormat="1" applyFill="1" applyBorder="1" applyAlignment="1"/>
    <xf numFmtId="0" fontId="0" fillId="0" borderId="5" xfId="0" applyFill="1" applyBorder="1" applyAlignment="1">
      <alignment horizontal="center"/>
    </xf>
    <xf numFmtId="0" fontId="5" fillId="0" borderId="5" xfId="0" applyFont="1" applyFill="1" applyBorder="1" applyAlignment="1">
      <alignment horizontal="center"/>
    </xf>
    <xf numFmtId="4" fontId="5" fillId="0" borderId="5" xfId="0" applyNumberFormat="1" applyFont="1" applyFill="1" applyBorder="1" applyAlignment="1">
      <alignment horizontal="center"/>
    </xf>
    <xf numFmtId="4" fontId="0" fillId="0" borderId="5" xfId="0" applyNumberFormat="1" applyFill="1" applyBorder="1" applyAlignment="1">
      <alignment horizontal="center"/>
    </xf>
    <xf numFmtId="2" fontId="0" fillId="0" borderId="5" xfId="0" applyNumberFormat="1" applyFill="1" applyBorder="1" applyAlignment="1">
      <alignment horizontal="center"/>
    </xf>
    <xf numFmtId="164" fontId="0" fillId="0" borderId="5" xfId="0" applyNumberFormat="1" applyFill="1" applyBorder="1" applyAlignment="1">
      <alignment horizontal="center"/>
    </xf>
    <xf numFmtId="0" fontId="0" fillId="5" borderId="0" xfId="0" applyFill="1" applyAlignment="1"/>
    <xf numFmtId="0" fontId="0" fillId="5" borderId="13" xfId="0" applyFill="1" applyBorder="1" applyAlignment="1" applyProtection="1">
      <protection locked="0"/>
    </xf>
    <xf numFmtId="0" fontId="0" fillId="5" borderId="14" xfId="0" applyFill="1" applyBorder="1" applyAlignment="1" applyProtection="1">
      <protection locked="0"/>
    </xf>
    <xf numFmtId="0" fontId="0" fillId="5" borderId="6" xfId="0" applyFill="1" applyBorder="1" applyAlignment="1" applyProtection="1">
      <protection locked="0"/>
    </xf>
    <xf numFmtId="44" fontId="0" fillId="5" borderId="6" xfId="1" applyFont="1" applyFill="1" applyBorder="1" applyAlignment="1" applyProtection="1">
      <protection locked="0"/>
    </xf>
    <xf numFmtId="0" fontId="0" fillId="5" borderId="5" xfId="0" applyFill="1" applyBorder="1" applyAlignment="1" applyProtection="1">
      <alignment horizontal="center"/>
      <protection locked="0"/>
    </xf>
    <xf numFmtId="4" fontId="0" fillId="5" borderId="5" xfId="0" applyNumberFormat="1" applyFill="1" applyBorder="1" applyAlignment="1" applyProtection="1">
      <alignment horizontal="center"/>
      <protection locked="0"/>
    </xf>
    <xf numFmtId="44" fontId="5" fillId="0" borderId="10" xfId="0" applyNumberFormat="1" applyFont="1" applyFill="1" applyBorder="1" applyAlignment="1"/>
    <xf numFmtId="44" fontId="5" fillId="0" borderId="6" xfId="0" applyNumberFormat="1" applyFont="1" applyFill="1" applyBorder="1" applyAlignment="1"/>
    <xf numFmtId="44" fontId="6" fillId="0" borderId="6" xfId="0" applyNumberFormat="1" applyFont="1" applyFill="1" applyBorder="1" applyAlignment="1"/>
    <xf numFmtId="0" fontId="9" fillId="0" borderId="0" xfId="0" applyFont="1" applyAlignment="1"/>
    <xf numFmtId="0" fontId="0" fillId="5" borderId="6" xfId="0" applyFill="1" applyBorder="1" applyAlignment="1" applyProtection="1">
      <alignment horizontal="center"/>
      <protection locked="0"/>
    </xf>
    <xf numFmtId="0" fontId="0" fillId="0" borderId="6" xfId="0" applyFill="1" applyBorder="1" applyAlignment="1">
      <alignment horizontal="center"/>
    </xf>
    <xf numFmtId="14" fontId="0" fillId="5" borderId="13" xfId="0" applyNumberFormat="1" applyFill="1" applyBorder="1" applyAlignment="1" applyProtection="1">
      <protection locked="0"/>
    </xf>
    <xf numFmtId="0" fontId="8" fillId="0" borderId="13" xfId="0" applyFont="1" applyFill="1" applyBorder="1" applyAlignment="1" applyProtection="1">
      <alignment horizontal="center"/>
    </xf>
    <xf numFmtId="0" fontId="4" fillId="0" borderId="0" xfId="0" applyFont="1" applyAlignment="1">
      <alignment horizontal="left" wrapText="1"/>
    </xf>
    <xf numFmtId="1" fontId="0" fillId="0" borderId="6" xfId="0" applyNumberFormat="1" applyFill="1" applyBorder="1" applyAlignment="1">
      <alignment horizontal="center"/>
    </xf>
    <xf numFmtId="4" fontId="0" fillId="5" borderId="5" xfId="0" applyNumberFormat="1" applyFill="1" applyBorder="1" applyAlignment="1">
      <alignment horizontal="center"/>
    </xf>
    <xf numFmtId="0" fontId="4" fillId="0" borderId="0" xfId="0" applyFont="1" applyAlignment="1">
      <alignment horizontal="left" wrapText="1"/>
    </xf>
    <xf numFmtId="0" fontId="2" fillId="0" borderId="0" xfId="0" applyFont="1" applyAlignment="1">
      <alignment horizontal="left" wrapText="1"/>
    </xf>
    <xf numFmtId="0" fontId="2" fillId="0" borderId="0" xfId="0" applyFont="1" applyAlignment="1">
      <alignment horizontal="left"/>
    </xf>
    <xf numFmtId="0" fontId="0" fillId="6" borderId="6" xfId="0" applyFill="1" applyBorder="1" applyAlignment="1" applyProtection="1">
      <alignment horizontal="center"/>
      <protection locked="0"/>
    </xf>
    <xf numFmtId="0" fontId="4" fillId="0" borderId="11" xfId="0" quotePrefix="1" applyFont="1" applyBorder="1" applyAlignment="1">
      <alignment horizontal="center"/>
    </xf>
    <xf numFmtId="0" fontId="10" fillId="0" borderId="0" xfId="0" applyFont="1"/>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L67"/>
  <sheetViews>
    <sheetView showGridLines="0" tabSelected="1" zoomScaleNormal="100" zoomScaleSheetLayoutView="100" workbookViewId="0">
      <selection activeCell="C4" sqref="C4"/>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1.453125" bestFit="1" customWidth="1"/>
    <col min="9" max="9" width="10.6328125" bestFit="1" customWidth="1"/>
    <col min="10" max="10" width="15.453125" bestFit="1" customWidth="1"/>
  </cols>
  <sheetData>
    <row r="1" spans="2:10" x14ac:dyDescent="0.35">
      <c r="B1" s="100" t="s">
        <v>106</v>
      </c>
    </row>
    <row r="2" spans="2:10" x14ac:dyDescent="0.35">
      <c r="B2" s="87" t="s">
        <v>102</v>
      </c>
      <c r="D2" s="21" t="s">
        <v>1</v>
      </c>
      <c r="E2" s="21"/>
      <c r="F2" s="21"/>
      <c r="G2" s="21"/>
      <c r="H2" s="21"/>
      <c r="I2" s="21"/>
      <c r="J2" s="21"/>
    </row>
    <row r="3" spans="2:10" x14ac:dyDescent="0.35">
      <c r="B3" s="87"/>
      <c r="D3" s="21" t="s">
        <v>92</v>
      </c>
      <c r="E3" s="21"/>
      <c r="F3" s="21"/>
      <c r="G3" s="21"/>
      <c r="H3" s="21"/>
      <c r="I3" s="21"/>
      <c r="J3" s="21"/>
    </row>
    <row r="4" spans="2:10" x14ac:dyDescent="0.35">
      <c r="C4" s="20"/>
      <c r="D4" s="20"/>
      <c r="E4" s="20"/>
      <c r="F4" s="20"/>
      <c r="G4" s="20"/>
      <c r="H4" s="20"/>
      <c r="I4" s="20"/>
      <c r="J4" s="20"/>
    </row>
    <row r="5" spans="2:10" x14ac:dyDescent="0.35">
      <c r="B5" s="21" t="s">
        <v>66</v>
      </c>
      <c r="C5" s="20"/>
      <c r="D5" s="78"/>
      <c r="E5" s="78"/>
      <c r="F5" s="78"/>
      <c r="G5" s="78"/>
      <c r="H5" s="78"/>
      <c r="I5" s="91" t="s">
        <v>87</v>
      </c>
      <c r="J5" s="90"/>
    </row>
    <row r="6" spans="2:10" ht="18" customHeight="1" x14ac:dyDescent="0.35">
      <c r="B6" s="21" t="s">
        <v>67</v>
      </c>
      <c r="C6" s="20"/>
      <c r="D6" s="79"/>
      <c r="E6" s="79"/>
      <c r="F6" s="79"/>
      <c r="G6" s="79"/>
      <c r="H6" s="79"/>
      <c r="I6" s="79"/>
      <c r="J6" s="79"/>
    </row>
    <row r="7" spans="2:10" ht="18" customHeight="1" x14ac:dyDescent="0.35">
      <c r="B7" s="21" t="s">
        <v>86</v>
      </c>
      <c r="C7" s="20"/>
      <c r="D7" s="79"/>
      <c r="E7" s="79"/>
      <c r="F7" s="79"/>
      <c r="G7" s="79"/>
      <c r="H7" s="79"/>
      <c r="I7" s="79"/>
      <c r="J7" s="79"/>
    </row>
    <row r="8" spans="2:10" ht="56.5" customHeight="1" x14ac:dyDescent="0.35">
      <c r="B8" s="95" t="s">
        <v>2</v>
      </c>
      <c r="C8" s="95"/>
      <c r="D8" s="95"/>
      <c r="E8" s="95"/>
      <c r="F8" s="95"/>
      <c r="G8" s="95"/>
      <c r="H8" s="95"/>
      <c r="I8" s="95"/>
      <c r="J8" s="95"/>
    </row>
    <row r="9" spans="2:10" ht="34.5" customHeight="1" x14ac:dyDescent="0.35">
      <c r="B9" s="95" t="s">
        <v>82</v>
      </c>
      <c r="C9" s="95"/>
      <c r="D9" s="95"/>
      <c r="E9" s="95"/>
      <c r="F9" s="95"/>
      <c r="G9" s="95"/>
      <c r="H9" s="95"/>
      <c r="I9" s="95"/>
      <c r="J9" s="95"/>
    </row>
    <row r="10" spans="2:10" x14ac:dyDescent="0.35">
      <c r="B10" s="63"/>
      <c r="C10" s="63"/>
      <c r="D10" s="63"/>
      <c r="E10" s="63"/>
      <c r="F10" s="63"/>
      <c r="G10" s="63"/>
      <c r="H10" s="63"/>
      <c r="I10" s="63"/>
      <c r="J10" s="63"/>
    </row>
    <row r="11" spans="2:10" x14ac:dyDescent="0.35">
      <c r="B11" s="64" t="s">
        <v>96</v>
      </c>
      <c r="C11" s="20"/>
      <c r="D11" s="20"/>
      <c r="E11" s="20"/>
      <c r="F11" s="20"/>
      <c r="G11" s="20"/>
      <c r="H11" s="20"/>
      <c r="I11" s="20"/>
      <c r="J11" s="20"/>
    </row>
    <row r="12" spans="2:10" ht="41.4" customHeight="1" x14ac:dyDescent="0.35">
      <c r="B12" s="95" t="s">
        <v>88</v>
      </c>
      <c r="C12" s="95"/>
      <c r="D12" s="95"/>
      <c r="E12" s="95"/>
      <c r="F12" s="95"/>
      <c r="G12" s="95"/>
      <c r="H12" s="95"/>
      <c r="I12" s="95"/>
      <c r="J12" s="95"/>
    </row>
    <row r="13" spans="2:10" x14ac:dyDescent="0.35">
      <c r="B13" s="19"/>
      <c r="C13" s="20"/>
      <c r="D13" s="20"/>
      <c r="E13" s="20"/>
      <c r="F13" s="20"/>
      <c r="G13" s="20"/>
      <c r="H13" s="20"/>
      <c r="I13" s="20"/>
      <c r="J13" s="20"/>
    </row>
    <row r="14" spans="2:10" x14ac:dyDescent="0.35">
      <c r="B14" s="21" t="s">
        <v>4</v>
      </c>
      <c r="C14" s="20"/>
      <c r="D14" s="20"/>
      <c r="E14" s="20"/>
      <c r="F14" s="20"/>
      <c r="G14" s="20"/>
      <c r="H14" s="20"/>
      <c r="I14" s="20"/>
      <c r="J14" s="20"/>
    </row>
    <row r="15" spans="2:10" ht="15" thickBot="1" x14ac:dyDescent="0.4">
      <c r="B15" s="19"/>
      <c r="C15" s="20"/>
      <c r="D15" s="20"/>
      <c r="E15" s="20"/>
      <c r="F15" s="20"/>
      <c r="G15" s="20"/>
      <c r="H15" s="20"/>
      <c r="I15" s="20"/>
      <c r="J15" s="20"/>
    </row>
    <row r="16" spans="2:10" ht="51" x14ac:dyDescent="0.35">
      <c r="B16" s="8" t="s">
        <v>5</v>
      </c>
      <c r="C16" s="8" t="s">
        <v>6</v>
      </c>
      <c r="D16" s="8" t="s">
        <v>7</v>
      </c>
      <c r="E16" s="8" t="s">
        <v>8</v>
      </c>
      <c r="F16" s="8" t="s">
        <v>9</v>
      </c>
      <c r="G16" s="2" t="s">
        <v>10</v>
      </c>
      <c r="H16" s="8" t="s">
        <v>12</v>
      </c>
      <c r="I16" s="8" t="s">
        <v>72</v>
      </c>
      <c r="J16" s="2" t="s">
        <v>100</v>
      </c>
    </row>
    <row r="17" spans="2:10" ht="39" thickBot="1" x14ac:dyDescent="0.4">
      <c r="B17" s="9"/>
      <c r="C17" s="9"/>
      <c r="D17" s="9"/>
      <c r="E17" s="9"/>
      <c r="F17" s="9"/>
      <c r="G17" s="22" t="s">
        <v>11</v>
      </c>
      <c r="H17" s="60" t="s">
        <v>101</v>
      </c>
      <c r="I17" s="60" t="s">
        <v>83</v>
      </c>
      <c r="J17" s="22" t="s">
        <v>15</v>
      </c>
    </row>
    <row r="18" spans="2:10" ht="15" thickBot="1" x14ac:dyDescent="0.4">
      <c r="B18" s="99" t="s">
        <v>56</v>
      </c>
      <c r="C18" s="99" t="s">
        <v>57</v>
      </c>
      <c r="D18" s="99" t="s">
        <v>58</v>
      </c>
      <c r="E18" s="99" t="s">
        <v>59</v>
      </c>
      <c r="F18" s="99" t="s">
        <v>60</v>
      </c>
      <c r="G18" s="99" t="s">
        <v>61</v>
      </c>
      <c r="H18" s="99" t="s">
        <v>62</v>
      </c>
      <c r="I18" s="99" t="s">
        <v>63</v>
      </c>
      <c r="J18" s="99" t="s">
        <v>64</v>
      </c>
    </row>
    <row r="19" spans="2:10" ht="15" thickBot="1" x14ac:dyDescent="0.4">
      <c r="B19" s="3">
        <v>1</v>
      </c>
      <c r="C19" s="80"/>
      <c r="D19" s="98">
        <v>2</v>
      </c>
      <c r="E19" s="89">
        <f>ROUNDDOWN((+(1000/$J$44)),0)*D19</f>
        <v>44</v>
      </c>
      <c r="F19" s="67">
        <v>4000</v>
      </c>
      <c r="G19" s="80"/>
      <c r="H19" s="81"/>
      <c r="I19" s="66">
        <v>100</v>
      </c>
      <c r="J19" s="65">
        <f>+(H19+I19)*E19</f>
        <v>4400</v>
      </c>
    </row>
    <row r="20" spans="2:10" ht="15" thickBot="1" x14ac:dyDescent="0.4">
      <c r="B20" s="3">
        <v>2</v>
      </c>
      <c r="C20" s="80"/>
      <c r="D20" s="98">
        <v>2</v>
      </c>
      <c r="E20" s="89">
        <f t="shared" ref="E20:E33" si="0">ROUNDDOWN((+(1000/$J$44)),0)*D20</f>
        <v>44</v>
      </c>
      <c r="F20" s="67">
        <v>4000</v>
      </c>
      <c r="G20" s="80"/>
      <c r="H20" s="81"/>
      <c r="I20" s="66">
        <f>I19*1.1</f>
        <v>110.00000000000001</v>
      </c>
      <c r="J20" s="65">
        <f>+(H20+I20)*E20</f>
        <v>4840.0000000000009</v>
      </c>
    </row>
    <row r="21" spans="2:10" ht="15" thickBot="1" x14ac:dyDescent="0.4">
      <c r="B21" s="3">
        <v>3</v>
      </c>
      <c r="C21" s="80"/>
      <c r="D21" s="98">
        <v>2</v>
      </c>
      <c r="E21" s="89">
        <f t="shared" si="0"/>
        <v>44</v>
      </c>
      <c r="F21" s="67">
        <v>4000</v>
      </c>
      <c r="G21" s="80"/>
      <c r="H21" s="81"/>
      <c r="I21" s="66">
        <f t="shared" ref="I21:I33" si="1">I20*1.1</f>
        <v>121.00000000000003</v>
      </c>
      <c r="J21" s="65">
        <f>+(H21+I21)*E21</f>
        <v>5324.0000000000009</v>
      </c>
    </row>
    <row r="22" spans="2:10" ht="15" thickBot="1" x14ac:dyDescent="0.4">
      <c r="B22" s="3">
        <v>4</v>
      </c>
      <c r="C22" s="80"/>
      <c r="D22" s="98">
        <v>2</v>
      </c>
      <c r="E22" s="89">
        <f t="shared" si="0"/>
        <v>44</v>
      </c>
      <c r="F22" s="67">
        <v>4000</v>
      </c>
      <c r="G22" s="80"/>
      <c r="H22" s="81"/>
      <c r="I22" s="66">
        <f t="shared" si="1"/>
        <v>133.10000000000005</v>
      </c>
      <c r="J22" s="65">
        <f t="shared" ref="J22:J28" si="2">+(H22+I22)*E22</f>
        <v>5856.4000000000024</v>
      </c>
    </row>
    <row r="23" spans="2:10" ht="15" thickBot="1" x14ac:dyDescent="0.4">
      <c r="B23" s="3">
        <v>5</v>
      </c>
      <c r="C23" s="80"/>
      <c r="D23" s="98">
        <v>2</v>
      </c>
      <c r="E23" s="89">
        <f t="shared" si="0"/>
        <v>44</v>
      </c>
      <c r="F23" s="67">
        <v>4000</v>
      </c>
      <c r="G23" s="80"/>
      <c r="H23" s="81"/>
      <c r="I23" s="66">
        <f t="shared" si="1"/>
        <v>146.41000000000008</v>
      </c>
      <c r="J23" s="65">
        <f t="shared" si="2"/>
        <v>6442.0400000000036</v>
      </c>
    </row>
    <row r="24" spans="2:10" ht="15" thickBot="1" x14ac:dyDescent="0.4">
      <c r="B24" s="3">
        <v>6</v>
      </c>
      <c r="C24" s="80"/>
      <c r="D24" s="98">
        <v>2</v>
      </c>
      <c r="E24" s="89">
        <f t="shared" si="0"/>
        <v>44</v>
      </c>
      <c r="F24" s="67">
        <v>4000</v>
      </c>
      <c r="G24" s="80"/>
      <c r="H24" s="81"/>
      <c r="I24" s="66">
        <f t="shared" si="1"/>
        <v>161.0510000000001</v>
      </c>
      <c r="J24" s="65">
        <f t="shared" si="2"/>
        <v>7086.2440000000042</v>
      </c>
    </row>
    <row r="25" spans="2:10" ht="15" thickBot="1" x14ac:dyDescent="0.4">
      <c r="B25" s="3">
        <v>7</v>
      </c>
      <c r="C25" s="80"/>
      <c r="D25" s="98">
        <v>2</v>
      </c>
      <c r="E25" s="89">
        <f t="shared" si="0"/>
        <v>44</v>
      </c>
      <c r="F25" s="67">
        <v>4000</v>
      </c>
      <c r="G25" s="80"/>
      <c r="H25" s="81"/>
      <c r="I25" s="66">
        <f t="shared" si="1"/>
        <v>177.15610000000012</v>
      </c>
      <c r="J25" s="65">
        <f t="shared" si="2"/>
        <v>7794.8684000000057</v>
      </c>
    </row>
    <row r="26" spans="2:10" ht="15" thickBot="1" x14ac:dyDescent="0.4">
      <c r="B26" s="3">
        <v>8</v>
      </c>
      <c r="C26" s="80"/>
      <c r="D26" s="98">
        <v>2</v>
      </c>
      <c r="E26" s="89">
        <f t="shared" si="0"/>
        <v>44</v>
      </c>
      <c r="F26" s="67">
        <v>4000</v>
      </c>
      <c r="G26" s="80"/>
      <c r="H26" s="81"/>
      <c r="I26" s="66">
        <f t="shared" si="1"/>
        <v>194.87171000000015</v>
      </c>
      <c r="J26" s="65">
        <f t="shared" si="2"/>
        <v>8574.3552400000062</v>
      </c>
    </row>
    <row r="27" spans="2:10" ht="15" thickBot="1" x14ac:dyDescent="0.4">
      <c r="B27" s="3">
        <v>9</v>
      </c>
      <c r="C27" s="80"/>
      <c r="D27" s="98">
        <v>2</v>
      </c>
      <c r="E27" s="89">
        <f t="shared" si="0"/>
        <v>44</v>
      </c>
      <c r="F27" s="67">
        <v>4000</v>
      </c>
      <c r="G27" s="80"/>
      <c r="H27" s="81"/>
      <c r="I27" s="66">
        <f t="shared" si="1"/>
        <v>214.3588810000002</v>
      </c>
      <c r="J27" s="65">
        <f t="shared" si="2"/>
        <v>9431.7907640000085</v>
      </c>
    </row>
    <row r="28" spans="2:10" ht="15" thickBot="1" x14ac:dyDescent="0.4">
      <c r="B28" s="3">
        <v>10</v>
      </c>
      <c r="C28" s="80"/>
      <c r="D28" s="98">
        <v>2</v>
      </c>
      <c r="E28" s="89">
        <f t="shared" si="0"/>
        <v>44</v>
      </c>
      <c r="F28" s="67">
        <v>4000</v>
      </c>
      <c r="G28" s="80"/>
      <c r="H28" s="81"/>
      <c r="I28" s="66">
        <f t="shared" si="1"/>
        <v>235.79476910000022</v>
      </c>
      <c r="J28" s="65">
        <f t="shared" si="2"/>
        <v>10374.96984040001</v>
      </c>
    </row>
    <row r="29" spans="2:10" ht="15" thickBot="1" x14ac:dyDescent="0.4">
      <c r="B29" s="3">
        <v>11</v>
      </c>
      <c r="C29" s="80"/>
      <c r="D29" s="98">
        <v>2</v>
      </c>
      <c r="E29" s="89">
        <f t="shared" si="0"/>
        <v>44</v>
      </c>
      <c r="F29" s="67">
        <v>4000</v>
      </c>
      <c r="G29" s="80"/>
      <c r="H29" s="81"/>
      <c r="I29" s="66">
        <f t="shared" si="1"/>
        <v>259.37424601000026</v>
      </c>
      <c r="J29" s="65">
        <f t="shared" ref="J29" si="3">+(H29+I29)*E29</f>
        <v>11412.466824440011</v>
      </c>
    </row>
    <row r="30" spans="2:10" ht="15" thickBot="1" x14ac:dyDescent="0.4">
      <c r="B30" s="3">
        <v>12</v>
      </c>
      <c r="C30" s="80"/>
      <c r="D30" s="98">
        <v>2</v>
      </c>
      <c r="E30" s="89">
        <f t="shared" si="0"/>
        <v>44</v>
      </c>
      <c r="F30" s="68">
        <v>4000</v>
      </c>
      <c r="G30" s="80"/>
      <c r="H30" s="81"/>
      <c r="I30" s="66">
        <f t="shared" si="1"/>
        <v>285.3116706110003</v>
      </c>
      <c r="J30" s="65">
        <f t="shared" ref="J30" si="4">+(H30+I30)*E30</f>
        <v>12553.713506884013</v>
      </c>
    </row>
    <row r="31" spans="2:10" ht="15" thickBot="1" x14ac:dyDescent="0.4">
      <c r="B31" s="3">
        <v>13</v>
      </c>
      <c r="C31" s="80"/>
      <c r="D31" s="98">
        <v>2</v>
      </c>
      <c r="E31" s="89">
        <f t="shared" si="0"/>
        <v>44</v>
      </c>
      <c r="F31" s="68">
        <v>4000</v>
      </c>
      <c r="G31" s="80"/>
      <c r="H31" s="81"/>
      <c r="I31" s="66">
        <f t="shared" si="1"/>
        <v>313.84283767210036</v>
      </c>
      <c r="J31" s="65">
        <f>+(H31+I31)*E31</f>
        <v>13809.084857572416</v>
      </c>
    </row>
    <row r="32" spans="2:10" ht="15" thickBot="1" x14ac:dyDescent="0.4">
      <c r="B32" s="3">
        <v>14</v>
      </c>
      <c r="C32" s="80"/>
      <c r="D32" s="98">
        <v>2</v>
      </c>
      <c r="E32" s="89">
        <f t="shared" si="0"/>
        <v>44</v>
      </c>
      <c r="F32" s="68">
        <v>4000</v>
      </c>
      <c r="G32" s="80"/>
      <c r="H32" s="81"/>
      <c r="I32" s="66">
        <f t="shared" si="1"/>
        <v>345.22712143931039</v>
      </c>
      <c r="J32" s="65">
        <f>+(H32+I32)*E32</f>
        <v>15189.993343329657</v>
      </c>
    </row>
    <row r="33" spans="2:10" ht="15" thickBot="1" x14ac:dyDescent="0.4">
      <c r="B33" s="3">
        <v>15</v>
      </c>
      <c r="C33" s="80"/>
      <c r="D33" s="98">
        <v>2</v>
      </c>
      <c r="E33" s="89">
        <f t="shared" si="0"/>
        <v>44</v>
      </c>
      <c r="F33" s="68">
        <v>4000</v>
      </c>
      <c r="G33" s="80"/>
      <c r="H33" s="81"/>
      <c r="I33" s="66">
        <f t="shared" si="1"/>
        <v>379.74983358324147</v>
      </c>
      <c r="J33" s="65">
        <f>+(H33+I33)*E33</f>
        <v>16708.992677662623</v>
      </c>
    </row>
    <row r="34" spans="2:10" ht="15" thickBot="1" x14ac:dyDescent="0.4">
      <c r="B34" s="24"/>
      <c r="C34" s="10" t="s">
        <v>16</v>
      </c>
      <c r="D34" s="11"/>
      <c r="E34" s="11"/>
      <c r="F34" s="11"/>
      <c r="G34" s="11"/>
      <c r="H34" s="11"/>
      <c r="I34" s="69"/>
      <c r="J34" s="70">
        <f>SUM(J19:J33)</f>
        <v>139798.91945428876</v>
      </c>
    </row>
    <row r="35" spans="2:10" x14ac:dyDescent="0.35">
      <c r="B35" s="1"/>
      <c r="C35" s="20"/>
      <c r="D35" s="20"/>
      <c r="E35" s="20"/>
      <c r="F35" s="20"/>
      <c r="G35" s="20"/>
      <c r="H35" s="20"/>
      <c r="I35" s="20"/>
      <c r="J35" s="20"/>
    </row>
    <row r="36" spans="2:10" ht="33.75" customHeight="1" x14ac:dyDescent="0.35">
      <c r="B36" s="96" t="s">
        <v>17</v>
      </c>
      <c r="C36" s="96"/>
      <c r="D36" s="96"/>
      <c r="E36" s="96"/>
      <c r="F36" s="96"/>
      <c r="G36" s="96"/>
      <c r="H36" s="96"/>
      <c r="I36" s="96"/>
      <c r="J36" s="96"/>
    </row>
    <row r="37" spans="2:10" x14ac:dyDescent="0.35">
      <c r="B37" s="21"/>
      <c r="C37" s="20"/>
      <c r="D37" s="20"/>
      <c r="E37" s="20"/>
      <c r="F37" s="20"/>
      <c r="G37" s="20"/>
      <c r="H37" s="20"/>
      <c r="I37" s="20"/>
      <c r="J37" s="20"/>
    </row>
    <row r="38" spans="2:10" x14ac:dyDescent="0.35">
      <c r="B38" s="21" t="s">
        <v>18</v>
      </c>
      <c r="C38" s="20"/>
      <c r="D38" s="20"/>
      <c r="E38" s="20"/>
      <c r="F38" s="20"/>
      <c r="G38" s="20"/>
      <c r="H38" s="20"/>
      <c r="I38" s="20"/>
      <c r="J38" s="20"/>
    </row>
    <row r="39" spans="2:10" x14ac:dyDescent="0.35">
      <c r="B39" s="19"/>
      <c r="C39" s="20"/>
      <c r="D39" s="20"/>
      <c r="E39" s="20"/>
      <c r="F39" s="20"/>
      <c r="G39" s="20"/>
      <c r="H39" s="20"/>
      <c r="I39" s="20"/>
      <c r="J39" s="20"/>
    </row>
    <row r="40" spans="2:10" ht="15" thickBot="1" x14ac:dyDescent="0.4">
      <c r="B40" s="13" t="s">
        <v>19</v>
      </c>
      <c r="C40" s="31"/>
      <c r="E40" s="31"/>
      <c r="F40" s="32"/>
      <c r="G40" s="32"/>
      <c r="I40" s="20"/>
      <c r="J40" s="25"/>
    </row>
    <row r="41" spans="2:10" ht="15" thickBot="1" x14ac:dyDescent="0.4">
      <c r="B41" s="4">
        <v>1</v>
      </c>
      <c r="C41" s="4">
        <v>2</v>
      </c>
      <c r="D41" s="41"/>
      <c r="E41" s="6"/>
      <c r="F41" s="41"/>
      <c r="G41" s="41"/>
      <c r="H41" s="7"/>
      <c r="I41" s="35">
        <v>3</v>
      </c>
      <c r="J41" s="35">
        <v>4</v>
      </c>
    </row>
    <row r="42" spans="2:10" ht="15" thickBot="1" x14ac:dyDescent="0.4">
      <c r="B42" s="40" t="s">
        <v>20</v>
      </c>
      <c r="C42" s="40" t="s">
        <v>21</v>
      </c>
      <c r="D42" s="41"/>
      <c r="E42" s="42"/>
      <c r="F42" s="41"/>
      <c r="G42" s="41"/>
      <c r="H42" s="7"/>
      <c r="I42" s="43" t="s">
        <v>22</v>
      </c>
      <c r="J42" s="36" t="s">
        <v>23</v>
      </c>
    </row>
    <row r="43" spans="2:10" ht="15" thickBot="1" x14ac:dyDescent="0.4">
      <c r="B43" s="4" t="s">
        <v>24</v>
      </c>
      <c r="C43" s="14" t="s">
        <v>25</v>
      </c>
      <c r="D43" s="33"/>
      <c r="E43" s="34"/>
      <c r="F43" s="33"/>
      <c r="G43" s="33"/>
      <c r="H43" s="5"/>
      <c r="I43" s="44" t="s">
        <v>26</v>
      </c>
      <c r="J43" s="82"/>
    </row>
    <row r="44" spans="2:10" ht="15" thickBot="1" x14ac:dyDescent="0.4">
      <c r="B44" s="4" t="s">
        <v>27</v>
      </c>
      <c r="C44" s="14" t="s">
        <v>28</v>
      </c>
      <c r="D44" s="33"/>
      <c r="E44" s="34"/>
      <c r="F44" s="33"/>
      <c r="G44" s="33"/>
      <c r="H44" s="5"/>
      <c r="I44" s="44" t="s">
        <v>29</v>
      </c>
      <c r="J44" s="71">
        <v>45</v>
      </c>
    </row>
    <row r="45" spans="2:10" ht="15" thickBot="1" x14ac:dyDescent="0.4">
      <c r="B45" s="4" t="s">
        <v>30</v>
      </c>
      <c r="C45" s="14" t="s">
        <v>31</v>
      </c>
      <c r="D45" s="33"/>
      <c r="E45" s="34"/>
      <c r="F45" s="33"/>
      <c r="G45" s="33"/>
      <c r="H45" s="5"/>
      <c r="I45" s="44" t="s">
        <v>32</v>
      </c>
      <c r="J45" s="72">
        <v>15</v>
      </c>
    </row>
    <row r="46" spans="2:10" ht="15" thickBot="1" x14ac:dyDescent="0.4">
      <c r="B46" s="4" t="s">
        <v>33</v>
      </c>
      <c r="C46" s="14" t="s">
        <v>34</v>
      </c>
      <c r="D46" s="33"/>
      <c r="E46" s="34"/>
      <c r="F46" s="33"/>
      <c r="G46" s="33"/>
      <c r="H46" s="5"/>
      <c r="I46" s="44" t="s">
        <v>35</v>
      </c>
      <c r="J46" s="73">
        <v>2.83</v>
      </c>
    </row>
    <row r="47" spans="2:10" ht="15" thickBot="1" x14ac:dyDescent="0.4">
      <c r="B47" s="4" t="s">
        <v>36</v>
      </c>
      <c r="C47" s="14" t="s">
        <v>37</v>
      </c>
      <c r="D47" s="33"/>
      <c r="E47" s="34"/>
      <c r="F47" s="33"/>
      <c r="G47" s="33"/>
      <c r="H47" s="5"/>
      <c r="I47" s="44" t="s">
        <v>35</v>
      </c>
      <c r="J47" s="94"/>
    </row>
    <row r="48" spans="2:10" ht="15" thickBot="1" x14ac:dyDescent="0.4">
      <c r="B48" s="4" t="s">
        <v>38</v>
      </c>
      <c r="C48" s="14" t="s">
        <v>39</v>
      </c>
      <c r="D48" s="33"/>
      <c r="E48" s="34"/>
      <c r="F48" s="33"/>
      <c r="G48" s="33"/>
      <c r="H48" s="5"/>
      <c r="I48" s="44" t="s">
        <v>35</v>
      </c>
      <c r="J48" s="83"/>
    </row>
    <row r="49" spans="2:12" ht="15" thickBot="1" x14ac:dyDescent="0.4">
      <c r="B49" s="4" t="s">
        <v>40</v>
      </c>
      <c r="C49" s="14" t="s">
        <v>65</v>
      </c>
      <c r="D49" s="33"/>
      <c r="E49" s="34"/>
      <c r="F49" s="33"/>
      <c r="G49" s="33"/>
      <c r="H49" s="5"/>
      <c r="I49" s="44" t="s">
        <v>35</v>
      </c>
      <c r="J49" s="74">
        <f>+(1000/J44)*(1500+J47+J48)</f>
        <v>33333.333333333336</v>
      </c>
    </row>
    <row r="50" spans="2:12" ht="15" thickBot="1" x14ac:dyDescent="0.4">
      <c r="B50" s="4" t="s">
        <v>41</v>
      </c>
      <c r="C50" s="14" t="s">
        <v>42</v>
      </c>
      <c r="D50" s="33"/>
      <c r="E50" s="34"/>
      <c r="F50" s="33"/>
      <c r="G50" s="33"/>
      <c r="H50" s="5"/>
      <c r="I50" s="44" t="s">
        <v>43</v>
      </c>
      <c r="J50" s="75">
        <f>+(1000/J44)*(J43/1000)</f>
        <v>0</v>
      </c>
    </row>
    <row r="51" spans="2:12" ht="15" thickBot="1" x14ac:dyDescent="0.4">
      <c r="B51" s="4" t="s">
        <v>44</v>
      </c>
      <c r="C51" s="14" t="s">
        <v>45</v>
      </c>
      <c r="D51" s="33"/>
      <c r="E51" s="34"/>
      <c r="F51" s="33"/>
      <c r="G51" s="33"/>
      <c r="H51" s="5"/>
      <c r="I51" s="44" t="s">
        <v>35</v>
      </c>
      <c r="J51" s="76">
        <f>+J46*4000*J50</f>
        <v>0</v>
      </c>
    </row>
    <row r="52" spans="2:12" ht="15" thickBot="1" x14ac:dyDescent="0.4">
      <c r="B52" s="4" t="s">
        <v>46</v>
      </c>
      <c r="C52" s="14" t="s">
        <v>68</v>
      </c>
      <c r="D52" s="33"/>
      <c r="E52" s="34"/>
      <c r="F52" s="33"/>
      <c r="G52" s="33"/>
      <c r="H52" s="5"/>
      <c r="I52" s="44" t="s">
        <v>35</v>
      </c>
      <c r="J52" s="76">
        <f>+J49+(J45*J51)</f>
        <v>33333.333333333336</v>
      </c>
    </row>
    <row r="53" spans="2:12" x14ac:dyDescent="0.35">
      <c r="B53" s="25"/>
      <c r="C53" s="17"/>
      <c r="D53" s="17"/>
      <c r="E53" s="17"/>
      <c r="F53" s="17"/>
      <c r="G53" s="18"/>
      <c r="H53" s="18"/>
      <c r="I53" s="20"/>
      <c r="J53" s="25"/>
    </row>
    <row r="54" spans="2:12" x14ac:dyDescent="0.35">
      <c r="B54" s="19" t="s">
        <v>47</v>
      </c>
      <c r="C54" s="19"/>
      <c r="D54" s="20"/>
      <c r="E54" s="20"/>
      <c r="F54" s="20"/>
      <c r="G54" s="20"/>
      <c r="H54" s="20"/>
      <c r="I54" s="20"/>
      <c r="J54" s="20"/>
    </row>
    <row r="55" spans="2:12" x14ac:dyDescent="0.35">
      <c r="B55" s="19" t="s">
        <v>48</v>
      </c>
      <c r="C55" s="19"/>
      <c r="D55" s="19"/>
      <c r="E55" s="19"/>
      <c r="F55" s="20"/>
      <c r="G55" s="20"/>
      <c r="I55" s="20"/>
      <c r="J55" s="20"/>
    </row>
    <row r="56" spans="2:12" x14ac:dyDescent="0.35">
      <c r="B56" s="19" t="s">
        <v>50</v>
      </c>
      <c r="C56" s="19"/>
      <c r="D56" s="19"/>
      <c r="E56" s="19"/>
      <c r="F56" s="20"/>
      <c r="G56" s="20"/>
      <c r="H56" s="20"/>
      <c r="I56" s="20"/>
      <c r="J56" s="20"/>
    </row>
    <row r="57" spans="2:12" x14ac:dyDescent="0.35">
      <c r="B57" s="77"/>
      <c r="C57" s="19" t="s">
        <v>85</v>
      </c>
      <c r="D57" s="20"/>
      <c r="E57" s="20"/>
      <c r="F57" s="20"/>
      <c r="G57" s="20"/>
      <c r="H57" s="20"/>
      <c r="I57" s="20"/>
      <c r="J57" s="20"/>
      <c r="L57" s="20"/>
    </row>
    <row r="58" spans="2:12" x14ac:dyDescent="0.35">
      <c r="B58" s="19"/>
      <c r="C58" s="20"/>
      <c r="D58" s="20"/>
      <c r="E58" s="20"/>
      <c r="F58" s="20"/>
      <c r="G58" s="20"/>
      <c r="H58" s="20"/>
      <c r="I58" s="20"/>
      <c r="J58" s="20"/>
    </row>
    <row r="59" spans="2:12" x14ac:dyDescent="0.35">
      <c r="B59" s="19" t="s">
        <v>84</v>
      </c>
      <c r="C59" s="20"/>
      <c r="D59" s="20"/>
      <c r="E59" s="20"/>
      <c r="F59" s="20"/>
      <c r="G59" s="20"/>
      <c r="H59" s="20"/>
      <c r="I59" s="20"/>
      <c r="J59" s="20"/>
    </row>
    <row r="60" spans="2:12" x14ac:dyDescent="0.35">
      <c r="B60" s="19"/>
      <c r="C60" s="20"/>
      <c r="D60" s="20"/>
      <c r="E60" s="20"/>
      <c r="F60" s="20"/>
      <c r="G60" s="20"/>
      <c r="H60" s="20"/>
      <c r="I60" s="20"/>
      <c r="J60" s="20"/>
    </row>
    <row r="61" spans="2:12" x14ac:dyDescent="0.35">
      <c r="B61" s="21" t="s">
        <v>52</v>
      </c>
      <c r="C61" s="20"/>
      <c r="D61" s="20"/>
      <c r="E61" s="20"/>
      <c r="F61" s="20"/>
      <c r="G61" s="20"/>
      <c r="H61" s="20"/>
      <c r="I61" s="20"/>
      <c r="J61" s="20"/>
    </row>
    <row r="62" spans="2:12" ht="15" thickBot="1" x14ac:dyDescent="0.4">
      <c r="B62" s="19"/>
      <c r="C62" s="20"/>
      <c r="D62" s="20"/>
      <c r="E62" s="20"/>
      <c r="F62" s="20"/>
      <c r="G62" s="20"/>
      <c r="H62" s="20"/>
      <c r="I62" s="20"/>
      <c r="J62" s="20"/>
    </row>
    <row r="63" spans="2:12" ht="15" thickBot="1" x14ac:dyDescent="0.4">
      <c r="B63" s="26">
        <v>1</v>
      </c>
      <c r="C63" s="14" t="s">
        <v>53</v>
      </c>
      <c r="D63" s="33"/>
      <c r="E63" s="33"/>
      <c r="F63" s="39"/>
      <c r="G63" s="33"/>
      <c r="H63" s="5"/>
      <c r="I63" s="15" t="s">
        <v>35</v>
      </c>
      <c r="J63" s="84">
        <f>+J34</f>
        <v>139798.91945428876</v>
      </c>
    </row>
    <row r="64" spans="2:12" ht="15" thickBot="1" x14ac:dyDescent="0.4">
      <c r="B64" s="27">
        <v>2</v>
      </c>
      <c r="C64" s="14" t="s">
        <v>54</v>
      </c>
      <c r="D64" s="33"/>
      <c r="E64" s="33"/>
      <c r="F64" s="39"/>
      <c r="G64" s="33"/>
      <c r="H64" s="5"/>
      <c r="I64" s="28" t="s">
        <v>35</v>
      </c>
      <c r="J64" s="85">
        <f>+J52</f>
        <v>33333.333333333336</v>
      </c>
    </row>
    <row r="65" spans="2:10" ht="15" thickBot="1" x14ac:dyDescent="0.4">
      <c r="B65" s="29">
        <v>3</v>
      </c>
      <c r="C65" s="16" t="s">
        <v>55</v>
      </c>
      <c r="D65" s="33"/>
      <c r="E65" s="33"/>
      <c r="F65" s="39"/>
      <c r="G65" s="33"/>
      <c r="H65" s="5"/>
      <c r="I65" s="30" t="s">
        <v>35</v>
      </c>
      <c r="J65" s="86">
        <f>SUM(J63:J64)</f>
        <v>173132.2527876221</v>
      </c>
    </row>
    <row r="66" spans="2:10" x14ac:dyDescent="0.35">
      <c r="B66" s="19"/>
      <c r="C66" s="20"/>
      <c r="D66" s="20"/>
      <c r="E66" s="20"/>
      <c r="F66" s="20"/>
      <c r="G66" s="20"/>
      <c r="H66" s="20"/>
      <c r="I66" s="20"/>
      <c r="J66" s="20"/>
    </row>
    <row r="67" spans="2:10" x14ac:dyDescent="0.35">
      <c r="B67" s="19"/>
      <c r="C67" s="20"/>
      <c r="D67" s="20"/>
      <c r="E67" s="20"/>
      <c r="F67" s="20"/>
      <c r="G67" s="20"/>
      <c r="H67" s="20"/>
      <c r="I67" s="20"/>
      <c r="J67" s="20"/>
    </row>
  </sheetData>
  <sheetProtection algorithmName="SHA-512" hashValue="jNESTQaye8WMHiEyFLWmtbtUk/h70qShxLerrO0NHx3Qin7qR13xgnohvoxVnGxHb0/IMoJUzPWXmiu6ByK8vQ==" saltValue="R96mxNeAyKeSHLTGBN/9tA==" spinCount="100000" sheet="1" objects="1" scenarios="1"/>
  <mergeCells count="4">
    <mergeCell ref="B8:J8"/>
    <mergeCell ref="B9:J9"/>
    <mergeCell ref="B12:J12"/>
    <mergeCell ref="B36:J36"/>
  </mergeCells>
  <pageMargins left="0.70866141732283472" right="0.35433070866141736" top="0.74803149606299213" bottom="0.74803149606299213"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F26EB-B894-4317-BE73-90E1110CAE11}">
  <sheetPr>
    <pageSetUpPr fitToPage="1"/>
  </sheetPr>
  <dimension ref="B1:L67"/>
  <sheetViews>
    <sheetView showGridLines="0" zoomScaleNormal="100" zoomScaleSheetLayoutView="100" workbookViewId="0">
      <selection activeCell="B1" sqref="B1"/>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1.453125" bestFit="1" customWidth="1"/>
    <col min="9" max="9" width="10.6328125" bestFit="1" customWidth="1"/>
    <col min="10" max="10" width="15.453125" bestFit="1" customWidth="1"/>
  </cols>
  <sheetData>
    <row r="1" spans="2:10" x14ac:dyDescent="0.35">
      <c r="B1" s="100" t="s">
        <v>106</v>
      </c>
    </row>
    <row r="2" spans="2:10" x14ac:dyDescent="0.35">
      <c r="B2" s="87" t="s">
        <v>103</v>
      </c>
      <c r="D2" s="21" t="s">
        <v>1</v>
      </c>
      <c r="E2" s="21"/>
      <c r="F2" s="21"/>
      <c r="G2" s="21"/>
      <c r="H2" s="21"/>
      <c r="I2" s="21"/>
      <c r="J2" s="21"/>
    </row>
    <row r="3" spans="2:10" x14ac:dyDescent="0.35">
      <c r="B3" s="87"/>
      <c r="D3" s="21" t="s">
        <v>93</v>
      </c>
      <c r="E3" s="21"/>
      <c r="F3" s="21"/>
      <c r="G3" s="21"/>
      <c r="H3" s="21"/>
      <c r="I3" s="21"/>
      <c r="J3" s="21"/>
    </row>
    <row r="4" spans="2:10" x14ac:dyDescent="0.35">
      <c r="C4" s="20"/>
      <c r="D4" s="20"/>
      <c r="E4" s="20"/>
      <c r="F4" s="20"/>
      <c r="G4" s="20"/>
      <c r="H4" s="20"/>
      <c r="I4" s="20"/>
      <c r="J4" s="20"/>
    </row>
    <row r="5" spans="2:10" x14ac:dyDescent="0.35">
      <c r="B5" s="21" t="s">
        <v>66</v>
      </c>
      <c r="C5" s="20"/>
      <c r="D5" s="78"/>
      <c r="E5" s="78"/>
      <c r="F5" s="78"/>
      <c r="G5" s="78"/>
      <c r="H5" s="78"/>
      <c r="I5" s="91" t="s">
        <v>87</v>
      </c>
      <c r="J5" s="90"/>
    </row>
    <row r="6" spans="2:10" ht="18" customHeight="1" x14ac:dyDescent="0.35">
      <c r="B6" s="21" t="s">
        <v>67</v>
      </c>
      <c r="C6" s="20"/>
      <c r="D6" s="79"/>
      <c r="E6" s="79"/>
      <c r="F6" s="79"/>
      <c r="G6" s="79"/>
      <c r="H6" s="79"/>
      <c r="I6" s="79"/>
      <c r="J6" s="79"/>
    </row>
    <row r="7" spans="2:10" ht="18" customHeight="1" x14ac:dyDescent="0.35">
      <c r="B7" s="21" t="s">
        <v>86</v>
      </c>
      <c r="C7" s="20"/>
      <c r="D7" s="79"/>
      <c r="E7" s="79"/>
      <c r="F7" s="79"/>
      <c r="G7" s="79"/>
      <c r="H7" s="79"/>
      <c r="I7" s="79"/>
      <c r="J7" s="79"/>
    </row>
    <row r="8" spans="2:10" ht="56.5" customHeight="1" x14ac:dyDescent="0.35">
      <c r="B8" s="95" t="s">
        <v>2</v>
      </c>
      <c r="C8" s="95"/>
      <c r="D8" s="95"/>
      <c r="E8" s="95"/>
      <c r="F8" s="95"/>
      <c r="G8" s="95"/>
      <c r="H8" s="95"/>
      <c r="I8" s="95"/>
      <c r="J8" s="95"/>
    </row>
    <row r="9" spans="2:10" ht="34.5" customHeight="1" x14ac:dyDescent="0.35">
      <c r="B9" s="95" t="s">
        <v>82</v>
      </c>
      <c r="C9" s="95"/>
      <c r="D9" s="95"/>
      <c r="E9" s="95"/>
      <c r="F9" s="95"/>
      <c r="G9" s="95"/>
      <c r="H9" s="95"/>
      <c r="I9" s="95"/>
      <c r="J9" s="95"/>
    </row>
    <row r="10" spans="2:10" x14ac:dyDescent="0.35">
      <c r="B10" s="92"/>
      <c r="C10" s="92"/>
      <c r="D10" s="92"/>
      <c r="E10" s="92"/>
      <c r="F10" s="92"/>
      <c r="G10" s="92"/>
      <c r="H10" s="92"/>
      <c r="I10" s="92"/>
      <c r="J10" s="92"/>
    </row>
    <row r="11" spans="2:10" x14ac:dyDescent="0.35">
      <c r="B11" s="64" t="s">
        <v>97</v>
      </c>
      <c r="C11" s="20"/>
      <c r="D11" s="20"/>
      <c r="E11" s="20"/>
      <c r="F11" s="20"/>
      <c r="G11" s="20"/>
      <c r="H11" s="20"/>
      <c r="I11" s="20"/>
      <c r="J11" s="20"/>
    </row>
    <row r="12" spans="2:10" ht="41.4" customHeight="1" x14ac:dyDescent="0.35">
      <c r="B12" s="95" t="s">
        <v>89</v>
      </c>
      <c r="C12" s="95"/>
      <c r="D12" s="95"/>
      <c r="E12" s="95"/>
      <c r="F12" s="95"/>
      <c r="G12" s="95"/>
      <c r="H12" s="95"/>
      <c r="I12" s="95"/>
      <c r="J12" s="95"/>
    </row>
    <row r="13" spans="2:10" x14ac:dyDescent="0.35">
      <c r="B13" s="19"/>
      <c r="C13" s="20"/>
      <c r="D13" s="20"/>
      <c r="E13" s="20"/>
      <c r="F13" s="20"/>
      <c r="G13" s="20"/>
      <c r="H13" s="20"/>
      <c r="I13" s="20"/>
      <c r="J13" s="20"/>
    </row>
    <row r="14" spans="2:10" x14ac:dyDescent="0.35">
      <c r="B14" s="21" t="s">
        <v>4</v>
      </c>
      <c r="C14" s="20"/>
      <c r="D14" s="20"/>
      <c r="E14" s="20"/>
      <c r="F14" s="20"/>
      <c r="G14" s="20"/>
      <c r="H14" s="20"/>
      <c r="I14" s="20"/>
      <c r="J14" s="20"/>
    </row>
    <row r="15" spans="2:10" ht="15" thickBot="1" x14ac:dyDescent="0.4">
      <c r="B15" s="19"/>
      <c r="C15" s="20"/>
      <c r="D15" s="20"/>
      <c r="E15" s="20"/>
      <c r="F15" s="20"/>
      <c r="G15" s="20"/>
      <c r="H15" s="20"/>
      <c r="I15" s="20"/>
      <c r="J15" s="20"/>
    </row>
    <row r="16" spans="2:10" ht="51" x14ac:dyDescent="0.35">
      <c r="B16" s="8" t="s">
        <v>5</v>
      </c>
      <c r="C16" s="8" t="s">
        <v>6</v>
      </c>
      <c r="D16" s="8" t="s">
        <v>7</v>
      </c>
      <c r="E16" s="8" t="s">
        <v>8</v>
      </c>
      <c r="F16" s="8" t="s">
        <v>9</v>
      </c>
      <c r="G16" s="2" t="s">
        <v>10</v>
      </c>
      <c r="H16" s="8" t="s">
        <v>12</v>
      </c>
      <c r="I16" s="8" t="s">
        <v>72</v>
      </c>
      <c r="J16" s="2" t="s">
        <v>100</v>
      </c>
    </row>
    <row r="17" spans="2:10" ht="39" thickBot="1" x14ac:dyDescent="0.4">
      <c r="B17" s="9"/>
      <c r="C17" s="9"/>
      <c r="D17" s="9"/>
      <c r="E17" s="9"/>
      <c r="F17" s="9"/>
      <c r="G17" s="22" t="s">
        <v>11</v>
      </c>
      <c r="H17" s="60" t="s">
        <v>101</v>
      </c>
      <c r="I17" s="60" t="s">
        <v>83</v>
      </c>
      <c r="J17" s="22" t="s">
        <v>15</v>
      </c>
    </row>
    <row r="18" spans="2:10" ht="15" thickBot="1" x14ac:dyDescent="0.4">
      <c r="B18" s="99" t="s">
        <v>56</v>
      </c>
      <c r="C18" s="99" t="s">
        <v>57</v>
      </c>
      <c r="D18" s="99" t="s">
        <v>58</v>
      </c>
      <c r="E18" s="99" t="s">
        <v>59</v>
      </c>
      <c r="F18" s="99" t="s">
        <v>60</v>
      </c>
      <c r="G18" s="99" t="s">
        <v>61</v>
      </c>
      <c r="H18" s="99" t="s">
        <v>62</v>
      </c>
      <c r="I18" s="99" t="s">
        <v>63</v>
      </c>
      <c r="J18" s="99" t="s">
        <v>64</v>
      </c>
    </row>
    <row r="19" spans="2:10" ht="15" thickBot="1" x14ac:dyDescent="0.4">
      <c r="B19" s="3">
        <v>1</v>
      </c>
      <c r="C19" s="80"/>
      <c r="D19" s="88">
        <v>2</v>
      </c>
      <c r="E19" s="93">
        <f>ROUNDDOWN((+(1000/$J$44)),0)*D19</f>
        <v>56</v>
      </c>
      <c r="F19" s="67">
        <v>4000</v>
      </c>
      <c r="G19" s="80"/>
      <c r="H19" s="81"/>
      <c r="I19" s="66">
        <v>100</v>
      </c>
      <c r="J19" s="65">
        <f>+(H19+I19)*E19</f>
        <v>5600</v>
      </c>
    </row>
    <row r="20" spans="2:10" ht="15" thickBot="1" x14ac:dyDescent="0.4">
      <c r="B20" s="3">
        <v>2</v>
      </c>
      <c r="C20" s="80"/>
      <c r="D20" s="88">
        <v>2</v>
      </c>
      <c r="E20" s="93">
        <f t="shared" ref="E20:E33" si="0">ROUNDDOWN((+(1000/$J$44)),0)*D20</f>
        <v>56</v>
      </c>
      <c r="F20" s="67">
        <v>4000</v>
      </c>
      <c r="G20" s="80"/>
      <c r="H20" s="81"/>
      <c r="I20" s="66">
        <f>I19*1.1</f>
        <v>110.00000000000001</v>
      </c>
      <c r="J20" s="65">
        <f>+(H20+I20)*E20</f>
        <v>6160.0000000000009</v>
      </c>
    </row>
    <row r="21" spans="2:10" ht="15" thickBot="1" x14ac:dyDescent="0.4">
      <c r="B21" s="3">
        <v>3</v>
      </c>
      <c r="C21" s="80"/>
      <c r="D21" s="88">
        <v>2</v>
      </c>
      <c r="E21" s="93">
        <f t="shared" si="0"/>
        <v>56</v>
      </c>
      <c r="F21" s="67">
        <v>4000</v>
      </c>
      <c r="G21" s="80"/>
      <c r="H21" s="81"/>
      <c r="I21" s="66">
        <f t="shared" ref="I21:I33" si="1">I20*1.1</f>
        <v>121.00000000000003</v>
      </c>
      <c r="J21" s="65">
        <f>+(H21+I21)*E21</f>
        <v>6776.0000000000018</v>
      </c>
    </row>
    <row r="22" spans="2:10" ht="15" thickBot="1" x14ac:dyDescent="0.4">
      <c r="B22" s="3">
        <v>4</v>
      </c>
      <c r="C22" s="80"/>
      <c r="D22" s="88">
        <v>2</v>
      </c>
      <c r="E22" s="93">
        <f t="shared" si="0"/>
        <v>56</v>
      </c>
      <c r="F22" s="67">
        <v>4000</v>
      </c>
      <c r="G22" s="80"/>
      <c r="H22" s="81"/>
      <c r="I22" s="66">
        <f t="shared" si="1"/>
        <v>133.10000000000005</v>
      </c>
      <c r="J22" s="65">
        <f t="shared" ref="J22:J30" si="2">+(H22+I22)*E22</f>
        <v>7453.6000000000031</v>
      </c>
    </row>
    <row r="23" spans="2:10" ht="15" thickBot="1" x14ac:dyDescent="0.4">
      <c r="B23" s="3">
        <v>5</v>
      </c>
      <c r="C23" s="80"/>
      <c r="D23" s="88">
        <v>2</v>
      </c>
      <c r="E23" s="93">
        <f t="shared" si="0"/>
        <v>56</v>
      </c>
      <c r="F23" s="67">
        <v>4000</v>
      </c>
      <c r="G23" s="80"/>
      <c r="H23" s="81"/>
      <c r="I23" s="66">
        <f t="shared" si="1"/>
        <v>146.41000000000008</v>
      </c>
      <c r="J23" s="65">
        <f t="shared" si="2"/>
        <v>8198.9600000000046</v>
      </c>
    </row>
    <row r="24" spans="2:10" ht="15" thickBot="1" x14ac:dyDescent="0.4">
      <c r="B24" s="3">
        <v>6</v>
      </c>
      <c r="C24" s="80"/>
      <c r="D24" s="88">
        <v>2</v>
      </c>
      <c r="E24" s="93">
        <f t="shared" si="0"/>
        <v>56</v>
      </c>
      <c r="F24" s="67">
        <v>4000</v>
      </c>
      <c r="G24" s="80"/>
      <c r="H24" s="81"/>
      <c r="I24" s="66">
        <f t="shared" si="1"/>
        <v>161.0510000000001</v>
      </c>
      <c r="J24" s="65">
        <f t="shared" si="2"/>
        <v>9018.8560000000052</v>
      </c>
    </row>
    <row r="25" spans="2:10" ht="15" thickBot="1" x14ac:dyDescent="0.4">
      <c r="B25" s="3">
        <v>7</v>
      </c>
      <c r="C25" s="80"/>
      <c r="D25" s="88">
        <v>2</v>
      </c>
      <c r="E25" s="93">
        <f t="shared" si="0"/>
        <v>56</v>
      </c>
      <c r="F25" s="67">
        <v>4000</v>
      </c>
      <c r="G25" s="80"/>
      <c r="H25" s="81"/>
      <c r="I25" s="66">
        <f t="shared" si="1"/>
        <v>177.15610000000012</v>
      </c>
      <c r="J25" s="65">
        <f t="shared" si="2"/>
        <v>9920.7416000000067</v>
      </c>
    </row>
    <row r="26" spans="2:10" ht="15" thickBot="1" x14ac:dyDescent="0.4">
      <c r="B26" s="3">
        <v>8</v>
      </c>
      <c r="C26" s="80"/>
      <c r="D26" s="88">
        <v>2</v>
      </c>
      <c r="E26" s="93">
        <f t="shared" si="0"/>
        <v>56</v>
      </c>
      <c r="F26" s="67">
        <v>4000</v>
      </c>
      <c r="G26" s="80"/>
      <c r="H26" s="81"/>
      <c r="I26" s="66">
        <f t="shared" si="1"/>
        <v>194.87171000000015</v>
      </c>
      <c r="J26" s="65">
        <f t="shared" si="2"/>
        <v>10912.815760000009</v>
      </c>
    </row>
    <row r="27" spans="2:10" ht="15" thickBot="1" x14ac:dyDescent="0.4">
      <c r="B27" s="3">
        <v>9</v>
      </c>
      <c r="C27" s="80"/>
      <c r="D27" s="88">
        <v>2</v>
      </c>
      <c r="E27" s="93">
        <f t="shared" si="0"/>
        <v>56</v>
      </c>
      <c r="F27" s="67">
        <v>4000</v>
      </c>
      <c r="G27" s="80"/>
      <c r="H27" s="81"/>
      <c r="I27" s="66">
        <f t="shared" si="1"/>
        <v>214.3588810000002</v>
      </c>
      <c r="J27" s="65">
        <f t="shared" si="2"/>
        <v>12004.097336000012</v>
      </c>
    </row>
    <row r="28" spans="2:10" ht="15" thickBot="1" x14ac:dyDescent="0.4">
      <c r="B28" s="3">
        <v>10</v>
      </c>
      <c r="C28" s="80"/>
      <c r="D28" s="88">
        <v>2</v>
      </c>
      <c r="E28" s="93">
        <f t="shared" si="0"/>
        <v>56</v>
      </c>
      <c r="F28" s="67">
        <v>4000</v>
      </c>
      <c r="G28" s="80"/>
      <c r="H28" s="81"/>
      <c r="I28" s="66">
        <f t="shared" si="1"/>
        <v>235.79476910000022</v>
      </c>
      <c r="J28" s="65">
        <f t="shared" si="2"/>
        <v>13204.507069600013</v>
      </c>
    </row>
    <row r="29" spans="2:10" ht="15" thickBot="1" x14ac:dyDescent="0.4">
      <c r="B29" s="3">
        <v>11</v>
      </c>
      <c r="C29" s="80"/>
      <c r="D29" s="88">
        <v>2</v>
      </c>
      <c r="E29" s="93">
        <f t="shared" si="0"/>
        <v>56</v>
      </c>
      <c r="F29" s="67">
        <v>4000</v>
      </c>
      <c r="G29" s="80"/>
      <c r="H29" s="81"/>
      <c r="I29" s="66">
        <f t="shared" si="1"/>
        <v>259.37424601000026</v>
      </c>
      <c r="J29" s="65">
        <f t="shared" si="2"/>
        <v>14524.957776560015</v>
      </c>
    </row>
    <row r="30" spans="2:10" ht="15" thickBot="1" x14ac:dyDescent="0.4">
      <c r="B30" s="3">
        <v>12</v>
      </c>
      <c r="C30" s="80"/>
      <c r="D30" s="88">
        <v>2</v>
      </c>
      <c r="E30" s="93">
        <f t="shared" si="0"/>
        <v>56</v>
      </c>
      <c r="F30" s="68">
        <v>4000</v>
      </c>
      <c r="G30" s="80"/>
      <c r="H30" s="81"/>
      <c r="I30" s="66">
        <f t="shared" si="1"/>
        <v>285.3116706110003</v>
      </c>
      <c r="J30" s="65">
        <f t="shared" si="2"/>
        <v>15977.453554216016</v>
      </c>
    </row>
    <row r="31" spans="2:10" ht="15" thickBot="1" x14ac:dyDescent="0.4">
      <c r="B31" s="3">
        <v>13</v>
      </c>
      <c r="C31" s="80"/>
      <c r="D31" s="88">
        <v>2</v>
      </c>
      <c r="E31" s="93">
        <f t="shared" si="0"/>
        <v>56</v>
      </c>
      <c r="F31" s="68">
        <v>4000</v>
      </c>
      <c r="G31" s="80"/>
      <c r="H31" s="81"/>
      <c r="I31" s="66">
        <f t="shared" si="1"/>
        <v>313.84283767210036</v>
      </c>
      <c r="J31" s="65">
        <f>+(H31+I31)*E31</f>
        <v>17575.19890963762</v>
      </c>
    </row>
    <row r="32" spans="2:10" ht="15" thickBot="1" x14ac:dyDescent="0.4">
      <c r="B32" s="3">
        <v>14</v>
      </c>
      <c r="C32" s="80"/>
      <c r="D32" s="88">
        <v>2</v>
      </c>
      <c r="E32" s="93">
        <f t="shared" si="0"/>
        <v>56</v>
      </c>
      <c r="F32" s="68">
        <v>4000</v>
      </c>
      <c r="G32" s="80"/>
      <c r="H32" s="81"/>
      <c r="I32" s="66">
        <f t="shared" si="1"/>
        <v>345.22712143931039</v>
      </c>
      <c r="J32" s="65">
        <f>+(H32+I32)*E32</f>
        <v>19332.718800601382</v>
      </c>
    </row>
    <row r="33" spans="2:10" ht="15" thickBot="1" x14ac:dyDescent="0.4">
      <c r="B33" s="3">
        <v>15</v>
      </c>
      <c r="C33" s="80"/>
      <c r="D33" s="88">
        <v>2</v>
      </c>
      <c r="E33" s="93">
        <f t="shared" si="0"/>
        <v>56</v>
      </c>
      <c r="F33" s="68">
        <v>4000</v>
      </c>
      <c r="G33" s="80"/>
      <c r="H33" s="81"/>
      <c r="I33" s="66">
        <f t="shared" si="1"/>
        <v>379.74983358324147</v>
      </c>
      <c r="J33" s="65">
        <f>+(H33+I33)*E33</f>
        <v>21265.990680661522</v>
      </c>
    </row>
    <row r="34" spans="2:10" ht="15" thickBot="1" x14ac:dyDescent="0.4">
      <c r="B34" s="24"/>
      <c r="C34" s="10" t="s">
        <v>16</v>
      </c>
      <c r="D34" s="11"/>
      <c r="E34" s="11"/>
      <c r="F34" s="11"/>
      <c r="G34" s="11"/>
      <c r="H34" s="11"/>
      <c r="I34" s="69"/>
      <c r="J34" s="70">
        <f>SUM(J19:J33)</f>
        <v>177925.89748727658</v>
      </c>
    </row>
    <row r="35" spans="2:10" x14ac:dyDescent="0.35">
      <c r="B35" s="1"/>
      <c r="C35" s="20"/>
      <c r="D35" s="20"/>
      <c r="E35" s="20"/>
      <c r="F35" s="20"/>
      <c r="G35" s="20"/>
      <c r="H35" s="20"/>
      <c r="I35" s="20"/>
      <c r="J35" s="20"/>
    </row>
    <row r="36" spans="2:10" ht="33.75" customHeight="1" x14ac:dyDescent="0.35">
      <c r="B36" s="96" t="s">
        <v>17</v>
      </c>
      <c r="C36" s="96"/>
      <c r="D36" s="96"/>
      <c r="E36" s="96"/>
      <c r="F36" s="96"/>
      <c r="G36" s="96"/>
      <c r="H36" s="96"/>
      <c r="I36" s="96"/>
      <c r="J36" s="96"/>
    </row>
    <row r="37" spans="2:10" x14ac:dyDescent="0.35">
      <c r="B37" s="21"/>
      <c r="C37" s="20"/>
      <c r="D37" s="20"/>
      <c r="E37" s="20"/>
      <c r="F37" s="20"/>
      <c r="G37" s="20"/>
      <c r="H37" s="20"/>
      <c r="I37" s="20"/>
      <c r="J37" s="20"/>
    </row>
    <row r="38" spans="2:10" x14ac:dyDescent="0.35">
      <c r="B38" s="21" t="s">
        <v>18</v>
      </c>
      <c r="C38" s="20"/>
      <c r="D38" s="20"/>
      <c r="E38" s="20"/>
      <c r="F38" s="20"/>
      <c r="G38" s="20"/>
      <c r="H38" s="20"/>
      <c r="I38" s="20"/>
      <c r="J38" s="20"/>
    </row>
    <row r="39" spans="2:10" x14ac:dyDescent="0.35">
      <c r="B39" s="19"/>
      <c r="C39" s="20"/>
      <c r="D39" s="20"/>
      <c r="E39" s="20"/>
      <c r="F39" s="20"/>
      <c r="G39" s="20"/>
      <c r="H39" s="20"/>
      <c r="I39" s="20"/>
      <c r="J39" s="20"/>
    </row>
    <row r="40" spans="2:10" ht="15" thickBot="1" x14ac:dyDescent="0.4">
      <c r="B40" s="13" t="s">
        <v>19</v>
      </c>
      <c r="C40" s="31"/>
      <c r="E40" s="31"/>
      <c r="F40" s="32"/>
      <c r="G40" s="32"/>
      <c r="I40" s="20"/>
      <c r="J40" s="25"/>
    </row>
    <row r="41" spans="2:10" ht="15" thickBot="1" x14ac:dyDescent="0.4">
      <c r="B41" s="4">
        <v>1</v>
      </c>
      <c r="C41" s="4">
        <v>2</v>
      </c>
      <c r="D41" s="41"/>
      <c r="E41" s="6"/>
      <c r="F41" s="41"/>
      <c r="G41" s="41"/>
      <c r="H41" s="7"/>
      <c r="I41" s="35">
        <v>3</v>
      </c>
      <c r="J41" s="35">
        <v>4</v>
      </c>
    </row>
    <row r="42" spans="2:10" ht="15" thickBot="1" x14ac:dyDescent="0.4">
      <c r="B42" s="40" t="s">
        <v>20</v>
      </c>
      <c r="C42" s="40" t="s">
        <v>21</v>
      </c>
      <c r="D42" s="41"/>
      <c r="E42" s="42"/>
      <c r="F42" s="41"/>
      <c r="G42" s="41"/>
      <c r="H42" s="7"/>
      <c r="I42" s="43" t="s">
        <v>22</v>
      </c>
      <c r="J42" s="36" t="s">
        <v>23</v>
      </c>
    </row>
    <row r="43" spans="2:10" ht="15" thickBot="1" x14ac:dyDescent="0.4">
      <c r="B43" s="4" t="s">
        <v>24</v>
      </c>
      <c r="C43" s="14" t="s">
        <v>25</v>
      </c>
      <c r="D43" s="33"/>
      <c r="E43" s="34"/>
      <c r="F43" s="33"/>
      <c r="G43" s="33"/>
      <c r="H43" s="5"/>
      <c r="I43" s="44" t="s">
        <v>26</v>
      </c>
      <c r="J43" s="82"/>
    </row>
    <row r="44" spans="2:10" ht="15" thickBot="1" x14ac:dyDescent="0.4">
      <c r="B44" s="4" t="s">
        <v>27</v>
      </c>
      <c r="C44" s="14" t="s">
        <v>28</v>
      </c>
      <c r="D44" s="33"/>
      <c r="E44" s="34"/>
      <c r="F44" s="33"/>
      <c r="G44" s="33"/>
      <c r="H44" s="5"/>
      <c r="I44" s="44" t="s">
        <v>29</v>
      </c>
      <c r="J44" s="71">
        <v>35</v>
      </c>
    </row>
    <row r="45" spans="2:10" ht="15" thickBot="1" x14ac:dyDescent="0.4">
      <c r="B45" s="4" t="s">
        <v>30</v>
      </c>
      <c r="C45" s="14" t="s">
        <v>31</v>
      </c>
      <c r="D45" s="33"/>
      <c r="E45" s="34"/>
      <c r="F45" s="33"/>
      <c r="G45" s="33"/>
      <c r="H45" s="5"/>
      <c r="I45" s="44" t="s">
        <v>32</v>
      </c>
      <c r="J45" s="72">
        <v>15</v>
      </c>
    </row>
    <row r="46" spans="2:10" ht="15" thickBot="1" x14ac:dyDescent="0.4">
      <c r="B46" s="4" t="s">
        <v>33</v>
      </c>
      <c r="C46" s="14" t="s">
        <v>34</v>
      </c>
      <c r="D46" s="33"/>
      <c r="E46" s="34"/>
      <c r="F46" s="33"/>
      <c r="G46" s="33"/>
      <c r="H46" s="5"/>
      <c r="I46" s="44" t="s">
        <v>35</v>
      </c>
      <c r="J46" s="73">
        <v>2.83</v>
      </c>
    </row>
    <row r="47" spans="2:10" ht="15" thickBot="1" x14ac:dyDescent="0.4">
      <c r="B47" s="4" t="s">
        <v>36</v>
      </c>
      <c r="C47" s="14" t="s">
        <v>37</v>
      </c>
      <c r="D47" s="33"/>
      <c r="E47" s="34"/>
      <c r="F47" s="33"/>
      <c r="G47" s="33"/>
      <c r="H47" s="5"/>
      <c r="I47" s="44" t="s">
        <v>35</v>
      </c>
      <c r="J47" s="94"/>
    </row>
    <row r="48" spans="2:10" ht="15" thickBot="1" x14ac:dyDescent="0.4">
      <c r="B48" s="4" t="s">
        <v>38</v>
      </c>
      <c r="C48" s="14" t="s">
        <v>39</v>
      </c>
      <c r="D48" s="33"/>
      <c r="E48" s="34"/>
      <c r="F48" s="33"/>
      <c r="G48" s="33"/>
      <c r="H48" s="5"/>
      <c r="I48" s="44" t="s">
        <v>35</v>
      </c>
      <c r="J48" s="83"/>
    </row>
    <row r="49" spans="2:12" ht="15" thickBot="1" x14ac:dyDescent="0.4">
      <c r="B49" s="4" t="s">
        <v>40</v>
      </c>
      <c r="C49" s="14" t="s">
        <v>65</v>
      </c>
      <c r="D49" s="33"/>
      <c r="E49" s="34"/>
      <c r="F49" s="33"/>
      <c r="G49" s="33"/>
      <c r="H49" s="5"/>
      <c r="I49" s="44" t="s">
        <v>35</v>
      </c>
      <c r="J49" s="74">
        <f>+(1000/J44)*(1500+J47+J48)</f>
        <v>42857.142857142862</v>
      </c>
    </row>
    <row r="50" spans="2:12" ht="15" thickBot="1" x14ac:dyDescent="0.4">
      <c r="B50" s="4" t="s">
        <v>41</v>
      </c>
      <c r="C50" s="14" t="s">
        <v>42</v>
      </c>
      <c r="D50" s="33"/>
      <c r="E50" s="34"/>
      <c r="F50" s="33"/>
      <c r="G50" s="33"/>
      <c r="H50" s="5"/>
      <c r="I50" s="44" t="s">
        <v>43</v>
      </c>
      <c r="J50" s="75">
        <f>+(1000/J44)*(J43/1000)</f>
        <v>0</v>
      </c>
    </row>
    <row r="51" spans="2:12" ht="15" thickBot="1" x14ac:dyDescent="0.4">
      <c r="B51" s="4" t="s">
        <v>44</v>
      </c>
      <c r="C51" s="14" t="s">
        <v>45</v>
      </c>
      <c r="D51" s="33"/>
      <c r="E51" s="34"/>
      <c r="F51" s="33"/>
      <c r="G51" s="33"/>
      <c r="H51" s="5"/>
      <c r="I51" s="44" t="s">
        <v>35</v>
      </c>
      <c r="J51" s="76">
        <f>+J46*4000*J50</f>
        <v>0</v>
      </c>
    </row>
    <row r="52" spans="2:12" ht="15" thickBot="1" x14ac:dyDescent="0.4">
      <c r="B52" s="4" t="s">
        <v>46</v>
      </c>
      <c r="C52" s="14" t="s">
        <v>68</v>
      </c>
      <c r="D52" s="33"/>
      <c r="E52" s="34"/>
      <c r="F52" s="33"/>
      <c r="G52" s="33"/>
      <c r="H52" s="5"/>
      <c r="I52" s="44" t="s">
        <v>35</v>
      </c>
      <c r="J52" s="76">
        <f>+J49+(J45*J51)</f>
        <v>42857.142857142862</v>
      </c>
    </row>
    <row r="53" spans="2:12" x14ac:dyDescent="0.35">
      <c r="B53" s="25"/>
      <c r="C53" s="17"/>
      <c r="D53" s="17"/>
      <c r="E53" s="17"/>
      <c r="F53" s="17"/>
      <c r="G53" s="18"/>
      <c r="H53" s="18"/>
      <c r="I53" s="20"/>
      <c r="J53" s="25"/>
    </row>
    <row r="54" spans="2:12" x14ac:dyDescent="0.35">
      <c r="B54" s="19" t="s">
        <v>47</v>
      </c>
      <c r="C54" s="19"/>
      <c r="D54" s="20"/>
      <c r="E54" s="20"/>
      <c r="F54" s="20"/>
      <c r="G54" s="20"/>
      <c r="H54" s="20"/>
      <c r="I54" s="20"/>
      <c r="J54" s="20"/>
    </row>
    <row r="55" spans="2:12" x14ac:dyDescent="0.35">
      <c r="B55" s="19" t="s">
        <v>48</v>
      </c>
      <c r="C55" s="19"/>
      <c r="D55" s="19"/>
      <c r="E55" s="19"/>
      <c r="F55" s="20"/>
      <c r="G55" s="20"/>
      <c r="I55" s="20"/>
      <c r="J55" s="20"/>
    </row>
    <row r="56" spans="2:12" x14ac:dyDescent="0.35">
      <c r="B56" s="19" t="s">
        <v>50</v>
      </c>
      <c r="C56" s="19"/>
      <c r="D56" s="19"/>
      <c r="E56" s="19"/>
      <c r="F56" s="20"/>
      <c r="G56" s="20"/>
      <c r="H56" s="20"/>
      <c r="I56" s="20"/>
      <c r="J56" s="20"/>
    </row>
    <row r="57" spans="2:12" x14ac:dyDescent="0.35">
      <c r="B57" s="77"/>
      <c r="C57" s="19" t="s">
        <v>85</v>
      </c>
      <c r="D57" s="20"/>
      <c r="E57" s="20"/>
      <c r="F57" s="20"/>
      <c r="G57" s="20"/>
      <c r="H57" s="20"/>
      <c r="I57" s="20"/>
      <c r="J57" s="20"/>
      <c r="L57" s="20"/>
    </row>
    <row r="58" spans="2:12" x14ac:dyDescent="0.35">
      <c r="B58" s="19"/>
      <c r="C58" s="20"/>
      <c r="D58" s="20"/>
      <c r="E58" s="20"/>
      <c r="F58" s="20"/>
      <c r="G58" s="20"/>
      <c r="H58" s="20"/>
      <c r="I58" s="20"/>
      <c r="J58" s="20"/>
    </row>
    <row r="59" spans="2:12" x14ac:dyDescent="0.35">
      <c r="B59" s="19" t="s">
        <v>84</v>
      </c>
      <c r="C59" s="20"/>
      <c r="D59" s="20"/>
      <c r="E59" s="20"/>
      <c r="F59" s="20"/>
      <c r="G59" s="20"/>
      <c r="H59" s="20"/>
      <c r="I59" s="20"/>
      <c r="J59" s="20"/>
    </row>
    <row r="60" spans="2:12" x14ac:dyDescent="0.35">
      <c r="B60" s="19"/>
      <c r="C60" s="20"/>
      <c r="D60" s="20"/>
      <c r="E60" s="20"/>
      <c r="F60" s="20"/>
      <c r="G60" s="20"/>
      <c r="H60" s="20"/>
      <c r="I60" s="20"/>
      <c r="J60" s="20"/>
    </row>
    <row r="61" spans="2:12" x14ac:dyDescent="0.35">
      <c r="B61" s="21" t="s">
        <v>52</v>
      </c>
      <c r="C61" s="20"/>
      <c r="D61" s="20"/>
      <c r="E61" s="20"/>
      <c r="F61" s="20"/>
      <c r="G61" s="20"/>
      <c r="H61" s="20"/>
      <c r="I61" s="20"/>
      <c r="J61" s="20"/>
    </row>
    <row r="62" spans="2:12" ht="15" thickBot="1" x14ac:dyDescent="0.4">
      <c r="B62" s="19"/>
      <c r="C62" s="20"/>
      <c r="D62" s="20"/>
      <c r="E62" s="20"/>
      <c r="F62" s="20"/>
      <c r="G62" s="20"/>
      <c r="H62" s="20"/>
      <c r="I62" s="20"/>
      <c r="J62" s="20"/>
    </row>
    <row r="63" spans="2:12" ht="15" thickBot="1" x14ac:dyDescent="0.4">
      <c r="B63" s="26">
        <v>1</v>
      </c>
      <c r="C63" s="14" t="s">
        <v>53</v>
      </c>
      <c r="D63" s="33"/>
      <c r="E63" s="33"/>
      <c r="F63" s="39"/>
      <c r="G63" s="33"/>
      <c r="H63" s="5"/>
      <c r="I63" s="15" t="s">
        <v>35</v>
      </c>
      <c r="J63" s="84">
        <f>+J34</f>
        <v>177925.89748727658</v>
      </c>
    </row>
    <row r="64" spans="2:12" ht="15" thickBot="1" x14ac:dyDescent="0.4">
      <c r="B64" s="27">
        <v>2</v>
      </c>
      <c r="C64" s="14" t="s">
        <v>54</v>
      </c>
      <c r="D64" s="33"/>
      <c r="E64" s="33"/>
      <c r="F64" s="39"/>
      <c r="G64" s="33"/>
      <c r="H64" s="5"/>
      <c r="I64" s="28" t="s">
        <v>35</v>
      </c>
      <c r="J64" s="85">
        <f>+J52</f>
        <v>42857.142857142862</v>
      </c>
    </row>
    <row r="65" spans="2:10" ht="15" thickBot="1" x14ac:dyDescent="0.4">
      <c r="B65" s="29">
        <v>3</v>
      </c>
      <c r="C65" s="16" t="s">
        <v>55</v>
      </c>
      <c r="D65" s="33"/>
      <c r="E65" s="33"/>
      <c r="F65" s="39"/>
      <c r="G65" s="33"/>
      <c r="H65" s="5"/>
      <c r="I65" s="30" t="s">
        <v>35</v>
      </c>
      <c r="J65" s="86">
        <f>SUM(J63:J64)</f>
        <v>220783.04034441945</v>
      </c>
    </row>
    <row r="66" spans="2:10" x14ac:dyDescent="0.35">
      <c r="B66" s="19"/>
      <c r="C66" s="20"/>
      <c r="D66" s="20"/>
      <c r="E66" s="20"/>
      <c r="F66" s="20"/>
      <c r="G66" s="20"/>
      <c r="H66" s="20"/>
      <c r="I66" s="20"/>
      <c r="J66" s="20"/>
    </row>
    <row r="67" spans="2:10" x14ac:dyDescent="0.35">
      <c r="B67" s="19"/>
      <c r="C67" s="20"/>
      <c r="D67" s="20"/>
      <c r="E67" s="20"/>
      <c r="F67" s="20"/>
      <c r="G67" s="20"/>
      <c r="H67" s="20"/>
      <c r="I67" s="20"/>
      <c r="J67" s="20"/>
    </row>
  </sheetData>
  <sheetProtection algorithmName="SHA-512" hashValue="Gw5hmcIs2cKNG6KY/vk5LAzxZG/1jXBjGUZtj+6/Pzo8HQOroa/qk/Mcmbkg9f3SCRuZRxzpbMproQ169cygTw==" saltValue="KF1e8lAD7HckwMJ/lPfLfQ==" spinCount="100000" sheet="1" objects="1" scenarios="1"/>
  <mergeCells count="4">
    <mergeCell ref="B8:J8"/>
    <mergeCell ref="B9:J9"/>
    <mergeCell ref="B12:J12"/>
    <mergeCell ref="B36:J36"/>
  </mergeCells>
  <pageMargins left="0.70866141732283472" right="0.35433070866141736" top="0.74803149606299213" bottom="0.74803149606299213" header="0.31496062992125984" footer="0.31496062992125984"/>
  <pageSetup paperSize="9" scale="6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E793E-18B4-4E3A-849F-A225DA7085F7}">
  <sheetPr>
    <pageSetUpPr fitToPage="1"/>
  </sheetPr>
  <dimension ref="B1:L67"/>
  <sheetViews>
    <sheetView showGridLines="0" zoomScaleNormal="100" zoomScaleSheetLayoutView="100" workbookViewId="0">
      <selection activeCell="B1" sqref="B1"/>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1.453125" bestFit="1" customWidth="1"/>
    <col min="9" max="9" width="10.6328125" bestFit="1" customWidth="1"/>
    <col min="10" max="10" width="15.453125" bestFit="1" customWidth="1"/>
  </cols>
  <sheetData>
    <row r="1" spans="2:10" x14ac:dyDescent="0.35">
      <c r="B1" s="100" t="s">
        <v>106</v>
      </c>
    </row>
    <row r="2" spans="2:10" x14ac:dyDescent="0.35">
      <c r="B2" s="87" t="s">
        <v>104</v>
      </c>
      <c r="D2" s="21" t="s">
        <v>1</v>
      </c>
      <c r="E2" s="21"/>
      <c r="F2" s="21"/>
      <c r="G2" s="21"/>
      <c r="H2" s="21"/>
      <c r="I2" s="21"/>
      <c r="J2" s="21"/>
    </row>
    <row r="3" spans="2:10" x14ac:dyDescent="0.35">
      <c r="B3" s="87"/>
      <c r="D3" s="21" t="s">
        <v>95</v>
      </c>
      <c r="E3" s="21"/>
      <c r="F3" s="21"/>
      <c r="G3" s="21"/>
      <c r="H3" s="21"/>
      <c r="I3" s="21"/>
      <c r="J3" s="21"/>
    </row>
    <row r="4" spans="2:10" x14ac:dyDescent="0.35">
      <c r="C4" s="20"/>
      <c r="D4" s="20"/>
      <c r="E4" s="20"/>
      <c r="F4" s="20"/>
      <c r="G4" s="20"/>
      <c r="H4" s="20"/>
      <c r="I4" s="20"/>
      <c r="J4" s="20"/>
    </row>
    <row r="5" spans="2:10" x14ac:dyDescent="0.35">
      <c r="B5" s="21" t="s">
        <v>66</v>
      </c>
      <c r="C5" s="20"/>
      <c r="D5" s="78"/>
      <c r="E5" s="78"/>
      <c r="F5" s="78"/>
      <c r="G5" s="78"/>
      <c r="H5" s="78"/>
      <c r="I5" s="91" t="s">
        <v>87</v>
      </c>
      <c r="J5" s="90"/>
    </row>
    <row r="6" spans="2:10" ht="18" customHeight="1" x14ac:dyDescent="0.35">
      <c r="B6" s="21" t="s">
        <v>67</v>
      </c>
      <c r="C6" s="20"/>
      <c r="D6" s="79"/>
      <c r="E6" s="79"/>
      <c r="F6" s="79"/>
      <c r="G6" s="79"/>
      <c r="H6" s="79"/>
      <c r="I6" s="79"/>
      <c r="J6" s="79"/>
    </row>
    <row r="7" spans="2:10" ht="18" customHeight="1" x14ac:dyDescent="0.35">
      <c r="B7" s="21" t="s">
        <v>86</v>
      </c>
      <c r="C7" s="20"/>
      <c r="D7" s="79"/>
      <c r="E7" s="79"/>
      <c r="F7" s="79"/>
      <c r="G7" s="79"/>
      <c r="H7" s="79"/>
      <c r="I7" s="79"/>
      <c r="J7" s="79"/>
    </row>
    <row r="8" spans="2:10" ht="56.5" customHeight="1" x14ac:dyDescent="0.35">
      <c r="B8" s="95" t="s">
        <v>2</v>
      </c>
      <c r="C8" s="95"/>
      <c r="D8" s="95"/>
      <c r="E8" s="95"/>
      <c r="F8" s="95"/>
      <c r="G8" s="95"/>
      <c r="H8" s="95"/>
      <c r="I8" s="95"/>
      <c r="J8" s="95"/>
    </row>
    <row r="9" spans="2:10" ht="34.5" customHeight="1" x14ac:dyDescent="0.35">
      <c r="B9" s="95" t="s">
        <v>82</v>
      </c>
      <c r="C9" s="95"/>
      <c r="D9" s="95"/>
      <c r="E9" s="95"/>
      <c r="F9" s="95"/>
      <c r="G9" s="95"/>
      <c r="H9" s="95"/>
      <c r="I9" s="95"/>
      <c r="J9" s="95"/>
    </row>
    <row r="10" spans="2:10" x14ac:dyDescent="0.35">
      <c r="B10" s="92"/>
      <c r="C10" s="92"/>
      <c r="D10" s="92"/>
      <c r="E10" s="92"/>
      <c r="F10" s="92"/>
      <c r="G10" s="92"/>
      <c r="H10" s="92"/>
      <c r="I10" s="92"/>
      <c r="J10" s="92"/>
    </row>
    <row r="11" spans="2:10" x14ac:dyDescent="0.35">
      <c r="B11" s="64" t="s">
        <v>98</v>
      </c>
      <c r="C11" s="20"/>
      <c r="D11" s="20"/>
      <c r="E11" s="20"/>
      <c r="F11" s="20"/>
      <c r="G11" s="20"/>
      <c r="H11" s="20"/>
      <c r="I11" s="20"/>
      <c r="J11" s="20"/>
    </row>
    <row r="12" spans="2:10" ht="41.4" customHeight="1" x14ac:dyDescent="0.35">
      <c r="B12" s="95" t="s">
        <v>90</v>
      </c>
      <c r="C12" s="95"/>
      <c r="D12" s="95"/>
      <c r="E12" s="95"/>
      <c r="F12" s="95"/>
      <c r="G12" s="95"/>
      <c r="H12" s="95"/>
      <c r="I12" s="95"/>
      <c r="J12" s="95"/>
    </row>
    <row r="13" spans="2:10" x14ac:dyDescent="0.35">
      <c r="B13" s="19"/>
      <c r="C13" s="20"/>
      <c r="D13" s="20"/>
      <c r="E13" s="20"/>
      <c r="F13" s="20"/>
      <c r="G13" s="20"/>
      <c r="H13" s="20"/>
      <c r="I13" s="20"/>
      <c r="J13" s="20"/>
    </row>
    <row r="14" spans="2:10" x14ac:dyDescent="0.35">
      <c r="B14" s="21" t="s">
        <v>4</v>
      </c>
      <c r="C14" s="20"/>
      <c r="D14" s="20"/>
      <c r="E14" s="20"/>
      <c r="F14" s="20"/>
      <c r="G14" s="20"/>
      <c r="H14" s="20"/>
      <c r="I14" s="20"/>
      <c r="J14" s="20"/>
    </row>
    <row r="15" spans="2:10" ht="15" thickBot="1" x14ac:dyDescent="0.4">
      <c r="B15" s="19"/>
      <c r="C15" s="20"/>
      <c r="D15" s="20"/>
      <c r="E15" s="20"/>
      <c r="F15" s="20"/>
      <c r="G15" s="20"/>
      <c r="H15" s="20"/>
      <c r="I15" s="20"/>
      <c r="J15" s="20"/>
    </row>
    <row r="16" spans="2:10" ht="51" x14ac:dyDescent="0.35">
      <c r="B16" s="8" t="s">
        <v>5</v>
      </c>
      <c r="C16" s="8" t="s">
        <v>6</v>
      </c>
      <c r="D16" s="8" t="s">
        <v>7</v>
      </c>
      <c r="E16" s="8" t="s">
        <v>8</v>
      </c>
      <c r="F16" s="8" t="s">
        <v>9</v>
      </c>
      <c r="G16" s="2" t="s">
        <v>10</v>
      </c>
      <c r="H16" s="8" t="s">
        <v>12</v>
      </c>
      <c r="I16" s="8" t="s">
        <v>72</v>
      </c>
      <c r="J16" s="2" t="s">
        <v>100</v>
      </c>
    </row>
    <row r="17" spans="2:10" ht="39" thickBot="1" x14ac:dyDescent="0.4">
      <c r="B17" s="9"/>
      <c r="C17" s="9"/>
      <c r="D17" s="9"/>
      <c r="E17" s="9"/>
      <c r="F17" s="9"/>
      <c r="G17" s="22" t="s">
        <v>11</v>
      </c>
      <c r="H17" s="60" t="s">
        <v>101</v>
      </c>
      <c r="I17" s="60" t="s">
        <v>83</v>
      </c>
      <c r="J17" s="22" t="s">
        <v>15</v>
      </c>
    </row>
    <row r="18" spans="2:10" ht="15" thickBot="1" x14ac:dyDescent="0.4">
      <c r="B18" s="99" t="s">
        <v>56</v>
      </c>
      <c r="C18" s="99" t="s">
        <v>57</v>
      </c>
      <c r="D18" s="99" t="s">
        <v>58</v>
      </c>
      <c r="E18" s="99" t="s">
        <v>59</v>
      </c>
      <c r="F18" s="99" t="s">
        <v>60</v>
      </c>
      <c r="G18" s="99" t="s">
        <v>61</v>
      </c>
      <c r="H18" s="99" t="s">
        <v>62</v>
      </c>
      <c r="I18" s="99" t="s">
        <v>63</v>
      </c>
      <c r="J18" s="99" t="s">
        <v>64</v>
      </c>
    </row>
    <row r="19" spans="2:10" ht="15" thickBot="1" x14ac:dyDescent="0.4">
      <c r="B19" s="3">
        <v>1</v>
      </c>
      <c r="C19" s="80"/>
      <c r="D19" s="88">
        <v>2</v>
      </c>
      <c r="E19" s="93">
        <f>ROUNDDOWN((+(1000/$J$44)),0)*D19</f>
        <v>32</v>
      </c>
      <c r="F19" s="67">
        <v>4000</v>
      </c>
      <c r="G19" s="80"/>
      <c r="H19" s="81"/>
      <c r="I19" s="66">
        <v>100</v>
      </c>
      <c r="J19" s="65">
        <f>+(H19+I19)*E19</f>
        <v>3200</v>
      </c>
    </row>
    <row r="20" spans="2:10" ht="15" thickBot="1" x14ac:dyDescent="0.4">
      <c r="B20" s="3">
        <v>2</v>
      </c>
      <c r="C20" s="80"/>
      <c r="D20" s="88">
        <v>2</v>
      </c>
      <c r="E20" s="93">
        <f t="shared" ref="E20:E33" si="0">ROUNDDOWN((+(1000/$J$44)),0)*D20</f>
        <v>32</v>
      </c>
      <c r="F20" s="67">
        <v>4000</v>
      </c>
      <c r="G20" s="80"/>
      <c r="H20" s="81"/>
      <c r="I20" s="66">
        <f>I19*1.1</f>
        <v>110.00000000000001</v>
      </c>
      <c r="J20" s="65">
        <f>+(H20+I20)*E20</f>
        <v>3520.0000000000005</v>
      </c>
    </row>
    <row r="21" spans="2:10" ht="15" thickBot="1" x14ac:dyDescent="0.4">
      <c r="B21" s="3">
        <v>3</v>
      </c>
      <c r="C21" s="80"/>
      <c r="D21" s="88">
        <v>2</v>
      </c>
      <c r="E21" s="93">
        <f t="shared" si="0"/>
        <v>32</v>
      </c>
      <c r="F21" s="67">
        <v>4000</v>
      </c>
      <c r="G21" s="80"/>
      <c r="H21" s="81"/>
      <c r="I21" s="66">
        <f t="shared" ref="I21:I33" si="1">I20*1.1</f>
        <v>121.00000000000003</v>
      </c>
      <c r="J21" s="65">
        <f>+(H21+I21)*E21</f>
        <v>3872.0000000000009</v>
      </c>
    </row>
    <row r="22" spans="2:10" ht="15" thickBot="1" x14ac:dyDescent="0.4">
      <c r="B22" s="3">
        <v>4</v>
      </c>
      <c r="C22" s="80"/>
      <c r="D22" s="88">
        <v>2</v>
      </c>
      <c r="E22" s="93">
        <f t="shared" si="0"/>
        <v>32</v>
      </c>
      <c r="F22" s="67">
        <v>4000</v>
      </c>
      <c r="G22" s="80"/>
      <c r="H22" s="81"/>
      <c r="I22" s="66">
        <f t="shared" si="1"/>
        <v>133.10000000000005</v>
      </c>
      <c r="J22" s="65">
        <f t="shared" ref="J22:J30" si="2">+(H22+I22)*E22</f>
        <v>4259.2000000000016</v>
      </c>
    </row>
    <row r="23" spans="2:10" ht="15" thickBot="1" x14ac:dyDescent="0.4">
      <c r="B23" s="3">
        <v>5</v>
      </c>
      <c r="C23" s="80"/>
      <c r="D23" s="88">
        <v>2</v>
      </c>
      <c r="E23" s="93">
        <f t="shared" si="0"/>
        <v>32</v>
      </c>
      <c r="F23" s="67">
        <v>4000</v>
      </c>
      <c r="G23" s="80"/>
      <c r="H23" s="81"/>
      <c r="I23" s="66">
        <f t="shared" si="1"/>
        <v>146.41000000000008</v>
      </c>
      <c r="J23" s="65">
        <f t="shared" si="2"/>
        <v>4685.1200000000026</v>
      </c>
    </row>
    <row r="24" spans="2:10" ht="15" thickBot="1" x14ac:dyDescent="0.4">
      <c r="B24" s="3">
        <v>6</v>
      </c>
      <c r="C24" s="80"/>
      <c r="D24" s="88">
        <v>2</v>
      </c>
      <c r="E24" s="93">
        <f t="shared" si="0"/>
        <v>32</v>
      </c>
      <c r="F24" s="67">
        <v>4000</v>
      </c>
      <c r="G24" s="80"/>
      <c r="H24" s="81"/>
      <c r="I24" s="66">
        <f t="shared" si="1"/>
        <v>161.0510000000001</v>
      </c>
      <c r="J24" s="65">
        <f t="shared" si="2"/>
        <v>5153.6320000000032</v>
      </c>
    </row>
    <row r="25" spans="2:10" ht="15" thickBot="1" x14ac:dyDescent="0.4">
      <c r="B25" s="3">
        <v>7</v>
      </c>
      <c r="C25" s="80"/>
      <c r="D25" s="88">
        <v>2</v>
      </c>
      <c r="E25" s="93">
        <f t="shared" si="0"/>
        <v>32</v>
      </c>
      <c r="F25" s="67">
        <v>4000</v>
      </c>
      <c r="G25" s="80"/>
      <c r="H25" s="81"/>
      <c r="I25" s="66">
        <f t="shared" si="1"/>
        <v>177.15610000000012</v>
      </c>
      <c r="J25" s="65">
        <f t="shared" si="2"/>
        <v>5668.9952000000039</v>
      </c>
    </row>
    <row r="26" spans="2:10" ht="15" thickBot="1" x14ac:dyDescent="0.4">
      <c r="B26" s="3">
        <v>8</v>
      </c>
      <c r="C26" s="80"/>
      <c r="D26" s="88">
        <v>2</v>
      </c>
      <c r="E26" s="93">
        <f t="shared" si="0"/>
        <v>32</v>
      </c>
      <c r="F26" s="67">
        <v>4000</v>
      </c>
      <c r="G26" s="80"/>
      <c r="H26" s="81"/>
      <c r="I26" s="66">
        <f t="shared" si="1"/>
        <v>194.87171000000015</v>
      </c>
      <c r="J26" s="65">
        <f t="shared" si="2"/>
        <v>6235.8947200000048</v>
      </c>
    </row>
    <row r="27" spans="2:10" ht="15" thickBot="1" x14ac:dyDescent="0.4">
      <c r="B27" s="3">
        <v>9</v>
      </c>
      <c r="C27" s="80"/>
      <c r="D27" s="88">
        <v>2</v>
      </c>
      <c r="E27" s="93">
        <f t="shared" si="0"/>
        <v>32</v>
      </c>
      <c r="F27" s="67">
        <v>4000</v>
      </c>
      <c r="G27" s="80"/>
      <c r="H27" s="81"/>
      <c r="I27" s="66">
        <f t="shared" si="1"/>
        <v>214.3588810000002</v>
      </c>
      <c r="J27" s="65">
        <f t="shared" si="2"/>
        <v>6859.4841920000063</v>
      </c>
    </row>
    <row r="28" spans="2:10" ht="15" thickBot="1" x14ac:dyDescent="0.4">
      <c r="B28" s="3">
        <v>10</v>
      </c>
      <c r="C28" s="80"/>
      <c r="D28" s="88">
        <v>2</v>
      </c>
      <c r="E28" s="93">
        <f t="shared" si="0"/>
        <v>32</v>
      </c>
      <c r="F28" s="67">
        <v>4000</v>
      </c>
      <c r="G28" s="80"/>
      <c r="H28" s="81"/>
      <c r="I28" s="66">
        <f t="shared" si="1"/>
        <v>235.79476910000022</v>
      </c>
      <c r="J28" s="65">
        <f t="shared" si="2"/>
        <v>7545.4326112000072</v>
      </c>
    </row>
    <row r="29" spans="2:10" ht="15" thickBot="1" x14ac:dyDescent="0.4">
      <c r="B29" s="3">
        <v>11</v>
      </c>
      <c r="C29" s="80"/>
      <c r="D29" s="88">
        <v>2</v>
      </c>
      <c r="E29" s="93">
        <f t="shared" si="0"/>
        <v>32</v>
      </c>
      <c r="F29" s="67">
        <v>4000</v>
      </c>
      <c r="G29" s="80"/>
      <c r="H29" s="81"/>
      <c r="I29" s="66">
        <f t="shared" si="1"/>
        <v>259.37424601000026</v>
      </c>
      <c r="J29" s="65">
        <f t="shared" si="2"/>
        <v>8299.9758723200084</v>
      </c>
    </row>
    <row r="30" spans="2:10" ht="15" thickBot="1" x14ac:dyDescent="0.4">
      <c r="B30" s="3">
        <v>12</v>
      </c>
      <c r="C30" s="80"/>
      <c r="D30" s="88">
        <v>2</v>
      </c>
      <c r="E30" s="93">
        <f t="shared" si="0"/>
        <v>32</v>
      </c>
      <c r="F30" s="68">
        <v>4000</v>
      </c>
      <c r="G30" s="80"/>
      <c r="H30" s="81"/>
      <c r="I30" s="66">
        <f t="shared" si="1"/>
        <v>285.3116706110003</v>
      </c>
      <c r="J30" s="65">
        <f t="shared" si="2"/>
        <v>9129.9734595520094</v>
      </c>
    </row>
    <row r="31" spans="2:10" ht="15" thickBot="1" x14ac:dyDescent="0.4">
      <c r="B31" s="3">
        <v>13</v>
      </c>
      <c r="C31" s="80"/>
      <c r="D31" s="88">
        <v>2</v>
      </c>
      <c r="E31" s="93">
        <f t="shared" si="0"/>
        <v>32</v>
      </c>
      <c r="F31" s="68">
        <v>4000</v>
      </c>
      <c r="G31" s="80"/>
      <c r="H31" s="81"/>
      <c r="I31" s="66">
        <f t="shared" si="1"/>
        <v>313.84283767210036</v>
      </c>
      <c r="J31" s="65">
        <f>+(H31+I31)*E31</f>
        <v>10042.970805507211</v>
      </c>
    </row>
    <row r="32" spans="2:10" ht="15" thickBot="1" x14ac:dyDescent="0.4">
      <c r="B32" s="3">
        <v>14</v>
      </c>
      <c r="C32" s="80"/>
      <c r="D32" s="88">
        <v>2</v>
      </c>
      <c r="E32" s="93">
        <f t="shared" si="0"/>
        <v>32</v>
      </c>
      <c r="F32" s="68">
        <v>4000</v>
      </c>
      <c r="G32" s="80"/>
      <c r="H32" s="81"/>
      <c r="I32" s="66">
        <f t="shared" si="1"/>
        <v>345.22712143931039</v>
      </c>
      <c r="J32" s="65">
        <f>+(H32+I32)*E32</f>
        <v>11047.267886057933</v>
      </c>
    </row>
    <row r="33" spans="2:10" ht="15" thickBot="1" x14ac:dyDescent="0.4">
      <c r="B33" s="3">
        <v>15</v>
      </c>
      <c r="C33" s="80"/>
      <c r="D33" s="88">
        <v>2</v>
      </c>
      <c r="E33" s="93">
        <f t="shared" si="0"/>
        <v>32</v>
      </c>
      <c r="F33" s="68">
        <v>4000</v>
      </c>
      <c r="G33" s="80"/>
      <c r="H33" s="81"/>
      <c r="I33" s="66">
        <f t="shared" si="1"/>
        <v>379.74983358324147</v>
      </c>
      <c r="J33" s="65">
        <f>+(H33+I33)*E33</f>
        <v>12151.994674663727</v>
      </c>
    </row>
    <row r="34" spans="2:10" ht="15" thickBot="1" x14ac:dyDescent="0.4">
      <c r="B34" s="24"/>
      <c r="C34" s="10" t="s">
        <v>16</v>
      </c>
      <c r="D34" s="11"/>
      <c r="E34" s="11"/>
      <c r="F34" s="11"/>
      <c r="G34" s="11"/>
      <c r="H34" s="11"/>
      <c r="I34" s="69"/>
      <c r="J34" s="70">
        <f>SUM(J19:J33)</f>
        <v>101671.94142130091</v>
      </c>
    </row>
    <row r="35" spans="2:10" x14ac:dyDescent="0.35">
      <c r="B35" s="1"/>
      <c r="C35" s="20"/>
      <c r="D35" s="20"/>
      <c r="E35" s="20"/>
      <c r="F35" s="20"/>
      <c r="G35" s="20"/>
      <c r="H35" s="20"/>
      <c r="I35" s="20"/>
      <c r="J35" s="20"/>
    </row>
    <row r="36" spans="2:10" ht="33.75" customHeight="1" x14ac:dyDescent="0.35">
      <c r="B36" s="96" t="s">
        <v>17</v>
      </c>
      <c r="C36" s="96"/>
      <c r="D36" s="96"/>
      <c r="E36" s="96"/>
      <c r="F36" s="96"/>
      <c r="G36" s="96"/>
      <c r="H36" s="96"/>
      <c r="I36" s="96"/>
      <c r="J36" s="96"/>
    </row>
    <row r="37" spans="2:10" x14ac:dyDescent="0.35">
      <c r="B37" s="21"/>
      <c r="C37" s="20"/>
      <c r="D37" s="20"/>
      <c r="E37" s="20"/>
      <c r="F37" s="20"/>
      <c r="G37" s="20"/>
      <c r="H37" s="20"/>
      <c r="I37" s="20"/>
      <c r="J37" s="20"/>
    </row>
    <row r="38" spans="2:10" x14ac:dyDescent="0.35">
      <c r="B38" s="21" t="s">
        <v>18</v>
      </c>
      <c r="C38" s="20"/>
      <c r="D38" s="20"/>
      <c r="E38" s="20"/>
      <c r="F38" s="20"/>
      <c r="G38" s="20"/>
      <c r="H38" s="20"/>
      <c r="I38" s="20"/>
      <c r="J38" s="20"/>
    </row>
    <row r="39" spans="2:10" x14ac:dyDescent="0.35">
      <c r="B39" s="19"/>
      <c r="C39" s="20"/>
      <c r="D39" s="20"/>
      <c r="E39" s="20"/>
      <c r="F39" s="20"/>
      <c r="G39" s="20"/>
      <c r="H39" s="20"/>
      <c r="I39" s="20"/>
      <c r="J39" s="20"/>
    </row>
    <row r="40" spans="2:10" ht="15" thickBot="1" x14ac:dyDescent="0.4">
      <c r="B40" s="13" t="s">
        <v>19</v>
      </c>
      <c r="C40" s="31"/>
      <c r="E40" s="31"/>
      <c r="F40" s="32"/>
      <c r="G40" s="32"/>
      <c r="I40" s="20"/>
      <c r="J40" s="25"/>
    </row>
    <row r="41" spans="2:10" ht="15" thickBot="1" x14ac:dyDescent="0.4">
      <c r="B41" s="4">
        <v>1</v>
      </c>
      <c r="C41" s="4">
        <v>2</v>
      </c>
      <c r="D41" s="41"/>
      <c r="E41" s="6"/>
      <c r="F41" s="41"/>
      <c r="G41" s="41"/>
      <c r="H41" s="7"/>
      <c r="I41" s="35">
        <v>3</v>
      </c>
      <c r="J41" s="35">
        <v>4</v>
      </c>
    </row>
    <row r="42" spans="2:10" ht="15" thickBot="1" x14ac:dyDescent="0.4">
      <c r="B42" s="40" t="s">
        <v>20</v>
      </c>
      <c r="C42" s="40" t="s">
        <v>21</v>
      </c>
      <c r="D42" s="41"/>
      <c r="E42" s="42"/>
      <c r="F42" s="41"/>
      <c r="G42" s="41"/>
      <c r="H42" s="7"/>
      <c r="I42" s="43" t="s">
        <v>22</v>
      </c>
      <c r="J42" s="36" t="s">
        <v>23</v>
      </c>
    </row>
    <row r="43" spans="2:10" ht="15" thickBot="1" x14ac:dyDescent="0.4">
      <c r="B43" s="4" t="s">
        <v>24</v>
      </c>
      <c r="C43" s="14" t="s">
        <v>25</v>
      </c>
      <c r="D43" s="33"/>
      <c r="E43" s="34"/>
      <c r="F43" s="33"/>
      <c r="G43" s="33"/>
      <c r="H43" s="5"/>
      <c r="I43" s="44" t="s">
        <v>26</v>
      </c>
      <c r="J43" s="82"/>
    </row>
    <row r="44" spans="2:10" ht="15" thickBot="1" x14ac:dyDescent="0.4">
      <c r="B44" s="4" t="s">
        <v>27</v>
      </c>
      <c r="C44" s="14" t="s">
        <v>28</v>
      </c>
      <c r="D44" s="33"/>
      <c r="E44" s="34"/>
      <c r="F44" s="33"/>
      <c r="G44" s="33"/>
      <c r="H44" s="5"/>
      <c r="I44" s="44" t="s">
        <v>29</v>
      </c>
      <c r="J44" s="71">
        <v>60</v>
      </c>
    </row>
    <row r="45" spans="2:10" ht="15" thickBot="1" x14ac:dyDescent="0.4">
      <c r="B45" s="4" t="s">
        <v>30</v>
      </c>
      <c r="C45" s="14" t="s">
        <v>31</v>
      </c>
      <c r="D45" s="33"/>
      <c r="E45" s="34"/>
      <c r="F45" s="33"/>
      <c r="G45" s="33"/>
      <c r="H45" s="5"/>
      <c r="I45" s="44" t="s">
        <v>32</v>
      </c>
      <c r="J45" s="72">
        <v>15</v>
      </c>
    </row>
    <row r="46" spans="2:10" ht="15" thickBot="1" x14ac:dyDescent="0.4">
      <c r="B46" s="4" t="s">
        <v>33</v>
      </c>
      <c r="C46" s="14" t="s">
        <v>34</v>
      </c>
      <c r="D46" s="33"/>
      <c r="E46" s="34"/>
      <c r="F46" s="33"/>
      <c r="G46" s="33"/>
      <c r="H46" s="5"/>
      <c r="I46" s="44" t="s">
        <v>35</v>
      </c>
      <c r="J46" s="73">
        <v>2.83</v>
      </c>
    </row>
    <row r="47" spans="2:10" ht="15" thickBot="1" x14ac:dyDescent="0.4">
      <c r="B47" s="4" t="s">
        <v>36</v>
      </c>
      <c r="C47" s="14" t="s">
        <v>37</v>
      </c>
      <c r="D47" s="33"/>
      <c r="E47" s="34"/>
      <c r="F47" s="33"/>
      <c r="G47" s="33"/>
      <c r="H47" s="5"/>
      <c r="I47" s="44" t="s">
        <v>35</v>
      </c>
      <c r="J47" s="94"/>
    </row>
    <row r="48" spans="2:10" ht="15" thickBot="1" x14ac:dyDescent="0.4">
      <c r="B48" s="4" t="s">
        <v>38</v>
      </c>
      <c r="C48" s="14" t="s">
        <v>39</v>
      </c>
      <c r="D48" s="33"/>
      <c r="E48" s="34"/>
      <c r="F48" s="33"/>
      <c r="G48" s="33"/>
      <c r="H48" s="5"/>
      <c r="I48" s="44" t="s">
        <v>35</v>
      </c>
      <c r="J48" s="83"/>
    </row>
    <row r="49" spans="2:12" ht="15" thickBot="1" x14ac:dyDescent="0.4">
      <c r="B49" s="4" t="s">
        <v>40</v>
      </c>
      <c r="C49" s="14" t="s">
        <v>65</v>
      </c>
      <c r="D49" s="33"/>
      <c r="E49" s="34"/>
      <c r="F49" s="33"/>
      <c r="G49" s="33"/>
      <c r="H49" s="5"/>
      <c r="I49" s="44" t="s">
        <v>35</v>
      </c>
      <c r="J49" s="74">
        <f>+(1000/J44)*(1500+J47+J48)</f>
        <v>25000</v>
      </c>
    </row>
    <row r="50" spans="2:12" ht="15" thickBot="1" x14ac:dyDescent="0.4">
      <c r="B50" s="4" t="s">
        <v>41</v>
      </c>
      <c r="C50" s="14" t="s">
        <v>42</v>
      </c>
      <c r="D50" s="33"/>
      <c r="E50" s="34"/>
      <c r="F50" s="33"/>
      <c r="G50" s="33"/>
      <c r="H50" s="5"/>
      <c r="I50" s="44" t="s">
        <v>43</v>
      </c>
      <c r="J50" s="75">
        <f>+(1000/J44)*(J43/1000)</f>
        <v>0</v>
      </c>
    </row>
    <row r="51" spans="2:12" ht="15" thickBot="1" x14ac:dyDescent="0.4">
      <c r="B51" s="4" t="s">
        <v>44</v>
      </c>
      <c r="C51" s="14" t="s">
        <v>45</v>
      </c>
      <c r="D51" s="33"/>
      <c r="E51" s="34"/>
      <c r="F51" s="33"/>
      <c r="G51" s="33"/>
      <c r="H51" s="5"/>
      <c r="I51" s="44" t="s">
        <v>35</v>
      </c>
      <c r="J51" s="76">
        <f>+J46*4000*J50</f>
        <v>0</v>
      </c>
    </row>
    <row r="52" spans="2:12" ht="15" thickBot="1" x14ac:dyDescent="0.4">
      <c r="B52" s="4" t="s">
        <v>46</v>
      </c>
      <c r="C52" s="14" t="s">
        <v>68</v>
      </c>
      <c r="D52" s="33"/>
      <c r="E52" s="34"/>
      <c r="F52" s="33"/>
      <c r="G52" s="33"/>
      <c r="H52" s="5"/>
      <c r="I52" s="44" t="s">
        <v>35</v>
      </c>
      <c r="J52" s="76">
        <f>+J49+(J45*J51)</f>
        <v>25000</v>
      </c>
    </row>
    <row r="53" spans="2:12" x14ac:dyDescent="0.35">
      <c r="B53" s="25"/>
      <c r="C53" s="17"/>
      <c r="D53" s="17"/>
      <c r="E53" s="17"/>
      <c r="F53" s="17"/>
      <c r="G53" s="18"/>
      <c r="H53" s="18"/>
      <c r="I53" s="20"/>
      <c r="J53" s="25"/>
    </row>
    <row r="54" spans="2:12" x14ac:dyDescent="0.35">
      <c r="B54" s="19" t="s">
        <v>47</v>
      </c>
      <c r="C54" s="19"/>
      <c r="D54" s="20"/>
      <c r="E54" s="20"/>
      <c r="F54" s="20"/>
      <c r="G54" s="20"/>
      <c r="H54" s="20"/>
      <c r="I54" s="20"/>
      <c r="J54" s="20"/>
    </row>
    <row r="55" spans="2:12" x14ac:dyDescent="0.35">
      <c r="B55" s="19" t="s">
        <v>48</v>
      </c>
      <c r="C55" s="19"/>
      <c r="D55" s="19"/>
      <c r="E55" s="19"/>
      <c r="F55" s="20"/>
      <c r="G55" s="20"/>
      <c r="I55" s="20"/>
      <c r="J55" s="20"/>
    </row>
    <row r="56" spans="2:12" x14ac:dyDescent="0.35">
      <c r="B56" s="19" t="s">
        <v>50</v>
      </c>
      <c r="C56" s="19"/>
      <c r="D56" s="19"/>
      <c r="E56" s="19"/>
      <c r="F56" s="20"/>
      <c r="G56" s="20"/>
      <c r="H56" s="20"/>
      <c r="I56" s="20"/>
      <c r="J56" s="20"/>
    </row>
    <row r="57" spans="2:12" x14ac:dyDescent="0.35">
      <c r="B57" s="77"/>
      <c r="C57" s="19" t="s">
        <v>85</v>
      </c>
      <c r="D57" s="20"/>
      <c r="E57" s="20"/>
      <c r="F57" s="20"/>
      <c r="G57" s="20"/>
      <c r="H57" s="20"/>
      <c r="I57" s="20"/>
      <c r="J57" s="20"/>
      <c r="L57" s="20"/>
    </row>
    <row r="58" spans="2:12" x14ac:dyDescent="0.35">
      <c r="B58" s="19"/>
      <c r="C58" s="20"/>
      <c r="D58" s="20"/>
      <c r="E58" s="20"/>
      <c r="F58" s="20"/>
      <c r="G58" s="20"/>
      <c r="H58" s="20"/>
      <c r="I58" s="20"/>
      <c r="J58" s="20"/>
    </row>
    <row r="59" spans="2:12" x14ac:dyDescent="0.35">
      <c r="B59" s="19" t="s">
        <v>84</v>
      </c>
      <c r="C59" s="20"/>
      <c r="D59" s="20"/>
      <c r="E59" s="20"/>
      <c r="F59" s="20"/>
      <c r="G59" s="20"/>
      <c r="H59" s="20"/>
      <c r="I59" s="20"/>
      <c r="J59" s="20"/>
    </row>
    <row r="60" spans="2:12" x14ac:dyDescent="0.35">
      <c r="B60" s="19"/>
      <c r="C60" s="20"/>
      <c r="D60" s="20"/>
      <c r="E60" s="20"/>
      <c r="F60" s="20"/>
      <c r="G60" s="20"/>
      <c r="H60" s="20"/>
      <c r="I60" s="20"/>
      <c r="J60" s="20"/>
    </row>
    <row r="61" spans="2:12" x14ac:dyDescent="0.35">
      <c r="B61" s="21" t="s">
        <v>52</v>
      </c>
      <c r="C61" s="20"/>
      <c r="D61" s="20"/>
      <c r="E61" s="20"/>
      <c r="F61" s="20"/>
      <c r="G61" s="20"/>
      <c r="H61" s="20"/>
      <c r="I61" s="20"/>
      <c r="J61" s="20"/>
    </row>
    <row r="62" spans="2:12" ht="15" thickBot="1" x14ac:dyDescent="0.4">
      <c r="B62" s="19"/>
      <c r="C62" s="20"/>
      <c r="D62" s="20"/>
      <c r="E62" s="20"/>
      <c r="F62" s="20"/>
      <c r="G62" s="20"/>
      <c r="H62" s="20"/>
      <c r="I62" s="20"/>
      <c r="J62" s="20"/>
    </row>
    <row r="63" spans="2:12" ht="15" thickBot="1" x14ac:dyDescent="0.4">
      <c r="B63" s="26">
        <v>1</v>
      </c>
      <c r="C63" s="14" t="s">
        <v>53</v>
      </c>
      <c r="D63" s="33"/>
      <c r="E63" s="33"/>
      <c r="F63" s="39"/>
      <c r="G63" s="33"/>
      <c r="H63" s="5"/>
      <c r="I63" s="15" t="s">
        <v>35</v>
      </c>
      <c r="J63" s="84">
        <f>+J34</f>
        <v>101671.94142130091</v>
      </c>
    </row>
    <row r="64" spans="2:12" ht="15" thickBot="1" x14ac:dyDescent="0.4">
      <c r="B64" s="27">
        <v>2</v>
      </c>
      <c r="C64" s="14" t="s">
        <v>54</v>
      </c>
      <c r="D64" s="33"/>
      <c r="E64" s="33"/>
      <c r="F64" s="39"/>
      <c r="G64" s="33"/>
      <c r="H64" s="5"/>
      <c r="I64" s="28" t="s">
        <v>35</v>
      </c>
      <c r="J64" s="85">
        <f>+J52</f>
        <v>25000</v>
      </c>
    </row>
    <row r="65" spans="2:10" ht="15" thickBot="1" x14ac:dyDescent="0.4">
      <c r="B65" s="29">
        <v>3</v>
      </c>
      <c r="C65" s="16" t="s">
        <v>55</v>
      </c>
      <c r="D65" s="33"/>
      <c r="E65" s="33"/>
      <c r="F65" s="39"/>
      <c r="G65" s="33"/>
      <c r="H65" s="5"/>
      <c r="I65" s="30" t="s">
        <v>35</v>
      </c>
      <c r="J65" s="86">
        <f>SUM(J63:J64)</f>
        <v>126671.94142130091</v>
      </c>
    </row>
    <row r="66" spans="2:10" x14ac:dyDescent="0.35">
      <c r="B66" s="19"/>
      <c r="C66" s="20"/>
      <c r="D66" s="20"/>
      <c r="E66" s="20"/>
      <c r="F66" s="20"/>
      <c r="G66" s="20"/>
      <c r="H66" s="20"/>
      <c r="I66" s="20"/>
      <c r="J66" s="20"/>
    </row>
    <row r="67" spans="2:10" x14ac:dyDescent="0.35">
      <c r="B67" s="19"/>
      <c r="C67" s="20"/>
      <c r="D67" s="20"/>
      <c r="E67" s="20"/>
      <c r="F67" s="20"/>
      <c r="G67" s="20"/>
      <c r="H67" s="20"/>
      <c r="I67" s="20"/>
      <c r="J67" s="20"/>
    </row>
  </sheetData>
  <sheetProtection algorithmName="SHA-512" hashValue="lhz2LG7xJJhOG5Nr2ozwwsYMlBk8l4/ETkEbUI00hbLpl2mFyGURLe1U2RatMmaOIpqgrrHBvY1H9IzpclNjNw==" saltValue="SEZGpIQYau9U+J0jXAr42Q==" spinCount="100000" sheet="1" objects="1" scenarios="1"/>
  <mergeCells count="4">
    <mergeCell ref="B8:J8"/>
    <mergeCell ref="B9:J9"/>
    <mergeCell ref="B12:J12"/>
    <mergeCell ref="B36:J36"/>
  </mergeCells>
  <pageMargins left="0.70866141732283472" right="0.35433070866141736" top="0.74803149606299213" bottom="0.74803149606299213" header="0.31496062992125984" footer="0.31496062992125984"/>
  <pageSetup paperSize="9" scale="6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8A72A-8957-4C83-84FC-02254C3E4A28}">
  <sheetPr>
    <pageSetUpPr fitToPage="1"/>
  </sheetPr>
  <dimension ref="B1:L67"/>
  <sheetViews>
    <sheetView showGridLines="0" zoomScaleNormal="100" zoomScaleSheetLayoutView="100" workbookViewId="0">
      <selection activeCell="B1" sqref="B1"/>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1.453125" bestFit="1" customWidth="1"/>
    <col min="9" max="9" width="10.6328125" bestFit="1" customWidth="1"/>
    <col min="10" max="10" width="15.453125" bestFit="1" customWidth="1"/>
  </cols>
  <sheetData>
    <row r="1" spans="2:10" x14ac:dyDescent="0.35">
      <c r="B1" s="100" t="s">
        <v>106</v>
      </c>
    </row>
    <row r="2" spans="2:10" x14ac:dyDescent="0.35">
      <c r="B2" s="87" t="s">
        <v>105</v>
      </c>
      <c r="D2" s="21" t="s">
        <v>1</v>
      </c>
      <c r="E2" s="21"/>
      <c r="F2" s="21"/>
      <c r="G2" s="21"/>
      <c r="H2" s="21"/>
      <c r="I2" s="21"/>
      <c r="J2" s="21"/>
    </row>
    <row r="3" spans="2:10" x14ac:dyDescent="0.35">
      <c r="B3" s="87"/>
      <c r="D3" s="21" t="s">
        <v>94</v>
      </c>
      <c r="E3" s="21"/>
      <c r="F3" s="21"/>
      <c r="G3" s="21"/>
      <c r="H3" s="21"/>
      <c r="I3" s="21"/>
      <c r="J3" s="21"/>
    </row>
    <row r="4" spans="2:10" x14ac:dyDescent="0.35">
      <c r="C4" s="20"/>
      <c r="D4" s="20"/>
      <c r="E4" s="20"/>
      <c r="F4" s="20"/>
      <c r="G4" s="20"/>
      <c r="H4" s="20"/>
      <c r="I4" s="20"/>
      <c r="J4" s="20"/>
    </row>
    <row r="5" spans="2:10" x14ac:dyDescent="0.35">
      <c r="B5" s="21" t="s">
        <v>66</v>
      </c>
      <c r="C5" s="20"/>
      <c r="D5" s="78"/>
      <c r="E5" s="78"/>
      <c r="F5" s="78"/>
      <c r="G5" s="78"/>
      <c r="H5" s="78"/>
      <c r="I5" s="91" t="s">
        <v>87</v>
      </c>
      <c r="J5" s="90"/>
    </row>
    <row r="6" spans="2:10" ht="18" customHeight="1" x14ac:dyDescent="0.35">
      <c r="B6" s="21" t="s">
        <v>67</v>
      </c>
      <c r="C6" s="20"/>
      <c r="D6" s="79"/>
      <c r="E6" s="79"/>
      <c r="F6" s="79"/>
      <c r="G6" s="79"/>
      <c r="H6" s="79"/>
      <c r="I6" s="79"/>
      <c r="J6" s="79"/>
    </row>
    <row r="7" spans="2:10" ht="18" customHeight="1" x14ac:dyDescent="0.35">
      <c r="B7" s="21" t="s">
        <v>86</v>
      </c>
      <c r="C7" s="20"/>
      <c r="D7" s="79"/>
      <c r="E7" s="79"/>
      <c r="F7" s="79"/>
      <c r="G7" s="79"/>
      <c r="H7" s="79"/>
      <c r="I7" s="79"/>
      <c r="J7" s="79"/>
    </row>
    <row r="8" spans="2:10" ht="56.5" customHeight="1" x14ac:dyDescent="0.35">
      <c r="B8" s="95" t="s">
        <v>2</v>
      </c>
      <c r="C8" s="95"/>
      <c r="D8" s="95"/>
      <c r="E8" s="95"/>
      <c r="F8" s="95"/>
      <c r="G8" s="95"/>
      <c r="H8" s="95"/>
      <c r="I8" s="95"/>
      <c r="J8" s="95"/>
    </row>
    <row r="9" spans="2:10" ht="34.5" customHeight="1" x14ac:dyDescent="0.35">
      <c r="B9" s="95" t="s">
        <v>82</v>
      </c>
      <c r="C9" s="95"/>
      <c r="D9" s="95"/>
      <c r="E9" s="95"/>
      <c r="F9" s="95"/>
      <c r="G9" s="95"/>
      <c r="H9" s="95"/>
      <c r="I9" s="95"/>
      <c r="J9" s="95"/>
    </row>
    <row r="10" spans="2:10" x14ac:dyDescent="0.35">
      <c r="B10" s="92"/>
      <c r="C10" s="92"/>
      <c r="D10" s="92"/>
      <c r="E10" s="92"/>
      <c r="F10" s="92"/>
      <c r="G10" s="92"/>
      <c r="H10" s="92"/>
      <c r="I10" s="92"/>
      <c r="J10" s="92"/>
    </row>
    <row r="11" spans="2:10" x14ac:dyDescent="0.35">
      <c r="B11" s="64" t="s">
        <v>99</v>
      </c>
      <c r="C11" s="20"/>
      <c r="D11" s="20"/>
      <c r="E11" s="20"/>
      <c r="F11" s="20"/>
      <c r="G11" s="20"/>
      <c r="H11" s="20"/>
      <c r="I11" s="20"/>
      <c r="J11" s="20"/>
    </row>
    <row r="12" spans="2:10" ht="41.4" customHeight="1" x14ac:dyDescent="0.35">
      <c r="B12" s="95" t="s">
        <v>91</v>
      </c>
      <c r="C12" s="95"/>
      <c r="D12" s="95"/>
      <c r="E12" s="95"/>
      <c r="F12" s="95"/>
      <c r="G12" s="95"/>
      <c r="H12" s="95"/>
      <c r="I12" s="95"/>
      <c r="J12" s="95"/>
    </row>
    <row r="13" spans="2:10" x14ac:dyDescent="0.35">
      <c r="B13" s="19"/>
      <c r="C13" s="20"/>
      <c r="D13" s="20"/>
      <c r="E13" s="20"/>
      <c r="F13" s="20"/>
      <c r="G13" s="20"/>
      <c r="H13" s="20"/>
      <c r="I13" s="20"/>
      <c r="J13" s="20"/>
    </row>
    <row r="14" spans="2:10" x14ac:dyDescent="0.35">
      <c r="B14" s="21" t="s">
        <v>4</v>
      </c>
      <c r="C14" s="20"/>
      <c r="D14" s="20"/>
      <c r="E14" s="20"/>
      <c r="F14" s="20"/>
      <c r="G14" s="20"/>
      <c r="H14" s="20"/>
      <c r="I14" s="20"/>
      <c r="J14" s="20"/>
    </row>
    <row r="15" spans="2:10" ht="15" thickBot="1" x14ac:dyDescent="0.4">
      <c r="B15" s="19"/>
      <c r="C15" s="20"/>
      <c r="D15" s="20"/>
      <c r="E15" s="20"/>
      <c r="F15" s="20"/>
      <c r="G15" s="20"/>
      <c r="H15" s="20"/>
      <c r="I15" s="20"/>
      <c r="J15" s="20"/>
    </row>
    <row r="16" spans="2:10" ht="51" x14ac:dyDescent="0.35">
      <c r="B16" s="8" t="s">
        <v>5</v>
      </c>
      <c r="C16" s="8" t="s">
        <v>6</v>
      </c>
      <c r="D16" s="8" t="s">
        <v>7</v>
      </c>
      <c r="E16" s="8" t="s">
        <v>8</v>
      </c>
      <c r="F16" s="8" t="s">
        <v>9</v>
      </c>
      <c r="G16" s="2" t="s">
        <v>10</v>
      </c>
      <c r="H16" s="8" t="s">
        <v>12</v>
      </c>
      <c r="I16" s="8" t="s">
        <v>72</v>
      </c>
      <c r="J16" s="2" t="s">
        <v>100</v>
      </c>
    </row>
    <row r="17" spans="2:10" ht="39" thickBot="1" x14ac:dyDescent="0.4">
      <c r="B17" s="9"/>
      <c r="C17" s="9"/>
      <c r="D17" s="9"/>
      <c r="E17" s="9"/>
      <c r="F17" s="9"/>
      <c r="G17" s="22" t="s">
        <v>11</v>
      </c>
      <c r="H17" s="60" t="s">
        <v>101</v>
      </c>
      <c r="I17" s="60" t="s">
        <v>83</v>
      </c>
      <c r="J17" s="22" t="s">
        <v>15</v>
      </c>
    </row>
    <row r="18" spans="2:10" ht="15" thickBot="1" x14ac:dyDescent="0.4">
      <c r="B18" s="99" t="s">
        <v>56</v>
      </c>
      <c r="C18" s="99" t="s">
        <v>57</v>
      </c>
      <c r="D18" s="99" t="s">
        <v>58</v>
      </c>
      <c r="E18" s="99" t="s">
        <v>59</v>
      </c>
      <c r="F18" s="99" t="s">
        <v>60</v>
      </c>
      <c r="G18" s="99" t="s">
        <v>61</v>
      </c>
      <c r="H18" s="99" t="s">
        <v>62</v>
      </c>
      <c r="I18" s="99" t="s">
        <v>63</v>
      </c>
      <c r="J18" s="99" t="s">
        <v>64</v>
      </c>
    </row>
    <row r="19" spans="2:10" ht="15" thickBot="1" x14ac:dyDescent="0.4">
      <c r="B19" s="3">
        <v>1</v>
      </c>
      <c r="C19" s="80"/>
      <c r="D19" s="88">
        <v>2</v>
      </c>
      <c r="E19" s="93">
        <f>ROUNDDOWN((+(1000/$J$44)),0)*D19</f>
        <v>32</v>
      </c>
      <c r="F19" s="67">
        <v>4000</v>
      </c>
      <c r="G19" s="80"/>
      <c r="H19" s="81"/>
      <c r="I19" s="66">
        <v>100</v>
      </c>
      <c r="J19" s="65">
        <f>+(H19+I19)*E19</f>
        <v>3200</v>
      </c>
    </row>
    <row r="20" spans="2:10" ht="15" thickBot="1" x14ac:dyDescent="0.4">
      <c r="B20" s="3">
        <v>2</v>
      </c>
      <c r="C20" s="80"/>
      <c r="D20" s="88">
        <v>2</v>
      </c>
      <c r="E20" s="93">
        <f t="shared" ref="E20:E33" si="0">ROUNDDOWN((+(1000/$J$44)),0)*D20</f>
        <v>32</v>
      </c>
      <c r="F20" s="67">
        <v>4000</v>
      </c>
      <c r="G20" s="80"/>
      <c r="H20" s="81"/>
      <c r="I20" s="66">
        <f>I19*1.1</f>
        <v>110.00000000000001</v>
      </c>
      <c r="J20" s="65">
        <f>+(H20+I20)*E20</f>
        <v>3520.0000000000005</v>
      </c>
    </row>
    <row r="21" spans="2:10" ht="15" thickBot="1" x14ac:dyDescent="0.4">
      <c r="B21" s="3">
        <v>3</v>
      </c>
      <c r="C21" s="80"/>
      <c r="D21" s="88">
        <v>2</v>
      </c>
      <c r="E21" s="93">
        <f t="shared" si="0"/>
        <v>32</v>
      </c>
      <c r="F21" s="67">
        <v>4000</v>
      </c>
      <c r="G21" s="80"/>
      <c r="H21" s="81"/>
      <c r="I21" s="66">
        <f t="shared" ref="I21:I33" si="1">I20*1.1</f>
        <v>121.00000000000003</v>
      </c>
      <c r="J21" s="65">
        <f>+(H21+I21)*E21</f>
        <v>3872.0000000000009</v>
      </c>
    </row>
    <row r="22" spans="2:10" ht="15" thickBot="1" x14ac:dyDescent="0.4">
      <c r="B22" s="3">
        <v>4</v>
      </c>
      <c r="C22" s="80"/>
      <c r="D22" s="88">
        <v>2</v>
      </c>
      <c r="E22" s="93">
        <f t="shared" si="0"/>
        <v>32</v>
      </c>
      <c r="F22" s="67">
        <v>4000</v>
      </c>
      <c r="G22" s="80"/>
      <c r="H22" s="81"/>
      <c r="I22" s="66">
        <f t="shared" si="1"/>
        <v>133.10000000000005</v>
      </c>
      <c r="J22" s="65">
        <f t="shared" ref="J22:J30" si="2">+(H22+I22)*E22</f>
        <v>4259.2000000000016</v>
      </c>
    </row>
    <row r="23" spans="2:10" ht="15" thickBot="1" x14ac:dyDescent="0.4">
      <c r="B23" s="3">
        <v>5</v>
      </c>
      <c r="C23" s="80"/>
      <c r="D23" s="88">
        <v>2</v>
      </c>
      <c r="E23" s="93">
        <f t="shared" si="0"/>
        <v>32</v>
      </c>
      <c r="F23" s="67">
        <v>4000</v>
      </c>
      <c r="G23" s="80"/>
      <c r="H23" s="81"/>
      <c r="I23" s="66">
        <f t="shared" si="1"/>
        <v>146.41000000000008</v>
      </c>
      <c r="J23" s="65">
        <f t="shared" si="2"/>
        <v>4685.1200000000026</v>
      </c>
    </row>
    <row r="24" spans="2:10" ht="15" thickBot="1" x14ac:dyDescent="0.4">
      <c r="B24" s="3">
        <v>6</v>
      </c>
      <c r="C24" s="80"/>
      <c r="D24" s="88">
        <v>2</v>
      </c>
      <c r="E24" s="93">
        <f t="shared" si="0"/>
        <v>32</v>
      </c>
      <c r="F24" s="67">
        <v>4000</v>
      </c>
      <c r="G24" s="80"/>
      <c r="H24" s="81"/>
      <c r="I24" s="66">
        <f t="shared" si="1"/>
        <v>161.0510000000001</v>
      </c>
      <c r="J24" s="65">
        <f t="shared" si="2"/>
        <v>5153.6320000000032</v>
      </c>
    </row>
    <row r="25" spans="2:10" ht="15" thickBot="1" x14ac:dyDescent="0.4">
      <c r="B25" s="3">
        <v>7</v>
      </c>
      <c r="C25" s="80"/>
      <c r="D25" s="88">
        <v>2</v>
      </c>
      <c r="E25" s="93">
        <f t="shared" si="0"/>
        <v>32</v>
      </c>
      <c r="F25" s="67">
        <v>4000</v>
      </c>
      <c r="G25" s="80"/>
      <c r="H25" s="81"/>
      <c r="I25" s="66">
        <f t="shared" si="1"/>
        <v>177.15610000000012</v>
      </c>
      <c r="J25" s="65">
        <f t="shared" si="2"/>
        <v>5668.9952000000039</v>
      </c>
    </row>
    <row r="26" spans="2:10" ht="15" thickBot="1" x14ac:dyDescent="0.4">
      <c r="B26" s="3">
        <v>8</v>
      </c>
      <c r="C26" s="80"/>
      <c r="D26" s="88">
        <v>2</v>
      </c>
      <c r="E26" s="93">
        <f t="shared" si="0"/>
        <v>32</v>
      </c>
      <c r="F26" s="67">
        <v>4000</v>
      </c>
      <c r="G26" s="80"/>
      <c r="H26" s="81"/>
      <c r="I26" s="66">
        <f t="shared" si="1"/>
        <v>194.87171000000015</v>
      </c>
      <c r="J26" s="65">
        <f t="shared" si="2"/>
        <v>6235.8947200000048</v>
      </c>
    </row>
    <row r="27" spans="2:10" ht="15" thickBot="1" x14ac:dyDescent="0.4">
      <c r="B27" s="3">
        <v>9</v>
      </c>
      <c r="C27" s="80"/>
      <c r="D27" s="88">
        <v>2</v>
      </c>
      <c r="E27" s="93">
        <f t="shared" si="0"/>
        <v>32</v>
      </c>
      <c r="F27" s="67">
        <v>4000</v>
      </c>
      <c r="G27" s="80"/>
      <c r="H27" s="81"/>
      <c r="I27" s="66">
        <f t="shared" si="1"/>
        <v>214.3588810000002</v>
      </c>
      <c r="J27" s="65">
        <f t="shared" si="2"/>
        <v>6859.4841920000063</v>
      </c>
    </row>
    <row r="28" spans="2:10" ht="15" thickBot="1" x14ac:dyDescent="0.4">
      <c r="B28" s="3">
        <v>10</v>
      </c>
      <c r="C28" s="80"/>
      <c r="D28" s="88">
        <v>2</v>
      </c>
      <c r="E28" s="93">
        <f t="shared" si="0"/>
        <v>32</v>
      </c>
      <c r="F28" s="67">
        <v>4000</v>
      </c>
      <c r="G28" s="80"/>
      <c r="H28" s="81"/>
      <c r="I28" s="66">
        <f t="shared" si="1"/>
        <v>235.79476910000022</v>
      </c>
      <c r="J28" s="65">
        <f t="shared" si="2"/>
        <v>7545.4326112000072</v>
      </c>
    </row>
    <row r="29" spans="2:10" ht="15" thickBot="1" x14ac:dyDescent="0.4">
      <c r="B29" s="3">
        <v>11</v>
      </c>
      <c r="C29" s="80"/>
      <c r="D29" s="88">
        <v>2</v>
      </c>
      <c r="E29" s="93">
        <f t="shared" si="0"/>
        <v>32</v>
      </c>
      <c r="F29" s="67">
        <v>4000</v>
      </c>
      <c r="G29" s="80"/>
      <c r="H29" s="81"/>
      <c r="I29" s="66">
        <f t="shared" si="1"/>
        <v>259.37424601000026</v>
      </c>
      <c r="J29" s="65">
        <f t="shared" si="2"/>
        <v>8299.9758723200084</v>
      </c>
    </row>
    <row r="30" spans="2:10" ht="15" thickBot="1" x14ac:dyDescent="0.4">
      <c r="B30" s="3">
        <v>12</v>
      </c>
      <c r="C30" s="80"/>
      <c r="D30" s="88">
        <v>2</v>
      </c>
      <c r="E30" s="93">
        <f t="shared" si="0"/>
        <v>32</v>
      </c>
      <c r="F30" s="68">
        <v>4000</v>
      </c>
      <c r="G30" s="80"/>
      <c r="H30" s="81"/>
      <c r="I30" s="66">
        <f t="shared" si="1"/>
        <v>285.3116706110003</v>
      </c>
      <c r="J30" s="65">
        <f t="shared" si="2"/>
        <v>9129.9734595520094</v>
      </c>
    </row>
    <row r="31" spans="2:10" ht="15" thickBot="1" x14ac:dyDescent="0.4">
      <c r="B31" s="3">
        <v>13</v>
      </c>
      <c r="C31" s="80"/>
      <c r="D31" s="88">
        <v>2</v>
      </c>
      <c r="E31" s="93">
        <f t="shared" si="0"/>
        <v>32</v>
      </c>
      <c r="F31" s="68">
        <v>4000</v>
      </c>
      <c r="G31" s="80"/>
      <c r="H31" s="81"/>
      <c r="I31" s="66">
        <f t="shared" si="1"/>
        <v>313.84283767210036</v>
      </c>
      <c r="J31" s="65">
        <f>+(H31+I31)*E31</f>
        <v>10042.970805507211</v>
      </c>
    </row>
    <row r="32" spans="2:10" ht="15" thickBot="1" x14ac:dyDescent="0.4">
      <c r="B32" s="3">
        <v>14</v>
      </c>
      <c r="C32" s="80"/>
      <c r="D32" s="88">
        <v>2</v>
      </c>
      <c r="E32" s="93">
        <f t="shared" si="0"/>
        <v>32</v>
      </c>
      <c r="F32" s="68">
        <v>4000</v>
      </c>
      <c r="G32" s="80"/>
      <c r="H32" s="81"/>
      <c r="I32" s="66">
        <f t="shared" si="1"/>
        <v>345.22712143931039</v>
      </c>
      <c r="J32" s="65">
        <f>+(H32+I32)*E32</f>
        <v>11047.267886057933</v>
      </c>
    </row>
    <row r="33" spans="2:10" ht="15" thickBot="1" x14ac:dyDescent="0.4">
      <c r="B33" s="3">
        <v>15</v>
      </c>
      <c r="C33" s="80"/>
      <c r="D33" s="88">
        <v>2</v>
      </c>
      <c r="E33" s="93">
        <f t="shared" si="0"/>
        <v>32</v>
      </c>
      <c r="F33" s="68">
        <v>4000</v>
      </c>
      <c r="G33" s="80"/>
      <c r="H33" s="81"/>
      <c r="I33" s="66">
        <f t="shared" si="1"/>
        <v>379.74983358324147</v>
      </c>
      <c r="J33" s="65">
        <f>+(H33+I33)*E33</f>
        <v>12151.994674663727</v>
      </c>
    </row>
    <row r="34" spans="2:10" ht="15" thickBot="1" x14ac:dyDescent="0.4">
      <c r="B34" s="24"/>
      <c r="C34" s="10" t="s">
        <v>16</v>
      </c>
      <c r="D34" s="11"/>
      <c r="E34" s="11"/>
      <c r="F34" s="11"/>
      <c r="G34" s="11"/>
      <c r="H34" s="11"/>
      <c r="I34" s="69"/>
      <c r="J34" s="70">
        <f>SUM(J19:J33)</f>
        <v>101671.94142130091</v>
      </c>
    </row>
    <row r="35" spans="2:10" x14ac:dyDescent="0.35">
      <c r="B35" s="1"/>
      <c r="C35" s="20"/>
      <c r="D35" s="20"/>
      <c r="E35" s="20"/>
      <c r="F35" s="20"/>
      <c r="G35" s="20"/>
      <c r="H35" s="20"/>
      <c r="I35" s="20"/>
      <c r="J35" s="20"/>
    </row>
    <row r="36" spans="2:10" ht="33.75" customHeight="1" x14ac:dyDescent="0.35">
      <c r="B36" s="96" t="s">
        <v>17</v>
      </c>
      <c r="C36" s="96"/>
      <c r="D36" s="96"/>
      <c r="E36" s="96"/>
      <c r="F36" s="96"/>
      <c r="G36" s="96"/>
      <c r="H36" s="96"/>
      <c r="I36" s="96"/>
      <c r="J36" s="96"/>
    </row>
    <row r="37" spans="2:10" x14ac:dyDescent="0.35">
      <c r="B37" s="21"/>
      <c r="C37" s="20"/>
      <c r="D37" s="20"/>
      <c r="E37" s="20"/>
      <c r="F37" s="20"/>
      <c r="G37" s="20"/>
      <c r="H37" s="20"/>
      <c r="I37" s="20"/>
      <c r="J37" s="20"/>
    </row>
    <row r="38" spans="2:10" x14ac:dyDescent="0.35">
      <c r="B38" s="21" t="s">
        <v>18</v>
      </c>
      <c r="C38" s="20"/>
      <c r="D38" s="20"/>
      <c r="E38" s="20"/>
      <c r="F38" s="20"/>
      <c r="G38" s="20"/>
      <c r="H38" s="20"/>
      <c r="I38" s="20"/>
      <c r="J38" s="20"/>
    </row>
    <row r="39" spans="2:10" x14ac:dyDescent="0.35">
      <c r="B39" s="19"/>
      <c r="C39" s="20"/>
      <c r="D39" s="20"/>
      <c r="E39" s="20"/>
      <c r="F39" s="20"/>
      <c r="G39" s="20"/>
      <c r="H39" s="20"/>
      <c r="I39" s="20"/>
      <c r="J39" s="20"/>
    </row>
    <row r="40" spans="2:10" ht="15" thickBot="1" x14ac:dyDescent="0.4">
      <c r="B40" s="13" t="s">
        <v>19</v>
      </c>
      <c r="C40" s="31"/>
      <c r="E40" s="31"/>
      <c r="F40" s="32"/>
      <c r="G40" s="32"/>
      <c r="I40" s="20"/>
      <c r="J40" s="25"/>
    </row>
    <row r="41" spans="2:10" ht="15" thickBot="1" x14ac:dyDescent="0.4">
      <c r="B41" s="4">
        <v>1</v>
      </c>
      <c r="C41" s="4">
        <v>2</v>
      </c>
      <c r="D41" s="41"/>
      <c r="E41" s="6"/>
      <c r="F41" s="41"/>
      <c r="G41" s="41"/>
      <c r="H41" s="7"/>
      <c r="I41" s="35">
        <v>3</v>
      </c>
      <c r="J41" s="35">
        <v>4</v>
      </c>
    </row>
    <row r="42" spans="2:10" ht="15" thickBot="1" x14ac:dyDescent="0.4">
      <c r="B42" s="40" t="s">
        <v>20</v>
      </c>
      <c r="C42" s="40" t="s">
        <v>21</v>
      </c>
      <c r="D42" s="41"/>
      <c r="E42" s="42"/>
      <c r="F42" s="41"/>
      <c r="G42" s="41"/>
      <c r="H42" s="7"/>
      <c r="I42" s="43" t="s">
        <v>22</v>
      </c>
      <c r="J42" s="36" t="s">
        <v>23</v>
      </c>
    </row>
    <row r="43" spans="2:10" ht="15" thickBot="1" x14ac:dyDescent="0.4">
      <c r="B43" s="4" t="s">
        <v>24</v>
      </c>
      <c r="C43" s="14" t="s">
        <v>25</v>
      </c>
      <c r="D43" s="33"/>
      <c r="E43" s="34"/>
      <c r="F43" s="33"/>
      <c r="G43" s="33"/>
      <c r="H43" s="5"/>
      <c r="I43" s="44" t="s">
        <v>26</v>
      </c>
      <c r="J43" s="82"/>
    </row>
    <row r="44" spans="2:10" ht="15" thickBot="1" x14ac:dyDescent="0.4">
      <c r="B44" s="4" t="s">
        <v>27</v>
      </c>
      <c r="C44" s="14" t="s">
        <v>28</v>
      </c>
      <c r="D44" s="33"/>
      <c r="E44" s="34"/>
      <c r="F44" s="33"/>
      <c r="G44" s="33"/>
      <c r="H44" s="5"/>
      <c r="I44" s="44" t="s">
        <v>29</v>
      </c>
      <c r="J44" s="71">
        <v>60</v>
      </c>
    </row>
    <row r="45" spans="2:10" ht="15" thickBot="1" x14ac:dyDescent="0.4">
      <c r="B45" s="4" t="s">
        <v>30</v>
      </c>
      <c r="C45" s="14" t="s">
        <v>31</v>
      </c>
      <c r="D45" s="33"/>
      <c r="E45" s="34"/>
      <c r="F45" s="33"/>
      <c r="G45" s="33"/>
      <c r="H45" s="5"/>
      <c r="I45" s="44" t="s">
        <v>32</v>
      </c>
      <c r="J45" s="72">
        <v>15</v>
      </c>
    </row>
    <row r="46" spans="2:10" ht="15" thickBot="1" x14ac:dyDescent="0.4">
      <c r="B46" s="4" t="s">
        <v>33</v>
      </c>
      <c r="C46" s="14" t="s">
        <v>34</v>
      </c>
      <c r="D46" s="33"/>
      <c r="E46" s="34"/>
      <c r="F46" s="33"/>
      <c r="G46" s="33"/>
      <c r="H46" s="5"/>
      <c r="I46" s="44" t="s">
        <v>35</v>
      </c>
      <c r="J46" s="73">
        <v>2.83</v>
      </c>
    </row>
    <row r="47" spans="2:10" ht="15" thickBot="1" x14ac:dyDescent="0.4">
      <c r="B47" s="4" t="s">
        <v>36</v>
      </c>
      <c r="C47" s="14" t="s">
        <v>37</v>
      </c>
      <c r="D47" s="33"/>
      <c r="E47" s="34"/>
      <c r="F47" s="33"/>
      <c r="G47" s="33"/>
      <c r="H47" s="5"/>
      <c r="I47" s="44" t="s">
        <v>35</v>
      </c>
      <c r="J47" s="94"/>
    </row>
    <row r="48" spans="2:10" ht="15" thickBot="1" x14ac:dyDescent="0.4">
      <c r="B48" s="4" t="s">
        <v>38</v>
      </c>
      <c r="C48" s="14" t="s">
        <v>39</v>
      </c>
      <c r="D48" s="33"/>
      <c r="E48" s="34"/>
      <c r="F48" s="33"/>
      <c r="G48" s="33"/>
      <c r="H48" s="5"/>
      <c r="I48" s="44" t="s">
        <v>35</v>
      </c>
      <c r="J48" s="83"/>
    </row>
    <row r="49" spans="2:12" ht="15" thickBot="1" x14ac:dyDescent="0.4">
      <c r="B49" s="4" t="s">
        <v>40</v>
      </c>
      <c r="C49" s="14" t="s">
        <v>65</v>
      </c>
      <c r="D49" s="33"/>
      <c r="E49" s="34"/>
      <c r="F49" s="33"/>
      <c r="G49" s="33"/>
      <c r="H49" s="5"/>
      <c r="I49" s="44" t="s">
        <v>35</v>
      </c>
      <c r="J49" s="74">
        <f>+(1000/J44)*(1500+J47+J48)</f>
        <v>25000</v>
      </c>
    </row>
    <row r="50" spans="2:12" ht="15" thickBot="1" x14ac:dyDescent="0.4">
      <c r="B50" s="4" t="s">
        <v>41</v>
      </c>
      <c r="C50" s="14" t="s">
        <v>42</v>
      </c>
      <c r="D50" s="33"/>
      <c r="E50" s="34"/>
      <c r="F50" s="33"/>
      <c r="G50" s="33"/>
      <c r="H50" s="5"/>
      <c r="I50" s="44" t="s">
        <v>43</v>
      </c>
      <c r="J50" s="75">
        <f>+(1000/J44)*(J43/1000)</f>
        <v>0</v>
      </c>
    </row>
    <row r="51" spans="2:12" ht="15" thickBot="1" x14ac:dyDescent="0.4">
      <c r="B51" s="4" t="s">
        <v>44</v>
      </c>
      <c r="C51" s="14" t="s">
        <v>45</v>
      </c>
      <c r="D51" s="33"/>
      <c r="E51" s="34"/>
      <c r="F51" s="33"/>
      <c r="G51" s="33"/>
      <c r="H51" s="5"/>
      <c r="I51" s="44" t="s">
        <v>35</v>
      </c>
      <c r="J51" s="76">
        <f>+J46*4000*J50</f>
        <v>0</v>
      </c>
    </row>
    <row r="52" spans="2:12" ht="15" thickBot="1" x14ac:dyDescent="0.4">
      <c r="B52" s="4" t="s">
        <v>46</v>
      </c>
      <c r="C52" s="14" t="s">
        <v>68</v>
      </c>
      <c r="D52" s="33"/>
      <c r="E52" s="34"/>
      <c r="F52" s="33"/>
      <c r="G52" s="33"/>
      <c r="H52" s="5"/>
      <c r="I52" s="44" t="s">
        <v>35</v>
      </c>
      <c r="J52" s="76">
        <f>+J49+(J45*J51)</f>
        <v>25000</v>
      </c>
    </row>
    <row r="53" spans="2:12" x14ac:dyDescent="0.35">
      <c r="B53" s="25"/>
      <c r="C53" s="17"/>
      <c r="D53" s="17"/>
      <c r="E53" s="17"/>
      <c r="F53" s="17"/>
      <c r="G53" s="18"/>
      <c r="H53" s="18"/>
      <c r="I53" s="20"/>
      <c r="J53" s="25"/>
    </row>
    <row r="54" spans="2:12" x14ac:dyDescent="0.35">
      <c r="B54" s="19" t="s">
        <v>47</v>
      </c>
      <c r="C54" s="19"/>
      <c r="D54" s="20"/>
      <c r="E54" s="20"/>
      <c r="F54" s="20"/>
      <c r="G54" s="20"/>
      <c r="H54" s="20"/>
      <c r="I54" s="20"/>
      <c r="J54" s="20"/>
    </row>
    <row r="55" spans="2:12" x14ac:dyDescent="0.35">
      <c r="B55" s="19" t="s">
        <v>48</v>
      </c>
      <c r="C55" s="19"/>
      <c r="D55" s="19"/>
      <c r="E55" s="19"/>
      <c r="F55" s="20"/>
      <c r="G55" s="20"/>
      <c r="I55" s="20"/>
      <c r="J55" s="20"/>
    </row>
    <row r="56" spans="2:12" x14ac:dyDescent="0.35">
      <c r="B56" s="19" t="s">
        <v>50</v>
      </c>
      <c r="C56" s="19"/>
      <c r="D56" s="19"/>
      <c r="E56" s="19"/>
      <c r="F56" s="20"/>
      <c r="G56" s="20"/>
      <c r="H56" s="20"/>
      <c r="I56" s="20"/>
      <c r="J56" s="20"/>
    </row>
    <row r="57" spans="2:12" x14ac:dyDescent="0.35">
      <c r="B57" s="77"/>
      <c r="C57" s="19" t="s">
        <v>85</v>
      </c>
      <c r="D57" s="20"/>
      <c r="E57" s="20"/>
      <c r="F57" s="20"/>
      <c r="G57" s="20"/>
      <c r="H57" s="20"/>
      <c r="I57" s="20"/>
      <c r="J57" s="20"/>
      <c r="L57" s="20"/>
    </row>
    <row r="58" spans="2:12" x14ac:dyDescent="0.35">
      <c r="B58" s="19"/>
      <c r="C58" s="20"/>
      <c r="D58" s="20"/>
      <c r="E58" s="20"/>
      <c r="F58" s="20"/>
      <c r="G58" s="20"/>
      <c r="H58" s="20"/>
      <c r="I58" s="20"/>
      <c r="J58" s="20"/>
    </row>
    <row r="59" spans="2:12" x14ac:dyDescent="0.35">
      <c r="B59" s="19" t="s">
        <v>84</v>
      </c>
      <c r="C59" s="20"/>
      <c r="D59" s="20"/>
      <c r="E59" s="20"/>
      <c r="F59" s="20"/>
      <c r="G59" s="20"/>
      <c r="H59" s="20"/>
      <c r="I59" s="20"/>
      <c r="J59" s="20"/>
    </row>
    <row r="60" spans="2:12" x14ac:dyDescent="0.35">
      <c r="B60" s="19"/>
      <c r="C60" s="20"/>
      <c r="D60" s="20"/>
      <c r="E60" s="20"/>
      <c r="F60" s="20"/>
      <c r="G60" s="20"/>
      <c r="H60" s="20"/>
      <c r="I60" s="20"/>
      <c r="J60" s="20"/>
    </row>
    <row r="61" spans="2:12" x14ac:dyDescent="0.35">
      <c r="B61" s="21" t="s">
        <v>52</v>
      </c>
      <c r="C61" s="20"/>
      <c r="D61" s="20"/>
      <c r="E61" s="20"/>
      <c r="F61" s="20"/>
      <c r="G61" s="20"/>
      <c r="H61" s="20"/>
      <c r="I61" s="20"/>
      <c r="J61" s="20"/>
    </row>
    <row r="62" spans="2:12" ht="15" thickBot="1" x14ac:dyDescent="0.4">
      <c r="B62" s="19"/>
      <c r="C62" s="20"/>
      <c r="D62" s="20"/>
      <c r="E62" s="20"/>
      <c r="F62" s="20"/>
      <c r="G62" s="20"/>
      <c r="H62" s="20"/>
      <c r="I62" s="20"/>
      <c r="J62" s="20"/>
    </row>
    <row r="63" spans="2:12" ht="15" thickBot="1" x14ac:dyDescent="0.4">
      <c r="B63" s="26">
        <v>1</v>
      </c>
      <c r="C63" s="14" t="s">
        <v>53</v>
      </c>
      <c r="D63" s="33"/>
      <c r="E63" s="33"/>
      <c r="F63" s="39"/>
      <c r="G63" s="33"/>
      <c r="H63" s="5"/>
      <c r="I63" s="15" t="s">
        <v>35</v>
      </c>
      <c r="J63" s="84">
        <f>+J34</f>
        <v>101671.94142130091</v>
      </c>
    </row>
    <row r="64" spans="2:12" ht="15" thickBot="1" x14ac:dyDescent="0.4">
      <c r="B64" s="27">
        <v>2</v>
      </c>
      <c r="C64" s="14" t="s">
        <v>54</v>
      </c>
      <c r="D64" s="33"/>
      <c r="E64" s="33"/>
      <c r="F64" s="39"/>
      <c r="G64" s="33"/>
      <c r="H64" s="5"/>
      <c r="I64" s="28" t="s">
        <v>35</v>
      </c>
      <c r="J64" s="85">
        <f>+J52</f>
        <v>25000</v>
      </c>
    </row>
    <row r="65" spans="2:10" ht="15" thickBot="1" x14ac:dyDescent="0.4">
      <c r="B65" s="29">
        <v>3</v>
      </c>
      <c r="C65" s="16" t="s">
        <v>55</v>
      </c>
      <c r="D65" s="33"/>
      <c r="E65" s="33"/>
      <c r="F65" s="39"/>
      <c r="G65" s="33"/>
      <c r="H65" s="5"/>
      <c r="I65" s="30" t="s">
        <v>35</v>
      </c>
      <c r="J65" s="86">
        <f>SUM(J63:J64)</f>
        <v>126671.94142130091</v>
      </c>
    </row>
    <row r="66" spans="2:10" x14ac:dyDescent="0.35">
      <c r="B66" s="19"/>
      <c r="C66" s="20"/>
      <c r="D66" s="20"/>
      <c r="E66" s="20"/>
      <c r="F66" s="20"/>
      <c r="G66" s="20"/>
      <c r="H66" s="20"/>
      <c r="I66" s="20"/>
      <c r="J66" s="20"/>
    </row>
    <row r="67" spans="2:10" x14ac:dyDescent="0.35">
      <c r="B67" s="19"/>
      <c r="C67" s="20"/>
      <c r="D67" s="20"/>
      <c r="E67" s="20"/>
      <c r="F67" s="20"/>
      <c r="G67" s="20"/>
      <c r="H67" s="20"/>
      <c r="I67" s="20"/>
      <c r="J67" s="20"/>
    </row>
  </sheetData>
  <sheetProtection algorithmName="SHA-512" hashValue="mSpVsuqJaSeB2yiZTHQmTb1ImMc1/f9dm++viJJDrtVN9zdxAZ4f/8Z1jGxuXBMQI/TwfkGDCHXvqSwPXeEvgw==" saltValue="VCFsAzC6/HcsjrcXLqTebw==" spinCount="100000" sheet="1" objects="1" scenarios="1"/>
  <mergeCells count="4">
    <mergeCell ref="B8:J8"/>
    <mergeCell ref="B9:J9"/>
    <mergeCell ref="B12:J12"/>
    <mergeCell ref="B36:J36"/>
  </mergeCells>
  <pageMargins left="0.70866141732283472" right="0.35433070866141736" top="0.74803149606299213" bottom="0.74803149606299213" header="0.31496062992125984" footer="0.31496062992125984"/>
  <pageSetup paperSize="9" scale="6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1:L66"/>
  <sheetViews>
    <sheetView showGridLines="0" view="pageBreakPreview" zoomScaleNormal="100" zoomScaleSheetLayoutView="100" workbookViewId="0">
      <selection activeCell="H46" sqref="B21:J46"/>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1.36328125" bestFit="1" customWidth="1"/>
    <col min="9" max="9" width="10.6328125" bestFit="1" customWidth="1"/>
    <col min="10" max="10" width="14.81640625" customWidth="1"/>
  </cols>
  <sheetData>
    <row r="1" spans="2:10" ht="26.5" x14ac:dyDescent="0.35">
      <c r="B1" s="1" t="s">
        <v>0</v>
      </c>
      <c r="C1" s="97" t="s">
        <v>1</v>
      </c>
      <c r="D1" s="97"/>
      <c r="E1" s="97"/>
      <c r="F1" s="97"/>
      <c r="G1" s="97"/>
      <c r="H1" s="97"/>
      <c r="I1" s="97"/>
      <c r="J1" s="97"/>
    </row>
    <row r="2" spans="2:10" x14ac:dyDescent="0.35">
      <c r="B2" s="19"/>
      <c r="C2" s="20"/>
      <c r="D2" s="20"/>
      <c r="E2" s="20"/>
      <c r="F2" s="20"/>
      <c r="G2" s="20"/>
      <c r="H2" s="20"/>
      <c r="I2" s="20"/>
      <c r="J2" s="20"/>
    </row>
    <row r="3" spans="2:10" x14ac:dyDescent="0.35">
      <c r="B3" s="21" t="s">
        <v>66</v>
      </c>
      <c r="C3" s="20"/>
      <c r="D3" s="55" t="s">
        <v>79</v>
      </c>
      <c r="E3" s="55"/>
      <c r="F3" s="55"/>
      <c r="G3" s="55"/>
      <c r="H3" s="55"/>
      <c r="I3" s="55"/>
      <c r="J3" s="55"/>
    </row>
    <row r="4" spans="2:10" ht="18" customHeight="1" x14ac:dyDescent="0.35">
      <c r="B4" s="19" t="s">
        <v>67</v>
      </c>
      <c r="C4" s="20"/>
      <c r="D4" s="56" t="s">
        <v>77</v>
      </c>
      <c r="E4" s="56"/>
      <c r="F4" s="56"/>
      <c r="G4" s="56"/>
      <c r="H4" s="56"/>
      <c r="I4" s="56"/>
      <c r="J4" s="56"/>
    </row>
    <row r="5" spans="2:10" ht="56.5" customHeight="1" x14ac:dyDescent="0.35">
      <c r="B5" s="95" t="s">
        <v>2</v>
      </c>
      <c r="C5" s="95"/>
      <c r="D5" s="95"/>
      <c r="E5" s="95"/>
      <c r="F5" s="95"/>
      <c r="G5" s="95"/>
      <c r="H5" s="95"/>
      <c r="I5" s="95"/>
      <c r="J5" s="95"/>
    </row>
    <row r="6" spans="2:10" ht="55.4" customHeight="1" x14ac:dyDescent="0.35">
      <c r="B6" s="95" t="s">
        <v>3</v>
      </c>
      <c r="C6" s="95"/>
      <c r="D6" s="95"/>
      <c r="E6" s="95"/>
      <c r="F6" s="95"/>
      <c r="G6" s="95"/>
      <c r="H6" s="95"/>
      <c r="I6" s="95"/>
      <c r="J6" s="95"/>
    </row>
    <row r="7" spans="2:10" x14ac:dyDescent="0.35">
      <c r="B7" s="19"/>
      <c r="C7" s="20"/>
      <c r="D7" s="20"/>
      <c r="E7" s="20"/>
      <c r="F7" s="20"/>
      <c r="G7" s="20"/>
      <c r="H7" s="20"/>
      <c r="I7" s="20"/>
      <c r="J7" s="20"/>
    </row>
    <row r="8" spans="2:10" ht="41.4" customHeight="1" x14ac:dyDescent="0.35">
      <c r="B8" s="95" t="s">
        <v>73</v>
      </c>
      <c r="C8" s="95"/>
      <c r="D8" s="95"/>
      <c r="E8" s="95"/>
      <c r="F8" s="95"/>
      <c r="G8" s="95"/>
      <c r="H8" s="95"/>
      <c r="I8" s="95"/>
      <c r="J8" s="95"/>
    </row>
    <row r="9" spans="2:10" x14ac:dyDescent="0.35">
      <c r="B9" s="19"/>
      <c r="C9" s="20"/>
      <c r="D9" s="20"/>
      <c r="E9" s="20"/>
      <c r="F9" s="20"/>
      <c r="G9" s="20"/>
      <c r="H9" s="20"/>
      <c r="I9" s="20"/>
      <c r="J9" s="20"/>
    </row>
    <row r="10" spans="2:10" x14ac:dyDescent="0.35">
      <c r="B10" s="21" t="s">
        <v>4</v>
      </c>
      <c r="C10" s="20"/>
      <c r="D10" s="20"/>
      <c r="E10" s="20"/>
      <c r="F10" s="20"/>
      <c r="G10" s="20"/>
      <c r="H10" s="20"/>
      <c r="I10" s="20"/>
      <c r="J10" s="20"/>
    </row>
    <row r="11" spans="2:10" ht="15" thickBot="1" x14ac:dyDescent="0.4">
      <c r="B11" s="19"/>
      <c r="C11" s="20"/>
      <c r="D11" s="20"/>
      <c r="E11" s="20"/>
      <c r="F11" s="20"/>
      <c r="G11" s="20"/>
      <c r="H11" s="20"/>
      <c r="I11" s="20"/>
      <c r="J11" s="20"/>
    </row>
    <row r="12" spans="2:10" ht="51" x14ac:dyDescent="0.35">
      <c r="B12" s="8" t="s">
        <v>5</v>
      </c>
      <c r="C12" s="8" t="s">
        <v>6</v>
      </c>
      <c r="D12" s="8" t="s">
        <v>7</v>
      </c>
      <c r="E12" s="8" t="s">
        <v>8</v>
      </c>
      <c r="F12" s="8" t="s">
        <v>9</v>
      </c>
      <c r="G12" s="2" t="s">
        <v>10</v>
      </c>
      <c r="H12" s="8" t="s">
        <v>12</v>
      </c>
      <c r="I12" s="8" t="s">
        <v>72</v>
      </c>
      <c r="J12" s="2" t="s">
        <v>13</v>
      </c>
    </row>
    <row r="13" spans="2:10" ht="38.5" x14ac:dyDescent="0.35">
      <c r="B13" s="9"/>
      <c r="C13" s="9"/>
      <c r="D13" s="9"/>
      <c r="E13" s="9"/>
      <c r="F13" s="9"/>
      <c r="G13" s="22" t="s">
        <v>11</v>
      </c>
      <c r="H13" s="60"/>
      <c r="I13" s="60" t="s">
        <v>71</v>
      </c>
      <c r="J13" s="22" t="s">
        <v>14</v>
      </c>
    </row>
    <row r="14" spans="2:10" x14ac:dyDescent="0.35">
      <c r="B14" s="9"/>
      <c r="C14" s="9"/>
      <c r="D14" s="9"/>
      <c r="E14" s="9"/>
      <c r="F14" s="9"/>
      <c r="G14" s="23"/>
      <c r="H14" s="9"/>
      <c r="I14" s="9"/>
      <c r="J14" s="22" t="s">
        <v>15</v>
      </c>
    </row>
    <row r="15" spans="2:10" ht="15" thickBot="1" x14ac:dyDescent="0.4">
      <c r="B15" s="38" t="s">
        <v>56</v>
      </c>
      <c r="C15" s="38" t="s">
        <v>57</v>
      </c>
      <c r="D15" s="38" t="s">
        <v>58</v>
      </c>
      <c r="E15" s="38" t="s">
        <v>59</v>
      </c>
      <c r="F15" s="38" t="s">
        <v>60</v>
      </c>
      <c r="G15" s="38" t="s">
        <v>61</v>
      </c>
      <c r="H15" s="38" t="s">
        <v>62</v>
      </c>
      <c r="I15" s="38" t="s">
        <v>63</v>
      </c>
      <c r="J15" s="38" t="s">
        <v>64</v>
      </c>
    </row>
    <row r="16" spans="2:10" ht="15" thickBot="1" x14ac:dyDescent="0.4">
      <c r="B16" s="3">
        <v>1</v>
      </c>
      <c r="C16" s="52" t="s">
        <v>78</v>
      </c>
      <c r="D16" s="52">
        <v>1</v>
      </c>
      <c r="E16" s="52">
        <v>40</v>
      </c>
      <c r="F16" s="50">
        <v>4000</v>
      </c>
      <c r="G16" s="52">
        <f>50000-F16</f>
        <v>46000</v>
      </c>
      <c r="H16" s="53">
        <v>0</v>
      </c>
      <c r="I16" s="54">
        <f>5000/E16</f>
        <v>125</v>
      </c>
      <c r="J16" s="49">
        <f>+(H16+I16)*E16</f>
        <v>5000</v>
      </c>
    </row>
    <row r="17" spans="2:10" ht="15" thickBot="1" x14ac:dyDescent="0.4">
      <c r="B17" s="3">
        <v>2</v>
      </c>
      <c r="C17" s="52" t="s">
        <v>78</v>
      </c>
      <c r="D17" s="52">
        <v>1</v>
      </c>
      <c r="E17" s="52">
        <v>40</v>
      </c>
      <c r="F17" s="50">
        <v>4000</v>
      </c>
      <c r="G17" s="52">
        <f>G16-F17</f>
        <v>42000</v>
      </c>
      <c r="H17" s="53"/>
      <c r="I17" s="54">
        <f>I16*1.1</f>
        <v>137.5</v>
      </c>
      <c r="J17" s="49">
        <f>+(H17+I17)*E17</f>
        <v>5500</v>
      </c>
    </row>
    <row r="18" spans="2:10" ht="15" thickBot="1" x14ac:dyDescent="0.4">
      <c r="B18" s="3">
        <v>3</v>
      </c>
      <c r="C18" s="52" t="s">
        <v>78</v>
      </c>
      <c r="D18" s="52">
        <v>1</v>
      </c>
      <c r="E18" s="52">
        <v>40</v>
      </c>
      <c r="F18" s="50">
        <v>4000</v>
      </c>
      <c r="G18" s="52">
        <f>G17-F18</f>
        <v>38000</v>
      </c>
      <c r="H18" s="53"/>
      <c r="I18" s="54">
        <f t="shared" ref="I18:I30" si="0">I17*1.1</f>
        <v>151.25</v>
      </c>
      <c r="J18" s="49">
        <f>+(H18+I18)*E18</f>
        <v>6050</v>
      </c>
    </row>
    <row r="19" spans="2:10" ht="15" thickBot="1" x14ac:dyDescent="0.4">
      <c r="B19" s="3">
        <v>4</v>
      </c>
      <c r="C19" s="52" t="s">
        <v>78</v>
      </c>
      <c r="D19" s="52">
        <v>1</v>
      </c>
      <c r="E19" s="52">
        <v>40</v>
      </c>
      <c r="F19" s="50">
        <v>4000</v>
      </c>
      <c r="G19" s="52">
        <f t="shared" ref="G19:G25" si="1">G18-F19</f>
        <v>34000</v>
      </c>
      <c r="H19" s="53"/>
      <c r="I19" s="54">
        <f t="shared" si="0"/>
        <v>166.375</v>
      </c>
      <c r="J19" s="49">
        <f t="shared" ref="J19:J27" si="2">+(H19+I19)*E19</f>
        <v>6655</v>
      </c>
    </row>
    <row r="20" spans="2:10" ht="15" thickBot="1" x14ac:dyDescent="0.4">
      <c r="B20" s="3">
        <v>5</v>
      </c>
      <c r="C20" s="52" t="s">
        <v>78</v>
      </c>
      <c r="D20" s="52">
        <v>1</v>
      </c>
      <c r="E20" s="52">
        <v>40</v>
      </c>
      <c r="F20" s="50">
        <v>4000</v>
      </c>
      <c r="G20" s="52">
        <f t="shared" si="1"/>
        <v>30000</v>
      </c>
      <c r="H20" s="53"/>
      <c r="I20" s="54">
        <f t="shared" si="0"/>
        <v>183.01250000000002</v>
      </c>
      <c r="J20" s="49">
        <f t="shared" si="2"/>
        <v>7320.5000000000009</v>
      </c>
    </row>
    <row r="21" spans="2:10" ht="15" thickBot="1" x14ac:dyDescent="0.4">
      <c r="B21" s="3">
        <v>6</v>
      </c>
      <c r="C21" s="52" t="s">
        <v>78</v>
      </c>
      <c r="D21" s="52">
        <v>1</v>
      </c>
      <c r="E21" s="52">
        <v>40</v>
      </c>
      <c r="F21" s="50">
        <v>4000</v>
      </c>
      <c r="G21" s="52">
        <f t="shared" si="1"/>
        <v>26000</v>
      </c>
      <c r="H21" s="53"/>
      <c r="I21" s="54">
        <f t="shared" si="0"/>
        <v>201.31375000000003</v>
      </c>
      <c r="J21" s="49">
        <f t="shared" si="2"/>
        <v>8052.5500000000011</v>
      </c>
    </row>
    <row r="22" spans="2:10" ht="15" thickBot="1" x14ac:dyDescent="0.4">
      <c r="B22" s="3">
        <v>7</v>
      </c>
      <c r="C22" s="52" t="s">
        <v>78</v>
      </c>
      <c r="D22" s="52">
        <v>1</v>
      </c>
      <c r="E22" s="52">
        <v>40</v>
      </c>
      <c r="F22" s="50">
        <v>4000</v>
      </c>
      <c r="G22" s="52">
        <f t="shared" si="1"/>
        <v>22000</v>
      </c>
      <c r="H22" s="53"/>
      <c r="I22" s="54">
        <f t="shared" si="0"/>
        <v>221.44512500000005</v>
      </c>
      <c r="J22" s="49">
        <f t="shared" si="2"/>
        <v>8857.8050000000021</v>
      </c>
    </row>
    <row r="23" spans="2:10" ht="15" thickBot="1" x14ac:dyDescent="0.4">
      <c r="B23" s="3">
        <v>8</v>
      </c>
      <c r="C23" s="52" t="s">
        <v>78</v>
      </c>
      <c r="D23" s="52">
        <v>1</v>
      </c>
      <c r="E23" s="52">
        <v>40</v>
      </c>
      <c r="F23" s="50">
        <v>4000</v>
      </c>
      <c r="G23" s="52">
        <f t="shared" si="1"/>
        <v>18000</v>
      </c>
      <c r="H23" s="53"/>
      <c r="I23" s="54">
        <f t="shared" si="0"/>
        <v>243.58963750000007</v>
      </c>
      <c r="J23" s="49">
        <f t="shared" si="2"/>
        <v>9743.5855000000029</v>
      </c>
    </row>
    <row r="24" spans="2:10" ht="15" thickBot="1" x14ac:dyDescent="0.4">
      <c r="B24" s="3">
        <v>9</v>
      </c>
      <c r="C24" s="52" t="s">
        <v>78</v>
      </c>
      <c r="D24" s="52">
        <v>1</v>
      </c>
      <c r="E24" s="52">
        <v>40</v>
      </c>
      <c r="F24" s="50">
        <v>4000</v>
      </c>
      <c r="G24" s="52">
        <f t="shared" si="1"/>
        <v>14000</v>
      </c>
      <c r="H24" s="53"/>
      <c r="I24" s="54">
        <f t="shared" si="0"/>
        <v>267.94860125000008</v>
      </c>
      <c r="J24" s="49">
        <f t="shared" si="2"/>
        <v>10717.944050000004</v>
      </c>
    </row>
    <row r="25" spans="2:10" ht="15" thickBot="1" x14ac:dyDescent="0.4">
      <c r="B25" s="3">
        <v>10</v>
      </c>
      <c r="C25" s="52" t="s">
        <v>78</v>
      </c>
      <c r="D25" s="52">
        <v>1</v>
      </c>
      <c r="E25" s="52">
        <v>40</v>
      </c>
      <c r="F25" s="50">
        <v>4000</v>
      </c>
      <c r="G25" s="52">
        <f t="shared" si="1"/>
        <v>10000</v>
      </c>
      <c r="H25" s="53"/>
      <c r="I25" s="54">
        <f t="shared" si="0"/>
        <v>294.74346137500009</v>
      </c>
      <c r="J25" s="49">
        <f t="shared" si="2"/>
        <v>11789.738455000004</v>
      </c>
    </row>
    <row r="26" spans="2:10" ht="15" thickBot="1" x14ac:dyDescent="0.4">
      <c r="B26" s="3">
        <v>11</v>
      </c>
      <c r="C26" s="52" t="s">
        <v>78</v>
      </c>
      <c r="D26" s="52">
        <v>1</v>
      </c>
      <c r="E26" s="52">
        <v>40</v>
      </c>
      <c r="F26" s="50">
        <v>4000</v>
      </c>
      <c r="G26" s="52">
        <f>G25-F26</f>
        <v>6000</v>
      </c>
      <c r="H26" s="53"/>
      <c r="I26" s="54">
        <f t="shared" si="0"/>
        <v>324.21780751250014</v>
      </c>
      <c r="J26" s="49">
        <f t="shared" si="2"/>
        <v>12968.712300500007</v>
      </c>
    </row>
    <row r="27" spans="2:10" ht="15" thickBot="1" x14ac:dyDescent="0.4">
      <c r="B27" s="3">
        <v>12</v>
      </c>
      <c r="C27" s="52" t="s">
        <v>78</v>
      </c>
      <c r="D27" s="52">
        <v>1</v>
      </c>
      <c r="E27" s="52">
        <v>40</v>
      </c>
      <c r="F27" s="51">
        <v>4000</v>
      </c>
      <c r="G27" s="52">
        <f t="shared" ref="G27:G30" si="3">G26-F27</f>
        <v>2000</v>
      </c>
      <c r="H27" s="53"/>
      <c r="I27" s="54">
        <f t="shared" si="0"/>
        <v>356.63958826375017</v>
      </c>
      <c r="J27" s="49">
        <f t="shared" si="2"/>
        <v>14265.583530550008</v>
      </c>
    </row>
    <row r="28" spans="2:10" ht="15" thickBot="1" x14ac:dyDescent="0.4">
      <c r="B28" s="3">
        <v>13</v>
      </c>
      <c r="C28" s="52" t="s">
        <v>78</v>
      </c>
      <c r="D28" s="52">
        <v>1</v>
      </c>
      <c r="E28" s="52">
        <v>40</v>
      </c>
      <c r="F28" s="51">
        <v>4000</v>
      </c>
      <c r="G28" s="52">
        <f>50000-F28</f>
        <v>46000</v>
      </c>
      <c r="H28" s="53">
        <f>22000*(1.1*4)</f>
        <v>96800.000000000015</v>
      </c>
      <c r="I28" s="54">
        <f t="shared" si="0"/>
        <v>392.30354709012522</v>
      </c>
      <c r="J28" s="49">
        <f>+(H28+I28)*E28</f>
        <v>3887692.1418836056</v>
      </c>
    </row>
    <row r="29" spans="2:10" ht="15" thickBot="1" x14ac:dyDescent="0.4">
      <c r="B29" s="3">
        <v>14</v>
      </c>
      <c r="C29" s="52" t="s">
        <v>78</v>
      </c>
      <c r="D29" s="52">
        <v>1</v>
      </c>
      <c r="E29" s="52">
        <v>40</v>
      </c>
      <c r="F29" s="51">
        <v>4000</v>
      </c>
      <c r="G29" s="52">
        <f t="shared" si="3"/>
        <v>42000</v>
      </c>
      <c r="H29" s="53"/>
      <c r="I29" s="54">
        <f t="shared" si="0"/>
        <v>431.53390179913777</v>
      </c>
      <c r="J29" s="49">
        <f>+(H29+I29)*E29</f>
        <v>17261.356071965511</v>
      </c>
    </row>
    <row r="30" spans="2:10" ht="15" thickBot="1" x14ac:dyDescent="0.4">
      <c r="B30" s="3">
        <v>15</v>
      </c>
      <c r="C30" s="52" t="s">
        <v>78</v>
      </c>
      <c r="D30" s="52">
        <v>1</v>
      </c>
      <c r="E30" s="52">
        <v>40</v>
      </c>
      <c r="F30" s="51">
        <v>4000</v>
      </c>
      <c r="G30" s="52">
        <f t="shared" si="3"/>
        <v>38000</v>
      </c>
      <c r="H30" s="53"/>
      <c r="I30" s="54">
        <f t="shared" si="0"/>
        <v>474.68729197905157</v>
      </c>
      <c r="J30" s="49">
        <f>+(H30+I30)*E30</f>
        <v>18987.491679162064</v>
      </c>
    </row>
    <row r="31" spans="2:10" ht="15" thickBot="1" x14ac:dyDescent="0.4">
      <c r="B31" s="24"/>
      <c r="C31" s="10" t="s">
        <v>16</v>
      </c>
      <c r="D31" s="11"/>
      <c r="E31" s="11"/>
      <c r="F31" s="11"/>
      <c r="G31" s="11"/>
      <c r="H31" s="11"/>
      <c r="I31" s="12"/>
      <c r="J31" s="48">
        <f>SUM(J16:J30)</f>
        <v>4030862.4084707834</v>
      </c>
    </row>
    <row r="32" spans="2:10" x14ac:dyDescent="0.35">
      <c r="B32" s="1"/>
      <c r="C32" s="20"/>
      <c r="D32" s="20"/>
      <c r="E32" s="20"/>
      <c r="F32" s="20"/>
      <c r="G32" s="20"/>
      <c r="H32" s="20"/>
      <c r="I32" s="20"/>
      <c r="J32" s="20"/>
    </row>
    <row r="33" spans="2:10" ht="36" customHeight="1" x14ac:dyDescent="0.35">
      <c r="B33" s="96" t="s">
        <v>17</v>
      </c>
      <c r="C33" s="96"/>
      <c r="D33" s="96"/>
      <c r="E33" s="96"/>
      <c r="F33" s="96"/>
      <c r="G33" s="96"/>
      <c r="H33" s="96"/>
      <c r="I33" s="96"/>
      <c r="J33" s="96"/>
    </row>
    <row r="34" spans="2:10" x14ac:dyDescent="0.35">
      <c r="B34" s="21"/>
      <c r="C34" s="20"/>
      <c r="D34" s="20"/>
      <c r="E34" s="20"/>
      <c r="F34" s="20"/>
      <c r="G34" s="20"/>
      <c r="H34" s="20"/>
      <c r="I34" s="20"/>
      <c r="J34" s="20"/>
    </row>
    <row r="35" spans="2:10" x14ac:dyDescent="0.35">
      <c r="B35" s="21" t="s">
        <v>18</v>
      </c>
      <c r="C35" s="20"/>
      <c r="D35" s="20"/>
      <c r="E35" s="20"/>
      <c r="F35" s="20"/>
      <c r="G35" s="20"/>
      <c r="H35" s="20"/>
      <c r="I35" s="20"/>
      <c r="J35" s="20"/>
    </row>
    <row r="36" spans="2:10" x14ac:dyDescent="0.35">
      <c r="B36" s="19"/>
      <c r="C36" s="20"/>
      <c r="D36" s="20"/>
      <c r="E36" s="20"/>
      <c r="F36" s="20"/>
      <c r="G36" s="20"/>
      <c r="H36" s="20"/>
      <c r="I36" s="20"/>
      <c r="J36" s="20"/>
    </row>
    <row r="37" spans="2:10" ht="15" thickBot="1" x14ac:dyDescent="0.4">
      <c r="B37" s="13" t="s">
        <v>19</v>
      </c>
      <c r="C37" s="31"/>
      <c r="E37" s="31"/>
      <c r="F37" s="32"/>
      <c r="G37" s="32"/>
      <c r="I37" s="20"/>
      <c r="J37" s="25"/>
    </row>
    <row r="38" spans="2:10" ht="15" thickBot="1" x14ac:dyDescent="0.4">
      <c r="B38" s="4">
        <v>1</v>
      </c>
      <c r="C38" s="4">
        <v>2</v>
      </c>
      <c r="D38" s="41"/>
      <c r="E38" s="6"/>
      <c r="F38" s="41"/>
      <c r="G38" s="41"/>
      <c r="H38" s="7"/>
      <c r="I38" s="35">
        <v>3</v>
      </c>
      <c r="J38" s="35">
        <v>4</v>
      </c>
    </row>
    <row r="39" spans="2:10" ht="15" thickBot="1" x14ac:dyDescent="0.4">
      <c r="B39" s="40" t="s">
        <v>20</v>
      </c>
      <c r="C39" s="40" t="s">
        <v>21</v>
      </c>
      <c r="D39" s="41"/>
      <c r="E39" s="42"/>
      <c r="F39" s="41"/>
      <c r="G39" s="41"/>
      <c r="H39" s="7"/>
      <c r="I39" s="43" t="s">
        <v>22</v>
      </c>
      <c r="J39" s="36" t="s">
        <v>23</v>
      </c>
    </row>
    <row r="40" spans="2:10" ht="15" thickBot="1" x14ac:dyDescent="0.4">
      <c r="B40" s="4" t="s">
        <v>24</v>
      </c>
      <c r="C40" s="14" t="s">
        <v>25</v>
      </c>
      <c r="D40" s="33"/>
      <c r="E40" s="34"/>
      <c r="F40" s="33"/>
      <c r="G40" s="33"/>
      <c r="H40" s="5"/>
      <c r="I40" s="44" t="s">
        <v>26</v>
      </c>
      <c r="J40" s="45">
        <v>235</v>
      </c>
    </row>
    <row r="41" spans="2:10" ht="15" thickBot="1" x14ac:dyDescent="0.4">
      <c r="B41" s="4" t="s">
        <v>27</v>
      </c>
      <c r="C41" s="14" t="s">
        <v>28</v>
      </c>
      <c r="D41" s="33"/>
      <c r="E41" s="34"/>
      <c r="F41" s="33"/>
      <c r="G41" s="33"/>
      <c r="H41" s="5"/>
      <c r="I41" s="44" t="s">
        <v>29</v>
      </c>
      <c r="J41" s="45">
        <v>50</v>
      </c>
    </row>
    <row r="42" spans="2:10" ht="15" thickBot="1" x14ac:dyDescent="0.4">
      <c r="B42" s="4" t="s">
        <v>30</v>
      </c>
      <c r="C42" s="14" t="s">
        <v>31</v>
      </c>
      <c r="D42" s="33"/>
      <c r="E42" s="34"/>
      <c r="F42" s="33"/>
      <c r="G42" s="33"/>
      <c r="H42" s="5"/>
      <c r="I42" s="44" t="s">
        <v>32</v>
      </c>
      <c r="J42" s="37">
        <v>15</v>
      </c>
    </row>
    <row r="43" spans="2:10" ht="15" thickBot="1" x14ac:dyDescent="0.4">
      <c r="B43" s="4" t="s">
        <v>33</v>
      </c>
      <c r="C43" s="14" t="s">
        <v>34</v>
      </c>
      <c r="D43" s="33"/>
      <c r="E43" s="34"/>
      <c r="F43" s="33"/>
      <c r="G43" s="33"/>
      <c r="H43" s="5"/>
      <c r="I43" s="44" t="s">
        <v>35</v>
      </c>
      <c r="J43" s="37">
        <v>2.9</v>
      </c>
    </row>
    <row r="44" spans="2:10" ht="15" thickBot="1" x14ac:dyDescent="0.4">
      <c r="B44" s="4" t="s">
        <v>36</v>
      </c>
      <c r="C44" s="14" t="s">
        <v>37</v>
      </c>
      <c r="D44" s="33"/>
      <c r="E44" s="34"/>
      <c r="F44" s="33"/>
      <c r="G44" s="33"/>
      <c r="H44" s="5"/>
      <c r="I44" s="44" t="s">
        <v>35</v>
      </c>
      <c r="J44" s="45">
        <v>75000</v>
      </c>
    </row>
    <row r="45" spans="2:10" ht="15" thickBot="1" x14ac:dyDescent="0.4">
      <c r="B45" s="4" t="s">
        <v>38</v>
      </c>
      <c r="C45" s="14" t="s">
        <v>39</v>
      </c>
      <c r="D45" s="33"/>
      <c r="E45" s="34"/>
      <c r="F45" s="33"/>
      <c r="G45" s="33"/>
      <c r="H45" s="5"/>
      <c r="I45" s="44" t="s">
        <v>35</v>
      </c>
      <c r="J45" s="45">
        <v>22000</v>
      </c>
    </row>
    <row r="46" spans="2:10" ht="15" thickBot="1" x14ac:dyDescent="0.4">
      <c r="B46" s="4" t="s">
        <v>40</v>
      </c>
      <c r="C46" s="14" t="s">
        <v>65</v>
      </c>
      <c r="D46" s="33"/>
      <c r="E46" s="34"/>
      <c r="F46" s="33"/>
      <c r="G46" s="33"/>
      <c r="H46" s="5"/>
      <c r="I46" s="44" t="s">
        <v>35</v>
      </c>
      <c r="J46" s="47">
        <f>+(1000/J41)*(1500+J44+J45)</f>
        <v>1970000</v>
      </c>
    </row>
    <row r="47" spans="2:10" ht="15" thickBot="1" x14ac:dyDescent="0.4">
      <c r="B47" s="4" t="s">
        <v>41</v>
      </c>
      <c r="C47" s="14" t="s">
        <v>42</v>
      </c>
      <c r="D47" s="33"/>
      <c r="E47" s="34"/>
      <c r="F47" s="33"/>
      <c r="G47" s="33"/>
      <c r="H47" s="5"/>
      <c r="I47" s="44" t="s">
        <v>43</v>
      </c>
      <c r="J47" s="47">
        <f>+(1000/J41)*(J40/1000)</f>
        <v>4.6999999999999993</v>
      </c>
    </row>
    <row r="48" spans="2:10" ht="15" thickBot="1" x14ac:dyDescent="0.4">
      <c r="B48" s="4" t="s">
        <v>44</v>
      </c>
      <c r="C48" s="14" t="s">
        <v>45</v>
      </c>
      <c r="D48" s="33"/>
      <c r="E48" s="34"/>
      <c r="F48" s="33"/>
      <c r="G48" s="33"/>
      <c r="H48" s="5"/>
      <c r="I48" s="44" t="s">
        <v>35</v>
      </c>
      <c r="J48" s="47">
        <f>+J43*4000*J47</f>
        <v>54519.999999999993</v>
      </c>
    </row>
    <row r="49" spans="2:12" ht="15" thickBot="1" x14ac:dyDescent="0.4">
      <c r="B49" s="4" t="s">
        <v>46</v>
      </c>
      <c r="C49" s="14" t="s">
        <v>68</v>
      </c>
      <c r="D49" s="33"/>
      <c r="E49" s="34"/>
      <c r="F49" s="33"/>
      <c r="G49" s="33"/>
      <c r="H49" s="5"/>
      <c r="I49" s="44" t="s">
        <v>35</v>
      </c>
      <c r="J49" s="47">
        <f>+J46+(J42*J48)</f>
        <v>2787800</v>
      </c>
    </row>
    <row r="50" spans="2:12" x14ac:dyDescent="0.35">
      <c r="B50" s="25"/>
      <c r="C50" s="17"/>
      <c r="D50" s="17"/>
      <c r="E50" s="17"/>
      <c r="F50" s="17"/>
      <c r="G50" s="18"/>
      <c r="H50" s="18"/>
      <c r="I50" s="20"/>
      <c r="J50" s="25"/>
    </row>
    <row r="51" spans="2:12" x14ac:dyDescent="0.35">
      <c r="B51" s="19" t="s">
        <v>47</v>
      </c>
      <c r="C51" s="19"/>
      <c r="D51" s="20"/>
      <c r="E51" s="20"/>
      <c r="F51" s="20"/>
      <c r="G51" s="20"/>
      <c r="H51" s="20"/>
      <c r="I51" s="20"/>
      <c r="J51" s="20"/>
    </row>
    <row r="52" spans="2:12" x14ac:dyDescent="0.35">
      <c r="B52" s="59"/>
      <c r="C52" s="19" t="s">
        <v>69</v>
      </c>
      <c r="D52" s="19"/>
      <c r="E52" s="19"/>
      <c r="F52" s="20"/>
      <c r="G52" s="20"/>
      <c r="H52" s="20"/>
      <c r="I52" s="20"/>
      <c r="J52" s="20"/>
    </row>
    <row r="53" spans="2:12" x14ac:dyDescent="0.35">
      <c r="B53" s="19" t="s">
        <v>48</v>
      </c>
      <c r="C53" s="19"/>
      <c r="D53" s="19"/>
      <c r="E53" s="19"/>
      <c r="F53" s="20"/>
      <c r="G53" s="20"/>
      <c r="I53" s="20"/>
      <c r="J53" s="20"/>
    </row>
    <row r="54" spans="2:12" x14ac:dyDescent="0.35">
      <c r="B54" s="19" t="s">
        <v>49</v>
      </c>
      <c r="C54" s="19"/>
      <c r="D54" s="19"/>
      <c r="E54" s="19"/>
      <c r="F54" s="20"/>
      <c r="G54" s="20"/>
      <c r="H54" s="20"/>
      <c r="I54" s="20"/>
      <c r="J54" s="20"/>
    </row>
    <row r="55" spans="2:12" x14ac:dyDescent="0.35">
      <c r="B55" s="19" t="s">
        <v>50</v>
      </c>
      <c r="C55" s="19"/>
      <c r="D55" s="19"/>
      <c r="E55" s="19"/>
      <c r="F55" s="20"/>
      <c r="G55" s="20"/>
      <c r="H55" s="20"/>
      <c r="I55" s="20"/>
      <c r="J55" s="20"/>
    </row>
    <row r="56" spans="2:12" x14ac:dyDescent="0.35">
      <c r="B56" s="46"/>
      <c r="C56" s="19" t="s">
        <v>70</v>
      </c>
      <c r="D56" s="20"/>
      <c r="E56" s="20"/>
      <c r="F56" s="20"/>
      <c r="G56" s="20"/>
      <c r="H56" s="20"/>
      <c r="I56" s="20"/>
      <c r="J56" s="20"/>
      <c r="L56" s="20"/>
    </row>
    <row r="57" spans="2:12" x14ac:dyDescent="0.35">
      <c r="B57" s="19"/>
      <c r="C57" s="20"/>
      <c r="D57" s="20"/>
      <c r="E57" s="20"/>
      <c r="F57" s="20"/>
      <c r="G57" s="20"/>
      <c r="H57" s="20"/>
      <c r="I57" s="20"/>
      <c r="J57" s="20"/>
    </row>
    <row r="58" spans="2:12" x14ac:dyDescent="0.35">
      <c r="B58" s="19" t="s">
        <v>51</v>
      </c>
      <c r="C58" s="20"/>
      <c r="D58" s="20"/>
      <c r="E58" s="20"/>
      <c r="F58" s="20"/>
      <c r="G58" s="20"/>
      <c r="H58" s="20"/>
      <c r="I58" s="20"/>
      <c r="J58" s="20"/>
    </row>
    <row r="59" spans="2:12" x14ac:dyDescent="0.35">
      <c r="B59" s="19"/>
      <c r="C59" s="20"/>
      <c r="D59" s="20"/>
      <c r="E59" s="20"/>
      <c r="F59" s="20"/>
      <c r="G59" s="20"/>
      <c r="H59" s="20"/>
      <c r="I59" s="20"/>
      <c r="J59" s="20"/>
    </row>
    <row r="60" spans="2:12" x14ac:dyDescent="0.35">
      <c r="B60" s="21" t="s">
        <v>52</v>
      </c>
      <c r="C60" s="20"/>
      <c r="D60" s="20"/>
      <c r="E60" s="20"/>
      <c r="F60" s="20"/>
      <c r="G60" s="20"/>
      <c r="H60" s="20"/>
      <c r="I60" s="20"/>
      <c r="J60" s="20"/>
    </row>
    <row r="61" spans="2:12" ht="15" thickBot="1" x14ac:dyDescent="0.4">
      <c r="B61" s="19"/>
      <c r="C61" s="20"/>
      <c r="D61" s="20"/>
      <c r="E61" s="20"/>
      <c r="F61" s="20"/>
      <c r="G61" s="20"/>
      <c r="H61" s="20"/>
      <c r="I61" s="20"/>
      <c r="J61" s="20"/>
    </row>
    <row r="62" spans="2:12" ht="15" thickBot="1" x14ac:dyDescent="0.4">
      <c r="B62" s="26">
        <v>1</v>
      </c>
      <c r="C62" s="14" t="s">
        <v>53</v>
      </c>
      <c r="D62" s="33"/>
      <c r="E62" s="33"/>
      <c r="F62" s="39"/>
      <c r="G62" s="33"/>
      <c r="H62" s="5"/>
      <c r="I62" s="15" t="s">
        <v>35</v>
      </c>
      <c r="J62" s="57">
        <f>+J31</f>
        <v>4030862.4084707834</v>
      </c>
    </row>
    <row r="63" spans="2:12" ht="15" thickBot="1" x14ac:dyDescent="0.4">
      <c r="B63" s="27">
        <v>2</v>
      </c>
      <c r="C63" s="14" t="s">
        <v>54</v>
      </c>
      <c r="D63" s="33"/>
      <c r="E63" s="33"/>
      <c r="F63" s="39"/>
      <c r="G63" s="33"/>
      <c r="H63" s="5"/>
      <c r="I63" s="28" t="s">
        <v>35</v>
      </c>
      <c r="J63" s="61">
        <f>+J49</f>
        <v>2787800</v>
      </c>
    </row>
    <row r="64" spans="2:12" ht="15" thickBot="1" x14ac:dyDescent="0.4">
      <c r="B64" s="29">
        <v>3</v>
      </c>
      <c r="C64" s="16" t="s">
        <v>55</v>
      </c>
      <c r="D64" s="33"/>
      <c r="E64" s="33"/>
      <c r="F64" s="39"/>
      <c r="G64" s="33"/>
      <c r="H64" s="5"/>
      <c r="I64" s="30" t="s">
        <v>35</v>
      </c>
      <c r="J64" s="58">
        <f>SUM(J62:J63)</f>
        <v>6818662.4084707834</v>
      </c>
    </row>
    <row r="65" spans="2:10" x14ac:dyDescent="0.35">
      <c r="B65" s="19"/>
      <c r="C65" s="20"/>
      <c r="D65" s="20"/>
      <c r="E65" s="20"/>
      <c r="F65" s="20"/>
      <c r="G65" s="20"/>
      <c r="H65" s="20"/>
      <c r="I65" s="20"/>
      <c r="J65" s="20"/>
    </row>
    <row r="66" spans="2:10" x14ac:dyDescent="0.35">
      <c r="B66" s="19"/>
      <c r="C66" s="20"/>
      <c r="D66" s="20"/>
      <c r="E66" s="20"/>
      <c r="F66" s="20"/>
      <c r="G66" s="20"/>
      <c r="H66" s="20"/>
      <c r="I66" s="20"/>
      <c r="J66" s="20"/>
    </row>
  </sheetData>
  <mergeCells count="5">
    <mergeCell ref="C1:J1"/>
    <mergeCell ref="B5:J5"/>
    <mergeCell ref="B6:J6"/>
    <mergeCell ref="B8:J8"/>
    <mergeCell ref="B33:J33"/>
  </mergeCells>
  <pageMargins left="0.7" right="0.36" top="0.75" bottom="0.75" header="0.3" footer="0.3"/>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1:L66"/>
  <sheetViews>
    <sheetView showGridLines="0" view="pageBreakPreview" topLeftCell="A38" zoomScaleNormal="100" zoomScaleSheetLayoutView="100" workbookViewId="0">
      <selection activeCell="H46" sqref="B21:J46"/>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1.36328125" bestFit="1" customWidth="1"/>
    <col min="9" max="9" width="10.6328125" bestFit="1" customWidth="1"/>
    <col min="10" max="10" width="14.81640625" customWidth="1"/>
  </cols>
  <sheetData>
    <row r="1" spans="2:10" ht="26.5" x14ac:dyDescent="0.35">
      <c r="B1" s="1" t="s">
        <v>0</v>
      </c>
      <c r="C1" s="97" t="s">
        <v>1</v>
      </c>
      <c r="D1" s="97"/>
      <c r="E1" s="97"/>
      <c r="F1" s="97"/>
      <c r="G1" s="97"/>
      <c r="H1" s="97"/>
      <c r="I1" s="97"/>
      <c r="J1" s="97"/>
    </row>
    <row r="2" spans="2:10" x14ac:dyDescent="0.35">
      <c r="B2" s="19"/>
      <c r="C2" s="20"/>
      <c r="D2" s="20"/>
      <c r="E2" s="20"/>
      <c r="F2" s="20"/>
      <c r="G2" s="20"/>
      <c r="H2" s="20"/>
      <c r="I2" s="20"/>
      <c r="J2" s="20"/>
    </row>
    <row r="3" spans="2:10" x14ac:dyDescent="0.35">
      <c r="B3" s="21" t="s">
        <v>66</v>
      </c>
      <c r="C3" s="20"/>
      <c r="D3" s="55" t="s">
        <v>79</v>
      </c>
      <c r="E3" s="55"/>
      <c r="F3" s="55"/>
      <c r="G3" s="55"/>
      <c r="H3" s="55"/>
      <c r="I3" s="55"/>
      <c r="J3" s="55"/>
    </row>
    <row r="4" spans="2:10" ht="18" customHeight="1" x14ac:dyDescent="0.35">
      <c r="B4" s="19" t="s">
        <v>67</v>
      </c>
      <c r="C4" s="20"/>
      <c r="D4" s="62" t="s">
        <v>81</v>
      </c>
      <c r="E4" s="56"/>
      <c r="F4" s="56"/>
      <c r="G4" s="56"/>
      <c r="H4" s="56"/>
      <c r="I4" s="56"/>
      <c r="J4" s="56"/>
    </row>
    <row r="5" spans="2:10" ht="56.5" customHeight="1" x14ac:dyDescent="0.35">
      <c r="B5" s="95" t="s">
        <v>2</v>
      </c>
      <c r="C5" s="95"/>
      <c r="D5" s="95"/>
      <c r="E5" s="95"/>
      <c r="F5" s="95"/>
      <c r="G5" s="95"/>
      <c r="H5" s="95"/>
      <c r="I5" s="95"/>
      <c r="J5" s="95"/>
    </row>
    <row r="6" spans="2:10" ht="55.4" customHeight="1" x14ac:dyDescent="0.35">
      <c r="B6" s="95" t="s">
        <v>3</v>
      </c>
      <c r="C6" s="95"/>
      <c r="D6" s="95"/>
      <c r="E6" s="95"/>
      <c r="F6" s="95"/>
      <c r="G6" s="95"/>
      <c r="H6" s="95"/>
      <c r="I6" s="95"/>
      <c r="J6" s="95"/>
    </row>
    <row r="7" spans="2:10" x14ac:dyDescent="0.35">
      <c r="B7" s="19"/>
      <c r="C7" s="20"/>
      <c r="D7" s="20"/>
      <c r="E7" s="20"/>
      <c r="F7" s="20"/>
      <c r="G7" s="20"/>
      <c r="H7" s="20"/>
      <c r="I7" s="20"/>
      <c r="J7" s="20"/>
    </row>
    <row r="8" spans="2:10" ht="41.4" customHeight="1" x14ac:dyDescent="0.35">
      <c r="B8" s="95" t="s">
        <v>80</v>
      </c>
      <c r="C8" s="95"/>
      <c r="D8" s="95"/>
      <c r="E8" s="95"/>
      <c r="F8" s="95"/>
      <c r="G8" s="95"/>
      <c r="H8" s="95"/>
      <c r="I8" s="95"/>
      <c r="J8" s="95"/>
    </row>
    <row r="9" spans="2:10" x14ac:dyDescent="0.35">
      <c r="B9" s="19"/>
      <c r="C9" s="20"/>
      <c r="D9" s="20"/>
      <c r="E9" s="20"/>
      <c r="F9" s="20"/>
      <c r="G9" s="20"/>
      <c r="H9" s="20"/>
      <c r="I9" s="20"/>
      <c r="J9" s="20"/>
    </row>
    <row r="10" spans="2:10" x14ac:dyDescent="0.35">
      <c r="B10" s="21" t="s">
        <v>4</v>
      </c>
      <c r="C10" s="20"/>
      <c r="D10" s="20"/>
      <c r="E10" s="20"/>
      <c r="F10" s="20"/>
      <c r="G10" s="20"/>
      <c r="H10" s="20"/>
      <c r="I10" s="20"/>
      <c r="J10" s="20"/>
    </row>
    <row r="11" spans="2:10" ht="15" thickBot="1" x14ac:dyDescent="0.4">
      <c r="B11" s="19"/>
      <c r="C11" s="20"/>
      <c r="D11" s="20"/>
      <c r="E11" s="20"/>
      <c r="F11" s="20"/>
      <c r="G11" s="20"/>
      <c r="H11" s="20"/>
      <c r="I11" s="20"/>
      <c r="J11" s="20"/>
    </row>
    <row r="12" spans="2:10" ht="51" x14ac:dyDescent="0.35">
      <c r="B12" s="8" t="s">
        <v>5</v>
      </c>
      <c r="C12" s="8" t="s">
        <v>6</v>
      </c>
      <c r="D12" s="8" t="s">
        <v>7</v>
      </c>
      <c r="E12" s="8" t="s">
        <v>8</v>
      </c>
      <c r="F12" s="8" t="s">
        <v>9</v>
      </c>
      <c r="G12" s="2" t="s">
        <v>10</v>
      </c>
      <c r="H12" s="8" t="s">
        <v>12</v>
      </c>
      <c r="I12" s="8" t="s">
        <v>72</v>
      </c>
      <c r="J12" s="2" t="s">
        <v>13</v>
      </c>
    </row>
    <row r="13" spans="2:10" ht="38.5" x14ac:dyDescent="0.35">
      <c r="B13" s="9"/>
      <c r="C13" s="9"/>
      <c r="D13" s="9"/>
      <c r="E13" s="9"/>
      <c r="F13" s="9"/>
      <c r="G13" s="22" t="s">
        <v>11</v>
      </c>
      <c r="H13" s="60"/>
      <c r="I13" s="60" t="s">
        <v>71</v>
      </c>
      <c r="J13" s="22" t="s">
        <v>14</v>
      </c>
    </row>
    <row r="14" spans="2:10" x14ac:dyDescent="0.35">
      <c r="B14" s="9"/>
      <c r="C14" s="9"/>
      <c r="D14" s="9"/>
      <c r="E14" s="9"/>
      <c r="F14" s="9"/>
      <c r="G14" s="23"/>
      <c r="H14" s="9"/>
      <c r="I14" s="9"/>
      <c r="J14" s="22" t="s">
        <v>15</v>
      </c>
    </row>
    <row r="15" spans="2:10" ht="15" thickBot="1" x14ac:dyDescent="0.4">
      <c r="B15" s="38" t="s">
        <v>56</v>
      </c>
      <c r="C15" s="38" t="s">
        <v>57</v>
      </c>
      <c r="D15" s="38" t="s">
        <v>58</v>
      </c>
      <c r="E15" s="38" t="s">
        <v>59</v>
      </c>
      <c r="F15" s="38" t="s">
        <v>60</v>
      </c>
      <c r="G15" s="38" t="s">
        <v>61</v>
      </c>
      <c r="H15" s="38" t="s">
        <v>62</v>
      </c>
      <c r="I15" s="38" t="s">
        <v>63</v>
      </c>
      <c r="J15" s="38" t="s">
        <v>64</v>
      </c>
    </row>
    <row r="16" spans="2:10" ht="15" thickBot="1" x14ac:dyDescent="0.4">
      <c r="B16" s="3">
        <v>1</v>
      </c>
      <c r="C16" s="52" t="s">
        <v>76</v>
      </c>
      <c r="D16" s="52">
        <v>2</v>
      </c>
      <c r="E16" s="52">
        <v>40</v>
      </c>
      <c r="F16" s="50">
        <v>4000</v>
      </c>
      <c r="G16" s="52">
        <f>50000-F16</f>
        <v>46000</v>
      </c>
      <c r="H16" s="53">
        <v>0</v>
      </c>
      <c r="I16" s="54">
        <f>(5000/E16)*2</f>
        <v>250</v>
      </c>
      <c r="J16" s="49">
        <f>+(H16+I16)*E16</f>
        <v>10000</v>
      </c>
    </row>
    <row r="17" spans="2:10" ht="15" thickBot="1" x14ac:dyDescent="0.4">
      <c r="B17" s="3">
        <v>2</v>
      </c>
      <c r="C17" s="52" t="s">
        <v>76</v>
      </c>
      <c r="D17" s="52">
        <v>2</v>
      </c>
      <c r="E17" s="52">
        <v>40</v>
      </c>
      <c r="F17" s="50">
        <v>4000</v>
      </c>
      <c r="G17" s="52">
        <f>G16-F17</f>
        <v>42000</v>
      </c>
      <c r="H17" s="53"/>
      <c r="I17" s="54">
        <f>I16*1.1</f>
        <v>275</v>
      </c>
      <c r="J17" s="49">
        <f>+(H17+I17)*E17</f>
        <v>11000</v>
      </c>
    </row>
    <row r="18" spans="2:10" ht="15" thickBot="1" x14ac:dyDescent="0.4">
      <c r="B18" s="3">
        <v>3</v>
      </c>
      <c r="C18" s="52" t="s">
        <v>76</v>
      </c>
      <c r="D18" s="52">
        <v>2</v>
      </c>
      <c r="E18" s="52">
        <v>40</v>
      </c>
      <c r="F18" s="50">
        <v>4000</v>
      </c>
      <c r="G18" s="52">
        <f>G17-F18</f>
        <v>38000</v>
      </c>
      <c r="H18" s="53"/>
      <c r="I18" s="54">
        <f t="shared" ref="I18:I30" si="0">I17*1.1</f>
        <v>302.5</v>
      </c>
      <c r="J18" s="49">
        <f>+(H18+I18)*E18</f>
        <v>12100</v>
      </c>
    </row>
    <row r="19" spans="2:10" ht="15" thickBot="1" x14ac:dyDescent="0.4">
      <c r="B19" s="3">
        <v>4</v>
      </c>
      <c r="C19" s="52" t="s">
        <v>76</v>
      </c>
      <c r="D19" s="52">
        <v>2</v>
      </c>
      <c r="E19" s="52">
        <v>40</v>
      </c>
      <c r="F19" s="50">
        <v>4000</v>
      </c>
      <c r="G19" s="52">
        <f t="shared" ref="G19:G25" si="1">G18-F19</f>
        <v>34000</v>
      </c>
      <c r="H19" s="53"/>
      <c r="I19" s="54">
        <f t="shared" si="0"/>
        <v>332.75</v>
      </c>
      <c r="J19" s="49">
        <f t="shared" ref="J19:J27" si="2">+(H19+I19)*E19</f>
        <v>13310</v>
      </c>
    </row>
    <row r="20" spans="2:10" ht="15" thickBot="1" x14ac:dyDescent="0.4">
      <c r="B20" s="3">
        <v>5</v>
      </c>
      <c r="C20" s="52" t="s">
        <v>76</v>
      </c>
      <c r="D20" s="52">
        <v>2</v>
      </c>
      <c r="E20" s="52">
        <v>40</v>
      </c>
      <c r="F20" s="50">
        <v>4000</v>
      </c>
      <c r="G20" s="52">
        <f t="shared" si="1"/>
        <v>30000</v>
      </c>
      <c r="H20" s="53"/>
      <c r="I20" s="54">
        <f t="shared" si="0"/>
        <v>366.02500000000003</v>
      </c>
      <c r="J20" s="49">
        <f t="shared" si="2"/>
        <v>14641.000000000002</v>
      </c>
    </row>
    <row r="21" spans="2:10" ht="15" thickBot="1" x14ac:dyDescent="0.4">
      <c r="B21" s="3">
        <v>6</v>
      </c>
      <c r="C21" s="52" t="s">
        <v>76</v>
      </c>
      <c r="D21" s="52">
        <v>2</v>
      </c>
      <c r="E21" s="52">
        <v>40</v>
      </c>
      <c r="F21" s="50">
        <v>4000</v>
      </c>
      <c r="G21" s="52">
        <f t="shared" si="1"/>
        <v>26000</v>
      </c>
      <c r="H21" s="53"/>
      <c r="I21" s="54">
        <f t="shared" si="0"/>
        <v>402.62750000000005</v>
      </c>
      <c r="J21" s="49">
        <f t="shared" si="2"/>
        <v>16105.100000000002</v>
      </c>
    </row>
    <row r="22" spans="2:10" ht="15" thickBot="1" x14ac:dyDescent="0.4">
      <c r="B22" s="3">
        <v>7</v>
      </c>
      <c r="C22" s="52" t="s">
        <v>76</v>
      </c>
      <c r="D22" s="52">
        <v>2</v>
      </c>
      <c r="E22" s="52">
        <v>40</v>
      </c>
      <c r="F22" s="50">
        <v>4000</v>
      </c>
      <c r="G22" s="52">
        <f t="shared" si="1"/>
        <v>22000</v>
      </c>
      <c r="H22" s="53"/>
      <c r="I22" s="54">
        <f t="shared" si="0"/>
        <v>442.89025000000009</v>
      </c>
      <c r="J22" s="49">
        <f t="shared" si="2"/>
        <v>17715.610000000004</v>
      </c>
    </row>
    <row r="23" spans="2:10" ht="15" thickBot="1" x14ac:dyDescent="0.4">
      <c r="B23" s="3">
        <v>8</v>
      </c>
      <c r="C23" s="52" t="s">
        <v>76</v>
      </c>
      <c r="D23" s="52">
        <v>2</v>
      </c>
      <c r="E23" s="52">
        <v>40</v>
      </c>
      <c r="F23" s="50">
        <v>4000</v>
      </c>
      <c r="G23" s="52">
        <f t="shared" si="1"/>
        <v>18000</v>
      </c>
      <c r="H23" s="53"/>
      <c r="I23" s="54">
        <f t="shared" si="0"/>
        <v>487.17927500000013</v>
      </c>
      <c r="J23" s="49">
        <f t="shared" si="2"/>
        <v>19487.171000000006</v>
      </c>
    </row>
    <row r="24" spans="2:10" ht="15" thickBot="1" x14ac:dyDescent="0.4">
      <c r="B24" s="3">
        <v>9</v>
      </c>
      <c r="C24" s="52" t="s">
        <v>76</v>
      </c>
      <c r="D24" s="52">
        <v>2</v>
      </c>
      <c r="E24" s="52">
        <v>40</v>
      </c>
      <c r="F24" s="50">
        <v>4000</v>
      </c>
      <c r="G24" s="52">
        <f t="shared" si="1"/>
        <v>14000</v>
      </c>
      <c r="H24" s="53"/>
      <c r="I24" s="54">
        <f t="shared" si="0"/>
        <v>535.89720250000016</v>
      </c>
      <c r="J24" s="49">
        <f t="shared" si="2"/>
        <v>21435.888100000007</v>
      </c>
    </row>
    <row r="25" spans="2:10" ht="15" thickBot="1" x14ac:dyDescent="0.4">
      <c r="B25" s="3">
        <v>10</v>
      </c>
      <c r="C25" s="52" t="s">
        <v>76</v>
      </c>
      <c r="D25" s="52">
        <v>2</v>
      </c>
      <c r="E25" s="52">
        <v>40</v>
      </c>
      <c r="F25" s="50">
        <v>4000</v>
      </c>
      <c r="G25" s="52">
        <f t="shared" si="1"/>
        <v>10000</v>
      </c>
      <c r="H25" s="53"/>
      <c r="I25" s="54">
        <f t="shared" si="0"/>
        <v>589.48692275000019</v>
      </c>
      <c r="J25" s="49">
        <f t="shared" si="2"/>
        <v>23579.476910000009</v>
      </c>
    </row>
    <row r="26" spans="2:10" ht="15" thickBot="1" x14ac:dyDescent="0.4">
      <c r="B26" s="3">
        <v>11</v>
      </c>
      <c r="C26" s="52" t="s">
        <v>76</v>
      </c>
      <c r="D26" s="52">
        <v>2</v>
      </c>
      <c r="E26" s="52">
        <v>40</v>
      </c>
      <c r="F26" s="50">
        <v>4000</v>
      </c>
      <c r="G26" s="52">
        <f>G25-F26</f>
        <v>6000</v>
      </c>
      <c r="H26" s="53"/>
      <c r="I26" s="54">
        <f t="shared" si="0"/>
        <v>648.43561502500029</v>
      </c>
      <c r="J26" s="49">
        <f t="shared" si="2"/>
        <v>25937.424601000013</v>
      </c>
    </row>
    <row r="27" spans="2:10" ht="15" thickBot="1" x14ac:dyDescent="0.4">
      <c r="B27" s="3">
        <v>12</v>
      </c>
      <c r="C27" s="52" t="s">
        <v>76</v>
      </c>
      <c r="D27" s="52">
        <v>2</v>
      </c>
      <c r="E27" s="52">
        <v>40</v>
      </c>
      <c r="F27" s="51">
        <v>4000</v>
      </c>
      <c r="G27" s="52">
        <f t="shared" ref="G27:G30" si="3">G26-F27</f>
        <v>2000</v>
      </c>
      <c r="H27" s="53"/>
      <c r="I27" s="54">
        <f t="shared" si="0"/>
        <v>713.27917652750034</v>
      </c>
      <c r="J27" s="49">
        <f t="shared" si="2"/>
        <v>28531.167061100015</v>
      </c>
    </row>
    <row r="28" spans="2:10" ht="15" thickBot="1" x14ac:dyDescent="0.4">
      <c r="B28" s="3">
        <v>13</v>
      </c>
      <c r="C28" s="52" t="s">
        <v>76</v>
      </c>
      <c r="D28" s="52">
        <v>2</v>
      </c>
      <c r="E28" s="52">
        <v>40</v>
      </c>
      <c r="F28" s="51">
        <v>4000</v>
      </c>
      <c r="G28" s="52">
        <f>50000-F28</f>
        <v>46000</v>
      </c>
      <c r="H28" s="53">
        <f>16600*(1.1*4)</f>
        <v>73040</v>
      </c>
      <c r="I28" s="54">
        <f t="shared" si="0"/>
        <v>784.60709418025044</v>
      </c>
      <c r="J28" s="49">
        <f>+(H28+I28)*E28</f>
        <v>2952984.2837672099</v>
      </c>
    </row>
    <row r="29" spans="2:10" ht="15" thickBot="1" x14ac:dyDescent="0.4">
      <c r="B29" s="3">
        <v>14</v>
      </c>
      <c r="C29" s="52" t="s">
        <v>76</v>
      </c>
      <c r="D29" s="52">
        <v>2</v>
      </c>
      <c r="E29" s="52">
        <v>40</v>
      </c>
      <c r="F29" s="51">
        <v>4000</v>
      </c>
      <c r="G29" s="52">
        <f t="shared" si="3"/>
        <v>42000</v>
      </c>
      <c r="H29" s="53"/>
      <c r="I29" s="54">
        <f t="shared" si="0"/>
        <v>863.06780359827553</v>
      </c>
      <c r="J29" s="49">
        <f>+(H29+I29)*E29</f>
        <v>34522.712143931021</v>
      </c>
    </row>
    <row r="30" spans="2:10" ht="15" thickBot="1" x14ac:dyDescent="0.4">
      <c r="B30" s="3">
        <v>15</v>
      </c>
      <c r="C30" s="52" t="s">
        <v>76</v>
      </c>
      <c r="D30" s="52">
        <v>2</v>
      </c>
      <c r="E30" s="52">
        <v>40</v>
      </c>
      <c r="F30" s="51">
        <v>4000</v>
      </c>
      <c r="G30" s="52">
        <f t="shared" si="3"/>
        <v>38000</v>
      </c>
      <c r="H30" s="53"/>
      <c r="I30" s="54">
        <f t="shared" si="0"/>
        <v>949.37458395810313</v>
      </c>
      <c r="J30" s="49">
        <f>+(H30+I30)*E30</f>
        <v>37974.983358324127</v>
      </c>
    </row>
    <row r="31" spans="2:10" ht="15" thickBot="1" x14ac:dyDescent="0.4">
      <c r="B31" s="24"/>
      <c r="C31" s="10" t="s">
        <v>16</v>
      </c>
      <c r="D31" s="11"/>
      <c r="E31" s="11"/>
      <c r="F31" s="11"/>
      <c r="G31" s="11"/>
      <c r="H31" s="11"/>
      <c r="I31" s="12"/>
      <c r="J31" s="48">
        <f>SUM(J16:J30)</f>
        <v>3239324.8169415649</v>
      </c>
    </row>
    <row r="32" spans="2:10" x14ac:dyDescent="0.35">
      <c r="B32" s="1"/>
      <c r="C32" s="20"/>
      <c r="D32" s="20"/>
      <c r="E32" s="20"/>
      <c r="F32" s="20"/>
      <c r="G32" s="20"/>
      <c r="H32" s="20"/>
      <c r="I32" s="20"/>
      <c r="J32" s="20"/>
    </row>
    <row r="33" spans="2:10" ht="36" customHeight="1" x14ac:dyDescent="0.35">
      <c r="B33" s="96" t="s">
        <v>17</v>
      </c>
      <c r="C33" s="96"/>
      <c r="D33" s="96"/>
      <c r="E33" s="96"/>
      <c r="F33" s="96"/>
      <c r="G33" s="96"/>
      <c r="H33" s="96"/>
      <c r="I33" s="96"/>
      <c r="J33" s="96"/>
    </row>
    <row r="34" spans="2:10" x14ac:dyDescent="0.35">
      <c r="B34" s="21"/>
      <c r="C34" s="20"/>
      <c r="D34" s="20"/>
      <c r="E34" s="20"/>
      <c r="F34" s="20"/>
      <c r="G34" s="20"/>
      <c r="H34" s="20"/>
      <c r="I34" s="20"/>
      <c r="J34" s="20"/>
    </row>
    <row r="35" spans="2:10" x14ac:dyDescent="0.35">
      <c r="B35" s="21" t="s">
        <v>18</v>
      </c>
      <c r="C35" s="20"/>
      <c r="D35" s="20"/>
      <c r="E35" s="20"/>
      <c r="F35" s="20"/>
      <c r="G35" s="20"/>
      <c r="H35" s="20"/>
      <c r="I35" s="20"/>
      <c r="J35" s="20"/>
    </row>
    <row r="36" spans="2:10" x14ac:dyDescent="0.35">
      <c r="B36" s="19"/>
      <c r="C36" s="20"/>
      <c r="D36" s="20"/>
      <c r="E36" s="20"/>
      <c r="F36" s="20"/>
      <c r="G36" s="20"/>
      <c r="H36" s="20"/>
      <c r="I36" s="20"/>
      <c r="J36" s="20"/>
    </row>
    <row r="37" spans="2:10" ht="15" thickBot="1" x14ac:dyDescent="0.4">
      <c r="B37" s="13" t="s">
        <v>19</v>
      </c>
      <c r="C37" s="31"/>
      <c r="E37" s="31"/>
      <c r="F37" s="32"/>
      <c r="G37" s="32"/>
      <c r="I37" s="20"/>
      <c r="J37" s="25"/>
    </row>
    <row r="38" spans="2:10" ht="15" thickBot="1" x14ac:dyDescent="0.4">
      <c r="B38" s="4">
        <v>1</v>
      </c>
      <c r="C38" s="4">
        <v>2</v>
      </c>
      <c r="D38" s="41"/>
      <c r="E38" s="6"/>
      <c r="F38" s="41"/>
      <c r="G38" s="41"/>
      <c r="H38" s="7"/>
      <c r="I38" s="35">
        <v>3</v>
      </c>
      <c r="J38" s="35">
        <v>4</v>
      </c>
    </row>
    <row r="39" spans="2:10" ht="15" thickBot="1" x14ac:dyDescent="0.4">
      <c r="B39" s="40" t="s">
        <v>20</v>
      </c>
      <c r="C39" s="40" t="s">
        <v>21</v>
      </c>
      <c r="D39" s="41"/>
      <c r="E39" s="42"/>
      <c r="F39" s="41"/>
      <c r="G39" s="41"/>
      <c r="H39" s="7"/>
      <c r="I39" s="43" t="s">
        <v>22</v>
      </c>
      <c r="J39" s="36" t="s">
        <v>23</v>
      </c>
    </row>
    <row r="40" spans="2:10" ht="15" thickBot="1" x14ac:dyDescent="0.4">
      <c r="B40" s="4" t="s">
        <v>24</v>
      </c>
      <c r="C40" s="14" t="s">
        <v>25</v>
      </c>
      <c r="D40" s="33"/>
      <c r="E40" s="34"/>
      <c r="F40" s="33"/>
      <c r="G40" s="33"/>
      <c r="H40" s="5"/>
      <c r="I40" s="44" t="s">
        <v>26</v>
      </c>
      <c r="J40" s="45">
        <f>210*2</f>
        <v>420</v>
      </c>
    </row>
    <row r="41" spans="2:10" ht="15" thickBot="1" x14ac:dyDescent="0.4">
      <c r="B41" s="4" t="s">
        <v>27</v>
      </c>
      <c r="C41" s="14" t="s">
        <v>28</v>
      </c>
      <c r="D41" s="33"/>
      <c r="E41" s="34"/>
      <c r="F41" s="33"/>
      <c r="G41" s="33"/>
      <c r="H41" s="5"/>
      <c r="I41" s="44" t="s">
        <v>29</v>
      </c>
      <c r="J41" s="45">
        <v>50</v>
      </c>
    </row>
    <row r="42" spans="2:10" ht="15" thickBot="1" x14ac:dyDescent="0.4">
      <c r="B42" s="4" t="s">
        <v>30</v>
      </c>
      <c r="C42" s="14" t="s">
        <v>31</v>
      </c>
      <c r="D42" s="33"/>
      <c r="E42" s="34"/>
      <c r="F42" s="33"/>
      <c r="G42" s="33"/>
      <c r="H42" s="5"/>
      <c r="I42" s="44" t="s">
        <v>32</v>
      </c>
      <c r="J42" s="37">
        <v>15</v>
      </c>
    </row>
    <row r="43" spans="2:10" ht="15" thickBot="1" x14ac:dyDescent="0.4">
      <c r="B43" s="4" t="s">
        <v>33</v>
      </c>
      <c r="C43" s="14" t="s">
        <v>34</v>
      </c>
      <c r="D43" s="33"/>
      <c r="E43" s="34"/>
      <c r="F43" s="33"/>
      <c r="G43" s="33"/>
      <c r="H43" s="5"/>
      <c r="I43" s="44" t="s">
        <v>35</v>
      </c>
      <c r="J43" s="37">
        <v>2.9</v>
      </c>
    </row>
    <row r="44" spans="2:10" ht="15" thickBot="1" x14ac:dyDescent="0.4">
      <c r="B44" s="4" t="s">
        <v>36</v>
      </c>
      <c r="C44" s="14" t="s">
        <v>37</v>
      </c>
      <c r="D44" s="33"/>
      <c r="E44" s="34"/>
      <c r="F44" s="33"/>
      <c r="G44" s="33"/>
      <c r="H44" s="5"/>
      <c r="I44" s="44" t="s">
        <v>35</v>
      </c>
      <c r="J44" s="45">
        <v>75000</v>
      </c>
    </row>
    <row r="45" spans="2:10" ht="15" thickBot="1" x14ac:dyDescent="0.4">
      <c r="B45" s="4" t="s">
        <v>38</v>
      </c>
      <c r="C45" s="14" t="s">
        <v>39</v>
      </c>
      <c r="D45" s="33"/>
      <c r="E45" s="34"/>
      <c r="F45" s="33"/>
      <c r="G45" s="33"/>
      <c r="H45" s="5"/>
      <c r="I45" s="44" t="s">
        <v>35</v>
      </c>
      <c r="J45" s="45">
        <f>8300*2</f>
        <v>16600</v>
      </c>
    </row>
    <row r="46" spans="2:10" ht="15" thickBot="1" x14ac:dyDescent="0.4">
      <c r="B46" s="4" t="s">
        <v>40</v>
      </c>
      <c r="C46" s="14" t="s">
        <v>65</v>
      </c>
      <c r="D46" s="33"/>
      <c r="E46" s="34"/>
      <c r="F46" s="33"/>
      <c r="G46" s="33"/>
      <c r="H46" s="5"/>
      <c r="I46" s="44" t="s">
        <v>35</v>
      </c>
      <c r="J46" s="47">
        <f>+(1000/J41)*(1500+J44+J45)</f>
        <v>1862000</v>
      </c>
    </row>
    <row r="47" spans="2:10" ht="15" thickBot="1" x14ac:dyDescent="0.4">
      <c r="B47" s="4" t="s">
        <v>41</v>
      </c>
      <c r="C47" s="14" t="s">
        <v>42</v>
      </c>
      <c r="D47" s="33"/>
      <c r="E47" s="34"/>
      <c r="F47" s="33"/>
      <c r="G47" s="33"/>
      <c r="H47" s="5"/>
      <c r="I47" s="44" t="s">
        <v>43</v>
      </c>
      <c r="J47" s="47">
        <f>+(1000/J41)*(J40/1000)</f>
        <v>8.4</v>
      </c>
    </row>
    <row r="48" spans="2:10" ht="15" thickBot="1" x14ac:dyDescent="0.4">
      <c r="B48" s="4" t="s">
        <v>44</v>
      </c>
      <c r="C48" s="14" t="s">
        <v>45</v>
      </c>
      <c r="D48" s="33"/>
      <c r="E48" s="34"/>
      <c r="F48" s="33"/>
      <c r="G48" s="33"/>
      <c r="H48" s="5"/>
      <c r="I48" s="44" t="s">
        <v>35</v>
      </c>
      <c r="J48" s="47">
        <f>+J43*4000*J47</f>
        <v>97440</v>
      </c>
    </row>
    <row r="49" spans="2:12" ht="15" thickBot="1" x14ac:dyDescent="0.4">
      <c r="B49" s="4" t="s">
        <v>46</v>
      </c>
      <c r="C49" s="14" t="s">
        <v>68</v>
      </c>
      <c r="D49" s="33"/>
      <c r="E49" s="34"/>
      <c r="F49" s="33"/>
      <c r="G49" s="33"/>
      <c r="H49" s="5"/>
      <c r="I49" s="44" t="s">
        <v>35</v>
      </c>
      <c r="J49" s="47">
        <f>+J46+(J42*J48)</f>
        <v>3323600</v>
      </c>
    </row>
    <row r="50" spans="2:12" x14ac:dyDescent="0.35">
      <c r="B50" s="25"/>
      <c r="C50" s="17"/>
      <c r="D50" s="17"/>
      <c r="E50" s="17"/>
      <c r="F50" s="17"/>
      <c r="G50" s="18"/>
      <c r="H50" s="18"/>
      <c r="I50" s="20"/>
      <c r="J50" s="25"/>
    </row>
    <row r="51" spans="2:12" x14ac:dyDescent="0.35">
      <c r="B51" s="19" t="s">
        <v>47</v>
      </c>
      <c r="C51" s="19"/>
      <c r="D51" s="20"/>
      <c r="E51" s="20"/>
      <c r="F51" s="20"/>
      <c r="G51" s="20"/>
      <c r="H51" s="20"/>
      <c r="I51" s="20"/>
      <c r="J51" s="20"/>
    </row>
    <row r="52" spans="2:12" x14ac:dyDescent="0.35">
      <c r="B52" s="59"/>
      <c r="C52" s="19" t="s">
        <v>69</v>
      </c>
      <c r="D52" s="19"/>
      <c r="E52" s="19"/>
      <c r="F52" s="20"/>
      <c r="G52" s="20"/>
      <c r="H52" s="20"/>
      <c r="I52" s="20"/>
      <c r="J52" s="20"/>
    </row>
    <row r="53" spans="2:12" x14ac:dyDescent="0.35">
      <c r="B53" s="19" t="s">
        <v>48</v>
      </c>
      <c r="C53" s="19"/>
      <c r="D53" s="19"/>
      <c r="E53" s="19"/>
      <c r="F53" s="20"/>
      <c r="G53" s="20"/>
      <c r="I53" s="20"/>
      <c r="J53" s="20"/>
    </row>
    <row r="54" spans="2:12" x14ac:dyDescent="0.35">
      <c r="B54" s="19" t="s">
        <v>49</v>
      </c>
      <c r="C54" s="19"/>
      <c r="D54" s="19"/>
      <c r="E54" s="19"/>
      <c r="F54" s="20"/>
      <c r="G54" s="20"/>
      <c r="H54" s="20"/>
      <c r="I54" s="20"/>
      <c r="J54" s="20"/>
    </row>
    <row r="55" spans="2:12" x14ac:dyDescent="0.35">
      <c r="B55" s="19" t="s">
        <v>50</v>
      </c>
      <c r="C55" s="19"/>
      <c r="D55" s="19"/>
      <c r="E55" s="19"/>
      <c r="F55" s="20"/>
      <c r="G55" s="20"/>
      <c r="H55" s="20"/>
      <c r="I55" s="20"/>
      <c r="J55" s="20"/>
    </row>
    <row r="56" spans="2:12" x14ac:dyDescent="0.35">
      <c r="B56" s="46"/>
      <c r="C56" s="19" t="s">
        <v>70</v>
      </c>
      <c r="D56" s="20"/>
      <c r="E56" s="20"/>
      <c r="F56" s="20"/>
      <c r="G56" s="20"/>
      <c r="H56" s="20"/>
      <c r="I56" s="20"/>
      <c r="J56" s="20"/>
      <c r="L56" s="20"/>
    </row>
    <row r="57" spans="2:12" x14ac:dyDescent="0.35">
      <c r="B57" s="19"/>
      <c r="C57" s="20"/>
      <c r="D57" s="20"/>
      <c r="E57" s="20"/>
      <c r="F57" s="20"/>
      <c r="G57" s="20"/>
      <c r="H57" s="20"/>
      <c r="I57" s="20"/>
      <c r="J57" s="20"/>
    </row>
    <row r="58" spans="2:12" x14ac:dyDescent="0.35">
      <c r="B58" s="19" t="s">
        <v>51</v>
      </c>
      <c r="C58" s="20"/>
      <c r="D58" s="20"/>
      <c r="E58" s="20"/>
      <c r="F58" s="20"/>
      <c r="G58" s="20"/>
      <c r="H58" s="20"/>
      <c r="I58" s="20"/>
      <c r="J58" s="20"/>
    </row>
    <row r="59" spans="2:12" x14ac:dyDescent="0.35">
      <c r="B59" s="19"/>
      <c r="C59" s="20"/>
      <c r="D59" s="20"/>
      <c r="E59" s="20"/>
      <c r="F59" s="20"/>
      <c r="G59" s="20"/>
      <c r="H59" s="20"/>
      <c r="I59" s="20"/>
      <c r="J59" s="20"/>
    </row>
    <row r="60" spans="2:12" x14ac:dyDescent="0.35">
      <c r="B60" s="21" t="s">
        <v>52</v>
      </c>
      <c r="C60" s="20"/>
      <c r="D60" s="20"/>
      <c r="E60" s="20"/>
      <c r="F60" s="20"/>
      <c r="G60" s="20"/>
      <c r="H60" s="20"/>
      <c r="I60" s="20"/>
      <c r="J60" s="20"/>
    </row>
    <row r="61" spans="2:12" ht="15" thickBot="1" x14ac:dyDescent="0.4">
      <c r="B61" s="19"/>
      <c r="C61" s="20"/>
      <c r="D61" s="20"/>
      <c r="E61" s="20"/>
      <c r="F61" s="20"/>
      <c r="G61" s="20"/>
      <c r="H61" s="20"/>
      <c r="I61" s="20"/>
      <c r="J61" s="20"/>
    </row>
    <row r="62" spans="2:12" ht="15" thickBot="1" x14ac:dyDescent="0.4">
      <c r="B62" s="26">
        <v>1</v>
      </c>
      <c r="C62" s="14" t="s">
        <v>53</v>
      </c>
      <c r="D62" s="33"/>
      <c r="E62" s="33"/>
      <c r="F62" s="39"/>
      <c r="G62" s="33"/>
      <c r="H62" s="5"/>
      <c r="I62" s="15" t="s">
        <v>35</v>
      </c>
      <c r="J62" s="57">
        <f>+J31</f>
        <v>3239324.8169415649</v>
      </c>
    </row>
    <row r="63" spans="2:12" ht="15" thickBot="1" x14ac:dyDescent="0.4">
      <c r="B63" s="27">
        <v>2</v>
      </c>
      <c r="C63" s="14" t="s">
        <v>54</v>
      </c>
      <c r="D63" s="33"/>
      <c r="E63" s="33"/>
      <c r="F63" s="39"/>
      <c r="G63" s="33"/>
      <c r="H63" s="5"/>
      <c r="I63" s="28" t="s">
        <v>35</v>
      </c>
      <c r="J63" s="61">
        <f>+J49</f>
        <v>3323600</v>
      </c>
    </row>
    <row r="64" spans="2:12" ht="15" thickBot="1" x14ac:dyDescent="0.4">
      <c r="B64" s="29">
        <v>3</v>
      </c>
      <c r="C64" s="16" t="s">
        <v>55</v>
      </c>
      <c r="D64" s="33"/>
      <c r="E64" s="33"/>
      <c r="F64" s="39"/>
      <c r="G64" s="33"/>
      <c r="H64" s="5"/>
      <c r="I64" s="30" t="s">
        <v>35</v>
      </c>
      <c r="J64" s="58">
        <f>SUM(J62:J63)</f>
        <v>6562924.8169415649</v>
      </c>
    </row>
    <row r="65" spans="2:10" x14ac:dyDescent="0.35">
      <c r="B65" s="19"/>
      <c r="C65" s="20"/>
      <c r="D65" s="20"/>
      <c r="E65" s="20"/>
      <c r="F65" s="20"/>
      <c r="G65" s="20"/>
      <c r="H65" s="20"/>
      <c r="I65" s="20"/>
      <c r="J65" s="20"/>
    </row>
    <row r="66" spans="2:10" x14ac:dyDescent="0.35">
      <c r="B66" s="19"/>
      <c r="C66" s="20"/>
      <c r="D66" s="20"/>
      <c r="E66" s="20"/>
      <c r="F66" s="20"/>
      <c r="G66" s="20"/>
      <c r="H66" s="20"/>
      <c r="I66" s="20"/>
      <c r="J66" s="20"/>
    </row>
  </sheetData>
  <mergeCells count="5">
    <mergeCell ref="C1:J1"/>
    <mergeCell ref="B5:J5"/>
    <mergeCell ref="B6:J6"/>
    <mergeCell ref="B8:J8"/>
    <mergeCell ref="B33:J33"/>
  </mergeCells>
  <pageMargins left="0.7" right="0.36" top="0.75" bottom="0.75" header="0.3" footer="0.3"/>
  <pageSetup paperSize="9" scale="6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B1:J67"/>
  <sheetViews>
    <sheetView showGridLines="0" view="pageBreakPreview" topLeftCell="A22" zoomScale="85" zoomScaleNormal="100" zoomScaleSheetLayoutView="85" workbookViewId="0">
      <selection activeCell="H46" sqref="B21:J46"/>
    </sheetView>
  </sheetViews>
  <sheetFormatPr defaultRowHeight="14.5" x14ac:dyDescent="0.35"/>
  <cols>
    <col min="1" max="1" width="2.1796875" customWidth="1"/>
    <col min="3" max="3" width="24.54296875" customWidth="1"/>
    <col min="5" max="5" width="9.90625" customWidth="1"/>
    <col min="6" max="6" width="9.36328125" customWidth="1"/>
    <col min="7" max="7" width="9.453125" customWidth="1"/>
    <col min="8" max="8" width="12.1796875" bestFit="1" customWidth="1"/>
    <col min="9" max="9" width="10.6328125" bestFit="1" customWidth="1"/>
    <col min="10" max="10" width="14.81640625" customWidth="1"/>
  </cols>
  <sheetData>
    <row r="1" spans="2:10" ht="26.5" x14ac:dyDescent="0.35">
      <c r="B1" s="1" t="s">
        <v>0</v>
      </c>
      <c r="C1" s="97" t="s">
        <v>1</v>
      </c>
      <c r="D1" s="97"/>
      <c r="E1" s="97"/>
      <c r="F1" s="97"/>
      <c r="G1" s="97"/>
      <c r="H1" s="97"/>
      <c r="I1" s="97"/>
      <c r="J1" s="97"/>
    </row>
    <row r="2" spans="2:10" x14ac:dyDescent="0.35">
      <c r="B2" s="19"/>
      <c r="C2" s="20"/>
      <c r="D2" s="20"/>
      <c r="E2" s="20"/>
      <c r="F2" s="20"/>
      <c r="G2" s="20"/>
      <c r="H2" s="20"/>
      <c r="I2" s="20"/>
      <c r="J2" s="20"/>
    </row>
    <row r="3" spans="2:10" x14ac:dyDescent="0.35">
      <c r="B3" s="21" t="s">
        <v>66</v>
      </c>
      <c r="C3" s="20"/>
      <c r="D3" s="55" t="s">
        <v>79</v>
      </c>
      <c r="E3" s="55"/>
      <c r="F3" s="55"/>
      <c r="G3" s="55"/>
      <c r="H3" s="55"/>
      <c r="I3" s="55"/>
      <c r="J3" s="55"/>
    </row>
    <row r="4" spans="2:10" ht="18" customHeight="1" x14ac:dyDescent="0.35">
      <c r="B4" s="19" t="s">
        <v>67</v>
      </c>
      <c r="C4" s="20"/>
      <c r="D4" s="62" t="s">
        <v>75</v>
      </c>
      <c r="E4" s="56"/>
      <c r="F4" s="56"/>
      <c r="G4" s="56"/>
      <c r="H4" s="56"/>
      <c r="I4" s="56"/>
      <c r="J4" s="56"/>
    </row>
    <row r="5" spans="2:10" ht="56.5" customHeight="1" x14ac:dyDescent="0.35">
      <c r="B5" s="95" t="s">
        <v>2</v>
      </c>
      <c r="C5" s="95"/>
      <c r="D5" s="95"/>
      <c r="E5" s="95"/>
      <c r="F5" s="95"/>
      <c r="G5" s="95"/>
      <c r="H5" s="95"/>
      <c r="I5" s="95"/>
      <c r="J5" s="95"/>
    </row>
    <row r="6" spans="2:10" ht="55.4" customHeight="1" x14ac:dyDescent="0.35">
      <c r="B6" s="95" t="s">
        <v>3</v>
      </c>
      <c r="C6" s="95"/>
      <c r="D6" s="95"/>
      <c r="E6" s="95"/>
      <c r="F6" s="95"/>
      <c r="G6" s="95"/>
      <c r="H6" s="95"/>
      <c r="I6" s="95"/>
      <c r="J6" s="95"/>
    </row>
    <row r="7" spans="2:10" x14ac:dyDescent="0.35">
      <c r="B7" s="19"/>
      <c r="C7" s="20"/>
      <c r="D7" s="20"/>
      <c r="E7" s="20"/>
      <c r="F7" s="20"/>
      <c r="G7" s="20"/>
      <c r="H7" s="20"/>
      <c r="I7" s="20"/>
      <c r="J7" s="20"/>
    </row>
    <row r="8" spans="2:10" ht="41.4" customHeight="1" x14ac:dyDescent="0.35">
      <c r="B8" s="95" t="s">
        <v>74</v>
      </c>
      <c r="C8" s="95"/>
      <c r="D8" s="95"/>
      <c r="E8" s="95"/>
      <c r="F8" s="95"/>
      <c r="G8" s="95"/>
      <c r="H8" s="95"/>
      <c r="I8" s="95"/>
      <c r="J8" s="95"/>
    </row>
    <row r="9" spans="2:10" x14ac:dyDescent="0.35">
      <c r="B9" s="19"/>
      <c r="C9" s="20"/>
      <c r="D9" s="20"/>
      <c r="E9" s="20"/>
      <c r="F9" s="20"/>
      <c r="G9" s="20"/>
      <c r="H9" s="20"/>
      <c r="I9" s="20"/>
      <c r="J9" s="20"/>
    </row>
    <row r="10" spans="2:10" x14ac:dyDescent="0.35">
      <c r="B10" s="21" t="s">
        <v>4</v>
      </c>
      <c r="C10" s="20"/>
      <c r="D10" s="20"/>
      <c r="E10" s="20"/>
      <c r="F10" s="20"/>
      <c r="G10" s="20"/>
      <c r="H10" s="20"/>
      <c r="I10" s="20"/>
      <c r="J10" s="20"/>
    </row>
    <row r="11" spans="2:10" ht="15" thickBot="1" x14ac:dyDescent="0.4">
      <c r="B11" s="19"/>
      <c r="C11" s="20"/>
      <c r="D11" s="20"/>
      <c r="E11" s="20"/>
      <c r="F11" s="20"/>
      <c r="G11" s="20"/>
      <c r="H11" s="20"/>
      <c r="I11" s="20"/>
      <c r="J11" s="20"/>
    </row>
    <row r="12" spans="2:10" ht="51" x14ac:dyDescent="0.35">
      <c r="B12" s="8" t="s">
        <v>5</v>
      </c>
      <c r="C12" s="8" t="s">
        <v>6</v>
      </c>
      <c r="D12" s="8" t="s">
        <v>7</v>
      </c>
      <c r="E12" s="8" t="s">
        <v>8</v>
      </c>
      <c r="F12" s="8" t="s">
        <v>9</v>
      </c>
      <c r="G12" s="2" t="s">
        <v>10</v>
      </c>
      <c r="H12" s="8" t="s">
        <v>12</v>
      </c>
      <c r="I12" s="8" t="s">
        <v>72</v>
      </c>
      <c r="J12" s="2" t="s">
        <v>13</v>
      </c>
    </row>
    <row r="13" spans="2:10" ht="38.5" x14ac:dyDescent="0.35">
      <c r="B13" s="9"/>
      <c r="C13" s="9"/>
      <c r="D13" s="9"/>
      <c r="E13" s="9"/>
      <c r="F13" s="9"/>
      <c r="G13" s="22" t="s">
        <v>11</v>
      </c>
      <c r="H13" s="60"/>
      <c r="I13" s="60" t="s">
        <v>71</v>
      </c>
      <c r="J13" s="22" t="s">
        <v>14</v>
      </c>
    </row>
    <row r="14" spans="2:10" x14ac:dyDescent="0.35">
      <c r="B14" s="9"/>
      <c r="C14" s="9"/>
      <c r="D14" s="9"/>
      <c r="E14" s="9"/>
      <c r="F14" s="9"/>
      <c r="G14" s="23"/>
      <c r="H14" s="9"/>
      <c r="I14" s="9"/>
      <c r="J14" s="22" t="s">
        <v>15</v>
      </c>
    </row>
    <row r="15" spans="2:10" ht="15" thickBot="1" x14ac:dyDescent="0.4">
      <c r="B15" s="38" t="s">
        <v>56</v>
      </c>
      <c r="C15" s="38" t="s">
        <v>57</v>
      </c>
      <c r="D15" s="38" t="s">
        <v>58</v>
      </c>
      <c r="E15" s="38" t="s">
        <v>59</v>
      </c>
      <c r="F15" s="38" t="s">
        <v>60</v>
      </c>
      <c r="G15" s="38" t="s">
        <v>61</v>
      </c>
      <c r="H15" s="38" t="s">
        <v>62</v>
      </c>
      <c r="I15" s="38" t="s">
        <v>63</v>
      </c>
      <c r="J15" s="38" t="s">
        <v>64</v>
      </c>
    </row>
    <row r="16" spans="2:10" ht="15" thickBot="1" x14ac:dyDescent="0.4">
      <c r="B16" s="3">
        <v>1</v>
      </c>
      <c r="C16" s="52" t="s">
        <v>76</v>
      </c>
      <c r="D16" s="52">
        <v>1</v>
      </c>
      <c r="E16" s="52">
        <v>40</v>
      </c>
      <c r="F16" s="50">
        <v>4000</v>
      </c>
      <c r="G16" s="52">
        <f>50000-F16</f>
        <v>46000</v>
      </c>
      <c r="H16" s="53">
        <v>0</v>
      </c>
      <c r="I16" s="54">
        <f>5000/E16</f>
        <v>125</v>
      </c>
      <c r="J16" s="49">
        <f>+(H16+I16)*E16</f>
        <v>5000</v>
      </c>
    </row>
    <row r="17" spans="2:10" ht="15" thickBot="1" x14ac:dyDescent="0.4">
      <c r="B17" s="3">
        <v>2</v>
      </c>
      <c r="C17" s="52" t="s">
        <v>76</v>
      </c>
      <c r="D17" s="52">
        <v>1</v>
      </c>
      <c r="E17" s="52">
        <v>40</v>
      </c>
      <c r="F17" s="50">
        <v>4000</v>
      </c>
      <c r="G17" s="52">
        <f>G16-F17</f>
        <v>42000</v>
      </c>
      <c r="H17" s="53"/>
      <c r="I17" s="54">
        <f>I16*1.1</f>
        <v>137.5</v>
      </c>
      <c r="J17" s="49">
        <f>+(H17+I17)*E17</f>
        <v>5500</v>
      </c>
    </row>
    <row r="18" spans="2:10" ht="15" thickBot="1" x14ac:dyDescent="0.4">
      <c r="B18" s="3">
        <v>3</v>
      </c>
      <c r="C18" s="52" t="s">
        <v>76</v>
      </c>
      <c r="D18" s="52">
        <v>1</v>
      </c>
      <c r="E18" s="52">
        <v>40</v>
      </c>
      <c r="F18" s="50">
        <v>4000</v>
      </c>
      <c r="G18" s="52">
        <f>G17-F18</f>
        <v>38000</v>
      </c>
      <c r="H18" s="53"/>
      <c r="I18" s="54">
        <f t="shared" ref="I18:I30" si="0">I17*1.1</f>
        <v>151.25</v>
      </c>
      <c r="J18" s="49">
        <f>+(H18+I18)*E18</f>
        <v>6050</v>
      </c>
    </row>
    <row r="19" spans="2:10" ht="15" thickBot="1" x14ac:dyDescent="0.4">
      <c r="B19" s="3">
        <v>4</v>
      </c>
      <c r="C19" s="52" t="s">
        <v>76</v>
      </c>
      <c r="D19" s="52">
        <v>1</v>
      </c>
      <c r="E19" s="52">
        <v>40</v>
      </c>
      <c r="F19" s="50">
        <v>4000</v>
      </c>
      <c r="G19" s="52">
        <f t="shared" ref="G19:G25" si="1">G18-F19</f>
        <v>34000</v>
      </c>
      <c r="H19" s="53"/>
      <c r="I19" s="54">
        <f t="shared" si="0"/>
        <v>166.375</v>
      </c>
      <c r="J19" s="49">
        <f t="shared" ref="J19:J27" si="2">+(H19+I19)*E19</f>
        <v>6655</v>
      </c>
    </row>
    <row r="20" spans="2:10" ht="15" thickBot="1" x14ac:dyDescent="0.4">
      <c r="B20" s="3">
        <v>5</v>
      </c>
      <c r="C20" s="52" t="s">
        <v>76</v>
      </c>
      <c r="D20" s="52">
        <v>1</v>
      </c>
      <c r="E20" s="52">
        <v>40</v>
      </c>
      <c r="F20" s="50">
        <v>4000</v>
      </c>
      <c r="G20" s="52">
        <f t="shared" si="1"/>
        <v>30000</v>
      </c>
      <c r="H20" s="53"/>
      <c r="I20" s="54">
        <f t="shared" si="0"/>
        <v>183.01250000000002</v>
      </c>
      <c r="J20" s="49">
        <f t="shared" si="2"/>
        <v>7320.5000000000009</v>
      </c>
    </row>
    <row r="21" spans="2:10" ht="15" thickBot="1" x14ac:dyDescent="0.4">
      <c r="B21" s="3">
        <v>6</v>
      </c>
      <c r="C21" s="52" t="s">
        <v>76</v>
      </c>
      <c r="D21" s="52">
        <v>1</v>
      </c>
      <c r="E21" s="52">
        <v>40</v>
      </c>
      <c r="F21" s="50">
        <v>4000</v>
      </c>
      <c r="G21" s="52">
        <f t="shared" si="1"/>
        <v>26000</v>
      </c>
      <c r="H21" s="53"/>
      <c r="I21" s="54">
        <f t="shared" si="0"/>
        <v>201.31375000000003</v>
      </c>
      <c r="J21" s="49">
        <f t="shared" si="2"/>
        <v>8052.5500000000011</v>
      </c>
    </row>
    <row r="22" spans="2:10" ht="15" thickBot="1" x14ac:dyDescent="0.4">
      <c r="B22" s="3">
        <v>7</v>
      </c>
      <c r="C22" s="52" t="s">
        <v>76</v>
      </c>
      <c r="D22" s="52">
        <v>1</v>
      </c>
      <c r="E22" s="52">
        <v>40</v>
      </c>
      <c r="F22" s="50">
        <v>4000</v>
      </c>
      <c r="G22" s="52">
        <f t="shared" si="1"/>
        <v>22000</v>
      </c>
      <c r="H22" s="53"/>
      <c r="I22" s="54">
        <f t="shared" si="0"/>
        <v>221.44512500000005</v>
      </c>
      <c r="J22" s="49">
        <f t="shared" si="2"/>
        <v>8857.8050000000021</v>
      </c>
    </row>
    <row r="23" spans="2:10" ht="15" thickBot="1" x14ac:dyDescent="0.4">
      <c r="B23" s="3">
        <v>8</v>
      </c>
      <c r="C23" s="52" t="s">
        <v>76</v>
      </c>
      <c r="D23" s="52">
        <v>1</v>
      </c>
      <c r="E23" s="52">
        <v>40</v>
      </c>
      <c r="F23" s="50">
        <v>4000</v>
      </c>
      <c r="G23" s="52">
        <f t="shared" si="1"/>
        <v>18000</v>
      </c>
      <c r="H23" s="53"/>
      <c r="I23" s="54">
        <f t="shared" si="0"/>
        <v>243.58963750000007</v>
      </c>
      <c r="J23" s="49">
        <f t="shared" si="2"/>
        <v>9743.5855000000029</v>
      </c>
    </row>
    <row r="24" spans="2:10" ht="15" thickBot="1" x14ac:dyDescent="0.4">
      <c r="B24" s="3">
        <v>9</v>
      </c>
      <c r="C24" s="52" t="s">
        <v>76</v>
      </c>
      <c r="D24" s="52">
        <v>1</v>
      </c>
      <c r="E24" s="52">
        <v>40</v>
      </c>
      <c r="F24" s="50">
        <v>4000</v>
      </c>
      <c r="G24" s="52">
        <f t="shared" si="1"/>
        <v>14000</v>
      </c>
      <c r="H24" s="53"/>
      <c r="I24" s="54">
        <f t="shared" si="0"/>
        <v>267.94860125000008</v>
      </c>
      <c r="J24" s="49">
        <f t="shared" si="2"/>
        <v>10717.944050000004</v>
      </c>
    </row>
    <row r="25" spans="2:10" ht="15" thickBot="1" x14ac:dyDescent="0.4">
      <c r="B25" s="3">
        <v>10</v>
      </c>
      <c r="C25" s="52" t="s">
        <v>76</v>
      </c>
      <c r="D25" s="52">
        <v>1</v>
      </c>
      <c r="E25" s="52">
        <v>40</v>
      </c>
      <c r="F25" s="50">
        <v>4000</v>
      </c>
      <c r="G25" s="52">
        <f t="shared" si="1"/>
        <v>10000</v>
      </c>
      <c r="H25" s="53"/>
      <c r="I25" s="54">
        <f t="shared" si="0"/>
        <v>294.74346137500009</v>
      </c>
      <c r="J25" s="49">
        <f t="shared" si="2"/>
        <v>11789.738455000004</v>
      </c>
    </row>
    <row r="26" spans="2:10" ht="15" thickBot="1" x14ac:dyDescent="0.4">
      <c r="B26" s="3">
        <v>11</v>
      </c>
      <c r="C26" s="52" t="s">
        <v>76</v>
      </c>
      <c r="D26" s="52">
        <v>1</v>
      </c>
      <c r="E26" s="52">
        <v>40</v>
      </c>
      <c r="F26" s="50">
        <v>4000</v>
      </c>
      <c r="G26" s="52">
        <f>G25-F26</f>
        <v>6000</v>
      </c>
      <c r="H26" s="53"/>
      <c r="I26" s="54">
        <f t="shared" si="0"/>
        <v>324.21780751250014</v>
      </c>
      <c r="J26" s="49">
        <f t="shared" si="2"/>
        <v>12968.712300500007</v>
      </c>
    </row>
    <row r="27" spans="2:10" ht="15" thickBot="1" x14ac:dyDescent="0.4">
      <c r="B27" s="3">
        <v>12</v>
      </c>
      <c r="C27" s="52" t="s">
        <v>76</v>
      </c>
      <c r="D27" s="52">
        <v>1</v>
      </c>
      <c r="E27" s="52">
        <v>40</v>
      </c>
      <c r="F27" s="51">
        <v>4000</v>
      </c>
      <c r="G27" s="52">
        <f t="shared" ref="G27:G30" si="3">G26-F27</f>
        <v>2000</v>
      </c>
      <c r="H27" s="53"/>
      <c r="I27" s="54">
        <f t="shared" si="0"/>
        <v>356.63958826375017</v>
      </c>
      <c r="J27" s="49">
        <f t="shared" si="2"/>
        <v>14265.583530550008</v>
      </c>
    </row>
    <row r="28" spans="2:10" ht="15" thickBot="1" x14ac:dyDescent="0.4">
      <c r="B28" s="3">
        <v>13</v>
      </c>
      <c r="C28" s="52" t="s">
        <v>76</v>
      </c>
      <c r="D28" s="52">
        <v>1</v>
      </c>
      <c r="E28" s="52">
        <v>40</v>
      </c>
      <c r="F28" s="51">
        <v>4000</v>
      </c>
      <c r="G28" s="52">
        <f>50000-F28</f>
        <v>46000</v>
      </c>
      <c r="H28" s="53">
        <f>8218*(1.1*4)</f>
        <v>36159.200000000004</v>
      </c>
      <c r="I28" s="54">
        <f t="shared" si="0"/>
        <v>392.30354709012522</v>
      </c>
      <c r="J28" s="49">
        <f>+(H28+I28)*E28</f>
        <v>1462060.1418836052</v>
      </c>
    </row>
    <row r="29" spans="2:10" ht="15" thickBot="1" x14ac:dyDescent="0.4">
      <c r="B29" s="3">
        <v>14</v>
      </c>
      <c r="C29" s="52" t="s">
        <v>76</v>
      </c>
      <c r="D29" s="52">
        <v>1</v>
      </c>
      <c r="E29" s="52">
        <v>40</v>
      </c>
      <c r="F29" s="51">
        <v>4000</v>
      </c>
      <c r="G29" s="52">
        <f t="shared" si="3"/>
        <v>42000</v>
      </c>
      <c r="H29" s="53"/>
      <c r="I29" s="54">
        <f t="shared" si="0"/>
        <v>431.53390179913777</v>
      </c>
      <c r="J29" s="49">
        <f>+(H29+I29)*E29</f>
        <v>17261.356071965511</v>
      </c>
    </row>
    <row r="30" spans="2:10" ht="15" thickBot="1" x14ac:dyDescent="0.4">
      <c r="B30" s="3">
        <v>15</v>
      </c>
      <c r="C30" s="52" t="s">
        <v>76</v>
      </c>
      <c r="D30" s="52">
        <v>1</v>
      </c>
      <c r="E30" s="52">
        <v>40</v>
      </c>
      <c r="F30" s="51">
        <v>4000</v>
      </c>
      <c r="G30" s="52">
        <f t="shared" si="3"/>
        <v>38000</v>
      </c>
      <c r="H30" s="53"/>
      <c r="I30" s="54">
        <f t="shared" si="0"/>
        <v>474.68729197905157</v>
      </c>
      <c r="J30" s="49">
        <f>+(H30+I30)*E30</f>
        <v>18987.491679162064</v>
      </c>
    </row>
    <row r="31" spans="2:10" ht="15" thickBot="1" x14ac:dyDescent="0.4">
      <c r="B31" s="24"/>
      <c r="C31" s="10" t="s">
        <v>16</v>
      </c>
      <c r="D31" s="11"/>
      <c r="E31" s="11"/>
      <c r="F31" s="11"/>
      <c r="G31" s="11"/>
      <c r="H31" s="11"/>
      <c r="I31" s="12"/>
      <c r="J31" s="48">
        <f>SUM(J16:J30)</f>
        <v>1605230.4084707827</v>
      </c>
    </row>
    <row r="32" spans="2:10" x14ac:dyDescent="0.35">
      <c r="B32" s="1"/>
      <c r="C32" s="20"/>
      <c r="D32" s="20"/>
      <c r="E32" s="20"/>
      <c r="F32" s="20"/>
      <c r="G32" s="20"/>
      <c r="H32" s="20"/>
      <c r="I32" s="20"/>
      <c r="J32" s="20"/>
    </row>
    <row r="33" spans="2:10" ht="36" customHeight="1" x14ac:dyDescent="0.35">
      <c r="B33" s="96" t="s">
        <v>17</v>
      </c>
      <c r="C33" s="96"/>
      <c r="D33" s="96"/>
      <c r="E33" s="96"/>
      <c r="F33" s="96"/>
      <c r="G33" s="96"/>
      <c r="H33" s="96"/>
      <c r="I33" s="96"/>
      <c r="J33" s="96"/>
    </row>
    <row r="34" spans="2:10" x14ac:dyDescent="0.35">
      <c r="B34" s="21"/>
      <c r="C34" s="20"/>
      <c r="D34" s="20"/>
      <c r="E34" s="20"/>
      <c r="F34" s="20"/>
      <c r="G34" s="20"/>
      <c r="H34" s="20"/>
      <c r="I34" s="20"/>
      <c r="J34" s="20"/>
    </row>
    <row r="35" spans="2:10" x14ac:dyDescent="0.35">
      <c r="B35" s="21" t="s">
        <v>18</v>
      </c>
      <c r="C35" s="20"/>
      <c r="D35" s="20"/>
      <c r="E35" s="20"/>
      <c r="F35" s="20"/>
      <c r="G35" s="20"/>
      <c r="H35" s="20"/>
      <c r="I35" s="20"/>
      <c r="J35" s="20"/>
    </row>
    <row r="36" spans="2:10" x14ac:dyDescent="0.35">
      <c r="B36" s="19"/>
      <c r="C36" s="20"/>
      <c r="D36" s="20"/>
      <c r="E36" s="20"/>
      <c r="F36" s="20"/>
      <c r="G36" s="20"/>
      <c r="H36" s="20"/>
      <c r="I36" s="20"/>
      <c r="J36" s="20"/>
    </row>
    <row r="37" spans="2:10" x14ac:dyDescent="0.35">
      <c r="B37" s="19"/>
      <c r="C37" s="20"/>
      <c r="D37" s="20"/>
      <c r="E37" s="20"/>
      <c r="F37" s="20"/>
      <c r="G37" s="20"/>
      <c r="H37" s="20"/>
      <c r="I37" s="20"/>
      <c r="J37" s="20"/>
    </row>
    <row r="38" spans="2:10" ht="15" thickBot="1" x14ac:dyDescent="0.4">
      <c r="B38" s="13" t="s">
        <v>19</v>
      </c>
      <c r="C38" s="31"/>
      <c r="E38" s="31"/>
      <c r="F38" s="32"/>
      <c r="G38" s="32"/>
      <c r="I38" s="20"/>
      <c r="J38" s="25"/>
    </row>
    <row r="39" spans="2:10" ht="15" thickBot="1" x14ac:dyDescent="0.4">
      <c r="B39" s="4">
        <v>1</v>
      </c>
      <c r="C39" s="4">
        <v>2</v>
      </c>
      <c r="D39" s="41"/>
      <c r="E39" s="6"/>
      <c r="F39" s="41"/>
      <c r="G39" s="41"/>
      <c r="H39" s="7"/>
      <c r="I39" s="35">
        <v>3</v>
      </c>
      <c r="J39" s="35">
        <v>4</v>
      </c>
    </row>
    <row r="40" spans="2:10" ht="15" thickBot="1" x14ac:dyDescent="0.4">
      <c r="B40" s="40" t="s">
        <v>20</v>
      </c>
      <c r="C40" s="40" t="s">
        <v>21</v>
      </c>
      <c r="D40" s="41"/>
      <c r="E40" s="42"/>
      <c r="F40" s="41"/>
      <c r="G40" s="41"/>
      <c r="H40" s="7"/>
      <c r="I40" s="43" t="s">
        <v>22</v>
      </c>
      <c r="J40" s="36" t="s">
        <v>23</v>
      </c>
    </row>
    <row r="41" spans="2:10" ht="15" thickBot="1" x14ac:dyDescent="0.4">
      <c r="B41" s="4" t="s">
        <v>24</v>
      </c>
      <c r="C41" s="14" t="s">
        <v>25</v>
      </c>
      <c r="D41" s="33"/>
      <c r="E41" s="34"/>
      <c r="F41" s="33"/>
      <c r="G41" s="33"/>
      <c r="H41" s="5"/>
      <c r="I41" s="44" t="s">
        <v>26</v>
      </c>
      <c r="J41" s="45">
        <v>210</v>
      </c>
    </row>
    <row r="42" spans="2:10" ht="15" thickBot="1" x14ac:dyDescent="0.4">
      <c r="B42" s="4" t="s">
        <v>27</v>
      </c>
      <c r="C42" s="14" t="s">
        <v>28</v>
      </c>
      <c r="D42" s="33"/>
      <c r="E42" s="34"/>
      <c r="F42" s="33"/>
      <c r="G42" s="33"/>
      <c r="H42" s="5"/>
      <c r="I42" s="44" t="s">
        <v>29</v>
      </c>
      <c r="J42" s="45">
        <v>40</v>
      </c>
    </row>
    <row r="43" spans="2:10" ht="15" thickBot="1" x14ac:dyDescent="0.4">
      <c r="B43" s="4" t="s">
        <v>30</v>
      </c>
      <c r="C43" s="14" t="s">
        <v>31</v>
      </c>
      <c r="D43" s="33"/>
      <c r="E43" s="34"/>
      <c r="F43" s="33"/>
      <c r="G43" s="33"/>
      <c r="H43" s="5"/>
      <c r="I43" s="44" t="s">
        <v>32</v>
      </c>
      <c r="J43" s="37">
        <v>15</v>
      </c>
    </row>
    <row r="44" spans="2:10" ht="15" thickBot="1" x14ac:dyDescent="0.4">
      <c r="B44" s="4" t="s">
        <v>33</v>
      </c>
      <c r="C44" s="14" t="s">
        <v>34</v>
      </c>
      <c r="D44" s="33"/>
      <c r="E44" s="34"/>
      <c r="F44" s="33"/>
      <c r="G44" s="33"/>
      <c r="H44" s="5"/>
      <c r="I44" s="44" t="s">
        <v>35</v>
      </c>
      <c r="J44" s="37">
        <v>2.9</v>
      </c>
    </row>
    <row r="45" spans="2:10" ht="15" thickBot="1" x14ac:dyDescent="0.4">
      <c r="B45" s="4" t="s">
        <v>36</v>
      </c>
      <c r="C45" s="14" t="s">
        <v>37</v>
      </c>
      <c r="D45" s="33"/>
      <c r="E45" s="34"/>
      <c r="F45" s="33"/>
      <c r="G45" s="33"/>
      <c r="H45" s="5"/>
      <c r="I45" s="44" t="s">
        <v>35</v>
      </c>
      <c r="J45" s="45">
        <v>3500</v>
      </c>
    </row>
    <row r="46" spans="2:10" ht="15" thickBot="1" x14ac:dyDescent="0.4">
      <c r="B46" s="4" t="s">
        <v>38</v>
      </c>
      <c r="C46" s="14" t="s">
        <v>39</v>
      </c>
      <c r="D46" s="33"/>
      <c r="E46" s="34"/>
      <c r="F46" s="33"/>
      <c r="G46" s="33"/>
      <c r="H46" s="5"/>
      <c r="I46" s="44" t="s">
        <v>35</v>
      </c>
      <c r="J46" s="45">
        <v>8300</v>
      </c>
    </row>
    <row r="47" spans="2:10" ht="15" thickBot="1" x14ac:dyDescent="0.4">
      <c r="B47" s="4" t="s">
        <v>40</v>
      </c>
      <c r="C47" s="14" t="s">
        <v>65</v>
      </c>
      <c r="D47" s="33"/>
      <c r="E47" s="34"/>
      <c r="F47" s="33"/>
      <c r="G47" s="33"/>
      <c r="H47" s="5"/>
      <c r="I47" s="44" t="s">
        <v>35</v>
      </c>
      <c r="J47" s="47">
        <f>+(1000/J42)*(1500+J45+J46)</f>
        <v>332500</v>
      </c>
    </row>
    <row r="48" spans="2:10" ht="15" thickBot="1" x14ac:dyDescent="0.4">
      <c r="B48" s="4" t="s">
        <v>41</v>
      </c>
      <c r="C48" s="14" t="s">
        <v>42</v>
      </c>
      <c r="D48" s="33"/>
      <c r="E48" s="34"/>
      <c r="F48" s="33"/>
      <c r="G48" s="33"/>
      <c r="H48" s="5"/>
      <c r="I48" s="44" t="s">
        <v>43</v>
      </c>
      <c r="J48" s="47">
        <f>+(1000/J42)*(J41/1000)</f>
        <v>5.25</v>
      </c>
    </row>
    <row r="49" spans="2:10" ht="15" thickBot="1" x14ac:dyDescent="0.4">
      <c r="B49" s="4" t="s">
        <v>44</v>
      </c>
      <c r="C49" s="14" t="s">
        <v>45</v>
      </c>
      <c r="D49" s="33"/>
      <c r="E49" s="34"/>
      <c r="F49" s="33"/>
      <c r="G49" s="33"/>
      <c r="H49" s="5"/>
      <c r="I49" s="44" t="s">
        <v>35</v>
      </c>
      <c r="J49" s="47">
        <f>+J44*4000*J48</f>
        <v>60900</v>
      </c>
    </row>
    <row r="50" spans="2:10" ht="15" thickBot="1" x14ac:dyDescent="0.4">
      <c r="B50" s="4" t="s">
        <v>46</v>
      </c>
      <c r="C50" s="14" t="s">
        <v>68</v>
      </c>
      <c r="D50" s="33"/>
      <c r="E50" s="34"/>
      <c r="F50" s="33"/>
      <c r="G50" s="33"/>
      <c r="H50" s="5"/>
      <c r="I50" s="44" t="s">
        <v>35</v>
      </c>
      <c r="J50" s="47">
        <f>+J47+(J43*J49)</f>
        <v>1246000</v>
      </c>
    </row>
    <row r="51" spans="2:10" x14ac:dyDescent="0.35">
      <c r="B51" s="25"/>
      <c r="C51" s="17"/>
      <c r="D51" s="17"/>
      <c r="E51" s="17"/>
      <c r="F51" s="17"/>
      <c r="G51" s="18"/>
      <c r="H51" s="18"/>
      <c r="I51" s="20"/>
      <c r="J51" s="25"/>
    </row>
    <row r="52" spans="2:10" x14ac:dyDescent="0.35">
      <c r="B52" s="19" t="s">
        <v>47</v>
      </c>
      <c r="C52" s="19"/>
      <c r="D52" s="20"/>
      <c r="E52" s="20"/>
      <c r="F52" s="20"/>
      <c r="G52" s="20"/>
      <c r="H52" s="20"/>
      <c r="I52" s="20"/>
      <c r="J52" s="20"/>
    </row>
    <row r="53" spans="2:10" x14ac:dyDescent="0.35">
      <c r="B53" s="59"/>
      <c r="C53" s="19" t="s">
        <v>69</v>
      </c>
      <c r="D53" s="19"/>
      <c r="E53" s="19"/>
      <c r="F53" s="20"/>
      <c r="G53" s="20"/>
      <c r="H53" s="20"/>
      <c r="I53" s="20"/>
      <c r="J53" s="20"/>
    </row>
    <row r="54" spans="2:10" x14ac:dyDescent="0.35">
      <c r="B54" s="19" t="s">
        <v>48</v>
      </c>
      <c r="C54" s="19"/>
      <c r="D54" s="19"/>
      <c r="E54" s="19"/>
      <c r="F54" s="20"/>
      <c r="G54" s="20"/>
      <c r="H54" s="20"/>
      <c r="I54" s="20"/>
      <c r="J54" s="20"/>
    </row>
    <row r="55" spans="2:10" x14ac:dyDescent="0.35">
      <c r="B55" s="19" t="s">
        <v>49</v>
      </c>
      <c r="C55" s="19"/>
      <c r="D55" s="19"/>
      <c r="E55" s="19"/>
      <c r="F55" s="20"/>
      <c r="G55" s="20"/>
      <c r="H55" s="20"/>
      <c r="I55" s="20"/>
      <c r="J55" s="20"/>
    </row>
    <row r="56" spans="2:10" x14ac:dyDescent="0.35">
      <c r="B56" s="19" t="s">
        <v>50</v>
      </c>
      <c r="C56" s="19"/>
      <c r="D56" s="19"/>
      <c r="E56" s="19"/>
      <c r="F56" s="20"/>
      <c r="G56" s="20"/>
      <c r="H56" s="20"/>
      <c r="I56" s="20"/>
      <c r="J56" s="20"/>
    </row>
    <row r="57" spans="2:10" x14ac:dyDescent="0.35">
      <c r="B57" s="46"/>
      <c r="C57" s="19" t="s">
        <v>70</v>
      </c>
      <c r="D57" s="20"/>
      <c r="E57" s="20"/>
      <c r="F57" s="20"/>
      <c r="G57" s="20"/>
      <c r="H57" s="20"/>
      <c r="I57" s="20"/>
      <c r="J57" s="20"/>
    </row>
    <row r="58" spans="2:10" x14ac:dyDescent="0.35">
      <c r="B58" s="19"/>
      <c r="C58" s="20"/>
      <c r="D58" s="20"/>
      <c r="E58" s="20"/>
      <c r="F58" s="20"/>
      <c r="G58" s="20"/>
      <c r="H58" s="20"/>
      <c r="I58" s="20"/>
      <c r="J58" s="20"/>
    </row>
    <row r="59" spans="2:10" x14ac:dyDescent="0.35">
      <c r="B59" s="19" t="s">
        <v>51</v>
      </c>
      <c r="C59" s="20"/>
      <c r="D59" s="20"/>
      <c r="E59" s="20"/>
      <c r="F59" s="20"/>
      <c r="G59" s="20"/>
      <c r="H59" s="20"/>
      <c r="I59" s="20"/>
      <c r="J59" s="20"/>
    </row>
    <row r="60" spans="2:10" x14ac:dyDescent="0.35">
      <c r="B60" s="19"/>
      <c r="C60" s="20"/>
      <c r="D60" s="20"/>
      <c r="E60" s="20"/>
      <c r="F60" s="20"/>
      <c r="G60" s="20"/>
      <c r="H60" s="20"/>
      <c r="I60" s="20"/>
      <c r="J60" s="20"/>
    </row>
    <row r="61" spans="2:10" x14ac:dyDescent="0.35">
      <c r="B61" s="21" t="s">
        <v>52</v>
      </c>
      <c r="C61" s="20"/>
      <c r="D61" s="20"/>
      <c r="E61" s="20"/>
      <c r="F61" s="20"/>
      <c r="G61" s="20"/>
      <c r="H61" s="20"/>
      <c r="I61" s="20"/>
      <c r="J61" s="20"/>
    </row>
    <row r="62" spans="2:10" ht="15" thickBot="1" x14ac:dyDescent="0.4">
      <c r="B62" s="19"/>
      <c r="C62" s="20"/>
      <c r="D62" s="20"/>
      <c r="E62" s="20"/>
      <c r="F62" s="20"/>
      <c r="G62" s="20"/>
      <c r="H62" s="20"/>
      <c r="I62" s="20"/>
      <c r="J62" s="20"/>
    </row>
    <row r="63" spans="2:10" ht="15" thickBot="1" x14ac:dyDescent="0.4">
      <c r="B63" s="26">
        <v>1</v>
      </c>
      <c r="C63" s="14" t="s">
        <v>53</v>
      </c>
      <c r="D63" s="33"/>
      <c r="E63" s="33"/>
      <c r="F63" s="39"/>
      <c r="G63" s="33"/>
      <c r="H63" s="5"/>
      <c r="I63" s="15" t="s">
        <v>35</v>
      </c>
      <c r="J63" s="57">
        <f>+J31</f>
        <v>1605230.4084707827</v>
      </c>
    </row>
    <row r="64" spans="2:10" ht="15" thickBot="1" x14ac:dyDescent="0.4">
      <c r="B64" s="27">
        <v>2</v>
      </c>
      <c r="C64" s="14" t="s">
        <v>54</v>
      </c>
      <c r="D64" s="33"/>
      <c r="E64" s="33"/>
      <c r="F64" s="39"/>
      <c r="G64" s="33"/>
      <c r="H64" s="5"/>
      <c r="I64" s="28" t="s">
        <v>35</v>
      </c>
      <c r="J64" s="61">
        <f>+J50</f>
        <v>1246000</v>
      </c>
    </row>
    <row r="65" spans="2:10" ht="15" thickBot="1" x14ac:dyDescent="0.4">
      <c r="B65" s="29">
        <v>3</v>
      </c>
      <c r="C65" s="16" t="s">
        <v>55</v>
      </c>
      <c r="D65" s="33"/>
      <c r="E65" s="33"/>
      <c r="F65" s="39"/>
      <c r="G65" s="33"/>
      <c r="H65" s="5"/>
      <c r="I65" s="30" t="s">
        <v>35</v>
      </c>
      <c r="J65" s="58">
        <f>SUM(J63:J64)</f>
        <v>2851230.4084707825</v>
      </c>
    </row>
    <row r="66" spans="2:10" x14ac:dyDescent="0.35">
      <c r="B66" s="19"/>
      <c r="C66" s="20"/>
      <c r="D66" s="20"/>
      <c r="E66" s="20"/>
      <c r="F66" s="20"/>
      <c r="G66" s="20"/>
      <c r="H66" s="20"/>
      <c r="I66" s="20"/>
      <c r="J66" s="20"/>
    </row>
    <row r="67" spans="2:10" x14ac:dyDescent="0.35">
      <c r="B67" s="19"/>
      <c r="C67" s="20"/>
      <c r="D67" s="20"/>
      <c r="E67" s="20"/>
      <c r="F67" s="20"/>
      <c r="G67" s="20"/>
      <c r="H67" s="20"/>
      <c r="I67" s="20"/>
      <c r="J67" s="20"/>
    </row>
  </sheetData>
  <mergeCells count="5">
    <mergeCell ref="C1:J1"/>
    <mergeCell ref="B5:J5"/>
    <mergeCell ref="B6:J6"/>
    <mergeCell ref="B8:J8"/>
    <mergeCell ref="B33:J33"/>
  </mergeCells>
  <pageMargins left="0.7" right="0.36" top="0.75" bottom="0.75" header="0.3" footer="0.3"/>
  <pageSetup paperSize="9" scale="6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10</vt:i4>
      </vt:variant>
    </vt:vector>
  </HeadingPairs>
  <TitlesOfParts>
    <vt:vector size="17" baseType="lpstr">
      <vt:lpstr>S1</vt:lpstr>
      <vt:lpstr>S2</vt:lpstr>
      <vt:lpstr>S3</vt:lpstr>
      <vt:lpstr>S4</vt:lpstr>
      <vt:lpstr>Cree N2 Roadway</vt:lpstr>
      <vt:lpstr>Cree N2a Roadway</vt:lpstr>
      <vt:lpstr>Cree Type 1, 2, 3 &amp; 4</vt:lpstr>
      <vt:lpstr>'Cree N2 Roadway'!_Toc18475595</vt:lpstr>
      <vt:lpstr>'Cree N2a Roadway'!_Toc18475595</vt:lpstr>
      <vt:lpstr>'Cree Type 1, 2, 3 &amp; 4'!_Toc18475595</vt:lpstr>
      <vt:lpstr>'Cree N2 Roadway'!_Toc506747061</vt:lpstr>
      <vt:lpstr>'Cree N2a Roadway'!_Toc506747061</vt:lpstr>
      <vt:lpstr>'Cree Type 1, 2, 3 &amp; 4'!_Toc506747061</vt:lpstr>
      <vt:lpstr>'Cree N2 Roadway'!Print_Area</vt:lpstr>
      <vt:lpstr>'Cree N2a Roadway'!Print_Area</vt:lpstr>
      <vt:lpstr>'Cree Type 1, 2, 3 &amp; 4'!Print_Area</vt:lpstr>
      <vt:lpstr>'Cree Type 1, 2, 3 &amp; 4'!Top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DesN</dc:creator>
  <cp:lastModifiedBy>Des Naidoo</cp:lastModifiedBy>
  <cp:lastPrinted>2021-07-31T13:14:55Z</cp:lastPrinted>
  <dcterms:created xsi:type="dcterms:W3CDTF">2019-11-05T21:07:27Z</dcterms:created>
  <dcterms:modified xsi:type="dcterms:W3CDTF">2022-08-24T13:53:10Z</dcterms:modified>
</cp:coreProperties>
</file>