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beethavm_eskom_co_za/Documents/Documents/2025 Docuements/2025 Documents Reports/"/>
    </mc:Choice>
  </mc:AlternateContent>
  <xr:revisionPtr revIDLastSave="0" documentId="8_{B856FE94-DAE8-4796-A89A-33C5E4628C07}" xr6:coauthVersionLast="47" xr6:coauthVersionMax="47" xr10:uidLastSave="{00000000-0000-0000-0000-000000000000}"/>
  <bookViews>
    <workbookView xWindow="-110" yWindow="-110" windowWidth="19420" windowHeight="10420" xr2:uid="{A537C1EE-79DF-4372-891A-5D05D08F146E}"/>
  </bookViews>
  <sheets>
    <sheet name="Technical Evaluation Summary" sheetId="6" r:id="rId1"/>
    <sheet name="LH-DP990 Work Bench" sheetId="1" r:id="rId2"/>
    <sheet name="Nuix Work Station Lab" sheetId="2" r:id="rId3"/>
    <sheet name="Fidelis" sheetId="4" r:id="rId4"/>
    <sheet name="Belkasoft" sheetId="5" r:id="rId5"/>
    <sheet name="Legal Forensic Accreditation" sheetId="8" r:id="rId6"/>
    <sheet name="NA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D39" i="4"/>
  <c r="D38" i="4"/>
  <c r="D24" i="2"/>
  <c r="D23" i="2"/>
  <c r="D26" i="2"/>
  <c r="D16" i="4"/>
  <c r="D27" i="4" s="1"/>
  <c r="D17" i="4"/>
  <c r="D18" i="4"/>
  <c r="D19" i="4"/>
  <c r="D20" i="4"/>
  <c r="D31" i="4"/>
  <c r="D26" i="4"/>
  <c r="D25" i="4"/>
  <c r="D24" i="4"/>
  <c r="D21" i="4"/>
  <c r="D22" i="4"/>
  <c r="D23" i="4"/>
  <c r="D36" i="4"/>
  <c r="D35" i="4"/>
  <c r="D34" i="4"/>
  <c r="D33" i="4"/>
  <c r="D41" i="4"/>
  <c r="I13" i="1"/>
  <c r="J13" i="1"/>
  <c r="D16" i="9"/>
  <c r="D15" i="9"/>
  <c r="J15" i="9" s="1"/>
  <c r="D13" i="9"/>
  <c r="J13" i="9" s="1"/>
  <c r="I15" i="9"/>
  <c r="I13" i="9"/>
  <c r="J16" i="9" l="1"/>
  <c r="E22" i="6" s="1"/>
  <c r="I25" i="8" l="1"/>
  <c r="I23" i="8"/>
  <c r="I21" i="8"/>
  <c r="I19" i="8"/>
  <c r="I17" i="8"/>
  <c r="I15" i="8"/>
  <c r="I13" i="8"/>
  <c r="D26" i="8"/>
  <c r="D23" i="8"/>
  <c r="J23" i="8" s="1"/>
  <c r="D21" i="8"/>
  <c r="J21" i="8" s="1"/>
  <c r="D19" i="8"/>
  <c r="J19" i="8" s="1"/>
  <c r="D25" i="8"/>
  <c r="J25" i="8" s="1"/>
  <c r="D17" i="8"/>
  <c r="J17" i="8" s="1"/>
  <c r="D15" i="8"/>
  <c r="J15" i="8" s="1"/>
  <c r="D13" i="8"/>
  <c r="J13" i="8" s="1"/>
  <c r="D21" i="2"/>
  <c r="D20" i="2"/>
  <c r="D19" i="2"/>
  <c r="D18" i="2"/>
  <c r="D17" i="2"/>
  <c r="D13" i="2"/>
  <c r="D46" i="1"/>
  <c r="J46" i="1" s="1"/>
  <c r="D49" i="1"/>
  <c r="I46" i="1"/>
  <c r="D32" i="1"/>
  <c r="D31" i="1"/>
  <c r="D30" i="1"/>
  <c r="D29" i="1"/>
  <c r="D28" i="1"/>
  <c r="D27" i="1"/>
  <c r="D36" i="1"/>
  <c r="D35" i="1"/>
  <c r="D34" i="1"/>
  <c r="D37" i="1"/>
  <c r="D38" i="1"/>
  <c r="D39" i="1"/>
  <c r="D40" i="1"/>
  <c r="D41" i="1"/>
  <c r="D42" i="1"/>
  <c r="D43" i="1"/>
  <c r="D44" i="1"/>
  <c r="D15" i="5"/>
  <c r="D13" i="5"/>
  <c r="I31" i="4"/>
  <c r="J31" i="4"/>
  <c r="D30" i="4"/>
  <c r="D29" i="4"/>
  <c r="D13" i="1"/>
  <c r="D14" i="1"/>
  <c r="D15" i="1"/>
  <c r="D16" i="1"/>
  <c r="D17" i="1"/>
  <c r="D18" i="1"/>
  <c r="D19" i="1"/>
  <c r="D20" i="1"/>
  <c r="D21" i="1"/>
  <c r="D22" i="1"/>
  <c r="D23" i="1"/>
  <c r="D14" i="4"/>
  <c r="D13" i="4"/>
  <c r="D15" i="2"/>
  <c r="J26" i="8" l="1"/>
  <c r="E21" i="6" s="1"/>
  <c r="D48" i="1"/>
  <c r="J48" i="1" s="1"/>
  <c r="J18" i="2"/>
  <c r="J17" i="2"/>
  <c r="J20" i="2"/>
  <c r="J19" i="2"/>
  <c r="J21" i="2"/>
  <c r="D22" i="5"/>
  <c r="D19" i="5"/>
  <c r="J19" i="5" s="1"/>
  <c r="D17" i="5"/>
  <c r="J17" i="5" s="1"/>
  <c r="J15" i="5"/>
  <c r="J13" i="5"/>
  <c r="D21" i="5"/>
  <c r="J21" i="5" s="1"/>
  <c r="J13" i="2"/>
  <c r="I30" i="4"/>
  <c r="J30" i="4"/>
  <c r="I29" i="4"/>
  <c r="J29" i="4"/>
  <c r="D25" i="1"/>
  <c r="J25" i="1" s="1"/>
  <c r="J14" i="4"/>
  <c r="J13" i="4"/>
  <c r="J40" i="4"/>
  <c r="J39" i="4"/>
  <c r="J38" i="4"/>
  <c r="J36" i="4"/>
  <c r="J35" i="4"/>
  <c r="J34" i="4"/>
  <c r="J33" i="4"/>
  <c r="J24" i="4"/>
  <c r="J23" i="4"/>
  <c r="J22" i="4"/>
  <c r="J21" i="4"/>
  <c r="J20" i="4"/>
  <c r="J19" i="4"/>
  <c r="J18" i="4"/>
  <c r="J17" i="4"/>
  <c r="J16" i="4"/>
  <c r="I21" i="5"/>
  <c r="I19" i="5"/>
  <c r="I17" i="5"/>
  <c r="I15" i="5"/>
  <c r="I13" i="5"/>
  <c r="I40" i="4"/>
  <c r="I39" i="4"/>
  <c r="I38" i="4"/>
  <c r="I36" i="4"/>
  <c r="I35" i="4"/>
  <c r="I34" i="4"/>
  <c r="I33" i="4"/>
  <c r="I24" i="4"/>
  <c r="I23" i="4"/>
  <c r="I22" i="4"/>
  <c r="I21" i="4"/>
  <c r="I20" i="4"/>
  <c r="I19" i="4"/>
  <c r="I18" i="4"/>
  <c r="I17" i="4"/>
  <c r="I16" i="4"/>
  <c r="I14" i="4"/>
  <c r="I13" i="4"/>
  <c r="I24" i="2"/>
  <c r="J24" i="2"/>
  <c r="I23" i="2"/>
  <c r="J23" i="2"/>
  <c r="I21" i="2"/>
  <c r="I20" i="2"/>
  <c r="I19" i="2"/>
  <c r="I18" i="2"/>
  <c r="I17" i="2"/>
  <c r="I15" i="2"/>
  <c r="J15" i="2"/>
  <c r="I13" i="2"/>
  <c r="I48" i="1"/>
  <c r="I44" i="1"/>
  <c r="J44" i="1"/>
  <c r="I43" i="1"/>
  <c r="J43" i="1"/>
  <c r="I42" i="1"/>
  <c r="J42" i="1"/>
  <c r="I41" i="1"/>
  <c r="J41" i="1"/>
  <c r="I40" i="1"/>
  <c r="J40" i="1"/>
  <c r="I39" i="1"/>
  <c r="J39" i="1"/>
  <c r="I38" i="1"/>
  <c r="J38" i="1"/>
  <c r="I37" i="1"/>
  <c r="J37" i="1"/>
  <c r="I36" i="1"/>
  <c r="J36" i="1"/>
  <c r="I35" i="1"/>
  <c r="J35" i="1"/>
  <c r="I34" i="1"/>
  <c r="J34" i="1"/>
  <c r="I32" i="1"/>
  <c r="J32" i="1"/>
  <c r="I31" i="1"/>
  <c r="J31" i="1"/>
  <c r="I30" i="1"/>
  <c r="J30" i="1"/>
  <c r="I29" i="1"/>
  <c r="J29" i="1"/>
  <c r="I28" i="1"/>
  <c r="J28" i="1"/>
  <c r="I27" i="1"/>
  <c r="J27" i="1"/>
  <c r="I25" i="1"/>
  <c r="J14" i="1"/>
  <c r="I23" i="1"/>
  <c r="I22" i="1"/>
  <c r="I21" i="1"/>
  <c r="I20" i="1"/>
  <c r="I19" i="1"/>
  <c r="I18" i="1"/>
  <c r="I17" i="1"/>
  <c r="I16" i="1"/>
  <c r="I15" i="1"/>
  <c r="I14" i="1"/>
  <c r="J26" i="2" l="1"/>
  <c r="D24" i="6"/>
  <c r="J22" i="5"/>
  <c r="E20" i="6" s="1"/>
  <c r="J41" i="4"/>
  <c r="E19" i="6" s="1"/>
  <c r="J15" i="1"/>
  <c r="J16" i="1" l="1"/>
  <c r="J17" i="1" l="1"/>
  <c r="J18" i="1" l="1"/>
  <c r="J19" i="1" l="1"/>
  <c r="J20" i="1" l="1"/>
  <c r="J21" i="1" l="1"/>
  <c r="J22" i="1" l="1"/>
  <c r="J23" i="1" l="1"/>
  <c r="J49" i="1" l="1"/>
  <c r="E17" i="6" s="1"/>
  <c r="E18" i="6"/>
  <c r="E24" i="6" l="1"/>
</calcChain>
</file>

<file path=xl/sharedStrings.xml><?xml version="1.0" encoding="utf-8"?>
<sst xmlns="http://schemas.openxmlformats.org/spreadsheetml/2006/main" count="346" uniqueCount="157">
  <si>
    <t>13/</t>
  </si>
  <si>
    <t xml:space="preserve">5 = Fully Compliant
0 = Non-compliant to technical specifications
</t>
  </si>
  <si>
    <t>X2 Intelligent Forensics Navigator LH-DP990 Workstation benches</t>
  </si>
  <si>
    <t>X4 Display Screen Dimensions 1800x940 x 850 mm</t>
  </si>
  <si>
    <t>X2 Power supply (table reticulation) for 220Volts &amp; 32Amps per bench</t>
  </si>
  <si>
    <t>X4 Complete with 31.5-inch 2K curved Monitors, CPU, RAM, Data Storage, Gigabit Network, Storage Interfaces, and OS</t>
  </si>
  <si>
    <t>X2 Server appliances module’s complete with 16/ CPU, 512GB DDR4 RAM, 1.2 Tb Disk storage, 10GB Fiber network Interface</t>
  </si>
  <si>
    <t>X2 Server appliances complete with 16/ CPU, 512GB DDR4 RAM, 2 Tb Disk storage, 10GB Fiber based network Interface ports</t>
  </si>
  <si>
    <t>Security System Integration to Core solutions and x2 Operations Security Systems (i.e., TC SOC and SIMS) in high security excluded DMZ domain</t>
  </si>
  <si>
    <t>X2 Intelligent Forensics workbench software solution.</t>
  </si>
  <si>
    <t>X2 10GB network fiber switch 8 port interfaces appliances</t>
  </si>
  <si>
    <t xml:space="preserve"> X2 Digital forensics Accessory kit for computers, GSM, and DVR</t>
  </si>
  <si>
    <t>#</t>
  </si>
  <si>
    <t>Evaluation Criteria</t>
  </si>
  <si>
    <t>Weight</t>
  </si>
  <si>
    <t>Scoring Guideline</t>
  </si>
  <si>
    <t>Answer</t>
  </si>
  <si>
    <t>Reference in submission documents / Comments</t>
  </si>
  <si>
    <t>Evaluators 
Score (0-5)</t>
  </si>
  <si>
    <t>% Score Conversion</t>
  </si>
  <si>
    <t>Normalised Score Conversion</t>
  </si>
  <si>
    <t>Evaluator comments / score motivation</t>
  </si>
  <si>
    <t>LH-DP990 Work Bench Solution</t>
  </si>
  <si>
    <t>Evaluator</t>
  </si>
  <si>
    <t>Tenderer Evaluated</t>
  </si>
  <si>
    <t>Date Evaluated</t>
  </si>
  <si>
    <t>Name &amp; Surname</t>
  </si>
  <si>
    <t>Solution Evaluated</t>
  </si>
  <si>
    <t>Company Nname</t>
  </si>
  <si>
    <t>LEGEND</t>
  </si>
  <si>
    <t>To be filled out be tenderer</t>
  </si>
  <si>
    <t>Total</t>
  </si>
  <si>
    <t>FINAL SCORE</t>
  </si>
  <si>
    <t>FIDELIS</t>
  </si>
  <si>
    <t>BELKASOFT</t>
  </si>
  <si>
    <t>Name and Surname</t>
  </si>
  <si>
    <t>Company Name</t>
  </si>
  <si>
    <t>Signature:</t>
  </si>
  <si>
    <t>Section</t>
  </si>
  <si>
    <t>Weighting</t>
  </si>
  <si>
    <t>Score Summary</t>
  </si>
  <si>
    <t xml:space="preserve">FINAL score </t>
  </si>
  <si>
    <t>LH-DP990 Work Bench</t>
  </si>
  <si>
    <t>Belkasoft</t>
  </si>
  <si>
    <r>
      <rPr>
        <sz val="10"/>
        <color theme="1"/>
        <rFont val="Arial"/>
        <family val="2"/>
      </rPr>
      <t xml:space="preserve">Intelligent Forensics Workstation bench </t>
    </r>
    <r>
      <rPr>
        <sz val="11"/>
        <color theme="1"/>
        <rFont val="Arial"/>
        <family val="2"/>
      </rPr>
      <t>Maintenance and Support for 5 years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</si>
  <si>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Initial System enablement and Operationalization (3 Months)</t>
    </r>
  </si>
  <si>
    <t>Deliver detail technical solution architecture</t>
  </si>
  <si>
    <t>Provide Solution implementation technical support (Project Scope for year 1)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</si>
  <si>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Provide System Quality Assurance and commissioning of System</t>
    </r>
  </si>
  <si>
    <t>Provide Remote and on premise professional L3/4 technical maintenance service Y1-5</t>
  </si>
  <si>
    <t>Skills transfer and training on the LH-DP990 Work Bench Solution</t>
  </si>
  <si>
    <t>Can solution provider provide training?</t>
  </si>
  <si>
    <t>The solution provider to confirm the architecture of the Nuix solution.</t>
  </si>
  <si>
    <t>Solution provider to confirm training of Nuix solution</t>
  </si>
  <si>
    <t>Solution provider to confirm delivery of Nuix Solution, Professional Services &amp; Maintanance and Support</t>
  </si>
  <si>
    <t>Solution provider to confirm delivery of and implementation of Nuix Technology</t>
  </si>
  <si>
    <t>Delivery of work bences to (Primary and Secondary site)</t>
  </si>
  <si>
    <t>Solution provider to confirm, Support And Maintanance</t>
  </si>
  <si>
    <t>Solution provider to confirm delivery of and implementation of Belkasoft Technology</t>
  </si>
  <si>
    <t>Solution provider to confirm Professional Services</t>
  </si>
  <si>
    <t>Solution provider to confirm Support And Maintanance</t>
  </si>
  <si>
    <t>Solution provider to confirm Belkasoft Training</t>
  </si>
  <si>
    <t>Implementaion based Evaluation 
Score Summary (Paper Based)</t>
  </si>
  <si>
    <t>LOCKERSTOR 10 (AS6510T)</t>
  </si>
  <si>
    <t>Intel Denverton-based Atom C3538 Quad-Core CPU</t>
  </si>
  <si>
    <t>Dual Intel 10-Gigabit Ethernet ports - Supports up to 20 Gbps under Link Aggregation</t>
  </si>
  <si>
    <t>Dual Realtek 2.5-Gigabit Ethernet ports - Supports up to 5 Gbps under Link Aggregation</t>
  </si>
  <si>
    <t>Supports 10x 3½" SATA hard drives and SSD</t>
  </si>
  <si>
    <t>Dual M.2 NVMe SSD ports for fast caching</t>
  </si>
  <si>
    <t>Supports an extra capacity with the AS6004U</t>
  </si>
  <si>
    <t>Thumbscrews for easy M.2 SSD installation</t>
  </si>
  <si>
    <t>Supports Wake on LAN and Wake on WAN</t>
  </si>
  <si>
    <t>Efficient cooling design</t>
  </si>
  <si>
    <t>12 bay sans storage unit - SSG-620P-ACR16L</t>
  </si>
  <si>
    <r>
      <t>2x Intel Xeon Gold 6334</t>
    </r>
    <r>
      <rPr>
        <sz val="10"/>
        <color rgb="FF5F7285"/>
        <rFont val="Arial"/>
        <family val="2"/>
      </rPr>
      <t>3,6 GHz 8-Core, 2S, 3200MHz Max. Memory Speed, 165W TDP</t>
    </r>
  </si>
  <si>
    <r>
      <t>16x 32 GB RAM</t>
    </r>
    <r>
      <rPr>
        <sz val="10"/>
        <color rgb="FF5F7285"/>
        <rFont val="Arial"/>
        <family val="2"/>
      </rPr>
      <t>DDR4-3200, ECC registered, 1.2V</t>
    </r>
  </si>
  <si>
    <r>
      <t>Intel S4520 480GB 2.5" </t>
    </r>
    <r>
      <rPr>
        <sz val="10"/>
        <color rgb="FF5F7285"/>
        <rFont val="Arial"/>
        <family val="2"/>
      </rPr>
      <t>SATA 2.8DWPD/5Years</t>
    </r>
  </si>
  <si>
    <r>
      <t>10TB HDD 3.5" </t>
    </r>
    <r>
      <rPr>
        <sz val="10"/>
        <color rgb="FF5F7285"/>
        <rFont val="Arial"/>
        <family val="2"/>
      </rPr>
      <t>SATA-3 (6 Gb/s), 7.200 RPM, 512n/e, 24x7</t>
    </r>
  </si>
  <si>
    <r>
      <t>Intel X710-DA2 </t>
    </r>
    <r>
      <rPr>
        <sz val="10"/>
        <color rgb="FF5F7285"/>
        <rFont val="Arial"/>
        <family val="2"/>
      </rPr>
      <t>2x 10Gbit/s | SFP+ | PCI-E 3.0 x8</t>
    </r>
  </si>
  <si>
    <t>Solution provider to confirm the delivery of High-end server processing platform</t>
  </si>
  <si>
    <t xml:space="preserve">12 bay sans storage unHP ProLiant DL380 Gen10 Server Rack - Intel Xeon 5218R 32GB RAM 800W P56964-B21it - </t>
  </si>
  <si>
    <t>Solution provider to confirm Cyber Legal Skills (LLB)</t>
  </si>
  <si>
    <t>Confirmation received</t>
  </si>
  <si>
    <t>DIGITAL FORENSIC ACCREDITATION</t>
  </si>
  <si>
    <t>Solution provider to confirm Digital Forensic Certification</t>
  </si>
  <si>
    <t>Professional Bodies for digital forensics (e.g. ACFE)</t>
  </si>
  <si>
    <t>Solution provider to confirm Digital Forensic Skills</t>
  </si>
  <si>
    <t>Solution provider to confirm State Security Agentcy Security Clearnance</t>
  </si>
  <si>
    <t>Nuix Workstation Lab</t>
  </si>
  <si>
    <t>NUIX Workstation Lab</t>
  </si>
  <si>
    <t>NAS</t>
  </si>
  <si>
    <t>Solution provider to provide 50 TB NAS</t>
  </si>
  <si>
    <t>Solution provider to provide 100 TB Archive Storage</t>
  </si>
  <si>
    <t xml:space="preserve">5 = Vendor is able to deliver the componant
0 = Vendor is not able to deliver the componant
</t>
  </si>
  <si>
    <t xml:space="preserve">The vendor must confirm if they are able to deliver each of the componannts listed blow: which comprise the Navigator workbench (LH-DP990) </t>
  </si>
  <si>
    <t>The Vendor Must confirm the have Maintanance and Support</t>
  </si>
  <si>
    <t xml:space="preserve">5 = Vendor is able to deliver the training
0 = Vendor is not able to deliver the training
</t>
  </si>
  <si>
    <t xml:space="preserve">5 = Vendor is able to deliver the suport and maintance
0 = Vendor is not able to deliver the suport and maintance
</t>
  </si>
  <si>
    <t>Solution provider to confirm the delivery of Nuix Analytics Digital Forensic Software for Nuix Workstation solution?</t>
  </si>
  <si>
    <t xml:space="preserve">5 = Vendor is able to deliver training
0 = Vendor is not able to deliver training
</t>
  </si>
  <si>
    <t xml:space="preserve">5 = Vendor is able to confirm maintance and Support
0 = Vendor is not able to confirm maintance and Support
</t>
  </si>
  <si>
    <t xml:space="preserve">5 = Vendor is able to deliver professional service
0 = Vendor is not able to deliver professional service
</t>
  </si>
  <si>
    <t xml:space="preserve">5 = Vendor is able to deliver support and maintance
0 = Vendor is not able to deliver  support and maintance
</t>
  </si>
  <si>
    <t>Legal Forensic Accreditation</t>
  </si>
  <si>
    <t>Solution provider to confirm the delivery of 50 TB NAS</t>
  </si>
  <si>
    <t>Solution provider to confirm the delivery of 100 TB  Achieve storage</t>
  </si>
  <si>
    <t>Solution provider to confirm delivery of x10 Nuix workstation software licenses key to process search analyse data</t>
  </si>
  <si>
    <t>International based training x5 Eskom Members (Y2-5) optional                                                       Nuix Workstation analytics
Nuix Discovery analytics
Nuix Investigate analytics</t>
  </si>
  <si>
    <t xml:space="preserve"> International based classroom training for x5 Eskom members (Y1)        Nuix Workstation analytics
Nuix Discovery analytics
Nuix Investigate analytics</t>
  </si>
  <si>
    <t>Solution provider to confirm delivery of and implementation of Fidelis Elevate Technology.</t>
  </si>
  <si>
    <t>The solution provider to confirm the architecture of the Fidelis Elevate solution.</t>
  </si>
  <si>
    <t>The Solution provider to confirm delivery and commisioning of the Fidelis Elevate solution.(Primary and Secondary site)</t>
  </si>
  <si>
    <t>Confirm delivery of Fidelis Command -Post+ Hardware Appliance [FNH-CP-INT]</t>
  </si>
  <si>
    <t>Confirm delivery of Fidelis 10G Network Sensor Appliance HW, [FNH-10G-INT]</t>
  </si>
  <si>
    <t>Confirm delivery of 10G Network S&amp;M SW [FNS-10G-60D-INT]</t>
  </si>
  <si>
    <t>Confirm delivery of XA4 - Collector Storage Server HW, [FNH-CXA4-INT]</t>
  </si>
  <si>
    <t>Fidelis Network Device Only Hardware for Endpoint Installation [FNH-1G-INT]</t>
  </si>
  <si>
    <t>Fidelis Decoy Server HW with 10G fibre card. [FDH-3000-F-INT]</t>
  </si>
  <si>
    <t>Subscrip tion to Fidelis Deception Software service up to 1,000 Hosts [FDS-1000-INT]</t>
  </si>
  <si>
    <t>E-mail x1 GB sensor Analysis Inspection Engine Hardware device.</t>
  </si>
  <si>
    <t>#11 Initial Efforts: Design, Solution Architecture,
System Deployment Planning
contains also post-deployment efforts (after on‐
site work) such as documentation, system de‐
scription, operational manual
units: [PSPS-CSLT-SME-HR-INT] - Y1</t>
  </si>
  <si>
    <t>Onsite Efforts / Deployment
location 1: Johannesburg 
location 2: Cape Town 
units: , on‐site
Travel Expenses for Fidelis SME(s) are NOT
included[PSPS-CSLT-SME-HR-INT] - Y1</t>
  </si>
  <si>
    <t>Implementation must include initial System Deployment and Operationalization [PSFX-PROD-ENHI]</t>
  </si>
  <si>
    <t>Fidelis Network Device Only Hardware for Endpoint installation   [FNH-SBX-CollSA2-INT]</t>
  </si>
  <si>
    <t>Sensor 1G Hardware Only SKU Appliance HW [FNH-1G-INT]</t>
  </si>
  <si>
    <t>Perpetual license for Windows 10,11 50pk for Rev I&amp;J SBX [FNL-SBX-WIN10-50PK-INT]</t>
  </si>
  <si>
    <t>Solution provider to confirm delivery of, Fidelis Elevate Technology Solution.</t>
  </si>
  <si>
    <t>Confirm delivery of 10G - Collector Controller HW  [FNH-CC10G-INT]</t>
  </si>
  <si>
    <t>Subscription to Fidelis Deception Software service up to 1,000 Hosts [FDS-1000-INT]</t>
  </si>
  <si>
    <t>Solution provider to confirm Fidelis Elevate Professional Services</t>
  </si>
  <si>
    <t>Subscription for the Fidelis Endpoint agent Analysis  [SUB-1Y-FSS-SW-R1-SE-INT]</t>
  </si>
  <si>
    <t xml:space="preserve">Cloud API plugin for MS O365 Azure tenant, x 2000 targeted devices </t>
  </si>
  <si>
    <t xml:space="preserve">Provision of a level3/4 technical specialist to provide technical support and assistance. [PSPS-CSLT-SME] Y1-Y5 </t>
  </si>
  <si>
    <t xml:space="preserve">Training  for Fidelis Elevate Deception Triage, Coverage, Deception Activity analysis and response </t>
  </si>
  <si>
    <t xml:space="preserve">Training for Fidelis Network analysis and response </t>
  </si>
  <si>
    <t xml:space="preserve">Training for Fidelis Elevate End Training for Fidelis Elevate Endpoint Analysis and response  </t>
  </si>
  <si>
    <t>Solution provider to confirm, Fidelis Elevate Training</t>
  </si>
  <si>
    <t>Annual SAAS cost for Belkasoft licences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</si>
  <si>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>Provide SAAS Belkasoft services</t>
    </r>
  </si>
  <si>
    <t>Solution provider to confirm Belkasoft SAAS</t>
  </si>
  <si>
    <t>Provide SAAS Belkasoft Evidence services</t>
  </si>
  <si>
    <t>Provide SAAS L3/4 technical support services</t>
  </si>
  <si>
    <t>Provide Belkasoft training</t>
  </si>
  <si>
    <t>Certified by OEM</t>
  </si>
  <si>
    <t xml:space="preserve">Gatekeeper: </t>
  </si>
  <si>
    <t>Criteria</t>
  </si>
  <si>
    <t>Yes/No</t>
  </si>
  <si>
    <t>Evidence</t>
  </si>
  <si>
    <t>The evidence must be signed with the OEM letterhead.</t>
  </si>
  <si>
    <t>Tender respondend (Reseller/soluction provider) to be certified and accredited by the OEM, to move to the technical evaluation process.</t>
  </si>
  <si>
    <t>Fidelis Elevate</t>
  </si>
  <si>
    <t>Solution provider to confirm International Body Digital Forensics Accreditation</t>
  </si>
  <si>
    <t>Solution provider to confirm National Body Digital Forensic Accreditation</t>
  </si>
  <si>
    <t>64GB DDR4-2133 SO-DIMM - 30% faster than DDR3</t>
  </si>
  <si>
    <t>A minimum threshold of 76% is required.</t>
  </si>
  <si>
    <t>OEM</t>
  </si>
  <si>
    <t>To provide letter to confirm status as the 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</si>
</sst>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21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"/>
      <name val="Arial"/>
      <family val="2"/>
    </font>
    <font>
      <sz val="11"/>
      <color theme="1"/>
      <name val="Arial"/>
      <family val="1"/>
    </font>
    <font>
      <sz val="12"/>
      <name val="Segoe UI"/>
      <family val="2"/>
    </font>
    <font>
      <b/>
      <sz val="10"/>
      <color rgb="FF5F7285"/>
      <name val="Arial"/>
      <family val="2"/>
    </font>
    <font>
      <sz val="10"/>
      <color rgb="FF5F7285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1B8A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CC3C3"/>
        <bgColor indexed="64"/>
      </patternFill>
    </fill>
    <fill>
      <patternFill patternType="solid">
        <fgColor rgb="FFA3A5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3725B"/>
      </left>
      <right style="thin">
        <color rgb="FF83725B"/>
      </right>
      <top style="medium">
        <color rgb="FF83725B"/>
      </top>
      <bottom style="thin">
        <color rgb="FF83725B"/>
      </bottom>
      <diagonal/>
    </border>
    <border>
      <left style="thin">
        <color rgb="FF83725B"/>
      </left>
      <right style="medium">
        <color rgb="FF83725B"/>
      </right>
      <top style="medium">
        <color rgb="FF83725B"/>
      </top>
      <bottom style="thin">
        <color rgb="FF83725B"/>
      </bottom>
      <diagonal/>
    </border>
    <border>
      <left/>
      <right style="thin">
        <color rgb="FF83725B"/>
      </right>
      <top style="thin">
        <color rgb="FF83725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3725B"/>
      </right>
      <top/>
      <bottom style="thin">
        <color rgb="FF83725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3725B"/>
      </left>
      <right/>
      <top style="medium">
        <color rgb="FF83725B"/>
      </top>
      <bottom/>
      <diagonal/>
    </border>
    <border>
      <left/>
      <right/>
      <top style="medium">
        <color rgb="FF83725B"/>
      </top>
      <bottom/>
      <diagonal/>
    </border>
    <border>
      <left style="medium">
        <color rgb="FF83725B"/>
      </left>
      <right/>
      <top/>
      <bottom/>
      <diagonal/>
    </border>
    <border>
      <left style="medium">
        <color rgb="FF83725B"/>
      </left>
      <right/>
      <top/>
      <bottom style="medium">
        <color rgb="FF83725B"/>
      </bottom>
      <diagonal/>
    </border>
    <border>
      <left/>
      <right/>
      <top/>
      <bottom style="medium">
        <color rgb="FF8372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83725B"/>
      </left>
      <right style="thin">
        <color rgb="FF83725B"/>
      </right>
      <top style="medium">
        <color rgb="FF83725B"/>
      </top>
      <bottom/>
      <diagonal/>
    </border>
    <border>
      <left style="thin">
        <color rgb="FF83725B"/>
      </left>
      <right style="thin">
        <color rgb="FF83725B"/>
      </right>
      <top style="medium">
        <color rgb="FF83725B"/>
      </top>
      <bottom/>
      <diagonal/>
    </border>
    <border>
      <left style="thin">
        <color rgb="FF83725B"/>
      </left>
      <right style="medium">
        <color rgb="FF83725B"/>
      </right>
      <top style="medium">
        <color rgb="FF83725B"/>
      </top>
      <bottom/>
      <diagonal/>
    </border>
    <border>
      <left style="thin">
        <color rgb="FF83725B"/>
      </left>
      <right style="thin">
        <color rgb="FF83725B"/>
      </right>
      <top style="thin">
        <color rgb="FF83725B"/>
      </top>
      <bottom style="thin">
        <color rgb="FF83725B"/>
      </bottom>
      <diagonal/>
    </border>
    <border>
      <left/>
      <right style="thin">
        <color rgb="FF83725B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3725B"/>
      </right>
      <top style="medium">
        <color rgb="FF83725B"/>
      </top>
      <bottom style="thin">
        <color rgb="FF83725B"/>
      </bottom>
      <diagonal/>
    </border>
  </borders>
  <cellStyleXfs count="2">
    <xf numFmtId="0" fontId="0" fillId="0" borderId="0"/>
    <xf numFmtId="0" fontId="20" fillId="0" borderId="0"/>
  </cellStyleXfs>
  <cellXfs count="106">
    <xf numFmtId="0" fontId="0" fillId="0" borderId="0" xfId="0"/>
    <xf numFmtId="10" fontId="0" fillId="0" borderId="0" xfId="0" applyNumberFormat="1"/>
    <xf numFmtId="0" fontId="0" fillId="2" borderId="0" xfId="0" applyFill="1"/>
    <xf numFmtId="16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9" fontId="0" fillId="0" borderId="1" xfId="0" applyNumberFormat="1" applyBorder="1"/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5" fillId="0" borderId="1" xfId="0" applyFont="1" applyBorder="1"/>
    <xf numFmtId="0" fontId="5" fillId="7" borderId="1" xfId="0" applyFont="1" applyFill="1" applyBorder="1"/>
    <xf numFmtId="0" fontId="5" fillId="0" borderId="0" xfId="0" applyFont="1"/>
    <xf numFmtId="0" fontId="1" fillId="5" borderId="0" xfId="0" applyFont="1" applyFill="1"/>
    <xf numFmtId="0" fontId="2" fillId="0" borderId="0" xfId="0" applyFont="1"/>
    <xf numFmtId="10" fontId="0" fillId="0" borderId="8" xfId="0" applyNumberFormat="1" applyBorder="1"/>
    <xf numFmtId="0" fontId="0" fillId="4" borderId="0" xfId="0" applyFill="1"/>
    <xf numFmtId="0" fontId="7" fillId="4" borderId="0" xfId="0" applyFont="1" applyFill="1" applyAlignment="1">
      <alignment horizontal="right" vertical="center"/>
    </xf>
    <xf numFmtId="9" fontId="2" fillId="4" borderId="0" xfId="0" applyNumberFormat="1" applyFont="1" applyFill="1"/>
    <xf numFmtId="0" fontId="2" fillId="4" borderId="0" xfId="0" applyFont="1" applyFill="1" applyAlignment="1">
      <alignment horizontal="center"/>
    </xf>
    <xf numFmtId="10" fontId="2" fillId="4" borderId="0" xfId="0" applyNumberFormat="1" applyFont="1" applyFill="1"/>
    <xf numFmtId="0" fontId="5" fillId="0" borderId="0" xfId="0" applyFont="1" applyAlignment="1">
      <alignment horizontal="right"/>
    </xf>
    <xf numFmtId="10" fontId="11" fillId="8" borderId="18" xfId="0" applyNumberFormat="1" applyFont="1" applyFill="1" applyBorder="1" applyAlignment="1">
      <alignment horizontal="center" vertical="center"/>
    </xf>
    <xf numFmtId="10" fontId="11" fillId="8" borderId="0" xfId="0" applyNumberFormat="1" applyFont="1" applyFill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9" borderId="22" xfId="0" applyFont="1" applyFill="1" applyBorder="1" applyAlignment="1">
      <alignment vertical="center"/>
    </xf>
    <xf numFmtId="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10" fontId="0" fillId="0" borderId="6" xfId="0" applyNumberFormat="1" applyBorder="1"/>
    <xf numFmtId="0" fontId="3" fillId="0" borderId="0" xfId="0" applyFont="1" applyAlignment="1">
      <alignment horizontal="left" vertical="center" wrapText="1"/>
    </xf>
    <xf numFmtId="0" fontId="0" fillId="2" borderId="8" xfId="0" applyFill="1" applyBorder="1"/>
    <xf numFmtId="0" fontId="0" fillId="0" borderId="8" xfId="0" applyBorder="1"/>
    <xf numFmtId="9" fontId="0" fillId="0" borderId="8" xfId="0" applyNumberFormat="1" applyBorder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/>
    </xf>
    <xf numFmtId="0" fontId="18" fillId="0" borderId="1" xfId="0" applyFont="1" applyBorder="1"/>
    <xf numFmtId="0" fontId="18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0" fontId="2" fillId="10" borderId="1" xfId="0" applyFont="1" applyFill="1" applyBorder="1"/>
    <xf numFmtId="0" fontId="4" fillId="10" borderId="2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0" fontId="3" fillId="0" borderId="8" xfId="0" applyNumberFormat="1" applyFont="1" applyBorder="1"/>
    <xf numFmtId="10" fontId="3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9" fontId="0" fillId="0" borderId="0" xfId="0" applyNumberForma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wrapText="1"/>
    </xf>
    <xf numFmtId="0" fontId="0" fillId="12" borderId="1" xfId="0" applyFill="1" applyBorder="1"/>
    <xf numFmtId="0" fontId="7" fillId="12" borderId="4" xfId="0" applyFont="1" applyFill="1" applyBorder="1" applyAlignment="1">
      <alignment horizontal="left" vertical="center" wrapText="1"/>
    </xf>
    <xf numFmtId="9" fontId="0" fillId="12" borderId="0" xfId="0" applyNumberFormat="1" applyFill="1"/>
    <xf numFmtId="0" fontId="0" fillId="12" borderId="0" xfId="0" applyFill="1"/>
    <xf numFmtId="10" fontId="0" fillId="12" borderId="0" xfId="0" applyNumberFormat="1" applyFill="1"/>
    <xf numFmtId="0" fontId="7" fillId="12" borderId="1" xfId="0" applyFont="1" applyFill="1" applyBorder="1" applyAlignment="1">
      <alignment horizontal="left" vertical="center" wrapText="1"/>
    </xf>
    <xf numFmtId="0" fontId="7" fillId="12" borderId="23" xfId="0" applyFont="1" applyFill="1" applyBorder="1" applyAlignment="1">
      <alignment horizontal="left" vertical="center" wrapText="1"/>
    </xf>
    <xf numFmtId="0" fontId="0" fillId="10" borderId="1" xfId="0" applyFill="1" applyBorder="1"/>
    <xf numFmtId="0" fontId="7" fillId="10" borderId="4" xfId="0" applyFont="1" applyFill="1" applyBorder="1" applyAlignment="1">
      <alignment horizontal="left" vertical="center" wrapText="1"/>
    </xf>
    <xf numFmtId="9" fontId="0" fillId="10" borderId="0" xfId="0" applyNumberFormat="1" applyFill="1"/>
    <xf numFmtId="0" fontId="0" fillId="10" borderId="0" xfId="0" applyFill="1"/>
    <xf numFmtId="10" fontId="0" fillId="10" borderId="0" xfId="0" applyNumberFormat="1" applyFill="1"/>
    <xf numFmtId="0" fontId="7" fillId="10" borderId="0" xfId="0" applyFont="1" applyFill="1"/>
    <xf numFmtId="0" fontId="7" fillId="10" borderId="23" xfId="0" applyFont="1" applyFill="1" applyBorder="1" applyAlignment="1">
      <alignment horizontal="left" vertical="center" wrapText="1"/>
    </xf>
    <xf numFmtId="0" fontId="7" fillId="10" borderId="24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/>
    </xf>
    <xf numFmtId="0" fontId="0" fillId="0" borderId="1" xfId="0" applyFont="1" applyBorder="1"/>
    <xf numFmtId="0" fontId="11" fillId="8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10" fillId="3" borderId="5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0" fillId="0" borderId="14" xfId="0" applyBorder="1"/>
    <xf numFmtId="0" fontId="0" fillId="6" borderId="1" xfId="0" applyFill="1" applyBorder="1"/>
    <xf numFmtId="0" fontId="0" fillId="0" borderId="1" xfId="0" applyBorder="1"/>
    <xf numFmtId="0" fontId="0" fillId="0" borderId="5" xfId="0" applyBorder="1"/>
    <xf numFmtId="0" fontId="0" fillId="0" borderId="6" xfId="0" applyBorder="1"/>
  </cellXfs>
  <cellStyles count="2">
    <cellStyle name="Normal" xfId="0" builtinId="0"/>
    <cellStyle name="Normal 24" xfId="1" xr:uid="{8AABAAA3-B9BB-4259-B8D2-E343974F4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C9B7-41DC-4A55-B758-CF0AC7457072}">
  <dimension ref="B3:E26"/>
  <sheetViews>
    <sheetView tabSelected="1" workbookViewId="0">
      <selection activeCell="A20" sqref="A20"/>
    </sheetView>
  </sheetViews>
  <sheetFormatPr defaultRowHeight="14" x14ac:dyDescent="0.3"/>
  <cols>
    <col min="2" max="2" width="15.75" customWidth="1"/>
    <col min="3" max="3" width="48.5" bestFit="1" customWidth="1"/>
    <col min="4" max="4" width="12.75" customWidth="1"/>
    <col min="5" max="5" width="26.5" customWidth="1"/>
  </cols>
  <sheetData>
    <row r="3" spans="2:5" ht="14.5" thickBot="1" x14ac:dyDescent="0.35"/>
    <row r="4" spans="2:5" ht="42.75" customHeight="1" thickBot="1" x14ac:dyDescent="0.35">
      <c r="B4" s="91" t="s">
        <v>62</v>
      </c>
      <c r="C4" s="92"/>
      <c r="D4" s="92"/>
      <c r="E4" s="93"/>
    </row>
    <row r="5" spans="2:5" ht="14.5" thickBot="1" x14ac:dyDescent="0.35"/>
    <row r="6" spans="2:5" ht="18" x14ac:dyDescent="0.4">
      <c r="B6" s="94" t="s">
        <v>23</v>
      </c>
      <c r="C6" s="95"/>
      <c r="D6" s="38" t="s">
        <v>35</v>
      </c>
      <c r="E6" s="38"/>
    </row>
    <row r="7" spans="2:5" ht="18" x14ac:dyDescent="0.4">
      <c r="B7" s="96" t="s">
        <v>24</v>
      </c>
      <c r="C7" s="97"/>
      <c r="D7" s="98" t="s">
        <v>36</v>
      </c>
      <c r="E7" s="98"/>
    </row>
    <row r="8" spans="2:5" ht="18.5" thickBot="1" x14ac:dyDescent="0.45">
      <c r="B8" s="99" t="s">
        <v>25</v>
      </c>
      <c r="C8" s="100"/>
      <c r="D8" s="89"/>
      <c r="E8" s="90"/>
    </row>
    <row r="10" spans="2:5" ht="15.5" x14ac:dyDescent="0.35">
      <c r="C10" s="22" t="s">
        <v>37</v>
      </c>
      <c r="D10" s="101"/>
      <c r="E10" s="101"/>
    </row>
    <row r="11" spans="2:5" ht="15.5" x14ac:dyDescent="0.35">
      <c r="C11" s="22"/>
    </row>
    <row r="12" spans="2:5" ht="15.5" x14ac:dyDescent="0.35">
      <c r="B12" s="64" t="s">
        <v>144</v>
      </c>
      <c r="C12" s="65" t="s">
        <v>145</v>
      </c>
      <c r="D12" s="64" t="s">
        <v>146</v>
      </c>
      <c r="E12" s="64" t="s">
        <v>147</v>
      </c>
    </row>
    <row r="13" spans="2:5" ht="46.5" x14ac:dyDescent="0.35">
      <c r="B13" s="67" t="s">
        <v>143</v>
      </c>
      <c r="C13" s="66" t="s">
        <v>149</v>
      </c>
      <c r="D13" s="64"/>
      <c r="E13" s="68" t="s">
        <v>148</v>
      </c>
    </row>
    <row r="14" spans="2:5" ht="28.5" x14ac:dyDescent="0.35">
      <c r="B14" s="86" t="s">
        <v>155</v>
      </c>
      <c r="C14" s="85" t="s">
        <v>156</v>
      </c>
      <c r="D14" s="64"/>
      <c r="E14" s="68" t="s">
        <v>148</v>
      </c>
    </row>
    <row r="15" spans="2:5" ht="14.5" thickBot="1" x14ac:dyDescent="0.35"/>
    <row r="16" spans="2:5" ht="15.5" x14ac:dyDescent="0.3">
      <c r="B16" s="25" t="s">
        <v>12</v>
      </c>
      <c r="C16" s="26" t="s">
        <v>38</v>
      </c>
      <c r="D16" s="26" t="s">
        <v>39</v>
      </c>
      <c r="E16" s="27" t="s">
        <v>40</v>
      </c>
    </row>
    <row r="17" spans="2:5" ht="15.5" x14ac:dyDescent="0.3">
      <c r="B17" s="4">
        <v>1</v>
      </c>
      <c r="C17" s="28" t="s">
        <v>42</v>
      </c>
      <c r="D17" s="29">
        <v>0.15</v>
      </c>
      <c r="E17" s="5">
        <f>'LH-DP990 Work Bench'!J49</f>
        <v>0</v>
      </c>
    </row>
    <row r="18" spans="2:5" ht="15.5" x14ac:dyDescent="0.3">
      <c r="B18" s="4">
        <v>2</v>
      </c>
      <c r="C18" s="28" t="s">
        <v>88</v>
      </c>
      <c r="D18" s="29">
        <v>0.15</v>
      </c>
      <c r="E18" s="5">
        <f>'Nuix Work Station Lab'!J26</f>
        <v>0</v>
      </c>
    </row>
    <row r="19" spans="2:5" ht="15.5" x14ac:dyDescent="0.3">
      <c r="B19" s="4">
        <v>3</v>
      </c>
      <c r="C19" s="28" t="s">
        <v>150</v>
      </c>
      <c r="D19" s="29">
        <v>0.35</v>
      </c>
      <c r="E19" s="5">
        <f>Fidelis!J41</f>
        <v>0</v>
      </c>
    </row>
    <row r="20" spans="2:5" ht="15.5" x14ac:dyDescent="0.3">
      <c r="B20" s="4">
        <v>4</v>
      </c>
      <c r="C20" s="28" t="s">
        <v>43</v>
      </c>
      <c r="D20" s="29">
        <v>0.15</v>
      </c>
      <c r="E20" s="5">
        <f>Belkasoft!J22</f>
        <v>0</v>
      </c>
    </row>
    <row r="21" spans="2:5" ht="15.5" x14ac:dyDescent="0.3">
      <c r="B21" s="4">
        <v>5</v>
      </c>
      <c r="C21" s="28" t="s">
        <v>103</v>
      </c>
      <c r="D21" s="29">
        <v>0.1</v>
      </c>
      <c r="E21" s="5">
        <f>'Legal Forensic Accreditation'!J26</f>
        <v>0</v>
      </c>
    </row>
    <row r="22" spans="2:5" ht="15.5" x14ac:dyDescent="0.3">
      <c r="B22" s="4">
        <v>6</v>
      </c>
      <c r="C22" s="28" t="s">
        <v>90</v>
      </c>
      <c r="D22" s="29">
        <v>0.1</v>
      </c>
      <c r="E22" s="5">
        <f>NAS!J16</f>
        <v>0</v>
      </c>
    </row>
    <row r="24" spans="2:5" ht="18" x14ac:dyDescent="0.3">
      <c r="B24" s="87" t="s">
        <v>41</v>
      </c>
      <c r="C24" s="87"/>
      <c r="D24" s="23">
        <f>SUM(D8:D22)</f>
        <v>0.99999999999999989</v>
      </c>
      <c r="E24" s="24">
        <f>SUM(E17:E22)</f>
        <v>0</v>
      </c>
    </row>
    <row r="26" spans="2:5" ht="30.75" customHeight="1" x14ac:dyDescent="0.3">
      <c r="B26" s="88" t="s">
        <v>154</v>
      </c>
      <c r="C26" s="88"/>
      <c r="D26" s="88"/>
      <c r="E26" s="88"/>
    </row>
  </sheetData>
  <mergeCells count="9">
    <mergeCell ref="B24:C24"/>
    <mergeCell ref="B26:E26"/>
    <mergeCell ref="D8:E8"/>
    <mergeCell ref="B4:E4"/>
    <mergeCell ref="B6:C6"/>
    <mergeCell ref="B7:C7"/>
    <mergeCell ref="D7:E7"/>
    <mergeCell ref="B8:C8"/>
    <mergeCell ref="D10:E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FA0B-5ECC-4969-A90E-8A5DC5FC8A72}">
  <dimension ref="B2:Q51"/>
  <sheetViews>
    <sheetView topLeftCell="A41" zoomScale="80" zoomScaleNormal="80" workbookViewId="0">
      <selection activeCell="B12" sqref="B12:K12"/>
    </sheetView>
  </sheetViews>
  <sheetFormatPr defaultRowHeight="14" x14ac:dyDescent="0.3"/>
  <cols>
    <col min="2" max="2" width="4.58203125" customWidth="1"/>
    <col min="3" max="3" width="50.33203125" customWidth="1"/>
    <col min="5" max="5" width="34.58203125" customWidth="1"/>
    <col min="6" max="6" width="11.25" customWidth="1"/>
    <col min="7" max="7" width="34.58203125" customWidth="1"/>
    <col min="8" max="8" width="15.08203125" customWidth="1"/>
    <col min="9" max="9" width="13.25" customWidth="1"/>
    <col min="10" max="10" width="13.75" customWidth="1"/>
    <col min="11" max="11" width="32.58203125" customWidth="1"/>
  </cols>
  <sheetData>
    <row r="2" spans="2:17" x14ac:dyDescent="0.3">
      <c r="C2" s="14" t="s">
        <v>22</v>
      </c>
    </row>
    <row r="3" spans="2:17" x14ac:dyDescent="0.3">
      <c r="C3" s="10" t="s">
        <v>23</v>
      </c>
      <c r="D3" s="102" t="s">
        <v>26</v>
      </c>
      <c r="E3" s="102"/>
    </row>
    <row r="4" spans="2:17" x14ac:dyDescent="0.3">
      <c r="C4" s="10" t="s">
        <v>27</v>
      </c>
      <c r="D4" s="103"/>
      <c r="E4" s="103"/>
    </row>
    <row r="5" spans="2:17" x14ac:dyDescent="0.3">
      <c r="C5" s="10" t="s">
        <v>24</v>
      </c>
      <c r="D5" s="102" t="s">
        <v>28</v>
      </c>
      <c r="E5" s="102"/>
    </row>
    <row r="6" spans="2:17" x14ac:dyDescent="0.3">
      <c r="C6" s="10" t="s">
        <v>25</v>
      </c>
      <c r="D6" s="104"/>
      <c r="E6" s="105"/>
    </row>
    <row r="8" spans="2:17" ht="15.5" x14ac:dyDescent="0.35">
      <c r="C8" s="11" t="s">
        <v>29</v>
      </c>
    </row>
    <row r="9" spans="2:17" ht="15.5" x14ac:dyDescent="0.35">
      <c r="C9" s="12" t="s">
        <v>30</v>
      </c>
    </row>
    <row r="10" spans="2:17" ht="16" thickBot="1" x14ac:dyDescent="0.4">
      <c r="C10" s="13"/>
    </row>
    <row r="11" spans="2:17" ht="31.5" customHeight="1" x14ac:dyDescent="0.3">
      <c r="B11" s="9" t="s">
        <v>12</v>
      </c>
      <c r="C11" s="49" t="s">
        <v>13</v>
      </c>
      <c r="D11" s="50" t="s">
        <v>14</v>
      </c>
      <c r="E11" s="50" t="s">
        <v>15</v>
      </c>
      <c r="F11" s="51" t="s">
        <v>16</v>
      </c>
      <c r="G11" s="51" t="s">
        <v>17</v>
      </c>
      <c r="H11" s="52" t="s">
        <v>18</v>
      </c>
      <c r="I11" s="52" t="s">
        <v>19</v>
      </c>
      <c r="J11" s="52" t="s">
        <v>20</v>
      </c>
      <c r="K11" s="53" t="s">
        <v>21</v>
      </c>
    </row>
    <row r="12" spans="2:17" ht="43" customHeight="1" x14ac:dyDescent="0.3">
      <c r="B12" s="76"/>
      <c r="C12" s="77" t="s">
        <v>94</v>
      </c>
      <c r="D12" s="78">
        <v>0.03</v>
      </c>
      <c r="E12" s="79"/>
      <c r="F12" s="79"/>
      <c r="G12" s="79"/>
      <c r="H12" s="79"/>
      <c r="I12" s="79"/>
      <c r="J12" s="80"/>
      <c r="K12" s="80"/>
      <c r="L12" s="1"/>
      <c r="M12" s="1"/>
    </row>
    <row r="13" spans="2:17" ht="48.65" customHeight="1" x14ac:dyDescent="0.3">
      <c r="B13" s="4">
        <v>1</v>
      </c>
      <c r="C13" s="31" t="s">
        <v>2</v>
      </c>
      <c r="D13" s="5">
        <f>D12/11</f>
        <v>2.7272727272727271E-3</v>
      </c>
      <c r="E13" s="6" t="s">
        <v>93</v>
      </c>
      <c r="F13" s="7">
        <v>0</v>
      </c>
      <c r="G13" s="4"/>
      <c r="H13" s="7">
        <v>0</v>
      </c>
      <c r="I13" s="8">
        <f>H13/5</f>
        <v>0</v>
      </c>
      <c r="J13" s="5">
        <f>D13*(H13/5)</f>
        <v>0</v>
      </c>
      <c r="K13" s="5"/>
      <c r="L13" s="1"/>
      <c r="M13" s="1"/>
      <c r="O13" s="2">
        <v>5</v>
      </c>
      <c r="Q13" s="3" t="s">
        <v>0</v>
      </c>
    </row>
    <row r="14" spans="2:17" ht="50" x14ac:dyDescent="0.3">
      <c r="B14" s="4">
        <v>2</v>
      </c>
      <c r="C14" s="32" t="s">
        <v>3</v>
      </c>
      <c r="D14" s="5">
        <f>D12/11</f>
        <v>2.7272727272727271E-3</v>
      </c>
      <c r="E14" s="6" t="s">
        <v>93</v>
      </c>
      <c r="F14" s="7"/>
      <c r="G14" s="4"/>
      <c r="H14" s="7"/>
      <c r="I14" s="8">
        <f t="shared" ref="I14:I20" si="0">H14/5</f>
        <v>0</v>
      </c>
      <c r="J14" s="5">
        <f t="shared" ref="J14:J20" si="1">D14*(H14/5)</f>
        <v>0</v>
      </c>
      <c r="K14" s="5"/>
      <c r="L14" s="1"/>
      <c r="M14" s="1"/>
      <c r="O14" s="2">
        <v>0</v>
      </c>
    </row>
    <row r="15" spans="2:17" ht="50" x14ac:dyDescent="0.3">
      <c r="B15" s="4">
        <v>3</v>
      </c>
      <c r="C15" s="32" t="s">
        <v>4</v>
      </c>
      <c r="D15" s="5">
        <f>D12/11</f>
        <v>2.7272727272727271E-3</v>
      </c>
      <c r="E15" s="6" t="s">
        <v>93</v>
      </c>
      <c r="F15" s="7"/>
      <c r="G15" s="4"/>
      <c r="H15" s="7"/>
      <c r="I15" s="8">
        <f t="shared" si="0"/>
        <v>0</v>
      </c>
      <c r="J15" s="5">
        <f t="shared" si="1"/>
        <v>0</v>
      </c>
      <c r="K15" s="5"/>
      <c r="L15" s="1"/>
      <c r="M15" s="1"/>
    </row>
    <row r="16" spans="2:17" ht="50" x14ac:dyDescent="0.3">
      <c r="B16" s="4">
        <v>4</v>
      </c>
      <c r="C16" s="31" t="s">
        <v>5</v>
      </c>
      <c r="D16" s="5">
        <f>D12/11</f>
        <v>2.7272727272727271E-3</v>
      </c>
      <c r="E16" s="6" t="s">
        <v>93</v>
      </c>
      <c r="F16" s="7"/>
      <c r="G16" s="4"/>
      <c r="H16" s="7"/>
      <c r="I16" s="8">
        <f t="shared" si="0"/>
        <v>0</v>
      </c>
      <c r="J16" s="5">
        <f t="shared" si="1"/>
        <v>0</v>
      </c>
      <c r="K16" s="5"/>
      <c r="L16" s="1"/>
      <c r="M16" s="1"/>
    </row>
    <row r="17" spans="2:13" ht="50" x14ac:dyDescent="0.3">
      <c r="B17" s="4">
        <v>5</v>
      </c>
      <c r="C17" s="31" t="s">
        <v>9</v>
      </c>
      <c r="D17" s="5">
        <f>D12/11</f>
        <v>2.7272727272727271E-3</v>
      </c>
      <c r="E17" s="6" t="s">
        <v>93</v>
      </c>
      <c r="F17" s="7"/>
      <c r="G17" s="4"/>
      <c r="H17" s="7"/>
      <c r="I17" s="8">
        <f t="shared" si="0"/>
        <v>0</v>
      </c>
      <c r="J17" s="5">
        <f t="shared" si="1"/>
        <v>0</v>
      </c>
      <c r="K17" s="5"/>
      <c r="L17" s="1"/>
      <c r="M17" s="1"/>
    </row>
    <row r="18" spans="2:13" ht="50" x14ac:dyDescent="0.3">
      <c r="B18" s="4">
        <v>6</v>
      </c>
      <c r="C18" s="31" t="s">
        <v>10</v>
      </c>
      <c r="D18" s="5">
        <f>D12/11</f>
        <v>2.7272727272727271E-3</v>
      </c>
      <c r="E18" s="6" t="s">
        <v>93</v>
      </c>
      <c r="F18" s="7"/>
      <c r="G18" s="4"/>
      <c r="H18" s="7"/>
      <c r="I18" s="8">
        <f t="shared" si="0"/>
        <v>0</v>
      </c>
      <c r="J18" s="5">
        <f t="shared" si="1"/>
        <v>0</v>
      </c>
      <c r="K18" s="5"/>
      <c r="L18" s="1"/>
      <c r="M18" s="1"/>
    </row>
    <row r="19" spans="2:13" ht="50" x14ac:dyDescent="0.3">
      <c r="B19" s="4">
        <v>7</v>
      </c>
      <c r="C19" s="31" t="s">
        <v>8</v>
      </c>
      <c r="D19" s="5">
        <f>D12/11</f>
        <v>2.7272727272727271E-3</v>
      </c>
      <c r="E19" s="6" t="s">
        <v>93</v>
      </c>
      <c r="F19" s="7"/>
      <c r="G19" s="4"/>
      <c r="H19" s="7"/>
      <c r="I19" s="8">
        <f t="shared" si="0"/>
        <v>0</v>
      </c>
      <c r="J19" s="5">
        <f t="shared" si="1"/>
        <v>0</v>
      </c>
      <c r="K19" s="5"/>
      <c r="L19" s="1"/>
      <c r="M19" s="1"/>
    </row>
    <row r="20" spans="2:13" ht="50" x14ac:dyDescent="0.3">
      <c r="B20" s="4">
        <v>8</v>
      </c>
      <c r="C20" s="31" t="s">
        <v>6</v>
      </c>
      <c r="D20" s="5">
        <f>D12/11</f>
        <v>2.7272727272727271E-3</v>
      </c>
      <c r="E20" s="6" t="s">
        <v>93</v>
      </c>
      <c r="F20" s="7"/>
      <c r="G20" s="4"/>
      <c r="H20" s="7"/>
      <c r="I20" s="8">
        <f t="shared" si="0"/>
        <v>0</v>
      </c>
      <c r="J20" s="5">
        <f t="shared" si="1"/>
        <v>0</v>
      </c>
      <c r="K20" s="5"/>
      <c r="L20" s="1"/>
      <c r="M20" s="1"/>
    </row>
    <row r="21" spans="2:13" ht="50" x14ac:dyDescent="0.3">
      <c r="B21" s="4">
        <v>9</v>
      </c>
      <c r="C21" s="31" t="s">
        <v>11</v>
      </c>
      <c r="D21" s="5">
        <f>D12/11</f>
        <v>2.7272727272727271E-3</v>
      </c>
      <c r="E21" s="6" t="s">
        <v>93</v>
      </c>
      <c r="F21" s="7"/>
      <c r="G21" s="4"/>
      <c r="H21" s="7"/>
      <c r="I21" s="8">
        <f t="shared" ref="I21:I23" si="2">H21/5</f>
        <v>0</v>
      </c>
      <c r="J21" s="5">
        <f t="shared" ref="J21:J23" si="3">D21*(H21/5)</f>
        <v>0</v>
      </c>
      <c r="K21" s="5"/>
      <c r="L21" s="1"/>
      <c r="M21" s="1"/>
    </row>
    <row r="22" spans="2:13" ht="50" x14ac:dyDescent="0.3">
      <c r="B22" s="4">
        <v>10</v>
      </c>
      <c r="C22" s="31" t="s">
        <v>7</v>
      </c>
      <c r="D22" s="5">
        <f>D12/11</f>
        <v>2.7272727272727271E-3</v>
      </c>
      <c r="E22" s="6" t="s">
        <v>93</v>
      </c>
      <c r="F22" s="7"/>
      <c r="G22" s="4"/>
      <c r="H22" s="7"/>
      <c r="I22" s="8">
        <f t="shared" si="2"/>
        <v>0</v>
      </c>
      <c r="J22" s="5">
        <f t="shared" si="3"/>
        <v>0</v>
      </c>
      <c r="K22" s="5"/>
      <c r="L22" s="1"/>
      <c r="M22" s="1"/>
    </row>
    <row r="23" spans="2:13" ht="50" x14ac:dyDescent="0.3">
      <c r="B23" s="4">
        <v>11</v>
      </c>
      <c r="C23" s="40" t="s">
        <v>56</v>
      </c>
      <c r="D23" s="5">
        <f>D12/11</f>
        <v>2.7272727272727271E-3</v>
      </c>
      <c r="E23" s="6" t="s">
        <v>93</v>
      </c>
      <c r="F23" s="7"/>
      <c r="G23" s="4"/>
      <c r="H23" s="7"/>
      <c r="I23" s="8">
        <f t="shared" si="2"/>
        <v>0</v>
      </c>
      <c r="J23" s="5">
        <f t="shared" si="3"/>
        <v>0</v>
      </c>
      <c r="K23" s="5"/>
      <c r="L23" s="1"/>
      <c r="M23" s="1"/>
    </row>
    <row r="24" spans="2:13" x14ac:dyDescent="0.3">
      <c r="B24" s="69"/>
      <c r="C24" s="70" t="s">
        <v>95</v>
      </c>
      <c r="D24" s="71">
        <v>0.02</v>
      </c>
      <c r="E24" s="72"/>
      <c r="F24" s="72"/>
      <c r="G24" s="72"/>
      <c r="H24" s="72"/>
      <c r="I24" s="72"/>
      <c r="J24" s="73"/>
      <c r="K24" s="73"/>
    </row>
    <row r="25" spans="2:13" ht="62.5" x14ac:dyDescent="0.3">
      <c r="B25" s="4">
        <v>1</v>
      </c>
      <c r="C25" s="33" t="s">
        <v>44</v>
      </c>
      <c r="D25" s="5">
        <f>D24/1</f>
        <v>0.02</v>
      </c>
      <c r="E25" s="6" t="s">
        <v>97</v>
      </c>
      <c r="F25" s="7"/>
      <c r="G25" s="4"/>
      <c r="H25" s="7"/>
      <c r="I25" s="8">
        <f t="shared" ref="I25:I48" si="4">H25/5</f>
        <v>0</v>
      </c>
      <c r="J25" s="5">
        <f t="shared" ref="J25" si="5">D25*(H25/5)</f>
        <v>0</v>
      </c>
      <c r="K25" s="5"/>
    </row>
    <row r="26" spans="2:13" ht="26" x14ac:dyDescent="0.3">
      <c r="B26" s="69"/>
      <c r="C26" s="74" t="s">
        <v>105</v>
      </c>
      <c r="D26" s="71">
        <v>0.03</v>
      </c>
      <c r="E26" s="72"/>
      <c r="F26" s="72"/>
      <c r="G26" s="72"/>
      <c r="H26" s="72"/>
      <c r="I26" s="72"/>
      <c r="J26" s="73"/>
      <c r="K26" s="73"/>
    </row>
    <row r="27" spans="2:13" ht="50" x14ac:dyDescent="0.3">
      <c r="B27" s="4">
        <v>1</v>
      </c>
      <c r="C27" s="46" t="s">
        <v>73</v>
      </c>
      <c r="D27" s="39">
        <f>D26/6</f>
        <v>5.0000000000000001E-3</v>
      </c>
      <c r="E27" s="6" t="s">
        <v>93</v>
      </c>
      <c r="F27" s="7"/>
      <c r="G27" s="4"/>
      <c r="H27" s="7"/>
      <c r="I27" s="8">
        <f t="shared" si="4"/>
        <v>0</v>
      </c>
      <c r="J27" s="5">
        <f t="shared" ref="J27:J32" si="6">D27*(H27/5)</f>
        <v>0</v>
      </c>
      <c r="K27" s="5"/>
    </row>
    <row r="28" spans="2:13" ht="50" x14ac:dyDescent="0.3">
      <c r="B28" s="4">
        <v>2</v>
      </c>
      <c r="C28" s="46" t="s">
        <v>74</v>
      </c>
      <c r="D28" s="39">
        <f>D26/6</f>
        <v>5.0000000000000001E-3</v>
      </c>
      <c r="E28" s="6" t="s">
        <v>93</v>
      </c>
      <c r="F28" s="7"/>
      <c r="G28" s="4"/>
      <c r="H28" s="7"/>
      <c r="I28" s="8">
        <f t="shared" si="4"/>
        <v>0</v>
      </c>
      <c r="J28" s="5">
        <f t="shared" si="6"/>
        <v>0</v>
      </c>
      <c r="K28" s="5"/>
    </row>
    <row r="29" spans="2:13" ht="50" x14ac:dyDescent="0.3">
      <c r="B29" s="4">
        <v>3</v>
      </c>
      <c r="C29" s="47" t="s">
        <v>75</v>
      </c>
      <c r="D29" s="39">
        <f>D26/6</f>
        <v>5.0000000000000001E-3</v>
      </c>
      <c r="E29" s="6" t="s">
        <v>93</v>
      </c>
      <c r="F29" s="7"/>
      <c r="G29" s="4"/>
      <c r="H29" s="7"/>
      <c r="I29" s="8">
        <f t="shared" si="4"/>
        <v>0</v>
      </c>
      <c r="J29" s="5">
        <f t="shared" si="6"/>
        <v>0</v>
      </c>
      <c r="K29" s="5"/>
    </row>
    <row r="30" spans="2:13" ht="50" x14ac:dyDescent="0.3">
      <c r="B30" s="4">
        <v>4</v>
      </c>
      <c r="C30" s="46" t="s">
        <v>76</v>
      </c>
      <c r="D30" s="39">
        <f>D26/6</f>
        <v>5.0000000000000001E-3</v>
      </c>
      <c r="E30" s="6" t="s">
        <v>93</v>
      </c>
      <c r="F30" s="7"/>
      <c r="G30" s="4"/>
      <c r="H30" s="7"/>
      <c r="I30" s="8">
        <f t="shared" si="4"/>
        <v>0</v>
      </c>
      <c r="J30" s="5">
        <f t="shared" si="6"/>
        <v>0</v>
      </c>
      <c r="K30" s="5"/>
    </row>
    <row r="31" spans="2:13" ht="50" x14ac:dyDescent="0.3">
      <c r="B31" s="4">
        <v>5</v>
      </c>
      <c r="C31" s="46" t="s">
        <v>77</v>
      </c>
      <c r="D31" s="39">
        <f>D26/6</f>
        <v>5.0000000000000001E-3</v>
      </c>
      <c r="E31" s="6" t="s">
        <v>93</v>
      </c>
      <c r="F31" s="7"/>
      <c r="G31" s="4"/>
      <c r="H31" s="7"/>
      <c r="I31" s="8">
        <f t="shared" si="4"/>
        <v>0</v>
      </c>
      <c r="J31" s="5">
        <f t="shared" si="6"/>
        <v>0</v>
      </c>
      <c r="K31" s="5"/>
    </row>
    <row r="32" spans="2:13" ht="50" x14ac:dyDescent="0.3">
      <c r="B32" s="4">
        <v>6</v>
      </c>
      <c r="C32" s="46" t="s">
        <v>78</v>
      </c>
      <c r="D32" s="39">
        <f>D26/6</f>
        <v>5.0000000000000001E-3</v>
      </c>
      <c r="E32" s="6" t="s">
        <v>93</v>
      </c>
      <c r="F32" s="7"/>
      <c r="G32" s="4"/>
      <c r="H32" s="7"/>
      <c r="I32" s="8">
        <f t="shared" si="4"/>
        <v>0</v>
      </c>
      <c r="J32" s="5">
        <f t="shared" si="6"/>
        <v>0</v>
      </c>
      <c r="K32" s="5"/>
    </row>
    <row r="33" spans="2:11" x14ac:dyDescent="0.3">
      <c r="B33" s="69"/>
      <c r="C33" s="75" t="s">
        <v>104</v>
      </c>
      <c r="D33" s="71">
        <v>0.02</v>
      </c>
      <c r="E33" s="72"/>
      <c r="F33" s="72"/>
      <c r="G33" s="72"/>
      <c r="H33" s="72"/>
      <c r="I33" s="72"/>
      <c r="J33" s="73"/>
      <c r="K33" s="73"/>
    </row>
    <row r="34" spans="2:11" ht="50" x14ac:dyDescent="0.3">
      <c r="B34" s="4">
        <v>1</v>
      </c>
      <c r="C34" s="4" t="s">
        <v>63</v>
      </c>
      <c r="D34" s="5">
        <f>D33/11</f>
        <v>1.8181818181818182E-3</v>
      </c>
      <c r="E34" s="6" t="s">
        <v>93</v>
      </c>
      <c r="F34" s="7"/>
      <c r="G34" s="4"/>
      <c r="H34" s="7"/>
      <c r="I34" s="8">
        <f t="shared" si="4"/>
        <v>0</v>
      </c>
      <c r="J34" s="5">
        <f t="shared" ref="J34:J44" si="7">D34*(H34/5)</f>
        <v>0</v>
      </c>
      <c r="K34" s="5"/>
    </row>
    <row r="35" spans="2:11" ht="50" x14ac:dyDescent="0.3">
      <c r="B35" s="4">
        <v>2</v>
      </c>
      <c r="C35" s="44" t="s">
        <v>64</v>
      </c>
      <c r="D35" s="5">
        <f>D33/11</f>
        <v>1.8181818181818182E-3</v>
      </c>
      <c r="E35" s="6" t="s">
        <v>93</v>
      </c>
      <c r="F35" s="7"/>
      <c r="G35" s="4"/>
      <c r="H35" s="7"/>
      <c r="I35" s="8">
        <f t="shared" si="4"/>
        <v>0</v>
      </c>
      <c r="J35" s="5">
        <f t="shared" si="7"/>
        <v>0</v>
      </c>
      <c r="K35" s="5"/>
    </row>
    <row r="36" spans="2:11" ht="50" x14ac:dyDescent="0.3">
      <c r="B36" s="4">
        <v>3</v>
      </c>
      <c r="C36" s="44" t="s">
        <v>153</v>
      </c>
      <c r="D36" s="5">
        <f>D33/11</f>
        <v>1.8181818181818182E-3</v>
      </c>
      <c r="E36" s="6" t="s">
        <v>93</v>
      </c>
      <c r="F36" s="7"/>
      <c r="G36" s="4"/>
      <c r="H36" s="7"/>
      <c r="I36" s="8">
        <f t="shared" si="4"/>
        <v>0</v>
      </c>
      <c r="J36" s="5">
        <f t="shared" si="7"/>
        <v>0</v>
      </c>
      <c r="K36" s="5"/>
    </row>
    <row r="37" spans="2:11" ht="50" x14ac:dyDescent="0.3">
      <c r="B37" s="4">
        <v>4</v>
      </c>
      <c r="C37" s="44" t="s">
        <v>65</v>
      </c>
      <c r="D37" s="5">
        <f>D33/11</f>
        <v>1.8181818181818182E-3</v>
      </c>
      <c r="E37" s="6" t="s">
        <v>93</v>
      </c>
      <c r="F37" s="7"/>
      <c r="G37" s="4"/>
      <c r="H37" s="7"/>
      <c r="I37" s="8">
        <f t="shared" si="4"/>
        <v>0</v>
      </c>
      <c r="J37" s="5">
        <f t="shared" si="7"/>
        <v>0</v>
      </c>
      <c r="K37" s="5"/>
    </row>
    <row r="38" spans="2:11" ht="50" x14ac:dyDescent="0.3">
      <c r="B38" s="4">
        <v>5</v>
      </c>
      <c r="C38" s="44" t="s">
        <v>66</v>
      </c>
      <c r="D38" s="5">
        <f>D33/11</f>
        <v>1.8181818181818182E-3</v>
      </c>
      <c r="E38" s="6" t="s">
        <v>93</v>
      </c>
      <c r="F38" s="7"/>
      <c r="G38" s="4"/>
      <c r="H38" s="7"/>
      <c r="I38" s="8">
        <f t="shared" si="4"/>
        <v>0</v>
      </c>
      <c r="J38" s="5">
        <f t="shared" si="7"/>
        <v>0</v>
      </c>
      <c r="K38" s="5"/>
    </row>
    <row r="39" spans="2:11" ht="50" x14ac:dyDescent="0.45">
      <c r="B39" s="4">
        <v>6</v>
      </c>
      <c r="C39" s="45" t="s">
        <v>67</v>
      </c>
      <c r="D39" s="5">
        <f>D33/12</f>
        <v>1.6666666666666668E-3</v>
      </c>
      <c r="E39" s="6" t="s">
        <v>93</v>
      </c>
      <c r="F39" s="7"/>
      <c r="G39" s="4"/>
      <c r="H39" s="7"/>
      <c r="I39" s="8">
        <f t="shared" si="4"/>
        <v>0</v>
      </c>
      <c r="J39" s="5">
        <f t="shared" si="7"/>
        <v>0</v>
      </c>
      <c r="K39" s="5"/>
    </row>
    <row r="40" spans="2:11" ht="50" x14ac:dyDescent="0.3">
      <c r="B40" s="4">
        <v>7</v>
      </c>
      <c r="C40" s="44" t="s">
        <v>68</v>
      </c>
      <c r="D40" s="5">
        <f>D33/12</f>
        <v>1.6666666666666668E-3</v>
      </c>
      <c r="E40" s="6" t="s">
        <v>93</v>
      </c>
      <c r="F40" s="7"/>
      <c r="G40" s="4"/>
      <c r="H40" s="7"/>
      <c r="I40" s="8">
        <f t="shared" si="4"/>
        <v>0</v>
      </c>
      <c r="J40" s="5">
        <f t="shared" si="7"/>
        <v>0</v>
      </c>
      <c r="K40" s="5"/>
    </row>
    <row r="41" spans="2:11" ht="50" x14ac:dyDescent="0.3">
      <c r="B41" s="4">
        <v>8</v>
      </c>
      <c r="C41" s="44" t="s">
        <v>69</v>
      </c>
      <c r="D41" s="5">
        <f>D33/12</f>
        <v>1.6666666666666668E-3</v>
      </c>
      <c r="E41" s="6" t="s">
        <v>93</v>
      </c>
      <c r="F41" s="7"/>
      <c r="G41" s="4"/>
      <c r="H41" s="7"/>
      <c r="I41" s="8">
        <f t="shared" si="4"/>
        <v>0</v>
      </c>
      <c r="J41" s="5">
        <f t="shared" si="7"/>
        <v>0</v>
      </c>
      <c r="K41" s="5"/>
    </row>
    <row r="42" spans="2:11" ht="50" x14ac:dyDescent="0.3">
      <c r="B42" s="4">
        <v>9</v>
      </c>
      <c r="C42" s="44" t="s">
        <v>70</v>
      </c>
      <c r="D42" s="5">
        <f>D33/11</f>
        <v>1.8181818181818182E-3</v>
      </c>
      <c r="E42" s="6" t="s">
        <v>93</v>
      </c>
      <c r="F42" s="7"/>
      <c r="G42" s="4"/>
      <c r="H42" s="7"/>
      <c r="I42" s="8">
        <f t="shared" si="4"/>
        <v>0</v>
      </c>
      <c r="J42" s="5">
        <f t="shared" si="7"/>
        <v>0</v>
      </c>
      <c r="K42" s="5"/>
    </row>
    <row r="43" spans="2:11" ht="50" x14ac:dyDescent="0.3">
      <c r="B43" s="4">
        <v>10</v>
      </c>
      <c r="C43" s="44" t="s">
        <v>71</v>
      </c>
      <c r="D43" s="5">
        <f>D33/11</f>
        <v>1.8181818181818182E-3</v>
      </c>
      <c r="E43" s="6" t="s">
        <v>93</v>
      </c>
      <c r="F43" s="7"/>
      <c r="G43" s="4"/>
      <c r="H43" s="7"/>
      <c r="I43" s="8">
        <f t="shared" si="4"/>
        <v>0</v>
      </c>
      <c r="J43" s="5">
        <f t="shared" si="7"/>
        <v>0</v>
      </c>
      <c r="K43" s="5"/>
    </row>
    <row r="44" spans="2:11" ht="50" x14ac:dyDescent="0.3">
      <c r="B44" s="4">
        <v>11</v>
      </c>
      <c r="C44" s="44" t="s">
        <v>72</v>
      </c>
      <c r="D44" s="5">
        <f>D33/11</f>
        <v>1.8181818181818182E-3</v>
      </c>
      <c r="E44" s="6" t="s">
        <v>93</v>
      </c>
      <c r="F44" s="7"/>
      <c r="G44" s="4"/>
      <c r="H44" s="7"/>
      <c r="I44" s="8">
        <f t="shared" si="4"/>
        <v>0</v>
      </c>
      <c r="J44" s="5">
        <f t="shared" si="7"/>
        <v>0</v>
      </c>
      <c r="K44" s="5"/>
    </row>
    <row r="45" spans="2:11" ht="26" x14ac:dyDescent="0.3">
      <c r="B45" s="69"/>
      <c r="C45" s="75" t="s">
        <v>79</v>
      </c>
      <c r="D45" s="71">
        <v>0.03</v>
      </c>
      <c r="E45" s="72"/>
      <c r="F45" s="72"/>
      <c r="G45" s="72"/>
      <c r="H45" s="72"/>
      <c r="I45" s="72"/>
      <c r="J45" s="73"/>
      <c r="K45" s="73"/>
    </row>
    <row r="46" spans="2:11" ht="50" x14ac:dyDescent="0.3">
      <c r="B46" s="4">
        <v>1</v>
      </c>
      <c r="C46" s="48" t="s">
        <v>80</v>
      </c>
      <c r="D46" s="5">
        <f>D45/1</f>
        <v>0.03</v>
      </c>
      <c r="E46" s="6" t="s">
        <v>93</v>
      </c>
      <c r="F46" s="7"/>
      <c r="G46" s="4"/>
      <c r="H46" s="7"/>
      <c r="I46" s="8">
        <f t="shared" ref="I46" si="8">H46/5</f>
        <v>0</v>
      </c>
      <c r="J46" s="5">
        <f t="shared" ref="J46" si="9">D46*(H46/5)</f>
        <v>0</v>
      </c>
      <c r="K46" s="5"/>
    </row>
    <row r="47" spans="2:11" x14ac:dyDescent="0.3">
      <c r="B47" s="69"/>
      <c r="C47" s="70" t="s">
        <v>51</v>
      </c>
      <c r="D47" s="71">
        <v>0.02</v>
      </c>
      <c r="E47" s="72"/>
      <c r="F47" s="72"/>
      <c r="G47" s="72"/>
      <c r="H47" s="72"/>
      <c r="I47" s="72"/>
      <c r="J47" s="73"/>
      <c r="K47" s="73"/>
    </row>
    <row r="48" spans="2:11" ht="37.5" x14ac:dyDescent="0.3">
      <c r="B48" s="4">
        <v>1</v>
      </c>
      <c r="C48" s="31" t="s">
        <v>50</v>
      </c>
      <c r="D48" s="5">
        <f>D47/1</f>
        <v>0.02</v>
      </c>
      <c r="E48" s="6" t="s">
        <v>96</v>
      </c>
      <c r="F48" s="7"/>
      <c r="G48" s="4"/>
      <c r="H48" s="7"/>
      <c r="I48" s="8">
        <f t="shared" si="4"/>
        <v>0</v>
      </c>
      <c r="J48" s="5">
        <f t="shared" ref="J48" si="10">D48*(H48/5)</f>
        <v>0</v>
      </c>
      <c r="K48" s="5"/>
    </row>
    <row r="49" spans="2:11" x14ac:dyDescent="0.3">
      <c r="B49" s="17"/>
      <c r="C49" s="18" t="s">
        <v>31</v>
      </c>
      <c r="D49" s="19">
        <f>D47+D33+D26+D24+D12+D45</f>
        <v>0.15000000000000002</v>
      </c>
      <c r="E49" s="17"/>
      <c r="F49" s="17"/>
      <c r="G49" s="17"/>
      <c r="H49" s="17"/>
      <c r="I49" s="20" t="s">
        <v>32</v>
      </c>
      <c r="J49" s="21">
        <f>SUM(J13:J48)</f>
        <v>0</v>
      </c>
      <c r="K49" s="17"/>
    </row>
    <row r="51" spans="2:11" x14ac:dyDescent="0.3">
      <c r="C51" s="15"/>
    </row>
  </sheetData>
  <mergeCells count="4">
    <mergeCell ref="D3:E3"/>
    <mergeCell ref="D4:E4"/>
    <mergeCell ref="D5:E5"/>
    <mergeCell ref="D6:E6"/>
  </mergeCells>
  <dataValidations count="1">
    <dataValidation type="list" allowBlank="1" showInputMessage="1" showErrorMessage="1" sqref="H13:H23 F13:F23 F25 F48 H27:H32 F27:F32 F46 H25 H48 F34:F44 H34:H44 H46" xr:uid="{D5CD85B8-1463-46CE-92CD-BBB2590A67BF}">
      <formula1>$O$13:$O$14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711E5-F05C-443E-98E6-46B7D8686271}">
  <dimension ref="B2:Q28"/>
  <sheetViews>
    <sheetView topLeftCell="A21" workbookViewId="0">
      <selection activeCell="D25" sqref="D25"/>
    </sheetView>
  </sheetViews>
  <sheetFormatPr defaultRowHeight="14" x14ac:dyDescent="0.3"/>
  <cols>
    <col min="2" max="2" width="4.58203125" customWidth="1"/>
    <col min="3" max="3" width="46" customWidth="1"/>
    <col min="5" max="5" width="34.58203125" customWidth="1"/>
    <col min="6" max="6" width="11.25" customWidth="1"/>
    <col min="7" max="7" width="34.58203125" customWidth="1"/>
    <col min="8" max="8" width="15.08203125" customWidth="1"/>
    <col min="9" max="9" width="13.25" customWidth="1"/>
    <col min="10" max="10" width="13.75" customWidth="1"/>
    <col min="11" max="11" width="32.58203125" customWidth="1"/>
  </cols>
  <sheetData>
    <row r="2" spans="2:17" x14ac:dyDescent="0.3">
      <c r="C2" s="14" t="s">
        <v>89</v>
      </c>
    </row>
    <row r="3" spans="2:17" x14ac:dyDescent="0.3">
      <c r="C3" s="10" t="s">
        <v>23</v>
      </c>
      <c r="D3" s="102" t="s">
        <v>26</v>
      </c>
      <c r="E3" s="102"/>
    </row>
    <row r="4" spans="2:17" x14ac:dyDescent="0.3">
      <c r="C4" s="10" t="s">
        <v>27</v>
      </c>
      <c r="D4" s="103"/>
      <c r="E4" s="103"/>
    </row>
    <row r="5" spans="2:17" x14ac:dyDescent="0.3">
      <c r="C5" s="10" t="s">
        <v>24</v>
      </c>
      <c r="D5" s="102" t="s">
        <v>28</v>
      </c>
      <c r="E5" s="102"/>
    </row>
    <row r="6" spans="2:17" x14ac:dyDescent="0.3">
      <c r="C6" s="10" t="s">
        <v>25</v>
      </c>
      <c r="D6" s="104"/>
      <c r="E6" s="105"/>
    </row>
    <row r="8" spans="2:17" ht="15.5" x14ac:dyDescent="0.35">
      <c r="C8" s="11" t="s">
        <v>29</v>
      </c>
    </row>
    <row r="9" spans="2:17" ht="15.5" x14ac:dyDescent="0.35">
      <c r="C9" s="12" t="s">
        <v>30</v>
      </c>
    </row>
    <row r="10" spans="2:17" ht="16" thickBot="1" x14ac:dyDescent="0.4">
      <c r="C10" s="13"/>
    </row>
    <row r="11" spans="2:17" ht="31.5" customHeight="1" x14ac:dyDescent="0.3">
      <c r="B11" s="54" t="s">
        <v>12</v>
      </c>
      <c r="C11" s="49" t="s">
        <v>13</v>
      </c>
      <c r="D11" s="50" t="s">
        <v>14</v>
      </c>
      <c r="E11" s="50" t="s">
        <v>15</v>
      </c>
      <c r="F11" s="51" t="s">
        <v>16</v>
      </c>
      <c r="G11" s="51" t="s">
        <v>17</v>
      </c>
      <c r="H11" s="52" t="s">
        <v>18</v>
      </c>
      <c r="I11" s="52" t="s">
        <v>19</v>
      </c>
      <c r="J11" s="52" t="s">
        <v>20</v>
      </c>
      <c r="K11" s="53" t="s">
        <v>21</v>
      </c>
    </row>
    <row r="12" spans="2:17" ht="31.5" customHeight="1" x14ac:dyDescent="0.3">
      <c r="B12" s="69"/>
      <c r="C12" s="70" t="s">
        <v>98</v>
      </c>
      <c r="D12" s="71">
        <v>0.03</v>
      </c>
      <c r="E12" s="72"/>
      <c r="F12" s="72"/>
      <c r="G12" s="72"/>
      <c r="H12" s="72"/>
      <c r="I12" s="72"/>
      <c r="J12" s="73"/>
      <c r="K12" s="73"/>
      <c r="L12" s="1"/>
      <c r="M12" s="1"/>
    </row>
    <row r="13" spans="2:17" ht="41.25" customHeight="1" x14ac:dyDescent="0.3">
      <c r="B13" s="4">
        <v>1</v>
      </c>
      <c r="C13" s="6" t="s">
        <v>106</v>
      </c>
      <c r="D13" s="5">
        <f>D12/1</f>
        <v>0.03</v>
      </c>
      <c r="E13" s="6" t="s">
        <v>93</v>
      </c>
      <c r="F13" s="7"/>
      <c r="G13" s="4"/>
      <c r="H13" s="7"/>
      <c r="I13" s="8">
        <f t="shared" ref="I13" si="0">H13/5</f>
        <v>0</v>
      </c>
      <c r="J13" s="5">
        <f t="shared" ref="J13" si="1">D13*(H13/5)</f>
        <v>0</v>
      </c>
      <c r="K13" s="5"/>
      <c r="L13" s="1"/>
      <c r="M13" s="1"/>
      <c r="O13" s="2">
        <v>5</v>
      </c>
      <c r="Q13" s="3" t="s">
        <v>0</v>
      </c>
    </row>
    <row r="14" spans="2:17" ht="26" x14ac:dyDescent="0.3">
      <c r="B14" s="69"/>
      <c r="C14" s="70" t="s">
        <v>55</v>
      </c>
      <c r="D14" s="71">
        <v>0.04</v>
      </c>
      <c r="E14" s="72"/>
      <c r="F14" s="72"/>
      <c r="G14" s="72"/>
      <c r="H14" s="72"/>
      <c r="I14" s="72"/>
      <c r="J14" s="73"/>
      <c r="K14" s="73"/>
      <c r="L14" s="1"/>
      <c r="M14" s="1"/>
    </row>
    <row r="15" spans="2:17" ht="50" x14ac:dyDescent="0.3">
      <c r="B15" s="4">
        <v>1</v>
      </c>
      <c r="C15" s="31" t="s">
        <v>52</v>
      </c>
      <c r="D15" s="5">
        <f>D14/1</f>
        <v>0.04</v>
      </c>
      <c r="E15" s="6" t="s">
        <v>93</v>
      </c>
      <c r="F15" s="7"/>
      <c r="G15" s="4"/>
      <c r="H15" s="7"/>
      <c r="I15" s="8">
        <f t="shared" ref="I15:I24" si="2">H15/5</f>
        <v>0</v>
      </c>
      <c r="J15" s="5">
        <f t="shared" ref="J15" si="3">D15*(H15/5)</f>
        <v>0</v>
      </c>
      <c r="K15" s="5"/>
      <c r="L15" s="1"/>
      <c r="M15" s="1"/>
    </row>
    <row r="16" spans="2:17" ht="26" x14ac:dyDescent="0.3">
      <c r="B16" s="69"/>
      <c r="C16" s="70" t="s">
        <v>54</v>
      </c>
      <c r="D16" s="71">
        <v>0.06</v>
      </c>
      <c r="E16" s="72"/>
      <c r="F16" s="72"/>
      <c r="G16" s="72"/>
      <c r="H16" s="72"/>
      <c r="I16" s="72"/>
      <c r="J16" s="73"/>
      <c r="K16" s="73"/>
    </row>
    <row r="17" spans="2:11" ht="50" x14ac:dyDescent="0.3">
      <c r="B17" s="4">
        <v>1</v>
      </c>
      <c r="C17" s="34" t="s">
        <v>45</v>
      </c>
      <c r="D17" s="5">
        <f>D16/5</f>
        <v>1.2E-2</v>
      </c>
      <c r="E17" s="6" t="s">
        <v>93</v>
      </c>
      <c r="F17" s="7"/>
      <c r="G17" s="4"/>
      <c r="H17" s="7"/>
      <c r="I17" s="8">
        <f t="shared" si="2"/>
        <v>0</v>
      </c>
      <c r="J17" s="5">
        <f t="shared" ref="J17:J21" si="4">D17*(H17/5)</f>
        <v>0</v>
      </c>
      <c r="K17" s="5"/>
    </row>
    <row r="18" spans="2:11" ht="50" x14ac:dyDescent="0.3">
      <c r="B18" s="4">
        <v>2</v>
      </c>
      <c r="C18" s="35" t="s">
        <v>46</v>
      </c>
      <c r="D18" s="5">
        <f>D16/5</f>
        <v>1.2E-2</v>
      </c>
      <c r="E18" s="6" t="s">
        <v>93</v>
      </c>
      <c r="F18" s="7"/>
      <c r="G18" s="4"/>
      <c r="H18" s="7"/>
      <c r="I18" s="8">
        <f t="shared" si="2"/>
        <v>0</v>
      </c>
      <c r="J18" s="5">
        <f t="shared" si="4"/>
        <v>0</v>
      </c>
      <c r="K18" s="5"/>
    </row>
    <row r="19" spans="2:11" ht="50" x14ac:dyDescent="0.3">
      <c r="B19" s="4">
        <v>3</v>
      </c>
      <c r="C19" s="33" t="s">
        <v>47</v>
      </c>
      <c r="D19" s="5">
        <f>D16/5</f>
        <v>1.2E-2</v>
      </c>
      <c r="E19" s="6" t="s">
        <v>93</v>
      </c>
      <c r="F19" s="7"/>
      <c r="G19" s="4"/>
      <c r="H19" s="7"/>
      <c r="I19" s="8">
        <f t="shared" si="2"/>
        <v>0</v>
      </c>
      <c r="J19" s="5">
        <f t="shared" si="4"/>
        <v>0</v>
      </c>
      <c r="K19" s="5"/>
    </row>
    <row r="20" spans="2:11" ht="50" x14ac:dyDescent="0.3">
      <c r="B20" s="4">
        <v>4</v>
      </c>
      <c r="C20" s="36" t="s">
        <v>48</v>
      </c>
      <c r="D20" s="5">
        <f>D16/5</f>
        <v>1.2E-2</v>
      </c>
      <c r="E20" s="6" t="s">
        <v>93</v>
      </c>
      <c r="F20" s="7"/>
      <c r="G20" s="4"/>
      <c r="H20" s="7"/>
      <c r="I20" s="8">
        <f t="shared" si="2"/>
        <v>0</v>
      </c>
      <c r="J20" s="5">
        <f t="shared" si="4"/>
        <v>0</v>
      </c>
      <c r="K20" s="5"/>
    </row>
    <row r="21" spans="2:11" ht="50" x14ac:dyDescent="0.3">
      <c r="B21" s="4">
        <v>5</v>
      </c>
      <c r="C21" s="31" t="s">
        <v>49</v>
      </c>
      <c r="D21" s="5">
        <f>D16/5</f>
        <v>1.2E-2</v>
      </c>
      <c r="E21" s="6" t="s">
        <v>93</v>
      </c>
      <c r="F21" s="7"/>
      <c r="G21" s="4"/>
      <c r="H21" s="7"/>
      <c r="I21" s="8">
        <f t="shared" si="2"/>
        <v>0</v>
      </c>
      <c r="J21" s="5">
        <f t="shared" si="4"/>
        <v>0</v>
      </c>
      <c r="K21" s="5"/>
    </row>
    <row r="22" spans="2:11" x14ac:dyDescent="0.3">
      <c r="B22" s="69"/>
      <c r="C22" s="75" t="s">
        <v>53</v>
      </c>
      <c r="D22" s="71">
        <v>0.02</v>
      </c>
      <c r="E22" s="72"/>
      <c r="F22" s="72"/>
      <c r="G22" s="72"/>
      <c r="H22" s="72"/>
      <c r="I22" s="72"/>
      <c r="J22" s="73"/>
      <c r="K22" s="73"/>
    </row>
    <row r="23" spans="2:11" ht="50" x14ac:dyDescent="0.3">
      <c r="B23" s="4">
        <v>1</v>
      </c>
      <c r="C23" s="6" t="s">
        <v>108</v>
      </c>
      <c r="D23" s="5">
        <f>D22/2</f>
        <v>0.01</v>
      </c>
      <c r="E23" s="6" t="s">
        <v>93</v>
      </c>
      <c r="F23" s="7"/>
      <c r="G23" s="4"/>
      <c r="H23" s="7"/>
      <c r="I23" s="8">
        <f t="shared" si="2"/>
        <v>0</v>
      </c>
      <c r="J23" s="5">
        <f t="shared" ref="J23:J24" si="5">D23*(H23/5)</f>
        <v>0</v>
      </c>
      <c r="K23" s="5"/>
    </row>
    <row r="24" spans="2:11" ht="63" x14ac:dyDescent="0.3">
      <c r="B24" s="4">
        <v>2</v>
      </c>
      <c r="C24" s="30" t="s">
        <v>107</v>
      </c>
      <c r="D24" s="5">
        <f>D22/2</f>
        <v>0.01</v>
      </c>
      <c r="E24" s="6" t="s">
        <v>93</v>
      </c>
      <c r="F24" s="7"/>
      <c r="G24" s="4"/>
      <c r="H24" s="7"/>
      <c r="I24" s="8">
        <f t="shared" si="2"/>
        <v>0</v>
      </c>
      <c r="J24" s="5">
        <f t="shared" si="5"/>
        <v>0</v>
      </c>
      <c r="K24" s="5"/>
    </row>
    <row r="25" spans="2:11" x14ac:dyDescent="0.3">
      <c r="C25" s="63"/>
      <c r="D25" s="1"/>
      <c r="E25" s="61"/>
      <c r="F25" s="2"/>
      <c r="H25" s="2"/>
      <c r="I25" s="62"/>
      <c r="J25" s="1"/>
      <c r="K25" s="1"/>
    </row>
    <row r="26" spans="2:11" x14ac:dyDescent="0.3">
      <c r="B26" s="17"/>
      <c r="C26" s="18" t="s">
        <v>31</v>
      </c>
      <c r="D26" s="19">
        <f>D22+D16+D14+D12</f>
        <v>0.15</v>
      </c>
      <c r="E26" s="17"/>
      <c r="F26" s="17"/>
      <c r="G26" s="17"/>
      <c r="H26" s="17"/>
      <c r="I26" s="20" t="s">
        <v>32</v>
      </c>
      <c r="J26" s="21">
        <f>SUM(J13:J24)</f>
        <v>0</v>
      </c>
      <c r="K26" s="17"/>
    </row>
    <row r="28" spans="2:11" x14ac:dyDescent="0.3">
      <c r="C28" s="15"/>
    </row>
  </sheetData>
  <mergeCells count="4">
    <mergeCell ref="D3:E3"/>
    <mergeCell ref="D4:E4"/>
    <mergeCell ref="D5:E5"/>
    <mergeCell ref="D6:E6"/>
  </mergeCells>
  <dataValidations count="1">
    <dataValidation type="list" allowBlank="1" showInputMessage="1" showErrorMessage="1" sqref="H15 F17:F21 H17:H21 H13 F15 F13 H23:H25 F23:F25" xr:uid="{5A3E709C-1E71-488D-AE01-1F8AA9A58A46}">
      <formula1>$O$13:$O$13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45AA-3A46-47B8-B764-291376714298}">
  <dimension ref="B2:T43"/>
  <sheetViews>
    <sheetView topLeftCell="A36" workbookViewId="0">
      <selection activeCell="B37" sqref="B37:K37"/>
    </sheetView>
  </sheetViews>
  <sheetFormatPr defaultRowHeight="14" x14ac:dyDescent="0.3"/>
  <cols>
    <col min="2" max="2" width="4.58203125" customWidth="1"/>
    <col min="3" max="3" width="46" customWidth="1"/>
    <col min="5" max="5" width="34.58203125" customWidth="1"/>
    <col min="6" max="6" width="11.25" customWidth="1"/>
    <col min="7" max="7" width="34.58203125" customWidth="1"/>
    <col min="8" max="8" width="15.08203125" customWidth="1"/>
    <col min="9" max="9" width="13.25" customWidth="1"/>
    <col min="10" max="10" width="13.75" customWidth="1"/>
    <col min="11" max="14" width="32.58203125" customWidth="1"/>
    <col min="15" max="15" width="9.25" customWidth="1"/>
  </cols>
  <sheetData>
    <row r="2" spans="2:20" x14ac:dyDescent="0.3">
      <c r="C2" s="14" t="s">
        <v>33</v>
      </c>
    </row>
    <row r="3" spans="2:20" x14ac:dyDescent="0.3">
      <c r="C3" s="10" t="s">
        <v>23</v>
      </c>
      <c r="D3" s="102" t="s">
        <v>26</v>
      </c>
      <c r="E3" s="102"/>
    </row>
    <row r="4" spans="2:20" x14ac:dyDescent="0.3">
      <c r="C4" s="10" t="s">
        <v>27</v>
      </c>
      <c r="D4" s="103"/>
      <c r="E4" s="103"/>
    </row>
    <row r="5" spans="2:20" x14ac:dyDescent="0.3">
      <c r="C5" s="10" t="s">
        <v>24</v>
      </c>
      <c r="D5" s="102" t="s">
        <v>28</v>
      </c>
      <c r="E5" s="102"/>
    </row>
    <row r="6" spans="2:20" x14ac:dyDescent="0.3">
      <c r="C6" s="10" t="s">
        <v>25</v>
      </c>
      <c r="D6" s="104"/>
      <c r="E6" s="105"/>
    </row>
    <row r="8" spans="2:20" ht="15.5" x14ac:dyDescent="0.35">
      <c r="C8" s="11" t="s">
        <v>29</v>
      </c>
    </row>
    <row r="9" spans="2:20" ht="15.5" x14ac:dyDescent="0.35">
      <c r="C9" s="12" t="s">
        <v>30</v>
      </c>
    </row>
    <row r="10" spans="2:20" ht="16" thickBot="1" x14ac:dyDescent="0.4">
      <c r="C10" s="13"/>
    </row>
    <row r="11" spans="2:20" ht="31.5" customHeight="1" x14ac:dyDescent="0.3">
      <c r="B11" s="54" t="s">
        <v>12</v>
      </c>
      <c r="C11" s="49" t="s">
        <v>13</v>
      </c>
      <c r="D11" s="50" t="s">
        <v>14</v>
      </c>
      <c r="E11" s="50" t="s">
        <v>15</v>
      </c>
      <c r="F11" s="51" t="s">
        <v>16</v>
      </c>
      <c r="G11" s="51" t="s">
        <v>17</v>
      </c>
      <c r="H11" s="52" t="s">
        <v>18</v>
      </c>
      <c r="I11" s="52" t="s">
        <v>19</v>
      </c>
      <c r="J11" s="52" t="s">
        <v>20</v>
      </c>
      <c r="K11" s="53" t="s">
        <v>21</v>
      </c>
      <c r="L11" s="37"/>
      <c r="M11" s="37"/>
      <c r="N11" s="37"/>
    </row>
    <row r="12" spans="2:20" ht="30.75" customHeight="1" x14ac:dyDescent="0.3">
      <c r="B12" s="76"/>
      <c r="C12" s="77" t="s">
        <v>109</v>
      </c>
      <c r="D12" s="78">
        <v>0.05</v>
      </c>
      <c r="E12" s="79"/>
      <c r="F12" s="79"/>
      <c r="G12" s="79"/>
      <c r="H12" s="79"/>
      <c r="I12" s="79"/>
      <c r="J12" s="80"/>
      <c r="K12" s="80"/>
      <c r="L12" s="1"/>
      <c r="M12" s="1"/>
      <c r="N12" s="1"/>
      <c r="O12" s="1"/>
      <c r="P12" s="1"/>
    </row>
    <row r="13" spans="2:20" ht="53.25" customHeight="1" x14ac:dyDescent="0.3">
      <c r="B13" s="4">
        <v>1</v>
      </c>
      <c r="C13" s="31" t="s">
        <v>110</v>
      </c>
      <c r="D13" s="5">
        <f>D12/2</f>
        <v>2.5000000000000001E-2</v>
      </c>
      <c r="E13" s="6" t="s">
        <v>93</v>
      </c>
      <c r="F13" s="7"/>
      <c r="G13" s="4"/>
      <c r="H13" s="7"/>
      <c r="I13" s="8">
        <f t="shared" ref="I13:I14" si="0">H13/5</f>
        <v>0</v>
      </c>
      <c r="J13" s="5">
        <f t="shared" ref="J13:J14" si="1">D13*(H13/5)</f>
        <v>0</v>
      </c>
      <c r="K13" s="5"/>
      <c r="L13" s="1"/>
      <c r="M13" s="1"/>
      <c r="N13" s="1"/>
      <c r="O13" s="1"/>
      <c r="P13" s="1"/>
      <c r="R13" s="2">
        <v>5</v>
      </c>
      <c r="T13" s="3" t="s">
        <v>0</v>
      </c>
    </row>
    <row r="14" spans="2:20" ht="50" x14ac:dyDescent="0.3">
      <c r="B14" s="4">
        <v>2</v>
      </c>
      <c r="C14" s="31" t="s">
        <v>111</v>
      </c>
      <c r="D14" s="5">
        <f>D12/2</f>
        <v>2.5000000000000001E-2</v>
      </c>
      <c r="E14" s="6" t="s">
        <v>93</v>
      </c>
      <c r="F14" s="7"/>
      <c r="G14" s="4"/>
      <c r="H14" s="7"/>
      <c r="I14" s="8">
        <f t="shared" si="0"/>
        <v>0</v>
      </c>
      <c r="J14" s="5">
        <f t="shared" si="1"/>
        <v>0</v>
      </c>
      <c r="K14" s="5"/>
      <c r="L14" s="1"/>
      <c r="M14" s="1"/>
      <c r="N14" s="1"/>
      <c r="O14" s="1"/>
      <c r="P14" s="1"/>
      <c r="R14" s="2">
        <v>0</v>
      </c>
    </row>
    <row r="15" spans="2:20" ht="26" x14ac:dyDescent="0.3">
      <c r="B15" s="76"/>
      <c r="C15" s="77" t="s">
        <v>126</v>
      </c>
      <c r="D15" s="78">
        <v>0.15</v>
      </c>
      <c r="E15" s="79"/>
      <c r="F15" s="79"/>
      <c r="G15" s="79"/>
      <c r="H15" s="79"/>
      <c r="I15" s="79"/>
      <c r="J15" s="80"/>
      <c r="K15" s="80"/>
      <c r="L15" s="1"/>
      <c r="M15" s="1"/>
      <c r="N15" s="1"/>
    </row>
    <row r="16" spans="2:20" ht="50" x14ac:dyDescent="0.3">
      <c r="B16" s="4">
        <v>1</v>
      </c>
      <c r="C16" s="30" t="s">
        <v>112</v>
      </c>
      <c r="D16" s="5">
        <f>D15/12</f>
        <v>1.2499999999999999E-2</v>
      </c>
      <c r="E16" s="6" t="s">
        <v>93</v>
      </c>
      <c r="F16" s="7"/>
      <c r="G16" s="4"/>
      <c r="H16" s="7"/>
      <c r="I16" s="8">
        <f t="shared" ref="I16:I40" si="2">H16/5</f>
        <v>0</v>
      </c>
      <c r="J16" s="5">
        <f t="shared" ref="J16:J24" si="3">D16*(H16/5)</f>
        <v>0</v>
      </c>
      <c r="K16" s="5"/>
      <c r="L16" s="1"/>
      <c r="M16" s="1"/>
      <c r="N16" s="1"/>
    </row>
    <row r="17" spans="2:14" ht="50" x14ac:dyDescent="0.3">
      <c r="B17" s="4">
        <v>2</v>
      </c>
      <c r="C17" s="30" t="s">
        <v>113</v>
      </c>
      <c r="D17" s="5">
        <f>D15/12</f>
        <v>1.2499999999999999E-2</v>
      </c>
      <c r="E17" s="6" t="s">
        <v>93</v>
      </c>
      <c r="F17" s="7"/>
      <c r="G17" s="4"/>
      <c r="H17" s="7"/>
      <c r="I17" s="8">
        <f t="shared" si="2"/>
        <v>0</v>
      </c>
      <c r="J17" s="5">
        <f t="shared" si="3"/>
        <v>0</v>
      </c>
      <c r="K17" s="5"/>
      <c r="L17" s="1"/>
      <c r="M17" s="1"/>
      <c r="N17" s="1"/>
    </row>
    <row r="18" spans="2:14" ht="50" x14ac:dyDescent="0.3">
      <c r="B18" s="4">
        <v>3</v>
      </c>
      <c r="C18" s="31" t="s">
        <v>114</v>
      </c>
      <c r="D18" s="5">
        <f>D15/12</f>
        <v>1.2499999999999999E-2</v>
      </c>
      <c r="E18" s="6" t="s">
        <v>93</v>
      </c>
      <c r="F18" s="7"/>
      <c r="G18" s="4"/>
      <c r="H18" s="7"/>
      <c r="I18" s="8">
        <f t="shared" si="2"/>
        <v>0</v>
      </c>
      <c r="J18" s="5">
        <f t="shared" si="3"/>
        <v>0</v>
      </c>
      <c r="K18" s="5"/>
      <c r="L18" s="1"/>
      <c r="M18" s="1"/>
      <c r="N18" s="1"/>
    </row>
    <row r="19" spans="2:14" ht="50" x14ac:dyDescent="0.3">
      <c r="B19" s="4">
        <v>4</v>
      </c>
      <c r="C19" s="31" t="s">
        <v>127</v>
      </c>
      <c r="D19" s="5">
        <f>D15/12</f>
        <v>1.2499999999999999E-2</v>
      </c>
      <c r="E19" s="6" t="s">
        <v>93</v>
      </c>
      <c r="F19" s="7"/>
      <c r="G19" s="4"/>
      <c r="H19" s="7"/>
      <c r="I19" s="8">
        <f t="shared" si="2"/>
        <v>0</v>
      </c>
      <c r="J19" s="5">
        <f t="shared" si="3"/>
        <v>0</v>
      </c>
      <c r="K19" s="5"/>
      <c r="L19" s="1"/>
      <c r="M19" s="1"/>
      <c r="N19" s="1"/>
    </row>
    <row r="20" spans="2:14" ht="50" x14ac:dyDescent="0.3">
      <c r="B20" s="4">
        <v>5</v>
      </c>
      <c r="C20" s="31" t="s">
        <v>115</v>
      </c>
      <c r="D20" s="5">
        <f>D15/12</f>
        <v>1.2499999999999999E-2</v>
      </c>
      <c r="E20" s="6" t="s">
        <v>93</v>
      </c>
      <c r="F20" s="7"/>
      <c r="G20" s="4"/>
      <c r="H20" s="7"/>
      <c r="I20" s="8">
        <f t="shared" si="2"/>
        <v>0</v>
      </c>
      <c r="J20" s="5">
        <f t="shared" si="3"/>
        <v>0</v>
      </c>
      <c r="K20" s="5"/>
      <c r="L20" s="1"/>
      <c r="M20" s="1"/>
      <c r="N20" s="1"/>
    </row>
    <row r="21" spans="2:14" ht="50" x14ac:dyDescent="0.3">
      <c r="B21" s="4">
        <v>6</v>
      </c>
      <c r="C21" s="30" t="s">
        <v>116</v>
      </c>
      <c r="D21" s="5">
        <f>D15/12</f>
        <v>1.2499999999999999E-2</v>
      </c>
      <c r="E21" s="6" t="s">
        <v>93</v>
      </c>
      <c r="F21" s="7"/>
      <c r="G21" s="4"/>
      <c r="H21" s="7"/>
      <c r="I21" s="8">
        <f t="shared" si="2"/>
        <v>0</v>
      </c>
      <c r="J21" s="5">
        <f t="shared" si="3"/>
        <v>0</v>
      </c>
      <c r="K21" s="5"/>
      <c r="L21" s="1"/>
      <c r="M21" s="1"/>
      <c r="N21" s="1"/>
    </row>
    <row r="22" spans="2:14" ht="50" x14ac:dyDescent="0.3">
      <c r="B22" s="4">
        <v>7</v>
      </c>
      <c r="C22" s="30" t="s">
        <v>117</v>
      </c>
      <c r="D22" s="5">
        <f>D15/12</f>
        <v>1.2499999999999999E-2</v>
      </c>
      <c r="E22" s="6" t="s">
        <v>93</v>
      </c>
      <c r="F22" s="7"/>
      <c r="G22" s="4"/>
      <c r="H22" s="7"/>
      <c r="I22" s="8">
        <f t="shared" si="2"/>
        <v>0</v>
      </c>
      <c r="J22" s="5">
        <f t="shared" si="3"/>
        <v>0</v>
      </c>
      <c r="K22" s="5"/>
      <c r="L22" s="1"/>
      <c r="M22" s="1"/>
      <c r="N22" s="1"/>
    </row>
    <row r="23" spans="2:14" ht="50" x14ac:dyDescent="0.3">
      <c r="B23" s="4">
        <v>8</v>
      </c>
      <c r="C23" s="6" t="s">
        <v>128</v>
      </c>
      <c r="D23" s="5">
        <f>D15/12</f>
        <v>1.2499999999999999E-2</v>
      </c>
      <c r="E23" s="6" t="s">
        <v>93</v>
      </c>
      <c r="F23" s="7"/>
      <c r="G23" s="4"/>
      <c r="H23" s="7"/>
      <c r="I23" s="8">
        <f t="shared" si="2"/>
        <v>0</v>
      </c>
      <c r="J23" s="5">
        <f t="shared" si="3"/>
        <v>0</v>
      </c>
      <c r="K23" s="5"/>
      <c r="L23" s="1"/>
      <c r="M23" s="1"/>
      <c r="N23" s="1"/>
    </row>
    <row r="24" spans="2:14" ht="50" x14ac:dyDescent="0.3">
      <c r="B24" s="4">
        <v>9</v>
      </c>
      <c r="C24" s="6" t="s">
        <v>119</v>
      </c>
      <c r="D24" s="5">
        <f>D15/12</f>
        <v>1.2499999999999999E-2</v>
      </c>
      <c r="E24" s="6" t="s">
        <v>93</v>
      </c>
      <c r="F24" s="7"/>
      <c r="G24" s="4"/>
      <c r="H24" s="7"/>
      <c r="I24" s="8">
        <f t="shared" si="2"/>
        <v>0</v>
      </c>
      <c r="J24" s="5">
        <f t="shared" si="3"/>
        <v>0</v>
      </c>
      <c r="K24" s="5"/>
      <c r="L24" s="1"/>
      <c r="M24" s="1"/>
      <c r="N24" s="1"/>
    </row>
    <row r="25" spans="2:14" ht="50" x14ac:dyDescent="0.3">
      <c r="B25" s="4">
        <v>10</v>
      </c>
      <c r="C25" s="6" t="s">
        <v>124</v>
      </c>
      <c r="D25" s="5">
        <f>D15/12</f>
        <v>1.2499999999999999E-2</v>
      </c>
      <c r="E25" s="6" t="s">
        <v>93</v>
      </c>
      <c r="F25" s="7"/>
      <c r="G25" s="4"/>
      <c r="H25" s="7"/>
      <c r="I25" s="8"/>
      <c r="J25" s="5"/>
      <c r="K25" s="5"/>
      <c r="L25" s="1"/>
      <c r="M25" s="1"/>
      <c r="N25" s="1"/>
    </row>
    <row r="26" spans="2:14" ht="50" x14ac:dyDescent="0.3">
      <c r="B26" s="4">
        <v>11</v>
      </c>
      <c r="C26" s="6" t="s">
        <v>125</v>
      </c>
      <c r="D26" s="5">
        <f>D15/12</f>
        <v>1.2499999999999999E-2</v>
      </c>
      <c r="E26" s="6" t="s">
        <v>93</v>
      </c>
      <c r="F26" s="7"/>
      <c r="G26" s="4"/>
      <c r="H26" s="7"/>
      <c r="I26" s="8"/>
      <c r="J26" s="5"/>
      <c r="K26" s="5"/>
      <c r="L26" s="1"/>
      <c r="M26" s="1"/>
      <c r="N26" s="1"/>
    </row>
    <row r="27" spans="2:14" ht="50" x14ac:dyDescent="0.3">
      <c r="B27" s="4">
        <v>12</v>
      </c>
      <c r="C27" s="6" t="s">
        <v>123</v>
      </c>
      <c r="D27" s="5">
        <f>D16/12</f>
        <v>1.0416666666666667E-3</v>
      </c>
      <c r="E27" s="6" t="s">
        <v>93</v>
      </c>
      <c r="F27" s="7"/>
      <c r="G27" s="4"/>
      <c r="H27" s="7"/>
      <c r="I27" s="8"/>
      <c r="J27" s="5"/>
      <c r="K27" s="5"/>
      <c r="L27" s="1"/>
      <c r="M27" s="1"/>
      <c r="N27" s="1"/>
    </row>
    <row r="28" spans="2:14" ht="26" x14ac:dyDescent="0.3">
      <c r="B28" s="76"/>
      <c r="C28" s="84" t="s">
        <v>129</v>
      </c>
      <c r="D28" s="78">
        <v>0.05</v>
      </c>
      <c r="E28" s="79"/>
      <c r="F28" s="79"/>
      <c r="G28" s="79"/>
      <c r="H28" s="79"/>
      <c r="I28" s="79"/>
      <c r="J28" s="80"/>
      <c r="K28" s="80"/>
      <c r="L28" s="1"/>
      <c r="M28" s="1"/>
      <c r="N28" s="1"/>
    </row>
    <row r="29" spans="2:14" ht="75" x14ac:dyDescent="0.3">
      <c r="B29" s="4">
        <v>1</v>
      </c>
      <c r="C29" s="40" t="s">
        <v>120</v>
      </c>
      <c r="D29" s="57">
        <f>D28/3</f>
        <v>1.6666666666666666E-2</v>
      </c>
      <c r="E29" s="6" t="s">
        <v>101</v>
      </c>
      <c r="F29" s="41"/>
      <c r="G29" s="42"/>
      <c r="H29" s="41"/>
      <c r="I29" s="43">
        <f t="shared" si="2"/>
        <v>0</v>
      </c>
      <c r="J29" s="16">
        <f t="shared" ref="J29:J31" si="4">D29*(H29/5)</f>
        <v>0</v>
      </c>
      <c r="K29" s="16"/>
      <c r="L29" s="1"/>
      <c r="M29" s="1"/>
      <c r="N29" s="1"/>
    </row>
    <row r="30" spans="2:14" ht="75.5" x14ac:dyDescent="0.3">
      <c r="B30" s="4">
        <v>2</v>
      </c>
      <c r="C30" s="30" t="s">
        <v>121</v>
      </c>
      <c r="D30" s="58">
        <f>D28/3</f>
        <v>1.6666666666666666E-2</v>
      </c>
      <c r="E30" s="6" t="s">
        <v>101</v>
      </c>
      <c r="F30" s="7"/>
      <c r="G30" s="4"/>
      <c r="H30" s="7"/>
      <c r="I30" s="8">
        <f t="shared" si="2"/>
        <v>0</v>
      </c>
      <c r="J30" s="5">
        <f t="shared" si="4"/>
        <v>0</v>
      </c>
      <c r="K30" s="5"/>
      <c r="L30" s="1"/>
      <c r="M30" s="1"/>
      <c r="N30" s="1"/>
    </row>
    <row r="31" spans="2:14" ht="62.5" x14ac:dyDescent="0.3">
      <c r="B31" s="4">
        <v>3</v>
      </c>
      <c r="C31" s="59" t="s">
        <v>122</v>
      </c>
      <c r="D31" s="58">
        <f>D28/3</f>
        <v>1.6666666666666666E-2</v>
      </c>
      <c r="E31" s="6" t="s">
        <v>101</v>
      </c>
      <c r="F31" s="7"/>
      <c r="G31" s="4"/>
      <c r="H31" s="7"/>
      <c r="I31" s="8">
        <f t="shared" si="2"/>
        <v>0</v>
      </c>
      <c r="J31" s="5">
        <f t="shared" si="4"/>
        <v>0</v>
      </c>
      <c r="K31" s="5"/>
      <c r="L31" s="1"/>
      <c r="M31" s="1"/>
      <c r="N31" s="1"/>
    </row>
    <row r="32" spans="2:14" x14ac:dyDescent="0.3">
      <c r="B32" s="76"/>
      <c r="C32" s="83" t="s">
        <v>57</v>
      </c>
      <c r="D32" s="78">
        <v>0.05</v>
      </c>
      <c r="E32" s="79"/>
      <c r="F32" s="79"/>
      <c r="G32" s="79"/>
      <c r="H32" s="79"/>
      <c r="I32" s="79"/>
      <c r="J32" s="80"/>
      <c r="K32" s="80"/>
      <c r="L32" s="1"/>
      <c r="M32" s="1"/>
      <c r="N32" s="1"/>
    </row>
    <row r="33" spans="2:14" ht="62.5" x14ac:dyDescent="0.3">
      <c r="B33" s="4">
        <v>1</v>
      </c>
      <c r="C33" s="6" t="s">
        <v>118</v>
      </c>
      <c r="D33" s="5">
        <f>D32/4</f>
        <v>1.2500000000000001E-2</v>
      </c>
      <c r="E33" s="6" t="s">
        <v>100</v>
      </c>
      <c r="F33" s="7"/>
      <c r="G33" s="4"/>
      <c r="H33" s="7"/>
      <c r="I33" s="8">
        <f t="shared" si="2"/>
        <v>0</v>
      </c>
      <c r="J33" s="5">
        <f t="shared" ref="J33:J36" si="5">D33*(H33/5)</f>
        <v>0</v>
      </c>
      <c r="K33" s="5"/>
      <c r="L33" s="1"/>
      <c r="M33" s="1"/>
      <c r="N33" s="1"/>
    </row>
    <row r="34" spans="2:14" ht="62.5" x14ac:dyDescent="0.3">
      <c r="B34" s="4">
        <v>2</v>
      </c>
      <c r="C34" s="6" t="s">
        <v>130</v>
      </c>
      <c r="D34" s="5">
        <f>D32/4</f>
        <v>1.2500000000000001E-2</v>
      </c>
      <c r="E34" s="6" t="s">
        <v>100</v>
      </c>
      <c r="F34" s="7"/>
      <c r="G34" s="4"/>
      <c r="H34" s="7"/>
      <c r="I34" s="8">
        <f t="shared" si="2"/>
        <v>0</v>
      </c>
      <c r="J34" s="5">
        <f t="shared" si="5"/>
        <v>0</v>
      </c>
      <c r="K34" s="5"/>
      <c r="L34" s="1"/>
      <c r="M34" s="1"/>
      <c r="N34" s="1"/>
    </row>
    <row r="35" spans="2:14" ht="62.5" x14ac:dyDescent="0.3">
      <c r="B35" s="4">
        <v>3</v>
      </c>
      <c r="C35" s="6" t="s">
        <v>131</v>
      </c>
      <c r="D35" s="5">
        <f>D32/4</f>
        <v>1.2500000000000001E-2</v>
      </c>
      <c r="E35" s="6" t="s">
        <v>100</v>
      </c>
      <c r="F35" s="7"/>
      <c r="G35" s="4"/>
      <c r="H35" s="7"/>
      <c r="I35" s="8">
        <f t="shared" si="2"/>
        <v>0</v>
      </c>
      <c r="J35" s="5">
        <f t="shared" si="5"/>
        <v>0</v>
      </c>
      <c r="K35" s="5"/>
      <c r="L35" s="1"/>
      <c r="M35" s="1"/>
      <c r="N35" s="1"/>
    </row>
    <row r="36" spans="2:14" ht="62.5" x14ac:dyDescent="0.3">
      <c r="B36" s="4">
        <v>4</v>
      </c>
      <c r="C36" s="6" t="s">
        <v>132</v>
      </c>
      <c r="D36" s="5">
        <f>D32/4</f>
        <v>1.2500000000000001E-2</v>
      </c>
      <c r="E36" s="6" t="s">
        <v>100</v>
      </c>
      <c r="F36" s="7"/>
      <c r="G36" s="4"/>
      <c r="H36" s="7"/>
      <c r="I36" s="8">
        <f t="shared" si="2"/>
        <v>0</v>
      </c>
      <c r="J36" s="5">
        <f t="shared" si="5"/>
        <v>0</v>
      </c>
      <c r="K36" s="5"/>
      <c r="L36" s="1"/>
      <c r="M36" s="1"/>
      <c r="N36" s="1"/>
    </row>
    <row r="37" spans="2:14" x14ac:dyDescent="0.3">
      <c r="B37" s="76"/>
      <c r="C37" s="82" t="s">
        <v>136</v>
      </c>
      <c r="D37" s="78">
        <v>0.05</v>
      </c>
      <c r="E37" s="79"/>
      <c r="F37" s="79"/>
      <c r="G37" s="79"/>
      <c r="H37" s="79"/>
      <c r="I37" s="79"/>
      <c r="J37" s="80"/>
      <c r="K37" s="80"/>
      <c r="L37" s="1"/>
      <c r="M37" s="1"/>
      <c r="N37" s="1"/>
    </row>
    <row r="38" spans="2:14" ht="37.5" x14ac:dyDescent="0.3">
      <c r="B38" s="4">
        <v>1</v>
      </c>
      <c r="C38" s="30" t="s">
        <v>133</v>
      </c>
      <c r="D38" s="5">
        <f>D37/3</f>
        <v>1.6666666666666666E-2</v>
      </c>
      <c r="E38" s="6" t="s">
        <v>99</v>
      </c>
      <c r="F38" s="7"/>
      <c r="G38" s="4"/>
      <c r="H38" s="7"/>
      <c r="I38" s="8">
        <f t="shared" si="2"/>
        <v>0</v>
      </c>
      <c r="J38" s="5">
        <f t="shared" ref="J38:J40" si="6">D38*(H38/5)</f>
        <v>0</v>
      </c>
      <c r="K38" s="5"/>
      <c r="L38" s="1"/>
      <c r="M38" s="1"/>
      <c r="N38" s="1"/>
    </row>
    <row r="39" spans="2:14" ht="37.5" x14ac:dyDescent="0.3">
      <c r="B39" s="4">
        <v>2</v>
      </c>
      <c r="C39" s="31" t="s">
        <v>135</v>
      </c>
      <c r="D39" s="5">
        <f>D37/3</f>
        <v>1.6666666666666666E-2</v>
      </c>
      <c r="E39" s="6" t="s">
        <v>99</v>
      </c>
      <c r="F39" s="7"/>
      <c r="G39" s="4"/>
      <c r="H39" s="7"/>
      <c r="I39" s="8">
        <f t="shared" si="2"/>
        <v>0</v>
      </c>
      <c r="J39" s="5">
        <f t="shared" si="6"/>
        <v>0</v>
      </c>
      <c r="K39" s="5"/>
      <c r="L39" s="1"/>
      <c r="M39" s="1"/>
      <c r="N39" s="1"/>
    </row>
    <row r="40" spans="2:14" ht="37.5" x14ac:dyDescent="0.3">
      <c r="B40" s="4">
        <v>3</v>
      </c>
      <c r="C40" s="30" t="s">
        <v>134</v>
      </c>
      <c r="D40" s="5">
        <f>D37/3</f>
        <v>1.6666666666666666E-2</v>
      </c>
      <c r="E40" s="6" t="s">
        <v>99</v>
      </c>
      <c r="F40" s="7"/>
      <c r="G40" s="4"/>
      <c r="H40" s="7"/>
      <c r="I40" s="8">
        <f t="shared" si="2"/>
        <v>0</v>
      </c>
      <c r="J40" s="5">
        <f t="shared" si="6"/>
        <v>0</v>
      </c>
      <c r="K40" s="5"/>
      <c r="L40" s="1"/>
      <c r="M40" s="1"/>
      <c r="N40" s="1"/>
    </row>
    <row r="41" spans="2:14" x14ac:dyDescent="0.3">
      <c r="B41" s="17"/>
      <c r="C41" s="18" t="s">
        <v>31</v>
      </c>
      <c r="D41" s="19">
        <f>D37+D32+D15+D12+D28</f>
        <v>0.35</v>
      </c>
      <c r="E41" s="17"/>
      <c r="F41" s="17"/>
      <c r="G41" s="17"/>
      <c r="H41" s="17"/>
      <c r="I41" s="20" t="s">
        <v>32</v>
      </c>
      <c r="J41" s="21">
        <f>SUM(J13:J40)</f>
        <v>0</v>
      </c>
      <c r="K41" s="17"/>
      <c r="L41" s="17"/>
      <c r="M41" s="17"/>
      <c r="N41" s="17"/>
    </row>
    <row r="43" spans="2:14" x14ac:dyDescent="0.3">
      <c r="C43" s="15"/>
    </row>
  </sheetData>
  <mergeCells count="4">
    <mergeCell ref="D3:E3"/>
    <mergeCell ref="D4:E4"/>
    <mergeCell ref="D5:E5"/>
    <mergeCell ref="D6:E6"/>
  </mergeCells>
  <dataValidations count="1">
    <dataValidation type="list" allowBlank="1" showInputMessage="1" showErrorMessage="1" sqref="H13:H14 F13:F14 F29:F31 F33:F36 H33:H36 H29:H31 F16:F27 H16:H27 F38:F40 H38:H40" xr:uid="{FF79AF85-A2E0-45A1-93BC-B3DECA68B712}">
      <formula1>$R$13:$R$14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EE22-296B-4E4D-B836-45A76EB1C8C1}">
  <dimension ref="B2:Q38"/>
  <sheetViews>
    <sheetView topLeftCell="A15" workbookViewId="0">
      <selection activeCell="C25" sqref="C25"/>
    </sheetView>
  </sheetViews>
  <sheetFormatPr defaultRowHeight="14" x14ac:dyDescent="0.3"/>
  <cols>
    <col min="2" max="2" width="4.58203125" customWidth="1"/>
    <col min="3" max="3" width="46" customWidth="1"/>
    <col min="5" max="5" width="34.58203125" customWidth="1"/>
    <col min="6" max="6" width="11.25" customWidth="1"/>
    <col min="7" max="7" width="34.58203125" customWidth="1"/>
    <col min="8" max="8" width="15.08203125" customWidth="1"/>
    <col min="9" max="9" width="13.25" customWidth="1"/>
    <col min="10" max="10" width="13.75" customWidth="1"/>
    <col min="11" max="11" width="32.58203125" customWidth="1"/>
  </cols>
  <sheetData>
    <row r="2" spans="2:17" x14ac:dyDescent="0.3">
      <c r="C2" s="14" t="s">
        <v>34</v>
      </c>
    </row>
    <row r="3" spans="2:17" x14ac:dyDescent="0.3">
      <c r="C3" s="10" t="s">
        <v>23</v>
      </c>
      <c r="D3" s="102" t="s">
        <v>26</v>
      </c>
      <c r="E3" s="102"/>
    </row>
    <row r="4" spans="2:17" x14ac:dyDescent="0.3">
      <c r="C4" s="10" t="s">
        <v>27</v>
      </c>
      <c r="D4" s="103"/>
      <c r="E4" s="103"/>
    </row>
    <row r="5" spans="2:17" x14ac:dyDescent="0.3">
      <c r="C5" s="10" t="s">
        <v>24</v>
      </c>
      <c r="D5" s="102" t="s">
        <v>28</v>
      </c>
      <c r="E5" s="102"/>
    </row>
    <row r="6" spans="2:17" x14ac:dyDescent="0.3">
      <c r="C6" s="10" t="s">
        <v>25</v>
      </c>
      <c r="D6" s="104"/>
      <c r="E6" s="105"/>
    </row>
    <row r="8" spans="2:17" ht="15.5" x14ac:dyDescent="0.35">
      <c r="C8" s="11" t="s">
        <v>29</v>
      </c>
    </row>
    <row r="9" spans="2:17" ht="15.5" x14ac:dyDescent="0.35">
      <c r="C9" s="12" t="s">
        <v>30</v>
      </c>
    </row>
    <row r="10" spans="2:17" ht="16" thickBot="1" x14ac:dyDescent="0.4">
      <c r="C10" s="13"/>
    </row>
    <row r="11" spans="2:17" ht="31.5" customHeight="1" x14ac:dyDescent="0.3">
      <c r="B11" s="54" t="s">
        <v>12</v>
      </c>
      <c r="C11" s="49" t="s">
        <v>13</v>
      </c>
      <c r="D11" s="50" t="s">
        <v>14</v>
      </c>
      <c r="E11" s="50" t="s">
        <v>15</v>
      </c>
      <c r="F11" s="51" t="s">
        <v>16</v>
      </c>
      <c r="G11" s="51" t="s">
        <v>17</v>
      </c>
      <c r="H11" s="52" t="s">
        <v>18</v>
      </c>
      <c r="I11" s="52" t="s">
        <v>19</v>
      </c>
      <c r="J11" s="52" t="s">
        <v>20</v>
      </c>
      <c r="K11" s="53" t="s">
        <v>21</v>
      </c>
    </row>
    <row r="12" spans="2:17" ht="36.75" customHeight="1" x14ac:dyDescent="0.3">
      <c r="B12" s="76"/>
      <c r="C12" s="77" t="s">
        <v>58</v>
      </c>
      <c r="D12" s="78">
        <v>0.05</v>
      </c>
      <c r="E12" s="79"/>
      <c r="F12" s="79"/>
      <c r="G12" s="79"/>
      <c r="H12" s="79"/>
      <c r="I12" s="79"/>
      <c r="J12" s="80"/>
      <c r="K12" s="80"/>
      <c r="L12" s="1"/>
      <c r="M12" s="1"/>
      <c r="O12">
        <v>0</v>
      </c>
    </row>
    <row r="13" spans="2:17" ht="53.25" customHeight="1" x14ac:dyDescent="0.3">
      <c r="B13" s="4">
        <v>1</v>
      </c>
      <c r="C13" s="31" t="s">
        <v>137</v>
      </c>
      <c r="D13" s="5">
        <f>D12/1</f>
        <v>0.05</v>
      </c>
      <c r="E13" s="6" t="s">
        <v>93</v>
      </c>
      <c r="F13" s="7">
        <v>5</v>
      </c>
      <c r="G13" s="4"/>
      <c r="H13" s="7">
        <v>0</v>
      </c>
      <c r="I13" s="8">
        <f t="shared" ref="I13" si="0">H13/5</f>
        <v>0</v>
      </c>
      <c r="J13" s="5">
        <f t="shared" ref="J13" si="1">D13*(H13/5)</f>
        <v>0</v>
      </c>
      <c r="K13" s="5"/>
      <c r="L13" s="1"/>
      <c r="M13" s="1"/>
      <c r="O13" s="2">
        <v>5</v>
      </c>
      <c r="Q13" s="3" t="s">
        <v>0</v>
      </c>
    </row>
    <row r="14" spans="2:17" ht="21" customHeight="1" x14ac:dyDescent="0.3">
      <c r="B14" s="76"/>
      <c r="C14" s="81" t="s">
        <v>139</v>
      </c>
      <c r="D14" s="78">
        <v>0.02</v>
      </c>
      <c r="E14" s="79"/>
      <c r="F14" s="79"/>
      <c r="G14" s="79"/>
      <c r="H14" s="79"/>
      <c r="I14" s="79"/>
      <c r="J14" s="80"/>
      <c r="K14" s="80"/>
      <c r="L14" s="1"/>
      <c r="M14" s="1"/>
    </row>
    <row r="15" spans="2:17" ht="50" x14ac:dyDescent="0.3">
      <c r="B15" s="4">
        <v>2</v>
      </c>
      <c r="C15" s="60" t="s">
        <v>138</v>
      </c>
      <c r="D15" s="5">
        <f>D14/1</f>
        <v>0.02</v>
      </c>
      <c r="E15" s="6" t="s">
        <v>93</v>
      </c>
      <c r="F15" s="7"/>
      <c r="G15" s="4"/>
      <c r="H15" s="7">
        <v>0</v>
      </c>
      <c r="I15" s="8">
        <f t="shared" ref="I15:I21" si="2">H15/5</f>
        <v>0</v>
      </c>
      <c r="J15" s="5">
        <f t="shared" ref="J15" si="3">D15*(H15/5)</f>
        <v>0</v>
      </c>
      <c r="K15" s="5"/>
      <c r="L15" s="1"/>
      <c r="M15" s="1"/>
    </row>
    <row r="16" spans="2:17" x14ac:dyDescent="0.3">
      <c r="B16" s="76"/>
      <c r="C16" s="77" t="s">
        <v>59</v>
      </c>
      <c r="D16" s="78">
        <v>0.03</v>
      </c>
      <c r="E16" s="79"/>
      <c r="F16" s="79"/>
      <c r="G16" s="79"/>
      <c r="H16" s="79"/>
      <c r="I16" s="79"/>
      <c r="J16" s="80"/>
      <c r="K16" s="80"/>
    </row>
    <row r="17" spans="2:11" ht="62.5" x14ac:dyDescent="0.3">
      <c r="B17" s="4">
        <v>3</v>
      </c>
      <c r="C17" s="30" t="s">
        <v>140</v>
      </c>
      <c r="D17" s="5">
        <f>D16/1</f>
        <v>0.03</v>
      </c>
      <c r="E17" s="6" t="s">
        <v>101</v>
      </c>
      <c r="F17" s="7"/>
      <c r="G17" s="4"/>
      <c r="H17" s="7">
        <v>0</v>
      </c>
      <c r="I17" s="8">
        <f t="shared" si="2"/>
        <v>0</v>
      </c>
      <c r="J17" s="5">
        <f t="shared" ref="J17" si="4">D17*(H17/5)</f>
        <v>0</v>
      </c>
      <c r="K17" s="5"/>
    </row>
    <row r="18" spans="2:11" x14ac:dyDescent="0.3">
      <c r="B18" s="76"/>
      <c r="C18" s="77" t="s">
        <v>60</v>
      </c>
      <c r="D18" s="78">
        <v>0.02</v>
      </c>
      <c r="E18" s="79"/>
      <c r="F18" s="79"/>
      <c r="G18" s="79"/>
      <c r="H18" s="79"/>
      <c r="I18" s="79"/>
      <c r="J18" s="80"/>
      <c r="K18" s="80"/>
    </row>
    <row r="19" spans="2:11" ht="62.5" x14ac:dyDescent="0.3">
      <c r="B19" s="4">
        <v>4</v>
      </c>
      <c r="C19" s="30" t="s">
        <v>141</v>
      </c>
      <c r="D19" s="5">
        <f>D18/1</f>
        <v>0.02</v>
      </c>
      <c r="E19" s="6" t="s">
        <v>102</v>
      </c>
      <c r="F19" s="7"/>
      <c r="G19" s="4"/>
      <c r="H19" s="7">
        <v>0</v>
      </c>
      <c r="I19" s="8">
        <f t="shared" si="2"/>
        <v>0</v>
      </c>
      <c r="J19" s="5">
        <f t="shared" ref="J19" si="5">D19*(H19/5)</f>
        <v>0</v>
      </c>
      <c r="K19" s="5"/>
    </row>
    <row r="20" spans="2:11" x14ac:dyDescent="0.3">
      <c r="B20" s="76"/>
      <c r="C20" s="77" t="s">
        <v>61</v>
      </c>
      <c r="D20" s="78">
        <v>0.03</v>
      </c>
      <c r="E20" s="79"/>
      <c r="F20" s="79"/>
      <c r="G20" s="79"/>
      <c r="H20" s="79"/>
      <c r="I20" s="79"/>
      <c r="J20" s="80"/>
      <c r="K20" s="80"/>
    </row>
    <row r="21" spans="2:11" ht="37.5" x14ac:dyDescent="0.3">
      <c r="B21" s="4">
        <v>5</v>
      </c>
      <c r="C21" s="30" t="s">
        <v>142</v>
      </c>
      <c r="D21" s="5">
        <f>D20/1</f>
        <v>0.03</v>
      </c>
      <c r="E21" s="6" t="s">
        <v>99</v>
      </c>
      <c r="F21" s="7"/>
      <c r="G21" s="4"/>
      <c r="H21" s="7">
        <v>0</v>
      </c>
      <c r="I21" s="8">
        <f t="shared" si="2"/>
        <v>0</v>
      </c>
      <c r="J21" s="5">
        <f t="shared" ref="J21" si="6">D21*(H21/5)</f>
        <v>0</v>
      </c>
      <c r="K21" s="5"/>
    </row>
    <row r="22" spans="2:11" x14ac:dyDescent="0.3">
      <c r="B22" s="17"/>
      <c r="C22" s="18" t="s">
        <v>31</v>
      </c>
      <c r="D22" s="19">
        <f>D20+D18+D16+D14+D12</f>
        <v>0.15000000000000002</v>
      </c>
      <c r="E22" s="17"/>
      <c r="F22" s="17"/>
      <c r="G22" s="17"/>
      <c r="H22" s="17"/>
      <c r="I22" s="20" t="s">
        <v>32</v>
      </c>
      <c r="J22" s="21">
        <f>SUM(J13:J21)</f>
        <v>0</v>
      </c>
      <c r="K22" s="17"/>
    </row>
    <row r="24" spans="2:11" x14ac:dyDescent="0.3">
      <c r="C24" s="15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</sheetData>
  <mergeCells count="4">
    <mergeCell ref="D3:E3"/>
    <mergeCell ref="D4:E4"/>
    <mergeCell ref="D5:E5"/>
    <mergeCell ref="D6:E6"/>
  </mergeCells>
  <dataValidations count="1">
    <dataValidation type="list" allowBlank="1" showInputMessage="1" showErrorMessage="1" sqref="F13 F15 F17 F19 F21 H13 H15 H17 H19 H21" xr:uid="{9E012B35-8CE2-4C49-A34E-5264E6D0A8B8}">
      <formula1>$O$12:$O$13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58E-3BBB-48A8-9C4F-56DF4580BFEB}">
  <dimension ref="B2:Q28"/>
  <sheetViews>
    <sheetView topLeftCell="A19" workbookViewId="0">
      <selection activeCell="B24" sqref="B24:K24"/>
    </sheetView>
  </sheetViews>
  <sheetFormatPr defaultRowHeight="14" x14ac:dyDescent="0.3"/>
  <cols>
    <col min="2" max="2" width="4.58203125" customWidth="1"/>
    <col min="3" max="3" width="46" customWidth="1"/>
    <col min="5" max="5" width="34.58203125" customWidth="1"/>
    <col min="6" max="6" width="11.25" customWidth="1"/>
    <col min="7" max="7" width="34.58203125" customWidth="1"/>
    <col min="8" max="8" width="15.08203125" customWidth="1"/>
    <col min="9" max="9" width="13.25" customWidth="1"/>
    <col min="10" max="10" width="13.75" customWidth="1"/>
    <col min="11" max="11" width="32.58203125" customWidth="1"/>
  </cols>
  <sheetData>
    <row r="2" spans="2:17" x14ac:dyDescent="0.3">
      <c r="C2" s="14" t="s">
        <v>83</v>
      </c>
    </row>
    <row r="3" spans="2:17" x14ac:dyDescent="0.3">
      <c r="C3" s="10" t="s">
        <v>23</v>
      </c>
      <c r="D3" s="102" t="s">
        <v>26</v>
      </c>
      <c r="E3" s="102"/>
    </row>
    <row r="4" spans="2:17" x14ac:dyDescent="0.3">
      <c r="C4" s="10" t="s">
        <v>27</v>
      </c>
      <c r="D4" s="103"/>
      <c r="E4" s="103"/>
    </row>
    <row r="5" spans="2:17" x14ac:dyDescent="0.3">
      <c r="C5" s="10" t="s">
        <v>24</v>
      </c>
      <c r="D5" s="102" t="s">
        <v>28</v>
      </c>
      <c r="E5" s="102"/>
    </row>
    <row r="6" spans="2:17" x14ac:dyDescent="0.3">
      <c r="C6" s="10" t="s">
        <v>25</v>
      </c>
      <c r="D6" s="104"/>
      <c r="E6" s="105"/>
    </row>
    <row r="8" spans="2:17" ht="15.5" x14ac:dyDescent="0.35">
      <c r="C8" s="11" t="s">
        <v>29</v>
      </c>
    </row>
    <row r="9" spans="2:17" ht="15.5" x14ac:dyDescent="0.35">
      <c r="C9" s="12" t="s">
        <v>30</v>
      </c>
    </row>
    <row r="10" spans="2:17" ht="16" thickBot="1" x14ac:dyDescent="0.4">
      <c r="C10" s="13"/>
    </row>
    <row r="11" spans="2:17" ht="31.5" customHeight="1" x14ac:dyDescent="0.3">
      <c r="B11" s="54" t="s">
        <v>12</v>
      </c>
      <c r="C11" s="49" t="s">
        <v>13</v>
      </c>
      <c r="D11" s="50" t="s">
        <v>14</v>
      </c>
      <c r="E11" s="50" t="s">
        <v>15</v>
      </c>
      <c r="F11" s="51" t="s">
        <v>16</v>
      </c>
      <c r="G11" s="51" t="s">
        <v>17</v>
      </c>
      <c r="H11" s="52" t="s">
        <v>18</v>
      </c>
      <c r="I11" s="52" t="s">
        <v>19</v>
      </c>
      <c r="J11" s="52" t="s">
        <v>20</v>
      </c>
      <c r="K11" s="53" t="s">
        <v>21</v>
      </c>
    </row>
    <row r="12" spans="2:17" ht="45" customHeight="1" x14ac:dyDescent="0.3">
      <c r="B12" s="76"/>
      <c r="C12" s="77" t="s">
        <v>84</v>
      </c>
      <c r="D12" s="78">
        <v>0.02</v>
      </c>
      <c r="E12" s="79"/>
      <c r="F12" s="79"/>
      <c r="G12" s="79"/>
      <c r="H12" s="79"/>
      <c r="I12" s="79"/>
      <c r="J12" s="80"/>
      <c r="K12" s="80"/>
      <c r="L12" s="1"/>
      <c r="M12" s="1"/>
      <c r="O12">
        <v>0</v>
      </c>
    </row>
    <row r="13" spans="2:17" ht="41.25" customHeight="1" x14ac:dyDescent="0.3">
      <c r="B13" s="4">
        <v>1</v>
      </c>
      <c r="C13" s="6" t="s">
        <v>82</v>
      </c>
      <c r="D13" s="5">
        <f>D12/1</f>
        <v>0.02</v>
      </c>
      <c r="E13" s="6" t="s">
        <v>1</v>
      </c>
      <c r="F13" s="7"/>
      <c r="G13" s="4"/>
      <c r="H13" s="7">
        <v>0</v>
      </c>
      <c r="I13" s="8">
        <f>H13/7</f>
        <v>0</v>
      </c>
      <c r="J13" s="5">
        <f t="shared" ref="J13" si="0">D13*(H13/5)</f>
        <v>0</v>
      </c>
      <c r="K13" s="5"/>
      <c r="L13" s="1"/>
      <c r="M13" s="1"/>
      <c r="O13" s="2">
        <v>5</v>
      </c>
      <c r="Q13" s="3" t="s">
        <v>0</v>
      </c>
    </row>
    <row r="14" spans="2:17" x14ac:dyDescent="0.3">
      <c r="B14" s="76"/>
      <c r="C14" s="81" t="s">
        <v>85</v>
      </c>
      <c r="D14" s="78">
        <v>0.01</v>
      </c>
      <c r="E14" s="79"/>
      <c r="F14" s="79"/>
      <c r="G14" s="79"/>
      <c r="H14" s="79"/>
      <c r="I14" s="79"/>
      <c r="J14" s="80"/>
      <c r="K14" s="80"/>
      <c r="L14" s="1"/>
      <c r="M14" s="1"/>
    </row>
    <row r="15" spans="2:17" ht="37.5" x14ac:dyDescent="0.3">
      <c r="B15" s="4">
        <v>2</v>
      </c>
      <c r="C15" s="6" t="s">
        <v>82</v>
      </c>
      <c r="D15" s="5">
        <f>D14/1</f>
        <v>0.01</v>
      </c>
      <c r="E15" s="6" t="s">
        <v>1</v>
      </c>
      <c r="F15" s="7"/>
      <c r="G15" s="4"/>
      <c r="H15" s="7">
        <v>0</v>
      </c>
      <c r="I15" s="8">
        <f>H15/7</f>
        <v>0</v>
      </c>
      <c r="J15" s="5">
        <f t="shared" ref="J15" si="1">D15*(H15/5)</f>
        <v>0</v>
      </c>
      <c r="K15" s="5"/>
      <c r="L15" s="1"/>
      <c r="M15" s="1"/>
    </row>
    <row r="16" spans="2:17" x14ac:dyDescent="0.3">
      <c r="B16" s="76"/>
      <c r="C16" s="77" t="s">
        <v>81</v>
      </c>
      <c r="D16" s="78">
        <v>0.02</v>
      </c>
      <c r="E16" s="79"/>
      <c r="F16" s="79"/>
      <c r="G16" s="79"/>
      <c r="H16" s="79"/>
      <c r="I16" s="79"/>
      <c r="J16" s="80"/>
      <c r="K16" s="80"/>
    </row>
    <row r="17" spans="2:11" ht="37.5" x14ac:dyDescent="0.3">
      <c r="B17" s="4">
        <v>3</v>
      </c>
      <c r="C17" s="6" t="s">
        <v>82</v>
      </c>
      <c r="D17" s="5">
        <f>D16/1</f>
        <v>0.02</v>
      </c>
      <c r="E17" s="6" t="s">
        <v>1</v>
      </c>
      <c r="F17" s="7"/>
      <c r="G17" s="4"/>
      <c r="H17" s="7">
        <v>0</v>
      </c>
      <c r="I17" s="8">
        <f>H17/7</f>
        <v>0</v>
      </c>
      <c r="J17" s="5">
        <f t="shared" ref="J17" si="2">D17*(H17/5)</f>
        <v>0</v>
      </c>
      <c r="K17" s="5"/>
    </row>
    <row r="18" spans="2:11" x14ac:dyDescent="0.3">
      <c r="B18" s="76"/>
      <c r="C18" s="77" t="s">
        <v>86</v>
      </c>
      <c r="D18" s="78">
        <v>0.01</v>
      </c>
      <c r="E18" s="79"/>
      <c r="F18" s="79"/>
      <c r="G18" s="79"/>
      <c r="H18" s="79"/>
      <c r="I18" s="79"/>
      <c r="J18" s="80"/>
      <c r="K18" s="80"/>
    </row>
    <row r="19" spans="2:11" ht="37.5" x14ac:dyDescent="0.3">
      <c r="B19" s="4">
        <v>4</v>
      </c>
      <c r="C19" s="6" t="s">
        <v>82</v>
      </c>
      <c r="D19" s="5">
        <f>D18/1</f>
        <v>0.01</v>
      </c>
      <c r="E19" s="6" t="s">
        <v>1</v>
      </c>
      <c r="F19" s="7"/>
      <c r="G19" s="4"/>
      <c r="H19" s="7">
        <v>0</v>
      </c>
      <c r="I19" s="8">
        <f>H19/7</f>
        <v>0</v>
      </c>
      <c r="J19" s="5">
        <f t="shared" ref="J19" si="3">D19*(H19/5)</f>
        <v>0</v>
      </c>
      <c r="K19" s="5"/>
    </row>
    <row r="20" spans="2:11" ht="26" x14ac:dyDescent="0.3">
      <c r="B20" s="76"/>
      <c r="C20" s="77" t="s">
        <v>87</v>
      </c>
      <c r="D20" s="78">
        <v>0.02</v>
      </c>
      <c r="E20" s="79"/>
      <c r="F20" s="79"/>
      <c r="G20" s="79"/>
      <c r="H20" s="79"/>
      <c r="I20" s="79"/>
      <c r="J20" s="80"/>
      <c r="K20" s="80"/>
    </row>
    <row r="21" spans="2:11" ht="37.5" x14ac:dyDescent="0.3">
      <c r="B21" s="4">
        <v>5</v>
      </c>
      <c r="C21" s="6" t="s">
        <v>82</v>
      </c>
      <c r="D21" s="5">
        <f>D20/1</f>
        <v>0.02</v>
      </c>
      <c r="E21" s="6" t="s">
        <v>1</v>
      </c>
      <c r="F21" s="7"/>
      <c r="G21" s="4"/>
      <c r="H21" s="7">
        <v>0</v>
      </c>
      <c r="I21" s="8">
        <f>H21/7</f>
        <v>0</v>
      </c>
      <c r="J21" s="5">
        <f t="shared" ref="J21" si="4">D21*(H21/5)</f>
        <v>0</v>
      </c>
      <c r="K21" s="5"/>
    </row>
    <row r="22" spans="2:11" ht="26" x14ac:dyDescent="0.3">
      <c r="B22" s="76"/>
      <c r="C22" s="77" t="s">
        <v>151</v>
      </c>
      <c r="D22" s="78">
        <v>0.01</v>
      </c>
      <c r="E22" s="79"/>
      <c r="F22" s="79"/>
      <c r="G22" s="79"/>
      <c r="H22" s="79"/>
      <c r="I22" s="79"/>
      <c r="J22" s="80"/>
      <c r="K22" s="80"/>
    </row>
    <row r="23" spans="2:11" ht="37.5" x14ac:dyDescent="0.3">
      <c r="B23" s="4">
        <v>6</v>
      </c>
      <c r="C23" s="6" t="s">
        <v>82</v>
      </c>
      <c r="D23" s="5">
        <f>D22/1</f>
        <v>0.01</v>
      </c>
      <c r="E23" s="6" t="s">
        <v>1</v>
      </c>
      <c r="F23" s="7"/>
      <c r="G23" s="4"/>
      <c r="H23" s="7">
        <v>0</v>
      </c>
      <c r="I23" s="8">
        <f>H23/7</f>
        <v>0</v>
      </c>
      <c r="J23" s="5">
        <f t="shared" ref="J23" si="5">D23*(H23/5)</f>
        <v>0</v>
      </c>
      <c r="K23" s="5"/>
    </row>
    <row r="24" spans="2:11" ht="26" x14ac:dyDescent="0.3">
      <c r="B24" s="76"/>
      <c r="C24" s="77" t="s">
        <v>152</v>
      </c>
      <c r="D24" s="78">
        <v>0.01</v>
      </c>
      <c r="E24" s="79"/>
      <c r="F24" s="79"/>
      <c r="G24" s="79"/>
      <c r="H24" s="79"/>
      <c r="I24" s="79"/>
      <c r="J24" s="80"/>
      <c r="K24" s="80"/>
    </row>
    <row r="25" spans="2:11" ht="37.5" x14ac:dyDescent="0.3">
      <c r="B25" s="4">
        <v>7</v>
      </c>
      <c r="C25" s="6" t="s">
        <v>82</v>
      </c>
      <c r="D25" s="5">
        <f>D24/1</f>
        <v>0.01</v>
      </c>
      <c r="E25" s="6" t="s">
        <v>1</v>
      </c>
      <c r="F25" s="7"/>
      <c r="G25" s="4"/>
      <c r="H25" s="7">
        <v>0</v>
      </c>
      <c r="I25" s="8">
        <f>H25/7</f>
        <v>0</v>
      </c>
      <c r="J25" s="5">
        <f t="shared" ref="J25" si="6">D25*(H25/5)</f>
        <v>0</v>
      </c>
      <c r="K25" s="5"/>
    </row>
    <row r="26" spans="2:11" x14ac:dyDescent="0.3">
      <c r="B26" s="17"/>
      <c r="C26" s="18" t="s">
        <v>31</v>
      </c>
      <c r="D26" s="19">
        <f>D24+D18+D16+D14+D12+D20+D22</f>
        <v>0.1</v>
      </c>
      <c r="E26" s="17"/>
      <c r="F26" s="17"/>
      <c r="G26" s="17"/>
      <c r="H26" s="17"/>
      <c r="I26" s="20" t="s">
        <v>32</v>
      </c>
      <c r="J26" s="21">
        <f>SUM(J13:J25)</f>
        <v>0</v>
      </c>
      <c r="K26" s="17"/>
    </row>
    <row r="28" spans="2:11" x14ac:dyDescent="0.3">
      <c r="C28" s="15"/>
    </row>
  </sheetData>
  <mergeCells count="4">
    <mergeCell ref="D3:E3"/>
    <mergeCell ref="D4:E4"/>
    <mergeCell ref="D5:E5"/>
    <mergeCell ref="D6:E6"/>
  </mergeCells>
  <dataValidations count="1">
    <dataValidation type="list" allowBlank="1" showInputMessage="1" showErrorMessage="1" sqref="F13 F15 F17 H21 F25 H13 H15 H17 H25 H19 F19 F21 H23 F23" xr:uid="{A4F8261F-5B65-453E-8FFA-F21B620183EA}">
      <formula1>$O$12:$O$13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48CF7-44EE-4111-B5C9-128E3581CF33}">
  <dimension ref="B2:Q18"/>
  <sheetViews>
    <sheetView workbookViewId="0">
      <selection activeCell="B14" sqref="B14:K14"/>
    </sheetView>
  </sheetViews>
  <sheetFormatPr defaultRowHeight="14" x14ac:dyDescent="0.3"/>
  <cols>
    <col min="2" max="2" width="4.58203125" customWidth="1"/>
    <col min="3" max="3" width="46" customWidth="1"/>
    <col min="5" max="5" width="34.58203125" customWidth="1"/>
    <col min="6" max="6" width="11.25" customWidth="1"/>
    <col min="7" max="7" width="34.58203125" customWidth="1"/>
    <col min="8" max="8" width="15.08203125" customWidth="1"/>
    <col min="9" max="9" width="13.25" customWidth="1"/>
    <col min="10" max="10" width="13.75" customWidth="1"/>
    <col min="11" max="11" width="32.58203125" customWidth="1"/>
  </cols>
  <sheetData>
    <row r="2" spans="2:17" x14ac:dyDescent="0.3">
      <c r="C2" s="14" t="s">
        <v>90</v>
      </c>
    </row>
    <row r="3" spans="2:17" x14ac:dyDescent="0.3">
      <c r="C3" s="10" t="s">
        <v>23</v>
      </c>
      <c r="D3" s="102" t="s">
        <v>26</v>
      </c>
      <c r="E3" s="102"/>
    </row>
    <row r="4" spans="2:17" x14ac:dyDescent="0.3">
      <c r="C4" s="10" t="s">
        <v>27</v>
      </c>
      <c r="D4" s="103"/>
      <c r="E4" s="103"/>
    </row>
    <row r="5" spans="2:17" x14ac:dyDescent="0.3">
      <c r="C5" s="10" t="s">
        <v>24</v>
      </c>
      <c r="D5" s="102" t="s">
        <v>28</v>
      </c>
      <c r="E5" s="102"/>
    </row>
    <row r="6" spans="2:17" x14ac:dyDescent="0.3">
      <c r="C6" s="10" t="s">
        <v>25</v>
      </c>
      <c r="D6" s="104"/>
      <c r="E6" s="105"/>
    </row>
    <row r="8" spans="2:17" ht="15.5" x14ac:dyDescent="0.35">
      <c r="C8" s="11" t="s">
        <v>29</v>
      </c>
    </row>
    <row r="9" spans="2:17" ht="15.5" x14ac:dyDescent="0.35">
      <c r="C9" s="12" t="s">
        <v>30</v>
      </c>
    </row>
    <row r="10" spans="2:17" ht="16" thickBot="1" x14ac:dyDescent="0.4">
      <c r="C10" s="13"/>
    </row>
    <row r="11" spans="2:17" ht="31.5" customHeight="1" x14ac:dyDescent="0.3">
      <c r="B11" s="54" t="s">
        <v>12</v>
      </c>
      <c r="C11" s="56" t="s">
        <v>13</v>
      </c>
      <c r="D11" s="55" t="s">
        <v>14</v>
      </c>
      <c r="E11" s="50" t="s">
        <v>15</v>
      </c>
      <c r="F11" s="51" t="s">
        <v>16</v>
      </c>
      <c r="G11" s="51" t="s">
        <v>17</v>
      </c>
      <c r="H11" s="52" t="s">
        <v>18</v>
      </c>
      <c r="I11" s="52" t="s">
        <v>19</v>
      </c>
      <c r="J11" s="52" t="s">
        <v>20</v>
      </c>
      <c r="K11" s="53" t="s">
        <v>21</v>
      </c>
    </row>
    <row r="12" spans="2:17" ht="17.25" customHeight="1" x14ac:dyDescent="0.3">
      <c r="B12" s="76"/>
      <c r="C12" s="82" t="s">
        <v>91</v>
      </c>
      <c r="D12" s="78">
        <v>0.05</v>
      </c>
      <c r="E12" s="79"/>
      <c r="F12" s="79"/>
      <c r="G12" s="79"/>
      <c r="H12" s="79"/>
      <c r="I12" s="79"/>
      <c r="J12" s="80"/>
      <c r="K12" s="80"/>
      <c r="L12" s="1"/>
      <c r="M12" s="1"/>
      <c r="O12">
        <v>0</v>
      </c>
    </row>
    <row r="13" spans="2:17" ht="41.25" customHeight="1" x14ac:dyDescent="0.3">
      <c r="B13" s="4">
        <v>1</v>
      </c>
      <c r="C13" s="6" t="s">
        <v>82</v>
      </c>
      <c r="D13" s="5">
        <f>D12/2</f>
        <v>2.5000000000000001E-2</v>
      </c>
      <c r="E13" s="6" t="s">
        <v>93</v>
      </c>
      <c r="F13" s="7"/>
      <c r="G13" s="4"/>
      <c r="H13" s="7">
        <v>0</v>
      </c>
      <c r="I13" s="8">
        <f>H13/7</f>
        <v>0</v>
      </c>
      <c r="J13" s="5">
        <f t="shared" ref="J13" si="0">D13*(H13/5)</f>
        <v>0</v>
      </c>
      <c r="K13" s="5"/>
      <c r="L13" s="1"/>
      <c r="M13" s="1"/>
      <c r="O13" s="2">
        <v>5</v>
      </c>
      <c r="Q13" s="3" t="s">
        <v>0</v>
      </c>
    </row>
    <row r="14" spans="2:17" x14ac:dyDescent="0.3">
      <c r="B14" s="76"/>
      <c r="C14" s="82" t="s">
        <v>92</v>
      </c>
      <c r="D14" s="78">
        <v>0.05</v>
      </c>
      <c r="E14" s="79"/>
      <c r="F14" s="79"/>
      <c r="G14" s="79"/>
      <c r="H14" s="79"/>
      <c r="I14" s="79"/>
      <c r="J14" s="80"/>
      <c r="K14" s="80"/>
      <c r="L14" s="1"/>
      <c r="M14" s="1"/>
    </row>
    <row r="15" spans="2:17" ht="50" x14ac:dyDescent="0.3">
      <c r="B15" s="4">
        <v>2</v>
      </c>
      <c r="C15" s="6" t="s">
        <v>82</v>
      </c>
      <c r="D15" s="5">
        <f>D14/2</f>
        <v>2.5000000000000001E-2</v>
      </c>
      <c r="E15" s="6" t="s">
        <v>93</v>
      </c>
      <c r="F15" s="7"/>
      <c r="G15" s="4"/>
      <c r="H15" s="7">
        <v>0</v>
      </c>
      <c r="I15" s="8">
        <f>H15/7</f>
        <v>0</v>
      </c>
      <c r="J15" s="5">
        <f t="shared" ref="J15" si="1">D15*(H15/5)</f>
        <v>0</v>
      </c>
      <c r="K15" s="5"/>
      <c r="L15" s="1"/>
      <c r="M15" s="1"/>
    </row>
    <row r="16" spans="2:17" x14ac:dyDescent="0.3">
      <c r="B16" s="17"/>
      <c r="C16" s="18" t="s">
        <v>31</v>
      </c>
      <c r="D16" s="19">
        <f>D14+D12</f>
        <v>0.1</v>
      </c>
      <c r="E16" s="17"/>
      <c r="F16" s="17"/>
      <c r="G16" s="17"/>
      <c r="H16" s="17"/>
      <c r="I16" s="20" t="s">
        <v>32</v>
      </c>
      <c r="J16" s="21">
        <f>SUM(J13:J15)</f>
        <v>0</v>
      </c>
      <c r="K16" s="17"/>
    </row>
    <row r="18" spans="3:3" x14ac:dyDescent="0.3">
      <c r="C18" s="15"/>
    </row>
  </sheetData>
  <mergeCells count="4">
    <mergeCell ref="D3:E3"/>
    <mergeCell ref="D4:E4"/>
    <mergeCell ref="D5:E5"/>
    <mergeCell ref="D6:E6"/>
  </mergeCells>
  <dataValidations count="1">
    <dataValidation type="list" allowBlank="1" showInputMessage="1" showErrorMessage="1" sqref="F13 F15 H13 H15" xr:uid="{BCC00EB4-7DDE-4A65-96CB-61FA400B0874}">
      <formula1>$O$12:$O$13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Technical Evaluation Summary</vt:lpstr>
      <vt:lpstr>LH-DP990 Work Bench</vt:lpstr>
      <vt:lpstr>Nuix Work Station Lab</vt:lpstr>
      <vt:lpstr>Fidelis</vt:lpstr>
      <vt:lpstr>Belkasoft</vt:lpstr>
      <vt:lpstr>Legal Forensic Accreditation</vt:lpstr>
      <vt:lpstr>NAS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Gouws</dc:creator>
  <cp:lastModifiedBy>Violet Beetha</cp:lastModifiedBy>
  <dcterms:created xsi:type="dcterms:W3CDTF">2023-10-25T17:04:29Z</dcterms:created>
  <dcterms:modified xsi:type="dcterms:W3CDTF">2025-07-15T12:46:47Z</dcterms:modified>
</cp:coreProperties>
</file>