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hlongH\Documents\ICT File\Contracts Management Solution\RE TENDER\"/>
    </mc:Choice>
  </mc:AlternateContent>
  <xr:revisionPtr revIDLastSave="0" documentId="8_{DA211744-F0B2-4C96-92E9-6B641DE9088C}" xr6:coauthVersionLast="47" xr6:coauthVersionMax="47" xr10:uidLastSave="{00000000-0000-0000-0000-000000000000}"/>
  <bookViews>
    <workbookView xWindow="-110" yWindow="-110" windowWidth="19420" windowHeight="10420" xr2:uid="{00000000-000D-0000-FFFF-FFFF00000000}"/>
  </bookViews>
  <sheets>
    <sheet name="Process" sheetId="9" r:id="rId1"/>
    <sheet name="Scoring " sheetId="13" r:id="rId2"/>
    <sheet name="Func Evaluation" sheetId="12" r:id="rId3"/>
    <sheet name="Non Functional (Technical)" sheetId="3" r:id="rId4"/>
    <sheet name="Integration &amp; Testing" sheetId="5" r:id="rId5"/>
  </sheets>
  <externalReferences>
    <externalReference r:id="rId6"/>
    <externalReference r:id="rId7"/>
    <externalReference r:id="rId8"/>
  </externalReferences>
  <definedNames>
    <definedName name="_xlnm._FilterDatabase" localSheetId="3" hidden="1">'Non Functional (Technical)'!$C$1:$F$11</definedName>
    <definedName name="Solution" localSheetId="4">[1]Config!$B$3:$B$5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3" l="1"/>
  <c r="K27" i="5"/>
  <c r="H72" i="12"/>
  <c r="E70" i="12"/>
  <c r="E69" i="12"/>
  <c r="E68" i="12"/>
  <c r="E67" i="12"/>
  <c r="E66" i="12"/>
  <c r="E65" i="12"/>
  <c r="E64" i="12"/>
  <c r="E63" i="12"/>
  <c r="E62" i="12"/>
  <c r="E61" i="12"/>
  <c r="E60" i="12"/>
  <c r="E59" i="12"/>
  <c r="E58" i="12"/>
  <c r="E57" i="12"/>
  <c r="E56" i="12"/>
  <c r="E55" i="12"/>
  <c r="G54" i="12"/>
  <c r="I53" i="12" s="1"/>
  <c r="H47" i="12"/>
  <c r="H77" i="12" s="1"/>
  <c r="G41" i="12"/>
  <c r="I40" i="12" s="1"/>
  <c r="G36" i="12"/>
  <c r="I35" i="12" s="1"/>
  <c r="G30" i="12"/>
  <c r="I29" i="12" s="1"/>
  <c r="G25" i="12"/>
  <c r="I24" i="12"/>
  <c r="E22" i="12"/>
  <c r="E21" i="12"/>
  <c r="E20" i="12"/>
  <c r="E19" i="12"/>
  <c r="E18" i="12"/>
  <c r="E17" i="12"/>
  <c r="E16" i="12"/>
  <c r="E15" i="12"/>
  <c r="E14" i="12"/>
  <c r="G13" i="12"/>
  <c r="I12" i="12" s="1"/>
  <c r="E13" i="12"/>
  <c r="G6" i="12"/>
  <c r="I5" i="12"/>
  <c r="I48" i="12" l="1"/>
  <c r="L25" i="5"/>
  <c r="H25" i="5"/>
  <c r="L24" i="5"/>
  <c r="H24" i="5"/>
  <c r="L23" i="5"/>
  <c r="H23" i="5"/>
  <c r="L22" i="5"/>
  <c r="H22" i="5"/>
  <c r="L21" i="5"/>
  <c r="H21" i="5"/>
  <c r="L20" i="5"/>
  <c r="H20" i="5"/>
  <c r="L19" i="5"/>
  <c r="H19" i="5"/>
  <c r="L18" i="5"/>
  <c r="H18" i="5"/>
  <c r="L17" i="5"/>
  <c r="H17" i="5"/>
  <c r="L16" i="5"/>
  <c r="H16" i="5"/>
  <c r="L15" i="5"/>
  <c r="H15" i="5"/>
  <c r="L14" i="5"/>
  <c r="H14" i="5"/>
  <c r="L13" i="5"/>
  <c r="H13" i="5"/>
  <c r="L12" i="5"/>
  <c r="H12" i="5"/>
  <c r="L11" i="5"/>
  <c r="H11" i="5"/>
  <c r="L10" i="5"/>
  <c r="H10" i="5"/>
  <c r="L9" i="5"/>
  <c r="H9" i="5"/>
  <c r="I73" i="12" l="1"/>
  <c r="G73" i="12" s="1"/>
  <c r="G48" i="12"/>
  <c r="F33" i="3" l="1"/>
</calcChain>
</file>

<file path=xl/sharedStrings.xml><?xml version="1.0" encoding="utf-8"?>
<sst xmlns="http://schemas.openxmlformats.org/spreadsheetml/2006/main" count="348" uniqueCount="241">
  <si>
    <t>Score</t>
  </si>
  <si>
    <t>Item #</t>
  </si>
  <si>
    <t>Question</t>
  </si>
  <si>
    <t>Answer Rating</t>
  </si>
  <si>
    <t>Max score</t>
  </si>
  <si>
    <t>Deployment</t>
  </si>
  <si>
    <t>3 = Yes
0 = No</t>
  </si>
  <si>
    <t xml:space="preserve">3 = Diagram that includes all components as per submission and that is complete
1 = Diagram that excludes any components mentioned in submission or that is not complete from an architecture perspective, i.e. does not show the full solution or there are evidently components missing
0 = No diagram provided
</t>
  </si>
  <si>
    <t>3 = Complies with Eskom standards
1 = Complies with standard technology, but version is not standardised, only if that version is a newer version than the standard or a version that is still under support and the vendor has an upgrade path
0 = Does not comply with Eskom standards</t>
  </si>
  <si>
    <t>List all the operating systems (including their versions) that your application is compatible with? List all</t>
  </si>
  <si>
    <t>Hosting &amp; Cloud</t>
  </si>
  <si>
    <t>3 - full security for confidentiality, integrity and availability of data
1 - security controls in place, but gaps exist
0 -none</t>
  </si>
  <si>
    <t xml:space="preserve">Does Eskom owns the data and IP of all the work done on the software platform and has the right to access the information as well as export the information into any other Eskom environment it deems fit? </t>
  </si>
  <si>
    <t>Yes = 3
No = 0</t>
  </si>
  <si>
    <t>Platform &amp; Integration</t>
  </si>
  <si>
    <t>List the web and/or application server technologies and versions that are required for your solution. If options are available, clearly indicate it.</t>
  </si>
  <si>
    <t>Describe the technologies and protocols that your solution can use to integrate with other systems. List all</t>
  </si>
  <si>
    <t>3 = Complies with Eskom standards
0 = Does not comply with Eskom standards</t>
  </si>
  <si>
    <t>Have you integrated with any 3rd party applications before? Please list details.</t>
  </si>
  <si>
    <t>Does your solution integrate with Microsoft Exchange?</t>
  </si>
  <si>
    <t>Does your solution require any add-on to Microsoft Outlook in order to work?</t>
  </si>
  <si>
    <t>3 = No
0 = Yes</t>
  </si>
  <si>
    <t>Describe how your solution supports SOA?</t>
  </si>
  <si>
    <t>3 = Well supported (API and Webservices available and/or customisable)
1 = Partially supported (limited APIs and Webservice support)
0 = Not supported</t>
  </si>
  <si>
    <t>What is the sytem availability and does it form part of the SLA?</t>
  </si>
  <si>
    <t>3 = high availibility &gt;= 99.5% and in SLA .
1 = assurance of high availability (i.e explains technical solution) but not specified in SLA or less than 99.5%.
0 - very little, or no assurance of availability</t>
  </si>
  <si>
    <t>Security &amp; Access Mngt</t>
  </si>
  <si>
    <t>Describe how logical access management is done.</t>
  </si>
  <si>
    <t>3 = IAM in Place
0 = No IAM in Place</t>
  </si>
  <si>
    <t>Can your solution authenticate against either Microsoft Active Directory or LDAP? If so, please indicate which.</t>
  </si>
  <si>
    <t>3 = Yes, AD
1 = Yes, LDAP only
0 = Neither</t>
  </si>
  <si>
    <t>Describe what mechanisms are in place to secure the link to update content?</t>
  </si>
  <si>
    <t xml:space="preserve">3 = Secure Link in Place
0 = No Secure Link in Place
</t>
  </si>
  <si>
    <t>Is content scanned before update to ensure there is no malicious code present?</t>
  </si>
  <si>
    <t>3 = Security measures / Anti-Malware in Place
0 = No Security measures / Anti-Malware</t>
  </si>
  <si>
    <t>What reports will be made available on security controls/Backups and system availability and other Cobit Control objectives</t>
  </si>
  <si>
    <t>3 = audit reports provided periodically
1 = reports provided on request, 0 - none</t>
  </si>
  <si>
    <t>Content Mngt</t>
  </si>
  <si>
    <t>3 = Configuration &lt; 1%
1 = Customisation &lt; 1-10%
0 = Customisation &gt; 10 %</t>
  </si>
  <si>
    <t>Is data updated via push or pull?
Is your system able to do 'Pull Based', 'Push Based', 'Search in place' or all of these? List all capabilities.</t>
  </si>
  <si>
    <t>List how your solution caters for people that are visually or audibly impaired?</t>
  </si>
  <si>
    <t>3 = Mechanisms available
0 = No mechanisms available</t>
  </si>
  <si>
    <t>Provide a diagram showing all the components required for an on premise deployment of your solution. Include all components required for the update of information.</t>
  </si>
  <si>
    <t>Describe the scalability options for your solution.</t>
  </si>
  <si>
    <t>List all databases (including their versions) that are supported by your solution? List all</t>
  </si>
  <si>
    <t>What is the solution footprint in South Africa</t>
  </si>
  <si>
    <t>2 = Evidence provided of the solution scalability
0 = No evidence provided of the solution scalability</t>
  </si>
  <si>
    <t>What assurance as a cloud provider will be provided to Eskom? Describe in terms of security policy/framework approach, business continuity</t>
  </si>
  <si>
    <t>List all hosting &amp; cloud options available for your application.</t>
  </si>
  <si>
    <t>3 = Fully aligned to Eskom's cloud strategy
2 = Partially aligned to Eskom's cloud strategy
1 = No alignment to Eskom's cloud strategy</t>
  </si>
  <si>
    <t>3 = Yes, list of integrated applications  provided
1 = Yes, any integration experience (other than AD, MS Exchange)
0 = No</t>
  </si>
  <si>
    <t>Does  your solution require customisation or configuration in order to meet requirement? If customisation is required, Specify if it is more than 10% or less than Provide detailed list of features that needs to be customized</t>
  </si>
  <si>
    <t xml:space="preserve">Real/near real time data required:
3 = Push and Search in Place
1 = Push only
0 = Pull only
</t>
  </si>
  <si>
    <t>0 = Best fit for Eskom requirements
0= Partial fit for Eskom requirements
0 = No fit for Eskom requirements</t>
  </si>
  <si>
    <t>What are the licencing options /  models available</t>
  </si>
  <si>
    <t>5= Yes
0 = No</t>
  </si>
  <si>
    <t xml:space="preserve">Can your application be deployed on-premise? 
</t>
  </si>
  <si>
    <t>5= Large (more than 10 sites)
3 = Medium (3-10 sites)
0 = Small (0-3 sites)</t>
  </si>
  <si>
    <t>MWPxxxxCX Tender</t>
  </si>
  <si>
    <t>Scoring (Sliding scale)</t>
  </si>
  <si>
    <t>Tenderer:</t>
  </si>
  <si>
    <t>100% - Fully compliant</t>
  </si>
  <si>
    <t>Evaluated by:</t>
  </si>
  <si>
    <t>50%-Partially compliant</t>
  </si>
  <si>
    <t>0%-Non compliance</t>
  </si>
  <si>
    <t>Priority and Weight</t>
  </si>
  <si>
    <r>
      <t xml:space="preserve">Score
</t>
    </r>
    <r>
      <rPr>
        <sz val="11"/>
        <color indexed="8"/>
        <rFont val="Arial"/>
        <family val="2"/>
      </rPr>
      <t>(determined by each evaluation team member during evaluation. Will be averaged for final scores)</t>
    </r>
  </si>
  <si>
    <t>ID</t>
  </si>
  <si>
    <t>Type</t>
  </si>
  <si>
    <t>Category</t>
  </si>
  <si>
    <t>Criterion</t>
  </si>
  <si>
    <t>Functional Requirement</t>
  </si>
  <si>
    <t>Requirement description</t>
  </si>
  <si>
    <t>Priority Description</t>
  </si>
  <si>
    <t xml:space="preserve">Priority
</t>
  </si>
  <si>
    <t>Weighted Question</t>
  </si>
  <si>
    <t>Scoring</t>
  </si>
  <si>
    <t xml:space="preserve"> Answer
(0,50,100%)</t>
  </si>
  <si>
    <t>Weighted Answer</t>
  </si>
  <si>
    <t>Comments</t>
  </si>
  <si>
    <t>Meeting the Scope of Work Required</t>
  </si>
  <si>
    <t>Non Functional</t>
  </si>
  <si>
    <t>Previous involvement in the end to end testing of a similar system and methodologies used)</t>
  </si>
  <si>
    <t xml:space="preserve">Testing </t>
  </si>
  <si>
    <t>Provide reference customers and sites</t>
  </si>
  <si>
    <t>Very important</t>
  </si>
  <si>
    <t xml:space="preserve">100%: Fully comply with requirement
50%:   Partially comply(Have experience but not a similar system)
0%:     No experience
</t>
  </si>
  <si>
    <t>Team Organisation and Member Requirements</t>
  </si>
  <si>
    <t>Resource model. It is a requirement that sufficient dedicated testers are allocated the project, independent of the development team. Team members have the required ISTQB testing certifications (Provide Certifications of team members)</t>
  </si>
  <si>
    <t>Experienced Test Manger must be provided</t>
  </si>
  <si>
    <t xml:space="preserve">100%: &gt; 5 years experienced Testmanager provided, resources with certification
50%: between 2 and 5 years exeperience with certification
0%: &lt; 2 yearsexperience, No certification
</t>
  </si>
  <si>
    <t>Resource Experience with Eskoms Testing tools</t>
  </si>
  <si>
    <t xml:space="preserve">Must be HP ALM, UFT and Load Runner </t>
  </si>
  <si>
    <t xml:space="preserve">100%: 5 years experience on one of the tools
50%: between 2 and 5 years exeperience 
0%: &lt; 2 years experience
</t>
  </si>
  <si>
    <t>Your testing approach specific to the project with refence to a methodology</t>
  </si>
  <si>
    <t>Tenderer must provide approach</t>
  </si>
  <si>
    <t xml:space="preserve">100%: Complete approach provided with reference to a methodology
50%:  Approach provided with no reference to a methodology
0%:  No approach provided
</t>
  </si>
  <si>
    <t>Solid Testing capability (reference projects &amp; sites and methodologies used)</t>
  </si>
  <si>
    <t xml:space="preserve"> Provide written reference from customers and sites</t>
  </si>
  <si>
    <t xml:space="preserve">100%:Fully comply with requirement
50%:  Capability shown but no refence to sites 
0%:  No experience
</t>
  </si>
  <si>
    <t>Previous experience in implementation of Oracle Fusion integration solutions in an enterprise</t>
  </si>
  <si>
    <t>Integration</t>
  </si>
  <si>
    <t>Please provide reference projects &amp; sites and pattern your previous experience covers</t>
  </si>
  <si>
    <t>100%: Experience in Oracle Fusion Implementation
0%: No experience in Oracle Fusion</t>
  </si>
  <si>
    <t>Previous experience in implementation  of DataPower integration solutions in an enterprise</t>
  </si>
  <si>
    <t>100%: Good Experience in Data Power Implementation
0%: No experience in Data Power Implementation</t>
  </si>
  <si>
    <t xml:space="preserve">Team has the required certifications for Oracle Fusion 12C </t>
  </si>
  <si>
    <t>(Provide Certificate) acquired through permanent resources or partnership. Capability of at least 1 senior certified resource must have working experience in the technology?</t>
  </si>
  <si>
    <t>Show stopper</t>
  </si>
  <si>
    <t>100%: Good Experience with certification
50%: Certification without experience
0%: No experience, No certification</t>
  </si>
  <si>
    <t>Team has the required certifications IBM Data Power</t>
  </si>
  <si>
    <t xml:space="preserve">Previous experence in carrying out analysis, design, development, testing and deployment of Oracle Fusion and Datapower integration services
</t>
  </si>
  <si>
    <t>Provide proof that you have implemented a solution where the following items were delivered: analysis, design, develop, test and deploy integration solutions. Provide references</t>
  </si>
  <si>
    <t>100%: Experience in  analysis, design, development, testing and deployment of Oracle Fusion and Data Power
50%: Experience in  analysis, design, development, testing and deployment of Oracle Fusion or Data Power
0%: No experience</t>
  </si>
  <si>
    <t>Previous experience in implementation  of Oracle Fusion and DataPower integration solutions at enterprise level is required. Please provide references on experience by  the tenderer for both technologies. Tenderer must provide proof that their product has the ability to expose business services to enable integration capabilities. Evidence required - Provide name(s) of the companies where the solution was implemented together with contact persons &amp; details.</t>
  </si>
  <si>
    <t>What is the structure of the message? Is it a proprietary file, is it in a Database? If this information is PUSHED by Source, can the Source send to Integration a Common Information Message (CIM) or they can only send a proprietory message structure? (Proprietory – Applications own business service message structure)</t>
  </si>
  <si>
    <t>Provide the capability of the Application</t>
  </si>
  <si>
    <t>100%:Source can send a Common information message (CIM) structure
50%: The Source can send only a proprietary message structure
0%: Neither</t>
  </si>
  <si>
    <t>What type of channel security does Source Application support, i.e. One-Way or Two-Way certificate (SSL/TLS) to secure the channel?</t>
  </si>
  <si>
    <t>Provide the security capability</t>
  </si>
  <si>
    <t>100%:Source Supports a secure channel of communication
0%: Source supports no secure channel of communicaiton</t>
  </si>
  <si>
    <t>What type of authentication security does Source support, i.e. Basic Authentication for Web Services, Database or SFTP?</t>
  </si>
  <si>
    <t>Provide the Authentication capability</t>
  </si>
  <si>
    <t>100%:Source can apply Basic Authentication for Web Services, Database and SFTP
50%: The Source can only apply Basic Suthentication on Database or SFTP
0%: Neither</t>
  </si>
  <si>
    <t>Can Integration reply to the Source Application with a full service response (pre-defined message structure) in case Source Application is invoking an Integration Web Service or the Source can only handle HTTP/SOAP responses?</t>
  </si>
  <si>
    <t>Provide the Basic Authentication capability</t>
  </si>
  <si>
    <t>100%:Source can accept full service response
50%: The Source can accept HTTP/SOAP response
0%: Neither</t>
  </si>
  <si>
    <t>Is the Source Application capable of retrying a message if there are connection errors in Integration or Target and they have received a service response or HTTP response?
Source Application can distinguish between Technical and Business error, and handle each one in a seperate manor
 IF Database, Have a separate column in the table where errors can be written, and column for a flag (Successful, technical error, business error)</t>
  </si>
  <si>
    <t>Provide The Retry capability</t>
  </si>
  <si>
    <t>100%:Source can handles Technical and Business error seperately and can cater for separate columns in the Database for errors and a flag
50%: The Source handles Technical and Business errors in one manor or can only cater for the Database flag or comments field
0%: The Source cannot cater for any re-tries</t>
  </si>
  <si>
    <t>Confirm the list of integration services that need to be built is clearly understood</t>
  </si>
  <si>
    <t xml:space="preserve">The solution should be able to integrate to applications for purposes of actioning or addressing queries via the defined intergration technology Oracle Fusion and IBM Datapower.
(As defined in the Architectural integration highlevel requirements).
</t>
  </si>
  <si>
    <t>100%: Fully comply with requirement
0%:     No compliance</t>
  </si>
  <si>
    <t>A 70% threshold will be considered meeting the minimum requirement.</t>
  </si>
  <si>
    <t>Weighted Score</t>
  </si>
  <si>
    <t>RFP Assessment Process</t>
  </si>
  <si>
    <t>Step 1</t>
  </si>
  <si>
    <t>Step 2</t>
  </si>
  <si>
    <t>Business and Group IT Assessment :</t>
  </si>
  <si>
    <t xml:space="preserve"> </t>
  </si>
  <si>
    <t>Step 3</t>
  </si>
  <si>
    <t>Demonstrations of products</t>
  </si>
  <si>
    <t>Step 4</t>
  </si>
  <si>
    <t>Final score is made up 60% RFP response score and 40% product demonstration score</t>
  </si>
  <si>
    <t>Rank products and compile report</t>
  </si>
  <si>
    <t>(Business Score 60%) A threshold  of  60% will be considered meeting the minimum requirement.</t>
  </si>
  <si>
    <t>CONTRACT MANAGEMENT SYSTEM SOLUTION</t>
  </si>
  <si>
    <t>REVISION</t>
  </si>
  <si>
    <t>TECHNICAL EVALUATION CRITERIA</t>
  </si>
  <si>
    <t>PART A - DESK TOP TECHNICAL EVALUATION</t>
  </si>
  <si>
    <t>Item</t>
  </si>
  <si>
    <t>Description</t>
  </si>
  <si>
    <t>Criteria &amp; Measure</t>
  </si>
  <si>
    <t>Maximum Score Achievable</t>
  </si>
  <si>
    <t>Tenderer's Response</t>
  </si>
  <si>
    <t>Assessed Score</t>
  </si>
  <si>
    <t>Weight</t>
  </si>
  <si>
    <t xml:space="preserve">System Users </t>
  </si>
  <si>
    <t>Enter number</t>
  </si>
  <si>
    <t>The users will include IT Administrators, Super users and users with deferent Access Rights.  The Tenderer to provide proof of solution capacity in terms of number of users.</t>
  </si>
  <si>
    <t>&gt;Unlimited</t>
  </si>
  <si>
    <t>Unlimited</t>
  </si>
  <si>
    <t>&lt;1999</t>
  </si>
  <si>
    <t>&lt;1000</t>
  </si>
  <si>
    <t>&lt;500</t>
  </si>
  <si>
    <t>&lt;100</t>
  </si>
  <si>
    <t>Solution Compatibility</t>
  </si>
  <si>
    <t>Select Options</t>
  </si>
  <si>
    <t>The system is expected to link with existing system to avoid duplication of efforts wrt data inputs. The tenderer is expected to confirm which systems or programme are compatible with the solution.</t>
  </si>
  <si>
    <t>SAP MM</t>
  </si>
  <si>
    <t xml:space="preserve">Compatible </t>
  </si>
  <si>
    <t>SAP FI/PS</t>
  </si>
  <si>
    <t>WIN QS</t>
  </si>
  <si>
    <t>MS OFFICE</t>
  </si>
  <si>
    <t>SharePoint</t>
  </si>
  <si>
    <t>PRISMG2</t>
  </si>
  <si>
    <t>CURA</t>
  </si>
  <si>
    <t>Open Text</t>
  </si>
  <si>
    <t>PRIMAVERA P6</t>
  </si>
  <si>
    <t>Other</t>
  </si>
  <si>
    <t>Accessibility</t>
  </si>
  <si>
    <t>The tenderer to submit proof of the solution's accessibility offline and or online, and the extent which data, information or records can be uploaded and or updated.</t>
  </si>
  <si>
    <t>Online (Full Access)</t>
  </si>
  <si>
    <t>Offline (Full Access)</t>
  </si>
  <si>
    <t>Offline (Partial Access)</t>
  </si>
  <si>
    <t>System and Data Security</t>
  </si>
  <si>
    <t>The tenderer to submit proof of the solution's security capability and capacity.</t>
  </si>
  <si>
    <t>Cyber Security (Hacker Proof)</t>
  </si>
  <si>
    <t>Data Security</t>
  </si>
  <si>
    <t>Login Password Protection</t>
  </si>
  <si>
    <t>Concurrent multiple users security</t>
  </si>
  <si>
    <t>User type Access Rights restrictions</t>
  </si>
  <si>
    <t>Data Storage</t>
  </si>
  <si>
    <t>Select 1 Options</t>
  </si>
  <si>
    <t>The tenderer to submit proof of system storage capability and capacity. And flexibility to backup data to local storage facility</t>
  </si>
  <si>
    <t>Both Cloud and local</t>
  </si>
  <si>
    <t>Local Storage Only</t>
  </si>
  <si>
    <t>Cloud Storage Only</t>
  </si>
  <si>
    <t>Contract Monitoring and Reporting</t>
  </si>
  <si>
    <t xml:space="preserve">The solutions must have the contract monitoring and report generating functionality. The Tenderer must submit proof of the solution's capability and capability to generate contract related reports, notify users on outstanding information or date, mandatory fields, data integrity, revision control and changes effected.   </t>
  </si>
  <si>
    <t>Customised Reporting</t>
  </si>
  <si>
    <t>Various Contract Registers</t>
  </si>
  <si>
    <t>Time Analysis</t>
  </si>
  <si>
    <t>User Notifications and reminders system</t>
  </si>
  <si>
    <t>Workflow Assignment and notification</t>
  </si>
  <si>
    <r>
      <t xml:space="preserve">Minimum Sub Total Weighted Average Score </t>
    </r>
    <r>
      <rPr>
        <b/>
        <sz val="16"/>
        <color rgb="FFFF0000"/>
        <rFont val="Calibri"/>
        <family val="2"/>
        <scheme val="minor"/>
      </rPr>
      <t>≥ 60%</t>
    </r>
    <r>
      <rPr>
        <b/>
        <sz val="16"/>
        <color theme="1"/>
        <rFont val="Calibri"/>
        <family val="2"/>
        <scheme val="minor"/>
      </rPr>
      <t xml:space="preserve"> is required for items 1 to 7 above before tenderers will be considered for Part B Demonstration Technical Evaluation in item 8.</t>
    </r>
  </si>
  <si>
    <t>PART B - DEMONSTRATION TECHNICAL EVALUATION</t>
  </si>
  <si>
    <t>Solution Capacity and Capability Live Demonstration</t>
  </si>
  <si>
    <t>Demonstrate Information/data Migration</t>
  </si>
  <si>
    <t>Seamless migration of data from all existing Contract Management System into equivalent submodules of new system. This should include all metadata, “links” and attachments via hyperlinks to Document Record Management (DRM)database.</t>
  </si>
  <si>
    <t>User interface Functionality</t>
  </si>
  <si>
    <t>Be able to display an orientation framework within the project as a whole, to the user. (Note: since many of the projects are large, complex structured hierarchies of information, users will need the system to highlight where in the hierarchy they are working)</t>
  </si>
  <si>
    <t>Have a common look and feel across all modules</t>
  </si>
  <si>
    <t>Have a Graphical User Interface (GUI) with capabilities such as drag and drop, cut and paste, dock-able to open multiple windows, and dual screen viewing</t>
  </si>
  <si>
    <t>Browser support (specifically – Microsoft Edge and/or Mozilla Firefox, as per Eskom standards)</t>
  </si>
  <si>
    <t xml:space="preserve">Not Compatible </t>
  </si>
  <si>
    <t>Drill-down/drill-up functionality between levels of detail</t>
  </si>
  <si>
    <t>Maintain relationships in HTML via hyperlinks (if browser/web based, the system should allow for navigation through the system and project(s) hierarchies by the use of Hyperlinks)</t>
  </si>
  <si>
    <t>System Integration requirements</t>
  </si>
  <si>
    <t>Ability to integrate with Vendor/procurement info from SAP (Export information from
SAP into solution)</t>
  </si>
  <si>
    <t>Ability to access the draft contract records by clicking on the link that directs the user to SharePoint</t>
  </si>
  <si>
    <t>System Performance requirements</t>
  </si>
  <si>
    <t>Support remote access via Eskom network for instance via Citrix (which is an Eskom standard)</t>
  </si>
  <si>
    <t xml:space="preserve">Synchronize offline and online information, (e.g. An exported cost structure once the user is online again). Solution provider to specify how the synchronization will occur if there are changes to the structure between initial and off-line </t>
  </si>
  <si>
    <t>Operate at the same performance as 1 user accessing the repository and if there are up to 100 users accessing the same repository (if the recommended infrastructure and bandwidth is in place)</t>
  </si>
  <si>
    <t>Security requirements</t>
  </si>
  <si>
    <t>The System should provide for password protection as per Eskom’s logical access control
standards. Users should be able to log in and out using Eskom usernames and passwords (as defined in MS Active Directory)</t>
  </si>
  <si>
    <t>The System should allow users to be restricted to only having access to specific contracts, based on the setup and configuration of roles and user groups, and assignment of these to users by the System Administrator</t>
  </si>
  <si>
    <t>Access rights must align with user role - Programme Manager; Project Manager; Contract Manager; Contract Administrator; Contract Specialist; DRM
Manager; DRM officer</t>
  </si>
  <si>
    <t>Demonstrate User Training programme</t>
  </si>
  <si>
    <t>Comprehensive System Administrator training, Comprehensive Tactical Rollout Resource training, Comprehensive User training for new users, Managers training, Introduction to new system training (high level overview).</t>
  </si>
  <si>
    <r>
      <t xml:space="preserve">Total Weighted Average Score </t>
    </r>
    <r>
      <rPr>
        <b/>
        <sz val="16"/>
        <color rgb="FFFF0000"/>
        <rFont val="Calibri"/>
        <family val="2"/>
        <scheme val="minor"/>
      </rPr>
      <t>≥ 70%</t>
    </r>
    <r>
      <rPr>
        <b/>
        <sz val="16"/>
        <color theme="1"/>
        <rFont val="Calibri"/>
        <family val="2"/>
        <scheme val="minor"/>
      </rPr>
      <t xml:space="preserve"> is required for items 1 to 8 above for a tenderer to be declared Technically Compliant.</t>
    </r>
  </si>
  <si>
    <t>Scoring 1</t>
  </si>
  <si>
    <t>Functional Evalution</t>
  </si>
  <si>
    <t>Non-Functional Evaluation</t>
  </si>
  <si>
    <t>Integration &amp; Testing</t>
  </si>
  <si>
    <t>Scores</t>
  </si>
  <si>
    <t>0%+K9K9:K15</t>
  </si>
  <si>
    <t>(Group IT - Non Functional (Technical) Score 20%). A threshold  of 70% will be considered meeting the minimum requirement.</t>
  </si>
  <si>
    <t>(Group IT - Integration &amp; Testing Score 20%) A threshold  of 70% will be considered meeting the minimum requirement</t>
  </si>
  <si>
    <t>A threshold  of  70% will be considered meeting the minimum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</si>
</sst>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8"/>
      <color theme="1"/>
      <name val="Calibri"/>
      <family val="2"/>
      <scheme val="minor"/>
    </font>
    <font>
      <sz val="18"/>
      <color theme="0"/>
      <name val="Calibri"/>
      <family val="2"/>
      <scheme val="minor"/>
    </font>
    <font>
      <sz val="11"/>
      <name val="Calibri"/>
      <family val="2"/>
      <scheme val="minor"/>
    </font>
    <font>
      <b/>
      <sz val="16"/>
      <color theme="1"/>
      <name val="Calibri"/>
      <family val="2"/>
      <scheme val="minor"/>
    </font>
    <font>
      <b/>
      <sz val="18"/>
      <color theme="1"/>
      <name val="Calibri"/>
      <family val="2"/>
      <scheme val="minor"/>
    </font>
    <font>
      <b/>
      <sz val="11"/>
      <color theme="1"/>
      <name val="Calibri"/>
      <family val="2"/>
      <scheme val="minor"/>
    </font>
    <font>
      <b/>
      <sz val="11"/>
      <name val="Arial"/>
      <family val="2"/>
    </font>
    <font>
      <sz val="11"/>
      <color indexed="8"/>
      <name val="Arial"/>
      <family val="2"/>
    </font>
    <font>
      <sz val="10"/>
      <color indexed="8"/>
      <name val="Arial"/>
      <family val="2"/>
    </font>
    <font>
      <b/>
      <sz val="11"/>
      <color indexed="8"/>
      <name val="Arial"/>
      <family val="2"/>
    </font>
    <font>
      <sz val="14"/>
      <color indexed="8"/>
      <name val="Arial"/>
      <family val="2"/>
    </font>
    <font>
      <b/>
      <sz val="14"/>
      <color indexed="8"/>
      <name val="Arial"/>
      <family val="2"/>
    </font>
    <font>
      <sz val="11"/>
      <name val="Arial"/>
      <family val="2"/>
    </font>
    <font>
      <sz val="11"/>
      <color indexed="62"/>
      <name val="Arial"/>
      <family val="2"/>
    </font>
    <font>
      <sz val="11"/>
      <color rgb="FF000000"/>
      <name val="Arial"/>
      <family val="2"/>
    </font>
    <font>
      <sz val="10"/>
      <color indexed="62"/>
      <name val="Arial"/>
      <family val="2"/>
    </font>
    <font>
      <sz val="11"/>
      <color theme="1"/>
      <name val="Arial"/>
      <family val="2"/>
    </font>
    <font>
      <b/>
      <sz val="14"/>
      <color theme="1"/>
      <name val="Arial"/>
      <family val="2"/>
    </font>
    <font>
      <b/>
      <sz val="11"/>
      <color theme="1"/>
      <name val="Arial"/>
      <family val="2"/>
    </font>
    <font>
      <sz val="12"/>
      <color theme="1"/>
      <name val="Calibri"/>
      <family val="2"/>
      <scheme val="minor"/>
    </font>
    <font>
      <b/>
      <sz val="12"/>
      <color theme="1"/>
      <name val="Calibri"/>
      <family val="2"/>
      <scheme val="minor"/>
    </font>
    <font>
      <b/>
      <sz val="12"/>
      <color theme="1"/>
      <name val="Arial"/>
      <family val="2"/>
    </font>
    <font>
      <sz val="12"/>
      <color rgb="FFFF0000"/>
      <name val="Calibri"/>
      <family val="2"/>
      <scheme val="minor"/>
    </font>
    <font>
      <b/>
      <sz val="12"/>
      <color rgb="FFFF0000"/>
      <name val="Calibri"/>
      <family val="2"/>
      <scheme val="minor"/>
    </font>
    <font>
      <b/>
      <sz val="16"/>
      <color rgb="FFFF0000"/>
      <name val="Calibri"/>
      <family val="2"/>
      <scheme val="min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rgb="FF0070C0"/>
        <bgColor indexed="64"/>
      </patternFill>
    </fill>
    <fill>
      <patternFill patternType="solid">
        <fgColor theme="0" tint="-4.9989318521683403E-2"/>
        <bgColor indexed="64"/>
      </patternFill>
    </fill>
    <fill>
      <patternFill patternType="solid">
        <fgColor theme="9" tint="0.59999389629810485"/>
        <bgColor indexed="51"/>
      </patternFill>
    </fill>
    <fill>
      <patternFill patternType="solid">
        <fgColor theme="8" tint="0.59999389629810485"/>
        <bgColor indexed="40"/>
      </patternFill>
    </fill>
    <fill>
      <patternFill patternType="solid">
        <fgColor theme="0" tint="-0.14999847407452621"/>
        <bgColor indexed="23"/>
      </patternFill>
    </fill>
    <fill>
      <patternFill patternType="solid">
        <fgColor theme="0" tint="-0.14999847407452621"/>
        <bgColor indexed="64"/>
      </patternFill>
    </fill>
    <fill>
      <patternFill patternType="solid">
        <fgColor theme="9" tint="0.59999389629810485"/>
        <bgColor indexed="23"/>
      </patternFill>
    </fill>
    <fill>
      <patternFill patternType="solid">
        <fgColor theme="9" tint="0.79998168889431442"/>
        <bgColor indexed="64"/>
      </patternFill>
    </fill>
    <fill>
      <patternFill patternType="solid">
        <fgColor theme="9" tint="0.79998168889431442"/>
        <bgColor indexed="22"/>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cellStyleXfs>
  <cellXfs count="212">
    <xf numFmtId="0" fontId="0" fillId="0" borderId="0" xfId="0"/>
    <xf numFmtId="0" fontId="0" fillId="0" borderId="0" xfId="0" applyAlignment="1">
      <alignment wrapText="1"/>
    </xf>
    <xf numFmtId="0" fontId="2" fillId="2" borderId="7" xfId="1" applyBorder="1" applyAlignment="1">
      <alignment vertical="top" wrapText="1"/>
    </xf>
    <xf numFmtId="0" fontId="2" fillId="2" borderId="8" xfId="1" applyBorder="1" applyAlignment="1">
      <alignment vertical="top" wrapText="1"/>
    </xf>
    <xf numFmtId="0" fontId="2" fillId="2" borderId="9" xfId="1" applyBorder="1" applyAlignment="1">
      <alignment vertical="top" wrapText="1"/>
    </xf>
    <xf numFmtId="0" fontId="1" fillId="0" borderId="10" xfId="2" applyFill="1" applyBorder="1" applyAlignment="1">
      <alignment horizontal="center" vertical="top"/>
    </xf>
    <xf numFmtId="0" fontId="1" fillId="0" borderId="10" xfId="2" applyFill="1" applyBorder="1" applyAlignment="1">
      <alignment horizontal="left" vertical="top" wrapText="1"/>
    </xf>
    <xf numFmtId="0" fontId="0" fillId="0" borderId="10" xfId="2" applyFont="1" applyFill="1" applyBorder="1" applyAlignment="1">
      <alignment horizontal="left" vertical="top" wrapText="1"/>
    </xf>
    <xf numFmtId="0" fontId="0" fillId="0" borderId="10" xfId="0" applyFill="1" applyBorder="1" applyAlignment="1">
      <alignment horizontal="center" vertical="top"/>
    </xf>
    <xf numFmtId="0" fontId="0" fillId="0" borderId="10" xfId="0" applyFill="1" applyBorder="1" applyAlignment="1">
      <alignment horizontal="left" vertical="top" wrapText="1"/>
    </xf>
    <xf numFmtId="0" fontId="0" fillId="0" borderId="0" xfId="0" applyAlignment="1">
      <alignment horizontal="left" vertical="top"/>
    </xf>
    <xf numFmtId="0" fontId="2" fillId="0" borderId="0" xfId="0" applyFont="1"/>
    <xf numFmtId="0" fontId="4" fillId="0" borderId="0" xfId="0" applyFont="1" applyBorder="1" applyAlignment="1">
      <alignment horizontal="center" vertical="center" textRotation="90"/>
    </xf>
    <xf numFmtId="0" fontId="3" fillId="0" borderId="0" xfId="0" applyFont="1" applyBorder="1" applyAlignment="1">
      <alignment horizontal="center" vertical="center" textRotation="90"/>
    </xf>
    <xf numFmtId="0" fontId="5" fillId="0" borderId="10" xfId="0" applyFont="1" applyFill="1" applyBorder="1" applyAlignment="1">
      <alignment horizontal="left" vertical="top" wrapText="1"/>
    </xf>
    <xf numFmtId="0" fontId="2" fillId="2" borderId="0" xfId="1" applyBorder="1" applyAlignment="1">
      <alignment vertical="top" wrapText="1"/>
    </xf>
    <xf numFmtId="0" fontId="6" fillId="0" borderId="0" xfId="0" applyFont="1" applyAlignment="1">
      <alignment wrapText="1"/>
    </xf>
    <xf numFmtId="0" fontId="6" fillId="0" borderId="0" xfId="0" applyFont="1"/>
    <xf numFmtId="0" fontId="7" fillId="0" borderId="0" xfId="0" applyFont="1" applyAlignment="1">
      <alignment wrapText="1"/>
    </xf>
    <xf numFmtId="0" fontId="7" fillId="0" borderId="0" xfId="0" applyFont="1"/>
    <xf numFmtId="9" fontId="6" fillId="0" borderId="0" xfId="0" applyNumberFormat="1" applyFont="1"/>
    <xf numFmtId="0" fontId="10"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0" fillId="0" borderId="0" xfId="0" applyFont="1" applyAlignment="1">
      <alignment horizontal="center" vertical="center"/>
    </xf>
    <xf numFmtId="0" fontId="11" fillId="0" borderId="0" xfId="0" applyFont="1" applyAlignment="1">
      <alignment horizontal="center" vertical="center"/>
    </xf>
    <xf numFmtId="0" fontId="9" fillId="5" borderId="3" xfId="0" applyFont="1" applyFill="1" applyBorder="1" applyAlignment="1">
      <alignment horizontal="left" vertical="center"/>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5" borderId="5" xfId="0" applyFont="1" applyFill="1" applyBorder="1" applyAlignment="1">
      <alignment horizontal="left" vertical="center"/>
    </xf>
    <xf numFmtId="0" fontId="9" fillId="5" borderId="12" xfId="0" applyFont="1" applyFill="1" applyBorder="1" applyAlignment="1">
      <alignment horizontal="left" vertical="center"/>
    </xf>
    <xf numFmtId="0" fontId="9" fillId="5" borderId="6" xfId="0" applyFont="1" applyFill="1"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0" fillId="0" borderId="13" xfId="0" applyFont="1" applyBorder="1" applyAlignment="1">
      <alignment horizontal="left" vertical="center" wrapText="1"/>
    </xf>
    <xf numFmtId="0" fontId="12" fillId="7" borderId="10" xfId="0" applyFont="1" applyFill="1" applyBorder="1" applyAlignment="1" applyProtection="1">
      <alignment vertical="center" wrapText="1"/>
      <protection hidden="1"/>
    </xf>
    <xf numFmtId="0" fontId="12" fillId="7" borderId="10" xfId="0" applyFont="1" applyFill="1" applyBorder="1" applyAlignment="1">
      <alignment vertical="center"/>
    </xf>
    <xf numFmtId="0" fontId="12" fillId="7" borderId="10" xfId="0" applyFont="1" applyFill="1" applyBorder="1" applyAlignment="1" applyProtection="1">
      <alignment vertical="center"/>
      <protection hidden="1"/>
    </xf>
    <xf numFmtId="0" fontId="12" fillId="8" borderId="14" xfId="0" applyFont="1" applyFill="1" applyBorder="1" applyAlignment="1">
      <alignment horizontal="center" vertical="center" wrapText="1"/>
    </xf>
    <xf numFmtId="0" fontId="12" fillId="8" borderId="14" xfId="0" applyFont="1" applyFill="1" applyBorder="1" applyAlignment="1">
      <alignment horizontal="left" vertical="center" wrapText="1"/>
    </xf>
    <xf numFmtId="0" fontId="12" fillId="8" borderId="0" xfId="0" applyFont="1" applyFill="1" applyAlignment="1">
      <alignment horizontal="left" vertical="center" wrapText="1"/>
    </xf>
    <xf numFmtId="0" fontId="12" fillId="9" borderId="15" xfId="0" applyFont="1" applyFill="1" applyBorder="1" applyAlignment="1">
      <alignment horizontal="left" vertical="top"/>
    </xf>
    <xf numFmtId="0" fontId="12" fillId="10" borderId="10" xfId="0" applyFont="1" applyFill="1" applyBorder="1" applyAlignment="1" applyProtection="1">
      <alignment horizontal="center" vertical="center" wrapText="1"/>
      <protection hidden="1"/>
    </xf>
    <xf numFmtId="0" fontId="12" fillId="6" borderId="10" xfId="0" applyFont="1" applyFill="1" applyBorder="1" applyAlignment="1" applyProtection="1">
      <alignment horizontal="center" vertical="center" wrapText="1"/>
      <protection hidden="1"/>
    </xf>
    <xf numFmtId="0" fontId="12" fillId="7" borderId="16" xfId="0" applyFont="1" applyFill="1" applyBorder="1" applyAlignment="1" applyProtection="1">
      <alignment horizontal="center" vertical="center" wrapText="1"/>
      <protection hidden="1"/>
    </xf>
    <xf numFmtId="0" fontId="12" fillId="7" borderId="17" xfId="0" applyFont="1" applyFill="1" applyBorder="1" applyAlignment="1">
      <alignment horizontal="center" vertical="center" wrapText="1"/>
    </xf>
    <xf numFmtId="0" fontId="12" fillId="7" borderId="17" xfId="0" applyFont="1" applyFill="1" applyBorder="1" applyAlignment="1" applyProtection="1">
      <alignment horizontal="center" vertical="center" wrapText="1"/>
      <protection hidden="1"/>
    </xf>
    <xf numFmtId="0" fontId="14" fillId="8" borderId="1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7" borderId="0" xfId="0" applyFont="1" applyFill="1" applyAlignment="1" applyProtection="1">
      <alignment horizontal="center" vertical="center" wrapText="1"/>
      <protection hidden="1"/>
    </xf>
    <xf numFmtId="0" fontId="12" fillId="7" borderId="0" xfId="0" applyFont="1" applyFill="1" applyAlignment="1">
      <alignment horizontal="center" vertical="center" wrapText="1"/>
    </xf>
    <xf numFmtId="0" fontId="10" fillId="0" borderId="10" xfId="0" quotePrefix="1" applyFont="1" applyBorder="1" applyAlignment="1">
      <alignment horizontal="center" vertical="top" wrapText="1"/>
    </xf>
    <xf numFmtId="0" fontId="10" fillId="0" borderId="10" xfId="0" applyFont="1" applyBorder="1" applyAlignment="1">
      <alignment horizontal="left" vertical="top" wrapText="1"/>
    </xf>
    <xf numFmtId="49" fontId="15" fillId="0" borderId="10" xfId="0" applyNumberFormat="1" applyFont="1" applyBorder="1" applyAlignment="1">
      <alignment horizontal="left" vertical="top" wrapText="1"/>
    </xf>
    <xf numFmtId="0" fontId="15" fillId="0" borderId="10" xfId="0" applyFont="1" applyBorder="1" applyAlignment="1">
      <alignment horizontal="left" vertical="top" wrapText="1"/>
    </xf>
    <xf numFmtId="0" fontId="10" fillId="0" borderId="10" xfId="0" applyFont="1" applyBorder="1" applyAlignment="1" applyProtection="1">
      <alignment horizontal="center" vertical="top" wrapText="1"/>
      <protection locked="0" hidden="1"/>
    </xf>
    <xf numFmtId="164" fontId="10" fillId="11" borderId="10" xfId="0" applyNumberFormat="1" applyFont="1" applyFill="1" applyBorder="1" applyAlignment="1" applyProtection="1">
      <alignment horizontal="center" vertical="top" wrapText="1"/>
      <protection hidden="1"/>
    </xf>
    <xf numFmtId="10" fontId="16" fillId="0" borderId="10" xfId="0" applyNumberFormat="1" applyFont="1" applyBorder="1" applyAlignment="1" applyProtection="1">
      <alignment horizontal="center" vertical="top" wrapText="1"/>
      <protection hidden="1"/>
    </xf>
    <xf numFmtId="10" fontId="15" fillId="0" borderId="10" xfId="0" applyNumberFormat="1" applyFont="1" applyBorder="1" applyAlignment="1" applyProtection="1">
      <alignment horizontal="center" vertical="top" wrapText="1"/>
      <protection hidden="1"/>
    </xf>
    <xf numFmtId="9" fontId="10" fillId="12" borderId="10" xfId="0" applyNumberFormat="1" applyFont="1" applyFill="1" applyBorder="1" applyAlignment="1" applyProtection="1">
      <alignment horizontal="center" vertical="top" wrapText="1"/>
      <protection locked="0"/>
    </xf>
    <xf numFmtId="0" fontId="13" fillId="12" borderId="10" xfId="0" applyFont="1" applyFill="1" applyBorder="1" applyAlignment="1" applyProtection="1">
      <alignment horizontal="center" vertical="top" wrapText="1"/>
      <protection locked="0"/>
    </xf>
    <xf numFmtId="0" fontId="10" fillId="0" borderId="10" xfId="0" applyFont="1" applyBorder="1" applyAlignment="1">
      <alignment horizontal="center" vertical="top" wrapText="1"/>
    </xf>
    <xf numFmtId="0" fontId="17" fillId="0" borderId="10" xfId="0" applyFont="1" applyBorder="1" applyAlignment="1">
      <alignment horizontal="center" vertical="top" wrapText="1"/>
    </xf>
    <xf numFmtId="0" fontId="10" fillId="12" borderId="10" xfId="0" applyFont="1" applyFill="1" applyBorder="1" applyAlignment="1" applyProtection="1">
      <alignment horizontal="center" vertical="top" wrapText="1"/>
      <protection locked="0"/>
    </xf>
    <xf numFmtId="0" fontId="10" fillId="0" borderId="10" xfId="0" quotePrefix="1" applyFont="1" applyBorder="1" applyAlignment="1">
      <alignment horizontal="center" vertical="center" wrapText="1"/>
    </xf>
    <xf numFmtId="0" fontId="10" fillId="0" borderId="15" xfId="0" applyFont="1" applyBorder="1" applyAlignment="1">
      <alignment horizontal="left" vertical="center" wrapText="1"/>
    </xf>
    <xf numFmtId="0" fontId="10" fillId="0" borderId="10" xfId="0" applyFont="1" applyBorder="1" applyAlignment="1">
      <alignment horizontal="left" vertical="center" wrapText="1"/>
    </xf>
    <xf numFmtId="10" fontId="10" fillId="0" borderId="15" xfId="0" applyNumberFormat="1" applyFont="1" applyBorder="1" applyAlignment="1">
      <alignment horizontal="left" vertical="center" wrapText="1"/>
    </xf>
    <xf numFmtId="9" fontId="11" fillId="12" borderId="10" xfId="0" applyNumberFormat="1" applyFont="1" applyFill="1" applyBorder="1" applyAlignment="1" applyProtection="1">
      <alignment horizontal="center" vertical="top" wrapText="1"/>
      <protection locked="0"/>
    </xf>
    <xf numFmtId="10" fontId="18" fillId="0" borderId="10" xfId="0" applyNumberFormat="1" applyFont="1" applyBorder="1" applyAlignment="1" applyProtection="1">
      <alignment horizontal="center" vertical="top" wrapText="1"/>
      <protection hidden="1"/>
    </xf>
    <xf numFmtId="0" fontId="11" fillId="12" borderId="10" xfId="0" applyFont="1" applyFill="1" applyBorder="1" applyAlignment="1" applyProtection="1">
      <alignment horizontal="center" vertical="top" wrapText="1"/>
      <protection locked="0"/>
    </xf>
    <xf numFmtId="0" fontId="6" fillId="13" borderId="0" xfId="0" applyFont="1" applyFill="1"/>
    <xf numFmtId="0" fontId="0" fillId="13" borderId="0" xfId="0" applyFill="1"/>
    <xf numFmtId="0" fontId="7" fillId="0" borderId="0" xfId="0" applyFont="1" applyFill="1" applyAlignment="1">
      <alignment wrapText="1"/>
    </xf>
    <xf numFmtId="0" fontId="0" fillId="0" borderId="0" xfId="0" applyFill="1"/>
    <xf numFmtId="0" fontId="19" fillId="0" borderId="0" xfId="0" applyFont="1"/>
    <xf numFmtId="0" fontId="19" fillId="0" borderId="0" xfId="0" applyFont="1" applyAlignment="1">
      <alignment wrapText="1"/>
    </xf>
    <xf numFmtId="0" fontId="19" fillId="0" borderId="20" xfId="0" applyFont="1" applyBorder="1"/>
    <xf numFmtId="0" fontId="19" fillId="0" borderId="21" xfId="0" applyFont="1" applyBorder="1" applyAlignment="1">
      <alignment wrapText="1"/>
    </xf>
    <xf numFmtId="0" fontId="19" fillId="0" borderId="22" xfId="0" applyFont="1" applyBorder="1" applyAlignment="1">
      <alignment wrapText="1"/>
    </xf>
    <xf numFmtId="0" fontId="19" fillId="0" borderId="23" xfId="0" applyFont="1" applyBorder="1"/>
    <xf numFmtId="9" fontId="19" fillId="0" borderId="0" xfId="0" applyNumberFormat="1" applyFont="1"/>
    <xf numFmtId="9" fontId="19" fillId="0" borderId="0" xfId="3" applyFont="1"/>
    <xf numFmtId="0" fontId="19" fillId="0" borderId="24" xfId="0" applyFont="1" applyBorder="1"/>
    <xf numFmtId="0" fontId="21" fillId="0" borderId="0" xfId="0" applyFont="1" applyAlignment="1">
      <alignment wrapText="1"/>
    </xf>
    <xf numFmtId="0" fontId="19" fillId="0" borderId="25" xfId="0" applyFont="1" applyBorder="1"/>
    <xf numFmtId="0" fontId="19" fillId="0" borderId="26" xfId="0" applyFont="1" applyBorder="1"/>
    <xf numFmtId="0" fontId="19" fillId="0" borderId="27" xfId="0" applyFont="1" applyBorder="1" applyAlignment="1">
      <alignment wrapText="1"/>
    </xf>
    <xf numFmtId="0" fontId="21" fillId="0" borderId="21" xfId="0" applyFont="1" applyBorder="1" applyAlignment="1">
      <alignment wrapText="1"/>
    </xf>
    <xf numFmtId="0" fontId="0" fillId="0" borderId="10" xfId="0" applyBorder="1"/>
    <xf numFmtId="0" fontId="0" fillId="0" borderId="10" xfId="0" applyBorder="1" applyAlignment="1">
      <alignment wrapText="1"/>
    </xf>
    <xf numFmtId="0" fontId="22" fillId="0" borderId="0" xfId="0" applyFont="1"/>
    <xf numFmtId="0" fontId="23" fillId="0" borderId="0" xfId="0" applyFont="1" applyAlignment="1">
      <alignment horizontal="right"/>
    </xf>
    <xf numFmtId="0" fontId="23" fillId="0" borderId="0" xfId="0" applyFont="1" applyAlignment="1">
      <alignment horizontal="center" vertical="center"/>
    </xf>
    <xf numFmtId="0" fontId="24" fillId="9" borderId="10" xfId="0" applyFont="1" applyFill="1" applyBorder="1" applyAlignment="1">
      <alignment horizontal="center" vertical="center"/>
    </xf>
    <xf numFmtId="0" fontId="24" fillId="9" borderId="10" xfId="0" applyFont="1" applyFill="1" applyBorder="1" applyAlignment="1">
      <alignment horizontal="center" vertical="center" wrapText="1"/>
    </xf>
    <xf numFmtId="0" fontId="6" fillId="14" borderId="3" xfId="0" applyFont="1" applyFill="1" applyBorder="1"/>
    <xf numFmtId="0" fontId="22" fillId="14" borderId="0" xfId="0" applyFont="1" applyFill="1"/>
    <xf numFmtId="0" fontId="25" fillId="14" borderId="0" xfId="0" applyFont="1" applyFill="1" applyAlignment="1">
      <alignment horizontal="center" vertical="center"/>
    </xf>
    <xf numFmtId="0" fontId="22" fillId="14" borderId="4" xfId="0" applyFont="1" applyFill="1" applyBorder="1"/>
    <xf numFmtId="0" fontId="22" fillId="0" borderId="3" xfId="0" applyFont="1" applyBorder="1"/>
    <xf numFmtId="0" fontId="22" fillId="0" borderId="0" xfId="0" quotePrefix="1" applyFont="1"/>
    <xf numFmtId="9" fontId="22" fillId="0" borderId="0" xfId="3" applyFont="1" applyFill="1" applyBorder="1" applyAlignment="1">
      <alignment horizontal="center" vertical="center"/>
    </xf>
    <xf numFmtId="0" fontId="6" fillId="14" borderId="1" xfId="0" applyFont="1" applyFill="1" applyBorder="1"/>
    <xf numFmtId="0" fontId="6" fillId="14" borderId="11" xfId="0" applyFont="1" applyFill="1" applyBorder="1"/>
    <xf numFmtId="0" fontId="23" fillId="14" borderId="11" xfId="0" applyFont="1" applyFill="1" applyBorder="1"/>
    <xf numFmtId="0" fontId="22" fillId="14" borderId="11" xfId="0" applyFont="1" applyFill="1" applyBorder="1"/>
    <xf numFmtId="0" fontId="26" fillId="14" borderId="11" xfId="0" applyFont="1" applyFill="1" applyBorder="1" applyAlignment="1">
      <alignment horizontal="center"/>
    </xf>
    <xf numFmtId="0" fontId="22" fillId="14" borderId="2" xfId="0" applyFont="1" applyFill="1" applyBorder="1"/>
    <xf numFmtId="9" fontId="22" fillId="0" borderId="0" xfId="3" applyFont="1" applyBorder="1" applyAlignment="1">
      <alignment horizontal="center" vertical="center"/>
    </xf>
    <xf numFmtId="0" fontId="22" fillId="0" borderId="0" xfId="0" applyFont="1" applyAlignment="1">
      <alignment horizontal="center" vertical="center" wrapText="1"/>
    </xf>
    <xf numFmtId="0" fontId="22" fillId="0" borderId="5" xfId="0" applyFont="1" applyBorder="1"/>
    <xf numFmtId="9" fontId="22" fillId="0" borderId="12" xfId="3" applyFont="1" applyBorder="1"/>
    <xf numFmtId="0" fontId="22" fillId="0" borderId="12" xfId="0" applyFont="1" applyBorder="1"/>
    <xf numFmtId="0" fontId="25" fillId="14" borderId="11" xfId="0" applyFont="1" applyFill="1" applyBorder="1" applyAlignment="1">
      <alignment horizontal="center" vertical="center"/>
    </xf>
    <xf numFmtId="0" fontId="22" fillId="0" borderId="0" xfId="0" applyFont="1" applyAlignment="1">
      <alignment wrapText="1"/>
    </xf>
    <xf numFmtId="9" fontId="22" fillId="0" borderId="0" xfId="3" applyFont="1" applyBorder="1" applyAlignment="1">
      <alignment horizontal="center" vertical="center" wrapText="1"/>
    </xf>
    <xf numFmtId="9" fontId="22" fillId="0" borderId="12" xfId="3" applyFont="1" applyBorder="1" applyAlignment="1">
      <alignment horizontal="center" vertical="center" wrapText="1"/>
    </xf>
    <xf numFmtId="0" fontId="22" fillId="0" borderId="12" xfId="0" applyFont="1" applyBorder="1" applyAlignment="1">
      <alignment wrapText="1"/>
    </xf>
    <xf numFmtId="0" fontId="22" fillId="0" borderId="12" xfId="0" applyFont="1" applyBorder="1" applyAlignment="1">
      <alignment horizontal="center" vertical="center" wrapText="1"/>
    </xf>
    <xf numFmtId="0" fontId="22" fillId="0" borderId="0" xfId="0" applyFont="1" applyAlignment="1">
      <alignment vertical="center" wrapText="1"/>
    </xf>
    <xf numFmtId="9" fontId="23" fillId="0" borderId="0" xfId="0" applyNumberFormat="1" applyFont="1" applyAlignment="1">
      <alignment horizontal="center" vertical="center"/>
    </xf>
    <xf numFmtId="9" fontId="22" fillId="0" borderId="0" xfId="0" applyNumberFormat="1" applyFont="1"/>
    <xf numFmtId="0" fontId="23"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3" xfId="0" applyFont="1" applyBorder="1" applyAlignment="1">
      <alignment horizontal="center" vertical="center"/>
    </xf>
    <xf numFmtId="0" fontId="23" fillId="0" borderId="0" xfId="0" applyFont="1" applyAlignment="1">
      <alignment horizontal="left" vertical="center" wrapText="1"/>
    </xf>
    <xf numFmtId="0" fontId="23" fillId="0" borderId="0" xfId="0" applyFont="1" applyAlignment="1">
      <alignment wrapText="1"/>
    </xf>
    <xf numFmtId="0" fontId="23" fillId="0" borderId="5" xfId="0" applyFont="1" applyBorder="1" applyAlignment="1">
      <alignment horizontal="center" vertical="center"/>
    </xf>
    <xf numFmtId="9" fontId="8" fillId="0" borderId="0" xfId="0" applyNumberFormat="1" applyFont="1" applyAlignment="1">
      <alignment horizontal="center" vertical="center"/>
    </xf>
    <xf numFmtId="9" fontId="8" fillId="0" borderId="10" xfId="0" applyNumberFormat="1" applyFont="1" applyBorder="1" applyAlignment="1">
      <alignment horizontal="center" vertical="center"/>
    </xf>
    <xf numFmtId="9" fontId="0" fillId="0" borderId="0" xfId="0" applyNumberFormat="1"/>
    <xf numFmtId="9" fontId="0" fillId="0" borderId="10" xfId="0" applyNumberFormat="1" applyBorder="1"/>
    <xf numFmtId="0" fontId="5" fillId="0" borderId="10" xfId="2" applyFont="1" applyFill="1" applyBorder="1" applyAlignment="1">
      <alignment horizontal="left" vertical="top" wrapText="1"/>
    </xf>
    <xf numFmtId="0" fontId="1" fillId="15" borderId="10" xfId="2" applyFill="1" applyBorder="1" applyAlignment="1">
      <alignment horizontal="left" vertical="top" wrapText="1"/>
    </xf>
    <xf numFmtId="0" fontId="0" fillId="15" borderId="10" xfId="0" applyFill="1" applyBorder="1" applyAlignment="1">
      <alignment horizontal="left" vertical="top" wrapText="1"/>
    </xf>
    <xf numFmtId="0" fontId="5" fillId="15" borderId="10" xfId="2" applyFont="1" applyFill="1" applyBorder="1" applyAlignment="1">
      <alignment horizontal="left" vertical="top" wrapText="1"/>
    </xf>
    <xf numFmtId="0" fontId="20" fillId="0" borderId="18" xfId="0" applyFont="1" applyBorder="1" applyAlignment="1">
      <alignment horizontal="center"/>
    </xf>
    <xf numFmtId="0" fontId="20" fillId="0" borderId="19" xfId="0" applyFont="1" applyBorder="1" applyAlignment="1">
      <alignment horizontal="center"/>
    </xf>
    <xf numFmtId="165" fontId="6" fillId="0" borderId="15"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12" xfId="0" applyFont="1" applyBorder="1" applyAlignment="1">
      <alignment horizontal="left"/>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2" fillId="0" borderId="8" xfId="0" applyFont="1" applyBorder="1" applyAlignment="1">
      <alignment horizontal="center"/>
    </xf>
    <xf numFmtId="0" fontId="6" fillId="9" borderId="12" xfId="0" applyFont="1" applyFill="1" applyBorder="1" applyAlignment="1">
      <alignment horizontal="center" vertical="center"/>
    </xf>
    <xf numFmtId="165" fontId="23" fillId="0" borderId="15" xfId="0" applyNumberFormat="1"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9" fontId="22" fillId="0" borderId="10" xfId="3" applyFont="1" applyBorder="1" applyAlignment="1">
      <alignment horizontal="center" vertical="center" wrapText="1"/>
    </xf>
    <xf numFmtId="9" fontId="23" fillId="9" borderId="10" xfId="3" applyFont="1" applyFill="1" applyBorder="1" applyAlignment="1">
      <alignment horizontal="center" vertical="center" wrapText="1"/>
    </xf>
    <xf numFmtId="0" fontId="6" fillId="14" borderId="11" xfId="0" applyFont="1" applyFill="1" applyBorder="1" applyAlignment="1">
      <alignment horizontal="left"/>
    </xf>
    <xf numFmtId="10" fontId="22" fillId="0" borderId="15" xfId="0" applyNumberFormat="1" applyFont="1" applyBorder="1" applyAlignment="1">
      <alignment horizontal="center" wrapText="1"/>
    </xf>
    <xf numFmtId="0" fontId="22" fillId="0" borderId="28" xfId="0" applyFont="1" applyBorder="1" applyAlignment="1">
      <alignment horizontal="center" wrapText="1"/>
    </xf>
    <xf numFmtId="0" fontId="22" fillId="0" borderId="29" xfId="0" applyFont="1" applyBorder="1" applyAlignment="1">
      <alignment horizontal="center" wrapText="1"/>
    </xf>
    <xf numFmtId="0" fontId="22" fillId="0" borderId="0" xfId="0" applyFont="1" applyAlignment="1">
      <alignment horizontal="left" wrapText="1"/>
    </xf>
    <xf numFmtId="9" fontId="22" fillId="0" borderId="15" xfId="3" applyFont="1" applyBorder="1" applyAlignment="1">
      <alignment horizontal="center" vertical="center" wrapText="1"/>
    </xf>
    <xf numFmtId="9" fontId="22" fillId="0" borderId="28" xfId="3" applyFont="1" applyBorder="1" applyAlignment="1">
      <alignment horizontal="center" vertical="center" wrapText="1"/>
    </xf>
    <xf numFmtId="9" fontId="22" fillId="0" borderId="29" xfId="3" applyFont="1" applyBorder="1" applyAlignment="1">
      <alignment horizontal="center" vertical="center" wrapText="1"/>
    </xf>
    <xf numFmtId="9" fontId="23" fillId="9" borderId="15" xfId="0" applyNumberFormat="1"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22" fillId="0" borderId="0" xfId="0" applyFont="1" applyAlignment="1">
      <alignment horizontal="left"/>
    </xf>
    <xf numFmtId="10" fontId="22" fillId="0" borderId="15" xfId="0" applyNumberFormat="1"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9" fontId="23" fillId="9" borderId="15" xfId="0" applyNumberFormat="1" applyFont="1" applyFill="1" applyBorder="1" applyAlignment="1">
      <alignment horizontal="center" vertical="center"/>
    </xf>
    <xf numFmtId="0" fontId="23" fillId="9" borderId="28" xfId="0" applyFont="1" applyFill="1" applyBorder="1" applyAlignment="1">
      <alignment horizontal="center" vertical="center"/>
    </xf>
    <xf numFmtId="0" fontId="23" fillId="9" borderId="29" xfId="0" applyFont="1" applyFill="1" applyBorder="1" applyAlignment="1">
      <alignment horizontal="center" vertical="center"/>
    </xf>
    <xf numFmtId="0" fontId="22" fillId="0" borderId="0" xfId="0" applyFont="1" applyAlignment="1">
      <alignment horizontal="center"/>
    </xf>
    <xf numFmtId="0" fontId="22" fillId="0" borderId="12" xfId="0" applyFont="1" applyBorder="1" applyAlignment="1">
      <alignment horizontal="center"/>
    </xf>
    <xf numFmtId="9" fontId="23" fillId="9" borderId="15" xfId="3" applyFont="1" applyFill="1" applyBorder="1" applyAlignment="1">
      <alignment horizontal="center" vertical="center" wrapText="1"/>
    </xf>
    <xf numFmtId="9" fontId="23" fillId="9" borderId="28" xfId="3" applyFont="1" applyFill="1" applyBorder="1" applyAlignment="1">
      <alignment horizontal="center" vertical="center" wrapText="1"/>
    </xf>
    <xf numFmtId="9" fontId="23" fillId="9" borderId="29" xfId="3" applyFont="1" applyFill="1" applyBorder="1" applyAlignment="1">
      <alignment horizontal="center" vertical="center" wrapText="1"/>
    </xf>
    <xf numFmtId="10" fontId="22" fillId="0" borderId="28" xfId="0" applyNumberFormat="1" applyFont="1" applyBorder="1" applyAlignment="1">
      <alignment horizontal="center" vertical="center" wrapText="1"/>
    </xf>
    <xf numFmtId="10" fontId="22" fillId="0" borderId="29" xfId="0" applyNumberFormat="1" applyFont="1" applyBorder="1" applyAlignment="1">
      <alignment horizontal="center" vertical="center" wrapText="1"/>
    </xf>
    <xf numFmtId="9" fontId="23" fillId="9" borderId="28" xfId="0" applyNumberFormat="1" applyFont="1" applyFill="1" applyBorder="1" applyAlignment="1">
      <alignment horizontal="center" vertical="center" wrapText="1"/>
    </xf>
    <xf numFmtId="9" fontId="23" fillId="9" borderId="29" xfId="0" applyNumberFormat="1" applyFont="1" applyFill="1" applyBorder="1" applyAlignment="1">
      <alignment horizontal="center" vertical="center" wrapText="1"/>
    </xf>
    <xf numFmtId="0" fontId="23" fillId="0" borderId="0" xfId="0" applyFont="1" applyAlignment="1">
      <alignment horizontal="center" vertical="center"/>
    </xf>
    <xf numFmtId="0" fontId="24" fillId="9" borderId="7" xfId="0" applyFont="1" applyFill="1" applyBorder="1" applyAlignment="1">
      <alignment horizontal="center" vertical="center"/>
    </xf>
    <xf numFmtId="0" fontId="24" fillId="9" borderId="9" xfId="0" applyFont="1" applyFill="1" applyBorder="1" applyAlignment="1">
      <alignment horizontal="center" vertical="center"/>
    </xf>
    <xf numFmtId="10" fontId="23" fillId="0" borderId="15" xfId="0" applyNumberFormat="1"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 fillId="4" borderId="8" xfId="2" applyFont="1" applyFill="1" applyBorder="1" applyAlignment="1">
      <alignment horizontal="left" vertical="top"/>
    </xf>
    <xf numFmtId="0" fontId="1" fillId="4" borderId="8" xfId="2" applyFill="1" applyBorder="1" applyAlignment="1">
      <alignment horizontal="left" vertical="top"/>
    </xf>
    <xf numFmtId="0" fontId="1" fillId="4" borderId="9" xfId="2" applyFill="1" applyBorder="1" applyAlignment="1">
      <alignment horizontal="left" vertical="top"/>
    </xf>
    <xf numFmtId="0" fontId="2" fillId="4" borderId="7" xfId="2" applyFont="1" applyFill="1" applyBorder="1" applyAlignment="1">
      <alignment horizontal="left" vertical="top"/>
    </xf>
    <xf numFmtId="0" fontId="2" fillId="4" borderId="9" xfId="2" applyFont="1" applyFill="1" applyBorder="1" applyAlignment="1">
      <alignment horizontal="left" vertical="top"/>
    </xf>
    <xf numFmtId="0" fontId="3" fillId="0" borderId="10" xfId="0" applyFont="1" applyBorder="1" applyAlignment="1">
      <alignment horizontal="center" vertical="center" textRotation="90"/>
    </xf>
    <xf numFmtId="0" fontId="9" fillId="5" borderId="1" xfId="0" applyFont="1" applyFill="1" applyBorder="1" applyAlignment="1">
      <alignment horizontal="left" vertical="center"/>
    </xf>
    <xf numFmtId="0" fontId="9" fillId="5" borderId="11" xfId="0" applyFont="1" applyFill="1" applyBorder="1" applyAlignment="1">
      <alignment horizontal="left" vertical="center"/>
    </xf>
    <xf numFmtId="0" fontId="9" fillId="5" borderId="2" xfId="0" applyFont="1" applyFill="1" applyBorder="1" applyAlignment="1">
      <alignment horizontal="left" vertical="center"/>
    </xf>
    <xf numFmtId="0" fontId="12" fillId="6" borderId="0" xfId="0" applyFont="1" applyFill="1" applyAlignment="1" applyProtection="1">
      <alignment horizontal="center" vertical="center" wrapText="1"/>
      <protection hidden="1"/>
    </xf>
    <xf numFmtId="0" fontId="12" fillId="6" borderId="4" xfId="0" applyFont="1" applyFill="1" applyBorder="1" applyAlignment="1" applyProtection="1">
      <alignment horizontal="center" vertical="center" wrapText="1"/>
      <protection hidden="1"/>
    </xf>
  </cellXfs>
  <cellStyles count="4">
    <cellStyle name="20% - Accent1" xfId="2" builtinId="30"/>
    <cellStyle name="Accent1" xfId="1" builtinId="29"/>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80</xdr:row>
      <xdr:rowOff>0</xdr:rowOff>
    </xdr:from>
    <xdr:to>
      <xdr:col>6</xdr:col>
      <xdr:colOff>196850</xdr:colOff>
      <xdr:row>89</xdr:row>
      <xdr:rowOff>25400</xdr:rowOff>
    </xdr:to>
    <xdr:pic>
      <xdr:nvPicPr>
        <xdr:cNvPr id="2" name="Picture 2">
          <a:extLst>
            <a:ext uri="{FF2B5EF4-FFF2-40B4-BE49-F238E27FC236}">
              <a16:creationId xmlns:a16="http://schemas.microsoft.com/office/drawing/2014/main" id="{46542733-5076-46A4-88F7-348A76B55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4700" y="22345650"/>
          <a:ext cx="7213600" cy="168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1605643</xdr:colOff>
      <xdr:row>37</xdr:row>
      <xdr:rowOff>244929</xdr:rowOff>
    </xdr:from>
    <xdr:to>
      <xdr:col>5</xdr:col>
      <xdr:colOff>188458</xdr:colOff>
      <xdr:row>49</xdr:row>
      <xdr:rowOff>20043</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19267715"/>
          <a:ext cx="11305494" cy="21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2600325</xdr:colOff>
      <xdr:row>28</xdr:row>
      <xdr:rowOff>38100</xdr:rowOff>
    </xdr:from>
    <xdr:to>
      <xdr:col>6</xdr:col>
      <xdr:colOff>523194</xdr:colOff>
      <xdr:row>39</xdr:row>
      <xdr:rowOff>85357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8117800"/>
          <a:ext cx="12534219" cy="21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malakamc/Desktop/EVALUATION%20SHEETS/AIDC%20-%20EVALUATION%20SHEET/Copy%20of%20AIDC%20Scanner%20Barcode%20RFID%20-%20Technical%20Evaluation%20Sheet%20-%2002Dec2021%20V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vermaaLA/AppData/Local/Microsoft/Windows/Temporary%20Internet%20Files/Content.Outlook/1Z5H2MAW/WhatsApp-%20Technical%20Evaluation%20Criteria%20-%20version%2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hakatka/AppData/Local/Microsoft/Windows/INetCache/Content.Outlook/V0BZM6DC/Technical%20Evaluation%20Integration%20and%20Test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unctional"/>
      <sheetName val="Security"/>
      <sheetName val="Cloud"/>
      <sheetName val="Sheet1"/>
      <sheetName val="Demonstration"/>
      <sheetName val="Priority Ratings"/>
      <sheetName val="Config"/>
      <sheetName val="Concerns and Recommen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t="str">
            <v>AIDC (Barcode, RFID, QR Code)</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unctional"/>
      <sheetName val="Config"/>
      <sheetName val="Integration and Testing"/>
      <sheetName val="Architectural"/>
      <sheetName val="Infrastructure"/>
      <sheetName val="Security"/>
      <sheetName val="Demo Evaluation (Functional)"/>
      <sheetName val="Priority 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1">
          <cell r="B21">
            <v>0</v>
          </cell>
          <cell r="C21" t="str">
            <v>No interest</v>
          </cell>
        </row>
        <row r="22">
          <cell r="B22">
            <v>1</v>
          </cell>
          <cell r="C22" t="str">
            <v>Nice to have</v>
          </cell>
        </row>
        <row r="23">
          <cell r="B23">
            <v>2</v>
          </cell>
          <cell r="C23" t="str">
            <v>Useful</v>
          </cell>
        </row>
        <row r="24">
          <cell r="B24">
            <v>3</v>
          </cell>
          <cell r="C24" t="str">
            <v>Important</v>
          </cell>
        </row>
        <row r="25">
          <cell r="B25">
            <v>4</v>
          </cell>
          <cell r="C25" t="str">
            <v>Very important</v>
          </cell>
        </row>
        <row r="26">
          <cell r="B26">
            <v>5</v>
          </cell>
          <cell r="C26" t="str">
            <v>Critical</v>
          </cell>
        </row>
        <row r="27">
          <cell r="B27">
            <v>6</v>
          </cell>
          <cell r="C27" t="str">
            <v>Show stopper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tion"/>
      <sheetName val="Priority Ratings"/>
    </sheetNames>
    <sheetDataSet>
      <sheetData sheetId="0" refreshError="1"/>
      <sheetData sheetId="1" refreshError="1">
        <row r="21">
          <cell r="B21">
            <v>0</v>
          </cell>
          <cell r="C21" t="str">
            <v>No interest</v>
          </cell>
        </row>
        <row r="22">
          <cell r="B22">
            <v>1</v>
          </cell>
          <cell r="C22" t="str">
            <v>Nice to have</v>
          </cell>
        </row>
        <row r="23">
          <cell r="B23">
            <v>2</v>
          </cell>
          <cell r="C23" t="str">
            <v>Useful</v>
          </cell>
          <cell r="M23" t="str">
            <v>No interest</v>
          </cell>
          <cell r="N23">
            <v>0</v>
          </cell>
        </row>
        <row r="24">
          <cell r="B24">
            <v>3</v>
          </cell>
          <cell r="C24" t="str">
            <v>Important</v>
          </cell>
          <cell r="M24" t="str">
            <v>Nice to have</v>
          </cell>
          <cell r="N24">
            <v>1</v>
          </cell>
        </row>
        <row r="25">
          <cell r="B25">
            <v>4</v>
          </cell>
          <cell r="C25" t="str">
            <v>Very important</v>
          </cell>
          <cell r="M25" t="str">
            <v>Useful</v>
          </cell>
          <cell r="N25">
            <v>2</v>
          </cell>
        </row>
        <row r="26">
          <cell r="B26">
            <v>5</v>
          </cell>
          <cell r="C26" t="str">
            <v>Critical</v>
          </cell>
          <cell r="M26" t="str">
            <v>Important</v>
          </cell>
          <cell r="N26">
            <v>3</v>
          </cell>
        </row>
        <row r="27">
          <cell r="B27">
            <v>6</v>
          </cell>
          <cell r="C27" t="str">
            <v>Show stopper</v>
          </cell>
          <cell r="M27" t="str">
            <v>Very important</v>
          </cell>
          <cell r="N27">
            <v>4</v>
          </cell>
        </row>
        <row r="28">
          <cell r="M28" t="str">
            <v>Critical</v>
          </cell>
          <cell r="N28">
            <v>5</v>
          </cell>
        </row>
        <row r="29">
          <cell r="M29" t="str">
            <v>Show stopper</v>
          </cell>
          <cell r="N29">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D8" sqref="D8"/>
    </sheetView>
  </sheetViews>
  <sheetFormatPr defaultColWidth="9.1796875" defaultRowHeight="14" x14ac:dyDescent="0.3"/>
  <cols>
    <col min="1" max="1" width="9.1796875" style="76"/>
    <col min="2" max="2" width="69.453125" style="77" customWidth="1"/>
    <col min="3" max="3" width="2.81640625" style="76" customWidth="1"/>
    <col min="4" max="4" width="27.1796875" style="76" customWidth="1"/>
    <col min="5" max="5" width="14.1796875" style="76" customWidth="1"/>
    <col min="6" max="6" width="15.453125" style="76" customWidth="1"/>
    <col min="7" max="16384" width="9.1796875" style="76"/>
  </cols>
  <sheetData>
    <row r="1" spans="1:6" ht="18" x14ac:dyDescent="0.4">
      <c r="A1" s="138" t="s">
        <v>135</v>
      </c>
      <c r="B1" s="139"/>
    </row>
    <row r="2" spans="1:6" x14ac:dyDescent="0.3">
      <c r="A2" s="78" t="s">
        <v>136</v>
      </c>
      <c r="B2" s="80" t="s">
        <v>138</v>
      </c>
    </row>
    <row r="3" spans="1:6" ht="31.5" customHeight="1" x14ac:dyDescent="0.3">
      <c r="A3" s="81"/>
      <c r="B3" s="80" t="s">
        <v>145</v>
      </c>
      <c r="C3" s="82"/>
      <c r="D3" s="77"/>
      <c r="E3" s="83"/>
      <c r="F3" s="83"/>
    </row>
    <row r="4" spans="1:6" ht="28" x14ac:dyDescent="0.3">
      <c r="A4" s="81"/>
      <c r="B4" s="80" t="s">
        <v>238</v>
      </c>
      <c r="C4" s="82" t="s">
        <v>139</v>
      </c>
      <c r="D4" s="77"/>
      <c r="E4" s="83"/>
      <c r="F4" s="83"/>
    </row>
    <row r="5" spans="1:6" ht="27" customHeight="1" x14ac:dyDescent="0.3">
      <c r="A5" s="81"/>
      <c r="B5" s="80" t="s">
        <v>239</v>
      </c>
      <c r="C5" s="82"/>
      <c r="D5" s="77"/>
      <c r="E5" s="83"/>
      <c r="F5" s="83"/>
    </row>
    <row r="6" spans="1:6" x14ac:dyDescent="0.3">
      <c r="A6" s="84" t="s">
        <v>137</v>
      </c>
      <c r="B6" s="79" t="s">
        <v>141</v>
      </c>
      <c r="E6" s="85"/>
      <c r="F6" s="82"/>
    </row>
    <row r="7" spans="1:6" ht="28" x14ac:dyDescent="0.3">
      <c r="A7" s="86" t="s">
        <v>140</v>
      </c>
      <c r="B7" s="89" t="s">
        <v>143</v>
      </c>
      <c r="E7" s="83"/>
    </row>
    <row r="8" spans="1:6" ht="14.5" thickBot="1" x14ac:dyDescent="0.35">
      <c r="A8" s="87" t="s">
        <v>142</v>
      </c>
      <c r="B8" s="88" t="s">
        <v>144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A152-7AA0-4351-B7B8-5EA7440A5267}">
  <dimension ref="A1:B6"/>
  <sheetViews>
    <sheetView workbookViewId="0">
      <selection activeCell="A8" sqref="A8"/>
    </sheetView>
  </sheetViews>
  <sheetFormatPr defaultRowHeight="14.5" x14ac:dyDescent="0.35"/>
  <cols>
    <col min="1" max="1" width="20" customWidth="1"/>
  </cols>
  <sheetData>
    <row r="1" spans="1:2" x14ac:dyDescent="0.35">
      <c r="A1" s="90" t="s">
        <v>232</v>
      </c>
      <c r="B1" s="90" t="s">
        <v>236</v>
      </c>
    </row>
    <row r="2" spans="1:2" x14ac:dyDescent="0.35">
      <c r="A2" s="90"/>
      <c r="B2" s="90"/>
    </row>
    <row r="3" spans="1:2" x14ac:dyDescent="0.35">
      <c r="A3" s="90" t="s">
        <v>233</v>
      </c>
      <c r="B3" s="133">
        <f>'Func Evaluation'!H77</f>
        <v>0.6</v>
      </c>
    </row>
    <row r="4" spans="1:2" ht="29" x14ac:dyDescent="0.35">
      <c r="A4" s="91" t="s">
        <v>234</v>
      </c>
      <c r="B4" s="133">
        <v>0.2</v>
      </c>
    </row>
    <row r="5" spans="1:2" x14ac:dyDescent="0.35">
      <c r="A5" s="90" t="s">
        <v>235</v>
      </c>
      <c r="B5" s="133">
        <v>0.2</v>
      </c>
    </row>
    <row r="6" spans="1:2" x14ac:dyDescent="0.35">
      <c r="A6" s="90"/>
      <c r="B6"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FA9F-F5D8-45C0-BE68-A86004ACA05F}">
  <dimension ref="A1:I77"/>
  <sheetViews>
    <sheetView topLeftCell="A67" zoomScale="80" zoomScaleNormal="80" workbookViewId="0">
      <selection activeCell="G81" sqref="G81"/>
    </sheetView>
  </sheetViews>
  <sheetFormatPr defaultRowHeight="14.5" x14ac:dyDescent="0.35"/>
  <cols>
    <col min="2" max="2" width="20.54296875" customWidth="1"/>
    <col min="3" max="3" width="43.54296875" customWidth="1"/>
    <col min="4" max="4" width="20.81640625" bestFit="1" customWidth="1"/>
    <col min="5" max="5" width="21.81640625" customWidth="1"/>
    <col min="6" max="6" width="14" customWidth="1"/>
    <col min="7" max="7" width="16.81640625" customWidth="1"/>
    <col min="9" max="9" width="16.453125" customWidth="1"/>
  </cols>
  <sheetData>
    <row r="1" spans="1:9" ht="15.5" x14ac:dyDescent="0.35">
      <c r="A1" s="92"/>
      <c r="B1" s="195" t="s">
        <v>146</v>
      </c>
      <c r="C1" s="195"/>
      <c r="D1" s="195"/>
      <c r="E1" s="195"/>
      <c r="F1" s="92"/>
      <c r="G1" s="92"/>
      <c r="H1" s="93" t="s">
        <v>147</v>
      </c>
      <c r="I1" s="94">
        <v>1</v>
      </c>
    </row>
    <row r="2" spans="1:9" ht="15.5" x14ac:dyDescent="0.35">
      <c r="A2" s="92"/>
      <c r="B2" s="195" t="s">
        <v>148</v>
      </c>
      <c r="C2" s="195"/>
      <c r="D2" s="195"/>
      <c r="E2" s="195"/>
      <c r="F2" s="92"/>
      <c r="G2" s="92"/>
      <c r="H2" s="92"/>
      <c r="I2" s="92"/>
    </row>
    <row r="3" spans="1:9" ht="21" x14ac:dyDescent="0.35">
      <c r="A3" s="162" t="s">
        <v>149</v>
      </c>
      <c r="B3" s="162"/>
      <c r="C3" s="162"/>
      <c r="D3" s="162"/>
      <c r="E3" s="162"/>
      <c r="F3" s="162"/>
      <c r="G3" s="162"/>
      <c r="H3" s="162"/>
      <c r="I3" s="162"/>
    </row>
    <row r="4" spans="1:9" ht="31" x14ac:dyDescent="0.35">
      <c r="A4" s="95" t="s">
        <v>150</v>
      </c>
      <c r="B4" s="196" t="s">
        <v>151</v>
      </c>
      <c r="C4" s="197"/>
      <c r="D4" s="96" t="s">
        <v>152</v>
      </c>
      <c r="E4" s="96" t="s">
        <v>153</v>
      </c>
      <c r="F4" s="96" t="s">
        <v>154</v>
      </c>
      <c r="G4" s="96" t="s">
        <v>155</v>
      </c>
      <c r="H4" s="95" t="s">
        <v>156</v>
      </c>
      <c r="I4" s="96" t="s">
        <v>134</v>
      </c>
    </row>
    <row r="5" spans="1:9" ht="21" x14ac:dyDescent="0.5">
      <c r="A5" s="97">
        <v>1</v>
      </c>
      <c r="B5" s="168" t="s">
        <v>157</v>
      </c>
      <c r="C5" s="168"/>
      <c r="D5" s="98"/>
      <c r="E5" s="98"/>
      <c r="F5" s="99" t="s">
        <v>158</v>
      </c>
      <c r="G5" s="98"/>
      <c r="H5" s="100"/>
      <c r="I5" s="198">
        <f>H6*G6</f>
        <v>0.15</v>
      </c>
    </row>
    <row r="6" spans="1:9" ht="49.5" customHeight="1" x14ac:dyDescent="0.35">
      <c r="A6" s="101"/>
      <c r="B6" s="172" t="s">
        <v>159</v>
      </c>
      <c r="C6" s="172"/>
      <c r="D6" s="102" t="s">
        <v>160</v>
      </c>
      <c r="E6" s="103">
        <v>1</v>
      </c>
      <c r="F6" s="199" t="s">
        <v>161</v>
      </c>
      <c r="G6" s="166">
        <f>IF(F6&lt;=100,20%,IF(F6&lt;=500,40%,IF(F6&lt;=1000,60%,IF(F6&lt;=1999,80%,IF(F6="Unlimited",100%,0)))))</f>
        <v>1</v>
      </c>
      <c r="H6" s="188">
        <v>0.15</v>
      </c>
      <c r="I6" s="164"/>
    </row>
    <row r="7" spans="1:9" ht="15.5" x14ac:dyDescent="0.35">
      <c r="A7" s="101"/>
      <c r="B7" s="172"/>
      <c r="C7" s="172"/>
      <c r="D7" s="102" t="s">
        <v>162</v>
      </c>
      <c r="E7" s="103">
        <v>0.8</v>
      </c>
      <c r="F7" s="199"/>
      <c r="G7" s="166"/>
      <c r="H7" s="189"/>
      <c r="I7" s="164"/>
    </row>
    <row r="8" spans="1:9" ht="15.5" x14ac:dyDescent="0.35">
      <c r="A8" s="101"/>
      <c r="B8" s="179"/>
      <c r="C8" s="179"/>
      <c r="D8" s="102" t="s">
        <v>163</v>
      </c>
      <c r="E8" s="103">
        <v>0.6</v>
      </c>
      <c r="F8" s="199"/>
      <c r="G8" s="166"/>
      <c r="H8" s="189"/>
      <c r="I8" s="164"/>
    </row>
    <row r="9" spans="1:9" ht="15.5" x14ac:dyDescent="0.35">
      <c r="A9" s="101"/>
      <c r="B9" s="179"/>
      <c r="C9" s="179"/>
      <c r="D9" s="102" t="s">
        <v>164</v>
      </c>
      <c r="E9" s="103">
        <v>0.4</v>
      </c>
      <c r="F9" s="199"/>
      <c r="G9" s="166"/>
      <c r="H9" s="189"/>
      <c r="I9" s="164"/>
    </row>
    <row r="10" spans="1:9" ht="15.5" x14ac:dyDescent="0.35">
      <c r="A10" s="101"/>
      <c r="B10" s="179"/>
      <c r="C10" s="179"/>
      <c r="D10" s="102" t="s">
        <v>165</v>
      </c>
      <c r="E10" s="103">
        <v>0.2</v>
      </c>
      <c r="F10" s="199"/>
      <c r="G10" s="166"/>
      <c r="H10" s="189"/>
      <c r="I10" s="164"/>
    </row>
    <row r="11" spans="1:9" ht="15.5" x14ac:dyDescent="0.35">
      <c r="A11" s="101"/>
      <c r="B11" s="145"/>
      <c r="C11" s="145"/>
      <c r="D11" s="102"/>
      <c r="E11" s="102"/>
      <c r="F11" s="200"/>
      <c r="G11" s="166"/>
      <c r="H11" s="190"/>
      <c r="I11" s="165"/>
    </row>
    <row r="12" spans="1:9" ht="21" x14ac:dyDescent="0.5">
      <c r="A12" s="104">
        <v>2</v>
      </c>
      <c r="B12" s="105" t="s">
        <v>166</v>
      </c>
      <c r="C12" s="106"/>
      <c r="D12" s="107"/>
      <c r="E12" s="107"/>
      <c r="F12" s="108" t="s">
        <v>167</v>
      </c>
      <c r="G12" s="107"/>
      <c r="H12" s="109"/>
      <c r="I12" s="163">
        <f>H13*G13</f>
        <v>0.06</v>
      </c>
    </row>
    <row r="13" spans="1:9" ht="47.5" customHeight="1" x14ac:dyDescent="0.35">
      <c r="A13" s="101"/>
      <c r="B13" s="172" t="s">
        <v>168</v>
      </c>
      <c r="C13" s="172"/>
      <c r="D13" s="92" t="s">
        <v>169</v>
      </c>
      <c r="E13" s="110">
        <f t="shared" ref="E13:E22" si="0">100%/COUNTA($D$13:$D$22)</f>
        <v>0.1</v>
      </c>
      <c r="F13" s="111" t="s">
        <v>170</v>
      </c>
      <c r="G13" s="166">
        <f>IF(SUMIF(F13:F22,"=Compatible ",E13:E22)&gt;100%,"Error",SUMIF(F13:F22,"=Compatible ",E13:E22))</f>
        <v>0.6</v>
      </c>
      <c r="H13" s="167">
        <v>0.1</v>
      </c>
      <c r="I13" s="164"/>
    </row>
    <row r="14" spans="1:9" ht="15.5" x14ac:dyDescent="0.35">
      <c r="A14" s="101"/>
      <c r="B14" s="179"/>
      <c r="C14" s="179"/>
      <c r="D14" s="92" t="s">
        <v>171</v>
      </c>
      <c r="E14" s="110">
        <f t="shared" si="0"/>
        <v>0.1</v>
      </c>
      <c r="F14" s="111" t="s">
        <v>170</v>
      </c>
      <c r="G14" s="166"/>
      <c r="H14" s="167"/>
      <c r="I14" s="164"/>
    </row>
    <row r="15" spans="1:9" ht="15.5" x14ac:dyDescent="0.35">
      <c r="A15" s="101"/>
      <c r="B15" s="179"/>
      <c r="C15" s="179"/>
      <c r="D15" s="92" t="s">
        <v>172</v>
      </c>
      <c r="E15" s="110">
        <f t="shared" si="0"/>
        <v>0.1</v>
      </c>
      <c r="F15" s="111" t="s">
        <v>170</v>
      </c>
      <c r="G15" s="166"/>
      <c r="H15" s="167"/>
      <c r="I15" s="164"/>
    </row>
    <row r="16" spans="1:9" ht="15.5" x14ac:dyDescent="0.35">
      <c r="A16" s="101"/>
      <c r="B16" s="179"/>
      <c r="C16" s="179"/>
      <c r="D16" s="92" t="s">
        <v>173</v>
      </c>
      <c r="E16" s="110">
        <f t="shared" si="0"/>
        <v>0.1</v>
      </c>
      <c r="F16" s="111" t="s">
        <v>170</v>
      </c>
      <c r="G16" s="166"/>
      <c r="H16" s="167"/>
      <c r="I16" s="164"/>
    </row>
    <row r="17" spans="1:9" ht="15.5" x14ac:dyDescent="0.35">
      <c r="A17" s="101"/>
      <c r="B17" s="179"/>
      <c r="C17" s="179"/>
      <c r="D17" s="92" t="s">
        <v>174</v>
      </c>
      <c r="E17" s="110">
        <f t="shared" si="0"/>
        <v>0.1</v>
      </c>
      <c r="F17" s="111" t="s">
        <v>170</v>
      </c>
      <c r="G17" s="166"/>
      <c r="H17" s="167"/>
      <c r="I17" s="164"/>
    </row>
    <row r="18" spans="1:9" ht="15.5" x14ac:dyDescent="0.35">
      <c r="A18" s="101"/>
      <c r="B18" s="179"/>
      <c r="C18" s="179"/>
      <c r="D18" s="92" t="s">
        <v>175</v>
      </c>
      <c r="E18" s="110">
        <f t="shared" si="0"/>
        <v>0.1</v>
      </c>
      <c r="F18" s="111" t="s">
        <v>170</v>
      </c>
      <c r="G18" s="166"/>
      <c r="H18" s="167"/>
      <c r="I18" s="164"/>
    </row>
    <row r="19" spans="1:9" ht="15.5" x14ac:dyDescent="0.35">
      <c r="A19" s="101"/>
      <c r="B19" s="179"/>
      <c r="C19" s="179"/>
      <c r="D19" s="92" t="s">
        <v>176</v>
      </c>
      <c r="E19" s="110">
        <f t="shared" si="0"/>
        <v>0.1</v>
      </c>
      <c r="F19" s="111"/>
      <c r="G19" s="166"/>
      <c r="H19" s="167"/>
      <c r="I19" s="164"/>
    </row>
    <row r="20" spans="1:9" ht="15.5" x14ac:dyDescent="0.35">
      <c r="A20" s="101"/>
      <c r="B20" s="179"/>
      <c r="C20" s="179"/>
      <c r="D20" s="92" t="s">
        <v>177</v>
      </c>
      <c r="E20" s="110">
        <f t="shared" si="0"/>
        <v>0.1</v>
      </c>
      <c r="F20" s="111"/>
      <c r="G20" s="166"/>
      <c r="H20" s="167"/>
      <c r="I20" s="164"/>
    </row>
    <row r="21" spans="1:9" ht="15.5" x14ac:dyDescent="0.35">
      <c r="A21" s="101"/>
      <c r="B21" s="179"/>
      <c r="C21" s="179"/>
      <c r="D21" s="92" t="s">
        <v>178</v>
      </c>
      <c r="E21" s="110">
        <f t="shared" si="0"/>
        <v>0.1</v>
      </c>
      <c r="F21" s="111"/>
      <c r="G21" s="166"/>
      <c r="H21" s="167"/>
      <c r="I21" s="164"/>
    </row>
    <row r="22" spans="1:9" ht="15.5" x14ac:dyDescent="0.35">
      <c r="A22" s="101"/>
      <c r="B22" s="179"/>
      <c r="C22" s="179"/>
      <c r="D22" s="92" t="s">
        <v>179</v>
      </c>
      <c r="E22" s="110">
        <f t="shared" si="0"/>
        <v>0.1</v>
      </c>
      <c r="F22" s="111"/>
      <c r="G22" s="166"/>
      <c r="H22" s="167"/>
      <c r="I22" s="164"/>
    </row>
    <row r="23" spans="1:9" ht="15.5" x14ac:dyDescent="0.35">
      <c r="A23" s="112"/>
      <c r="B23" s="145"/>
      <c r="C23" s="145"/>
      <c r="D23" s="92"/>
      <c r="E23" s="113"/>
      <c r="F23" s="114"/>
      <c r="G23" s="166"/>
      <c r="H23" s="167"/>
      <c r="I23" s="165"/>
    </row>
    <row r="24" spans="1:9" ht="21" x14ac:dyDescent="0.5">
      <c r="A24" s="104">
        <v>3</v>
      </c>
      <c r="B24" s="105" t="s">
        <v>180</v>
      </c>
      <c r="C24" s="106"/>
      <c r="D24" s="107"/>
      <c r="E24" s="107"/>
      <c r="F24" s="115" t="s">
        <v>167</v>
      </c>
      <c r="G24" s="107"/>
      <c r="H24" s="109"/>
      <c r="I24" s="180">
        <f>H25*G25</f>
        <v>4.4999999999999998E-2</v>
      </c>
    </row>
    <row r="25" spans="1:9" ht="47.5" customHeight="1" x14ac:dyDescent="0.35">
      <c r="A25" s="101"/>
      <c r="B25" s="172" t="s">
        <v>181</v>
      </c>
      <c r="C25" s="172"/>
      <c r="D25" s="92" t="s">
        <v>182</v>
      </c>
      <c r="E25" s="110">
        <v>0.7</v>
      </c>
      <c r="F25" s="111" t="s">
        <v>170</v>
      </c>
      <c r="G25" s="173">
        <f>SUMIF(F25:F27,"=Compatible ",E25:E27)</f>
        <v>0.89999999999999991</v>
      </c>
      <c r="H25" s="176">
        <v>0.05</v>
      </c>
      <c r="I25" s="191"/>
    </row>
    <row r="26" spans="1:9" ht="15.5" x14ac:dyDescent="0.35">
      <c r="A26" s="101"/>
      <c r="B26" s="179"/>
      <c r="C26" s="179"/>
      <c r="D26" s="92" t="s">
        <v>183</v>
      </c>
      <c r="E26" s="110">
        <v>0.3</v>
      </c>
      <c r="F26" s="111"/>
      <c r="G26" s="174"/>
      <c r="H26" s="193"/>
      <c r="I26" s="191"/>
    </row>
    <row r="27" spans="1:9" ht="15.5" x14ac:dyDescent="0.35">
      <c r="A27" s="101"/>
      <c r="B27" s="179"/>
      <c r="C27" s="179"/>
      <c r="D27" s="92" t="s">
        <v>184</v>
      </c>
      <c r="E27" s="110">
        <v>0.2</v>
      </c>
      <c r="F27" s="111" t="s">
        <v>170</v>
      </c>
      <c r="G27" s="174"/>
      <c r="H27" s="193"/>
      <c r="I27" s="191"/>
    </row>
    <row r="28" spans="1:9" ht="15.5" x14ac:dyDescent="0.35">
      <c r="A28" s="112"/>
      <c r="B28" s="145"/>
      <c r="C28" s="145"/>
      <c r="D28" s="114"/>
      <c r="E28" s="114"/>
      <c r="F28" s="114"/>
      <c r="G28" s="175"/>
      <c r="H28" s="194"/>
      <c r="I28" s="192"/>
    </row>
    <row r="29" spans="1:9" ht="21" x14ac:dyDescent="0.5">
      <c r="A29" s="104">
        <v>4</v>
      </c>
      <c r="B29" s="105" t="s">
        <v>185</v>
      </c>
      <c r="C29" s="106"/>
      <c r="D29" s="107"/>
      <c r="E29" s="107"/>
      <c r="F29" s="115" t="s">
        <v>167</v>
      </c>
      <c r="G29" s="107"/>
      <c r="H29" s="109"/>
      <c r="I29" s="180">
        <f>H30*G30</f>
        <v>8.0000000000000016E-2</v>
      </c>
    </row>
    <row r="30" spans="1:9" ht="31" x14ac:dyDescent="0.35">
      <c r="A30" s="101"/>
      <c r="B30" s="172" t="s">
        <v>186</v>
      </c>
      <c r="C30" s="172"/>
      <c r="D30" s="116" t="s">
        <v>187</v>
      </c>
      <c r="E30" s="117">
        <v>0.2</v>
      </c>
      <c r="F30" s="111" t="s">
        <v>170</v>
      </c>
      <c r="G30" s="173">
        <f>SUMIF(F30:F34,"=Compatible ",E30:E34)</f>
        <v>0.8</v>
      </c>
      <c r="H30" s="188">
        <v>0.1</v>
      </c>
      <c r="I30" s="181"/>
    </row>
    <row r="31" spans="1:9" ht="15.5" x14ac:dyDescent="0.35">
      <c r="A31" s="101"/>
      <c r="B31" s="179"/>
      <c r="C31" s="179"/>
      <c r="D31" s="116" t="s">
        <v>188</v>
      </c>
      <c r="E31" s="117">
        <v>0.2</v>
      </c>
      <c r="F31" s="111" t="s">
        <v>170</v>
      </c>
      <c r="G31" s="174"/>
      <c r="H31" s="189"/>
      <c r="I31" s="181"/>
    </row>
    <row r="32" spans="1:9" ht="31" x14ac:dyDescent="0.35">
      <c r="A32" s="101"/>
      <c r="B32" s="179"/>
      <c r="C32" s="179"/>
      <c r="D32" s="116" t="s">
        <v>189</v>
      </c>
      <c r="E32" s="117">
        <v>0.2</v>
      </c>
      <c r="F32" s="111" t="s">
        <v>170</v>
      </c>
      <c r="G32" s="174"/>
      <c r="H32" s="189"/>
      <c r="I32" s="181"/>
    </row>
    <row r="33" spans="1:9" ht="31" x14ac:dyDescent="0.35">
      <c r="A33" s="101"/>
      <c r="B33" s="179"/>
      <c r="C33" s="179"/>
      <c r="D33" s="116" t="s">
        <v>190</v>
      </c>
      <c r="E33" s="117">
        <v>0.2</v>
      </c>
      <c r="F33" s="111"/>
      <c r="G33" s="174"/>
      <c r="H33" s="189"/>
      <c r="I33" s="181"/>
    </row>
    <row r="34" spans="1:9" ht="31" x14ac:dyDescent="0.35">
      <c r="A34" s="112"/>
      <c r="B34" s="145"/>
      <c r="C34" s="145"/>
      <c r="D34" s="116" t="s">
        <v>191</v>
      </c>
      <c r="E34" s="118">
        <v>0.2</v>
      </c>
      <c r="F34" s="111" t="s">
        <v>170</v>
      </c>
      <c r="G34" s="175"/>
      <c r="H34" s="190"/>
      <c r="I34" s="182"/>
    </row>
    <row r="35" spans="1:9" ht="21" x14ac:dyDescent="0.5">
      <c r="A35" s="104">
        <v>5</v>
      </c>
      <c r="B35" s="105" t="s">
        <v>192</v>
      </c>
      <c r="C35" s="106"/>
      <c r="D35" s="107"/>
      <c r="E35" s="107"/>
      <c r="F35" s="115" t="s">
        <v>193</v>
      </c>
      <c r="G35" s="107"/>
      <c r="H35" s="109"/>
      <c r="I35" s="180">
        <f>H36*G36</f>
        <v>0.06</v>
      </c>
    </row>
    <row r="36" spans="1:9" ht="15.5" x14ac:dyDescent="0.35">
      <c r="A36" s="101"/>
      <c r="B36" s="172" t="s">
        <v>194</v>
      </c>
      <c r="C36" s="172"/>
      <c r="D36" s="116" t="s">
        <v>195</v>
      </c>
      <c r="E36" s="117">
        <v>1</v>
      </c>
      <c r="F36" s="111"/>
      <c r="G36" s="173">
        <f>IF((SUMIF(F36:F39,"=Compatible ",E36:E39))&gt;100%,"Error",(SUMIF(F36:F39,"=Compatible ",E36:E39)))</f>
        <v>0.6</v>
      </c>
      <c r="H36" s="183">
        <v>0.1</v>
      </c>
      <c r="I36" s="181"/>
    </row>
    <row r="37" spans="1:9" ht="15.5" x14ac:dyDescent="0.35">
      <c r="A37" s="101"/>
      <c r="B37" s="186"/>
      <c r="C37" s="186"/>
      <c r="D37" s="116" t="s">
        <v>196</v>
      </c>
      <c r="E37" s="117">
        <v>0.8</v>
      </c>
      <c r="F37" s="111"/>
      <c r="G37" s="174"/>
      <c r="H37" s="184"/>
      <c r="I37" s="181"/>
    </row>
    <row r="38" spans="1:9" ht="15.5" x14ac:dyDescent="0.35">
      <c r="A38" s="101"/>
      <c r="B38" s="186"/>
      <c r="C38" s="186"/>
      <c r="D38" s="116" t="s">
        <v>197</v>
      </c>
      <c r="E38" s="117">
        <v>0.6</v>
      </c>
      <c r="F38" s="111" t="s">
        <v>170</v>
      </c>
      <c r="G38" s="174"/>
      <c r="H38" s="184"/>
      <c r="I38" s="181"/>
    </row>
    <row r="39" spans="1:9" ht="15.5" x14ac:dyDescent="0.35">
      <c r="A39" s="112"/>
      <c r="B39" s="187"/>
      <c r="C39" s="187"/>
      <c r="D39" s="119"/>
      <c r="E39" s="120"/>
      <c r="F39" s="119"/>
      <c r="G39" s="175"/>
      <c r="H39" s="185"/>
      <c r="I39" s="182"/>
    </row>
    <row r="40" spans="1:9" ht="21" x14ac:dyDescent="0.5">
      <c r="A40" s="97">
        <v>6</v>
      </c>
      <c r="B40" s="168" t="s">
        <v>198</v>
      </c>
      <c r="C40" s="168"/>
      <c r="D40" s="98"/>
      <c r="E40" s="98"/>
      <c r="F40" s="115" t="s">
        <v>167</v>
      </c>
      <c r="G40" s="98"/>
      <c r="H40" s="100"/>
      <c r="I40" s="169">
        <f>H41*G41</f>
        <v>6.0000000000000012E-2</v>
      </c>
    </row>
    <row r="41" spans="1:9" ht="104.15" customHeight="1" x14ac:dyDescent="0.35">
      <c r="A41" s="101"/>
      <c r="B41" s="172" t="s">
        <v>199</v>
      </c>
      <c r="C41" s="172"/>
      <c r="D41" s="121" t="s">
        <v>200</v>
      </c>
      <c r="E41" s="117">
        <v>0.2</v>
      </c>
      <c r="F41" s="111" t="s">
        <v>170</v>
      </c>
      <c r="G41" s="173">
        <f>IF((SUMIF(F41:F46,"=Compatible ",E41:E46))&gt;100%,"Error",(SUMIF(F41:F46,"=Compatible ",E41:E46)))</f>
        <v>0.60000000000000009</v>
      </c>
      <c r="H41" s="176">
        <v>0.1</v>
      </c>
      <c r="I41" s="170"/>
    </row>
    <row r="42" spans="1:9" ht="31" x14ac:dyDescent="0.35">
      <c r="A42" s="101"/>
      <c r="B42" s="179"/>
      <c r="C42" s="179"/>
      <c r="D42" s="116" t="s">
        <v>201</v>
      </c>
      <c r="E42" s="117">
        <v>0.2</v>
      </c>
      <c r="F42" s="111" t="s">
        <v>170</v>
      </c>
      <c r="G42" s="174"/>
      <c r="H42" s="177"/>
      <c r="I42" s="170"/>
    </row>
    <row r="43" spans="1:9" ht="15.5" x14ac:dyDescent="0.35">
      <c r="A43" s="101"/>
      <c r="B43" s="179"/>
      <c r="C43" s="179"/>
      <c r="D43" s="116" t="s">
        <v>202</v>
      </c>
      <c r="E43" s="117">
        <v>0.2</v>
      </c>
      <c r="F43" s="111" t="s">
        <v>170</v>
      </c>
      <c r="G43" s="174"/>
      <c r="H43" s="177"/>
      <c r="I43" s="170"/>
    </row>
    <row r="44" spans="1:9" ht="31" x14ac:dyDescent="0.35">
      <c r="A44" s="101"/>
      <c r="B44" s="179"/>
      <c r="C44" s="179"/>
      <c r="D44" s="116" t="s">
        <v>203</v>
      </c>
      <c r="E44" s="117">
        <v>0.2</v>
      </c>
      <c r="F44" s="111"/>
      <c r="G44" s="174"/>
      <c r="H44" s="177"/>
      <c r="I44" s="170"/>
    </row>
    <row r="45" spans="1:9" ht="31" x14ac:dyDescent="0.35">
      <c r="A45" s="101"/>
      <c r="B45" s="179"/>
      <c r="C45" s="179"/>
      <c r="D45" s="116" t="s">
        <v>204</v>
      </c>
      <c r="E45" s="117">
        <v>0.2</v>
      </c>
      <c r="F45" s="111"/>
      <c r="G45" s="174"/>
      <c r="H45" s="177"/>
      <c r="I45" s="170"/>
    </row>
    <row r="46" spans="1:9" ht="15.5" x14ac:dyDescent="0.35">
      <c r="A46" s="112"/>
      <c r="B46" s="145"/>
      <c r="C46" s="145"/>
      <c r="D46" s="119"/>
      <c r="E46" s="119"/>
      <c r="F46" s="119"/>
      <c r="G46" s="175"/>
      <c r="H46" s="178"/>
      <c r="I46" s="171"/>
    </row>
    <row r="47" spans="1:9" ht="15.5" x14ac:dyDescent="0.35">
      <c r="A47" s="92"/>
      <c r="B47" s="161"/>
      <c r="C47" s="161"/>
      <c r="D47" s="92"/>
      <c r="E47" s="92"/>
      <c r="F47" s="92"/>
      <c r="G47" s="92"/>
      <c r="H47" s="122">
        <f>SUM(H5:H46)</f>
        <v>0.6</v>
      </c>
      <c r="I47" s="123"/>
    </row>
    <row r="48" spans="1:9" x14ac:dyDescent="0.35">
      <c r="A48" s="146" t="s">
        <v>205</v>
      </c>
      <c r="B48" s="147"/>
      <c r="C48" s="147"/>
      <c r="D48" s="147"/>
      <c r="E48" s="147"/>
      <c r="F48" s="148"/>
      <c r="G48" s="155" t="str">
        <f>IF(I48&gt;60%,"Total Sub-Weighted Score Recommended","Total Sub-Weighted Score Not Recommended")</f>
        <v>Total Sub-Weighted Score Not Recommended</v>
      </c>
      <c r="H48" s="156"/>
      <c r="I48" s="140">
        <f>SUM(I5:I46)</f>
        <v>0.45500000000000002</v>
      </c>
    </row>
    <row r="49" spans="1:9" x14ac:dyDescent="0.35">
      <c r="A49" s="149"/>
      <c r="B49" s="150"/>
      <c r="C49" s="150"/>
      <c r="D49" s="150"/>
      <c r="E49" s="150"/>
      <c r="F49" s="151"/>
      <c r="G49" s="157"/>
      <c r="H49" s="158"/>
      <c r="I49" s="141"/>
    </row>
    <row r="50" spans="1:9" ht="31" customHeight="1" x14ac:dyDescent="0.35">
      <c r="A50" s="152"/>
      <c r="B50" s="153"/>
      <c r="C50" s="153"/>
      <c r="D50" s="153"/>
      <c r="E50" s="153"/>
      <c r="F50" s="154"/>
      <c r="G50" s="159"/>
      <c r="H50" s="160"/>
      <c r="I50" s="142"/>
    </row>
    <row r="51" spans="1:9" ht="15.5" x14ac:dyDescent="0.35">
      <c r="A51" s="124"/>
      <c r="B51" s="124"/>
      <c r="C51" s="124"/>
      <c r="D51" s="124"/>
      <c r="E51" s="124"/>
      <c r="F51" s="124"/>
      <c r="G51" s="125"/>
      <c r="H51" s="125"/>
      <c r="I51" s="124"/>
    </row>
    <row r="52" spans="1:9" ht="21" x14ac:dyDescent="0.35">
      <c r="A52" s="162" t="s">
        <v>206</v>
      </c>
      <c r="B52" s="162"/>
      <c r="C52" s="162"/>
      <c r="D52" s="162"/>
      <c r="E52" s="162"/>
      <c r="F52" s="162"/>
      <c r="G52" s="162"/>
      <c r="H52" s="162"/>
      <c r="I52" s="162"/>
    </row>
    <row r="53" spans="1:9" ht="21" x14ac:dyDescent="0.5">
      <c r="A53" s="104">
        <v>8</v>
      </c>
      <c r="B53" s="105" t="s">
        <v>207</v>
      </c>
      <c r="C53" s="106"/>
      <c r="D53" s="107"/>
      <c r="E53" s="107"/>
      <c r="F53" s="108" t="s">
        <v>167</v>
      </c>
      <c r="G53" s="107"/>
      <c r="H53" s="109"/>
      <c r="I53" s="163">
        <f>H54*G54</f>
        <v>0.13750000000000001</v>
      </c>
    </row>
    <row r="54" spans="1:9" ht="15.5" x14ac:dyDescent="0.35">
      <c r="A54" s="101"/>
      <c r="B54" s="116"/>
      <c r="C54" s="116"/>
      <c r="D54" s="92"/>
      <c r="E54" s="110"/>
      <c r="F54" s="111"/>
      <c r="G54" s="166">
        <f>IF(SUMIF(F55:F71,"=Compatible ",E55:E71)&gt;100%,"Error",SUMIF(F55:F71,"=Compatible ",E55:E71))</f>
        <v>0.6875</v>
      </c>
      <c r="H54" s="167">
        <v>0.2</v>
      </c>
      <c r="I54" s="164"/>
    </row>
    <row r="55" spans="1:9" ht="46.5" x14ac:dyDescent="0.35">
      <c r="A55" s="126">
        <v>1</v>
      </c>
      <c r="B55" s="127" t="s">
        <v>208</v>
      </c>
      <c r="C55" s="143" t="s">
        <v>209</v>
      </c>
      <c r="D55" s="143"/>
      <c r="E55" s="110">
        <f t="shared" ref="E55:E70" si="1">100%/COUNTA($C$55:$C$71)</f>
        <v>6.25E-2</v>
      </c>
      <c r="F55" s="111" t="s">
        <v>170</v>
      </c>
      <c r="G55" s="166"/>
      <c r="H55" s="167"/>
      <c r="I55" s="164"/>
    </row>
    <row r="56" spans="1:9" ht="31" x14ac:dyDescent="0.35">
      <c r="A56" s="126">
        <v>2</v>
      </c>
      <c r="B56" s="127" t="s">
        <v>210</v>
      </c>
      <c r="C56" s="143" t="s">
        <v>211</v>
      </c>
      <c r="D56" s="143"/>
      <c r="E56" s="110">
        <f t="shared" si="1"/>
        <v>6.25E-2</v>
      </c>
      <c r="F56" s="111" t="s">
        <v>170</v>
      </c>
      <c r="G56" s="166"/>
      <c r="H56" s="167"/>
      <c r="I56" s="164"/>
    </row>
    <row r="57" spans="1:9" ht="15.5" x14ac:dyDescent="0.35">
      <c r="A57" s="126">
        <v>3</v>
      </c>
      <c r="B57" s="92"/>
      <c r="C57" s="144" t="s">
        <v>212</v>
      </c>
      <c r="D57" s="144"/>
      <c r="E57" s="110">
        <f t="shared" si="1"/>
        <v>6.25E-2</v>
      </c>
      <c r="F57" s="111" t="s">
        <v>170</v>
      </c>
      <c r="G57" s="166"/>
      <c r="H57" s="167"/>
      <c r="I57" s="164"/>
    </row>
    <row r="58" spans="1:9" ht="15.5" x14ac:dyDescent="0.35">
      <c r="A58" s="126">
        <v>4</v>
      </c>
      <c r="B58" s="92"/>
      <c r="C58" s="143" t="s">
        <v>213</v>
      </c>
      <c r="D58" s="143"/>
      <c r="E58" s="110">
        <f t="shared" si="1"/>
        <v>6.25E-2</v>
      </c>
      <c r="F58" s="111" t="s">
        <v>170</v>
      </c>
      <c r="G58" s="166"/>
      <c r="H58" s="167"/>
      <c r="I58" s="164"/>
    </row>
    <row r="59" spans="1:9" ht="31" x14ac:dyDescent="0.35">
      <c r="A59" s="126">
        <v>5</v>
      </c>
      <c r="B59" s="92"/>
      <c r="C59" s="143" t="s">
        <v>214</v>
      </c>
      <c r="D59" s="143"/>
      <c r="E59" s="110">
        <f t="shared" si="1"/>
        <v>6.25E-2</v>
      </c>
      <c r="F59" s="111" t="s">
        <v>215</v>
      </c>
      <c r="G59" s="166"/>
      <c r="H59" s="167"/>
      <c r="I59" s="164"/>
    </row>
    <row r="60" spans="1:9" ht="15.5" x14ac:dyDescent="0.35">
      <c r="A60" s="126">
        <v>6</v>
      </c>
      <c r="B60" s="92"/>
      <c r="C60" s="144" t="s">
        <v>216</v>
      </c>
      <c r="D60" s="144"/>
      <c r="E60" s="110">
        <f t="shared" si="1"/>
        <v>6.25E-2</v>
      </c>
      <c r="F60" s="111" t="s">
        <v>170</v>
      </c>
      <c r="G60" s="166"/>
      <c r="H60" s="167"/>
      <c r="I60" s="164"/>
    </row>
    <row r="61" spans="1:9" ht="15.5" x14ac:dyDescent="0.35">
      <c r="A61" s="126">
        <v>7</v>
      </c>
      <c r="B61" s="92"/>
      <c r="C61" s="143" t="s">
        <v>217</v>
      </c>
      <c r="D61" s="143"/>
      <c r="E61" s="110">
        <f t="shared" si="1"/>
        <v>6.25E-2</v>
      </c>
      <c r="F61" s="111" t="s">
        <v>170</v>
      </c>
      <c r="G61" s="166"/>
      <c r="H61" s="167"/>
      <c r="I61" s="164"/>
    </row>
    <row r="62" spans="1:9" ht="31" x14ac:dyDescent="0.35">
      <c r="A62" s="126">
        <v>8</v>
      </c>
      <c r="B62" s="128" t="s">
        <v>218</v>
      </c>
      <c r="C62" s="143" t="s">
        <v>219</v>
      </c>
      <c r="D62" s="144"/>
      <c r="E62" s="110">
        <f t="shared" si="1"/>
        <v>6.25E-2</v>
      </c>
      <c r="F62" s="111" t="s">
        <v>215</v>
      </c>
      <c r="G62" s="166"/>
      <c r="H62" s="167"/>
      <c r="I62" s="164"/>
    </row>
    <row r="63" spans="1:9" ht="31" x14ac:dyDescent="0.35">
      <c r="A63" s="126">
        <v>9</v>
      </c>
      <c r="B63" s="92"/>
      <c r="C63" s="143" t="s">
        <v>220</v>
      </c>
      <c r="D63" s="143"/>
      <c r="E63" s="110">
        <f t="shared" si="1"/>
        <v>6.25E-2</v>
      </c>
      <c r="F63" s="111" t="s">
        <v>215</v>
      </c>
      <c r="G63" s="166"/>
      <c r="H63" s="167"/>
      <c r="I63" s="164"/>
    </row>
    <row r="64" spans="1:9" ht="31" x14ac:dyDescent="0.35">
      <c r="A64" s="126">
        <v>10</v>
      </c>
      <c r="B64" s="127" t="s">
        <v>221</v>
      </c>
      <c r="C64" s="144" t="s">
        <v>222</v>
      </c>
      <c r="D64" s="144"/>
      <c r="E64" s="110">
        <f t="shared" si="1"/>
        <v>6.25E-2</v>
      </c>
      <c r="F64" s="111" t="s">
        <v>170</v>
      </c>
      <c r="G64" s="166"/>
      <c r="H64" s="167"/>
      <c r="I64" s="164"/>
    </row>
    <row r="65" spans="1:9" ht="15.5" x14ac:dyDescent="0.35">
      <c r="A65" s="126">
        <v>11</v>
      </c>
      <c r="B65" s="128"/>
      <c r="C65" s="143" t="s">
        <v>223</v>
      </c>
      <c r="D65" s="144"/>
      <c r="E65" s="110">
        <f t="shared" si="1"/>
        <v>6.25E-2</v>
      </c>
      <c r="F65" s="111" t="s">
        <v>170</v>
      </c>
      <c r="G65" s="166"/>
      <c r="H65" s="167"/>
      <c r="I65" s="164"/>
    </row>
    <row r="66" spans="1:9" ht="15.5" x14ac:dyDescent="0.35">
      <c r="A66" s="126">
        <v>12</v>
      </c>
      <c r="B66" s="128"/>
      <c r="C66" s="143" t="s">
        <v>224</v>
      </c>
      <c r="D66" s="144"/>
      <c r="E66" s="110">
        <f t="shared" si="1"/>
        <v>6.25E-2</v>
      </c>
      <c r="F66" s="111" t="s">
        <v>170</v>
      </c>
      <c r="G66" s="166"/>
      <c r="H66" s="167"/>
      <c r="I66" s="164"/>
    </row>
    <row r="67" spans="1:9" ht="31" x14ac:dyDescent="0.35">
      <c r="A67" s="126">
        <v>13</v>
      </c>
      <c r="B67" s="127" t="s">
        <v>225</v>
      </c>
      <c r="C67" s="143" t="s">
        <v>226</v>
      </c>
      <c r="D67" s="144"/>
      <c r="E67" s="110">
        <f t="shared" si="1"/>
        <v>6.25E-2</v>
      </c>
      <c r="F67" s="111" t="s">
        <v>215</v>
      </c>
      <c r="G67" s="166"/>
      <c r="H67" s="167"/>
      <c r="I67" s="164"/>
    </row>
    <row r="68" spans="1:9" ht="31" x14ac:dyDescent="0.35">
      <c r="A68" s="126">
        <v>14</v>
      </c>
      <c r="B68" s="128"/>
      <c r="C68" s="143" t="s">
        <v>227</v>
      </c>
      <c r="D68" s="144"/>
      <c r="E68" s="110">
        <f t="shared" si="1"/>
        <v>6.25E-2</v>
      </c>
      <c r="F68" s="111" t="s">
        <v>215</v>
      </c>
      <c r="G68" s="166"/>
      <c r="H68" s="167"/>
      <c r="I68" s="164"/>
    </row>
    <row r="69" spans="1:9" ht="15.5" x14ac:dyDescent="0.35">
      <c r="A69" s="126">
        <v>15</v>
      </c>
      <c r="B69" s="128"/>
      <c r="C69" s="143" t="s">
        <v>228</v>
      </c>
      <c r="D69" s="144"/>
      <c r="E69" s="110">
        <f t="shared" si="1"/>
        <v>6.25E-2</v>
      </c>
      <c r="F69" s="111" t="s">
        <v>170</v>
      </c>
      <c r="G69" s="166"/>
      <c r="H69" s="167"/>
      <c r="I69" s="164"/>
    </row>
    <row r="70" spans="1:9" ht="31" x14ac:dyDescent="0.35">
      <c r="A70" s="126">
        <v>16</v>
      </c>
      <c r="B70" s="127" t="s">
        <v>229</v>
      </c>
      <c r="C70" s="143" t="s">
        <v>230</v>
      </c>
      <c r="D70" s="143"/>
      <c r="E70" s="110">
        <f t="shared" si="1"/>
        <v>6.25E-2</v>
      </c>
      <c r="F70" s="111" t="s">
        <v>170</v>
      </c>
      <c r="G70" s="166"/>
      <c r="H70" s="167"/>
      <c r="I70" s="164"/>
    </row>
    <row r="71" spans="1:9" ht="15.5" x14ac:dyDescent="0.35">
      <c r="A71" s="129"/>
      <c r="B71" s="114"/>
      <c r="C71" s="145"/>
      <c r="D71" s="145"/>
      <c r="E71" s="113"/>
      <c r="F71" s="114"/>
      <c r="G71" s="166"/>
      <c r="H71" s="167"/>
      <c r="I71" s="165"/>
    </row>
    <row r="72" spans="1:9" x14ac:dyDescent="0.35">
      <c r="H72" s="130">
        <f>SUM(H54)</f>
        <v>0.2</v>
      </c>
    </row>
    <row r="73" spans="1:9" x14ac:dyDescent="0.35">
      <c r="A73" s="146" t="s">
        <v>231</v>
      </c>
      <c r="B73" s="147"/>
      <c r="C73" s="147"/>
      <c r="D73" s="147"/>
      <c r="E73" s="147"/>
      <c r="F73" s="148"/>
      <c r="G73" s="155" t="str">
        <f>IF(I73&gt;60%,"Total Weighted Score Recommended","Total Weighted Score Not Recommended")</f>
        <v>Total Weighted Score Not Recommended</v>
      </c>
      <c r="H73" s="156"/>
      <c r="I73" s="140">
        <f>SUM(I48,I53)</f>
        <v>0.59250000000000003</v>
      </c>
    </row>
    <row r="74" spans="1:9" x14ac:dyDescent="0.35">
      <c r="A74" s="149"/>
      <c r="B74" s="150"/>
      <c r="C74" s="150"/>
      <c r="D74" s="150"/>
      <c r="E74" s="150"/>
      <c r="F74" s="151"/>
      <c r="G74" s="157"/>
      <c r="H74" s="158"/>
      <c r="I74" s="141"/>
    </row>
    <row r="75" spans="1:9" x14ac:dyDescent="0.35">
      <c r="A75" s="152"/>
      <c r="B75" s="153"/>
      <c r="C75" s="153"/>
      <c r="D75" s="153"/>
      <c r="E75" s="153"/>
      <c r="F75" s="154"/>
      <c r="G75" s="159"/>
      <c r="H75" s="160"/>
      <c r="I75" s="142"/>
    </row>
    <row r="77" spans="1:9" x14ac:dyDescent="0.35">
      <c r="H77" s="131">
        <f>SUM(,H47)</f>
        <v>0.6</v>
      </c>
    </row>
  </sheetData>
  <mergeCells count="89">
    <mergeCell ref="B1:E1"/>
    <mergeCell ref="B2:E2"/>
    <mergeCell ref="A3:I3"/>
    <mergeCell ref="B4:C4"/>
    <mergeCell ref="B5:C5"/>
    <mergeCell ref="I5:I11"/>
    <mergeCell ref="B6:C6"/>
    <mergeCell ref="F6:F11"/>
    <mergeCell ref="G6:G11"/>
    <mergeCell ref="H6:H11"/>
    <mergeCell ref="B15:C15"/>
    <mergeCell ref="B16:C16"/>
    <mergeCell ref="B17:C17"/>
    <mergeCell ref="B18:C18"/>
    <mergeCell ref="B19:C19"/>
    <mergeCell ref="B7:C7"/>
    <mergeCell ref="B8:C8"/>
    <mergeCell ref="B9:C9"/>
    <mergeCell ref="B10:C10"/>
    <mergeCell ref="B11:C11"/>
    <mergeCell ref="B21:C21"/>
    <mergeCell ref="B22:C22"/>
    <mergeCell ref="B23:C23"/>
    <mergeCell ref="I24:I28"/>
    <mergeCell ref="B25:C25"/>
    <mergeCell ref="G25:G28"/>
    <mergeCell ref="H25:H28"/>
    <mergeCell ref="B26:C26"/>
    <mergeCell ref="B27:C27"/>
    <mergeCell ref="B28:C28"/>
    <mergeCell ref="I12:I23"/>
    <mergeCell ref="G13:G23"/>
    <mergeCell ref="H13:H23"/>
    <mergeCell ref="B20:C20"/>
    <mergeCell ref="B13:C13"/>
    <mergeCell ref="B14:C14"/>
    <mergeCell ref="I29:I34"/>
    <mergeCell ref="B30:C30"/>
    <mergeCell ref="G30:G34"/>
    <mergeCell ref="H30:H34"/>
    <mergeCell ref="B31:C31"/>
    <mergeCell ref="B32:C32"/>
    <mergeCell ref="B33:C33"/>
    <mergeCell ref="B34:C34"/>
    <mergeCell ref="I35:I39"/>
    <mergeCell ref="B36:C36"/>
    <mergeCell ref="G36:G39"/>
    <mergeCell ref="H36:H39"/>
    <mergeCell ref="B37:C37"/>
    <mergeCell ref="B38:C38"/>
    <mergeCell ref="B39:C39"/>
    <mergeCell ref="B40:C40"/>
    <mergeCell ref="I40:I46"/>
    <mergeCell ref="B41:C41"/>
    <mergeCell ref="G41:G46"/>
    <mergeCell ref="H41:H46"/>
    <mergeCell ref="B42:C42"/>
    <mergeCell ref="B43:C43"/>
    <mergeCell ref="B44:C44"/>
    <mergeCell ref="B45:C45"/>
    <mergeCell ref="B46:C46"/>
    <mergeCell ref="C62:D62"/>
    <mergeCell ref="B47:C47"/>
    <mergeCell ref="A48:F50"/>
    <mergeCell ref="G48:H50"/>
    <mergeCell ref="I48:I50"/>
    <mergeCell ref="A52:I52"/>
    <mergeCell ref="I53:I71"/>
    <mergeCell ref="G54:G71"/>
    <mergeCell ref="H54:H71"/>
    <mergeCell ref="C55:D55"/>
    <mergeCell ref="C56:D56"/>
    <mergeCell ref="C57:D57"/>
    <mergeCell ref="C58:D58"/>
    <mergeCell ref="C59:D59"/>
    <mergeCell ref="C60:D60"/>
    <mergeCell ref="C61:D61"/>
    <mergeCell ref="I73:I75"/>
    <mergeCell ref="C63:D63"/>
    <mergeCell ref="C64:D64"/>
    <mergeCell ref="C65:D65"/>
    <mergeCell ref="C66:D66"/>
    <mergeCell ref="C67:D67"/>
    <mergeCell ref="C68:D68"/>
    <mergeCell ref="C69:D69"/>
    <mergeCell ref="C70:D70"/>
    <mergeCell ref="C71:D71"/>
    <mergeCell ref="A73:F75"/>
    <mergeCell ref="G73:H75"/>
  </mergeCells>
  <dataValidations count="1">
    <dataValidation type="list" allowBlank="1" showInputMessage="1" showErrorMessage="1" sqref="F41:F45 F25:F27 F36:F38 F30:F34 F54:F70 F13:F22" xr:uid="{7CF5045A-9D88-4229-8256-30C575661DCF}">
      <formula1>$P$14:$P$15</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showGridLines="0" topLeftCell="B1" zoomScale="70" zoomScaleNormal="70" workbookViewId="0">
      <pane ySplit="1" topLeftCell="A5" activePane="bottomLeft" state="frozen"/>
      <selection pane="bottomLeft" activeCell="E11" sqref="E11"/>
    </sheetView>
  </sheetViews>
  <sheetFormatPr defaultRowHeight="14.5" outlineLevelRow="1" x14ac:dyDescent="0.35"/>
  <cols>
    <col min="1" max="1" width="2.453125" customWidth="1"/>
    <col min="2" max="2" width="19.26953125" customWidth="1"/>
    <col min="3" max="3" width="8.453125" customWidth="1"/>
    <col min="4" max="4" width="75.81640625" style="1" customWidth="1"/>
    <col min="5" max="5" width="102.54296875" style="1" customWidth="1"/>
    <col min="6" max="6" width="9.54296875" customWidth="1"/>
    <col min="7" max="7" width="22.81640625" customWidth="1"/>
  </cols>
  <sheetData>
    <row r="1" spans="1:10" ht="33.75" customHeight="1" x14ac:dyDescent="0.35">
      <c r="C1" s="2" t="s">
        <v>1</v>
      </c>
      <c r="D1" s="3" t="s">
        <v>2</v>
      </c>
      <c r="E1" s="3" t="s">
        <v>3</v>
      </c>
      <c r="F1" s="4" t="s">
        <v>4</v>
      </c>
      <c r="G1" s="15"/>
    </row>
    <row r="2" spans="1:10" ht="52.5" customHeight="1" x14ac:dyDescent="0.35">
      <c r="A2" s="11"/>
      <c r="B2" s="11"/>
      <c r="C2" s="204" t="s">
        <v>5</v>
      </c>
      <c r="D2" s="201"/>
      <c r="E2" s="201"/>
      <c r="F2" s="205"/>
    </row>
    <row r="3" spans="1:10" ht="35.25" customHeight="1" outlineLevel="1" x14ac:dyDescent="0.35">
      <c r="B3" s="206" t="s">
        <v>5</v>
      </c>
      <c r="C3" s="5">
        <v>1</v>
      </c>
      <c r="D3" s="7" t="s">
        <v>56</v>
      </c>
      <c r="E3" s="7" t="s">
        <v>55</v>
      </c>
      <c r="F3" s="5">
        <v>5</v>
      </c>
      <c r="G3" s="10"/>
      <c r="H3" s="10"/>
      <c r="I3" s="10"/>
      <c r="J3" s="10"/>
    </row>
    <row r="4" spans="1:10" ht="51.75" customHeight="1" outlineLevel="1" x14ac:dyDescent="0.35">
      <c r="B4" s="206"/>
      <c r="C4" s="5">
        <v>2</v>
      </c>
      <c r="D4" s="7" t="s">
        <v>45</v>
      </c>
      <c r="E4" s="7" t="s">
        <v>57</v>
      </c>
      <c r="F4" s="5">
        <v>5</v>
      </c>
      <c r="G4" s="10"/>
      <c r="H4" s="10"/>
      <c r="I4" s="10"/>
      <c r="J4" s="10"/>
    </row>
    <row r="5" spans="1:10" ht="51.75" customHeight="1" outlineLevel="1" x14ac:dyDescent="0.35">
      <c r="B5" s="206"/>
      <c r="C5" s="5">
        <v>3</v>
      </c>
      <c r="D5" s="14" t="s">
        <v>54</v>
      </c>
      <c r="E5" s="14" t="s">
        <v>53</v>
      </c>
      <c r="F5" s="8">
        <v>0</v>
      </c>
      <c r="G5" s="10"/>
      <c r="H5" s="10"/>
      <c r="I5" s="10"/>
      <c r="J5" s="10"/>
    </row>
    <row r="6" spans="1:10" ht="65.25" customHeight="1" outlineLevel="1" x14ac:dyDescent="0.35">
      <c r="B6" s="206"/>
      <c r="C6" s="5">
        <v>4</v>
      </c>
      <c r="D6" s="9" t="s">
        <v>42</v>
      </c>
      <c r="E6" s="9" t="s">
        <v>7</v>
      </c>
      <c r="F6" s="8">
        <v>3</v>
      </c>
      <c r="G6" s="10"/>
      <c r="H6" s="10"/>
      <c r="I6" s="10"/>
      <c r="J6" s="10"/>
    </row>
    <row r="7" spans="1:10" ht="38.25" customHeight="1" outlineLevel="1" x14ac:dyDescent="0.35">
      <c r="B7" s="206"/>
      <c r="C7" s="5">
        <v>5</v>
      </c>
      <c r="D7" s="9" t="s">
        <v>43</v>
      </c>
      <c r="E7" s="9" t="s">
        <v>46</v>
      </c>
      <c r="F7" s="8">
        <v>2</v>
      </c>
      <c r="G7" s="10"/>
      <c r="H7" s="10"/>
      <c r="I7" s="10"/>
      <c r="J7" s="10"/>
    </row>
    <row r="8" spans="1:10" ht="64.5" customHeight="1" outlineLevel="1" x14ac:dyDescent="0.35">
      <c r="B8" s="206"/>
      <c r="C8" s="5">
        <v>6</v>
      </c>
      <c r="D8" s="134" t="s">
        <v>44</v>
      </c>
      <c r="E8" s="137" t="s">
        <v>8</v>
      </c>
      <c r="F8" s="5">
        <v>3</v>
      </c>
      <c r="G8" s="10"/>
      <c r="H8" s="10"/>
      <c r="I8" s="10"/>
      <c r="J8" s="10"/>
    </row>
    <row r="9" spans="1:10" ht="63" customHeight="1" outlineLevel="1" x14ac:dyDescent="0.35">
      <c r="B9" s="206"/>
      <c r="C9" s="5">
        <v>7</v>
      </c>
      <c r="D9" s="9" t="s">
        <v>9</v>
      </c>
      <c r="E9" s="136" t="s">
        <v>8</v>
      </c>
      <c r="F9" s="8">
        <v>3</v>
      </c>
      <c r="G9" s="10"/>
      <c r="H9" s="10"/>
      <c r="I9" s="10"/>
      <c r="J9" s="10"/>
    </row>
    <row r="10" spans="1:10" ht="20.25" customHeight="1" x14ac:dyDescent="0.35">
      <c r="B10" s="13"/>
      <c r="C10" s="201" t="s">
        <v>10</v>
      </c>
      <c r="D10" s="202"/>
      <c r="E10" s="202"/>
      <c r="F10" s="203"/>
      <c r="G10" s="10"/>
      <c r="H10" s="10"/>
      <c r="I10" s="10"/>
      <c r="J10" s="10"/>
    </row>
    <row r="11" spans="1:10" ht="49.5" customHeight="1" outlineLevel="1" x14ac:dyDescent="0.35">
      <c r="B11" s="206" t="s">
        <v>10</v>
      </c>
      <c r="C11" s="5">
        <v>8</v>
      </c>
      <c r="D11" s="1" t="s">
        <v>47</v>
      </c>
      <c r="E11" s="9" t="s">
        <v>11</v>
      </c>
      <c r="F11" s="8">
        <v>3</v>
      </c>
      <c r="G11" s="10"/>
      <c r="H11" s="10"/>
      <c r="I11" s="10"/>
      <c r="J11" s="10"/>
    </row>
    <row r="12" spans="1:10" ht="47.25" customHeight="1" outlineLevel="1" x14ac:dyDescent="0.35">
      <c r="B12" s="206"/>
      <c r="C12" s="5">
        <v>9</v>
      </c>
      <c r="D12" s="9" t="s">
        <v>12</v>
      </c>
      <c r="E12" s="9" t="s">
        <v>13</v>
      </c>
      <c r="F12" s="8">
        <v>3</v>
      </c>
      <c r="G12" s="10"/>
      <c r="H12" s="10"/>
      <c r="I12" s="10"/>
      <c r="J12" s="10"/>
    </row>
    <row r="13" spans="1:10" ht="46.5" customHeight="1" outlineLevel="1" x14ac:dyDescent="0.35">
      <c r="B13" s="206"/>
      <c r="C13" s="5">
        <v>10</v>
      </c>
      <c r="D13" t="s">
        <v>48</v>
      </c>
      <c r="E13" s="7" t="s">
        <v>49</v>
      </c>
      <c r="F13" s="5">
        <v>3</v>
      </c>
      <c r="G13" s="10"/>
      <c r="H13" s="10"/>
      <c r="I13" s="10"/>
      <c r="J13" s="10"/>
    </row>
    <row r="14" spans="1:10" ht="20.25" customHeight="1" x14ac:dyDescent="0.35">
      <c r="B14" s="13"/>
      <c r="C14" s="201" t="s">
        <v>14</v>
      </c>
      <c r="D14" s="201"/>
      <c r="E14" s="201"/>
      <c r="F14" s="205"/>
      <c r="G14" s="10"/>
      <c r="H14" s="10"/>
      <c r="I14" s="10"/>
      <c r="J14" s="10"/>
    </row>
    <row r="15" spans="1:10" ht="58" outlineLevel="1" x14ac:dyDescent="0.35">
      <c r="B15" s="206" t="s">
        <v>14</v>
      </c>
      <c r="C15" s="5">
        <v>11</v>
      </c>
      <c r="D15" s="6" t="s">
        <v>15</v>
      </c>
      <c r="E15" s="135" t="s">
        <v>8</v>
      </c>
      <c r="F15" s="5">
        <v>3</v>
      </c>
      <c r="G15" s="10"/>
      <c r="H15" s="10"/>
      <c r="I15" s="10"/>
      <c r="J15" s="10"/>
    </row>
    <row r="16" spans="1:10" ht="45" customHeight="1" outlineLevel="1" x14ac:dyDescent="0.35">
      <c r="B16" s="206"/>
      <c r="C16" s="5">
        <v>12</v>
      </c>
      <c r="D16" s="9" t="s">
        <v>16</v>
      </c>
      <c r="E16" s="136" t="s">
        <v>17</v>
      </c>
      <c r="F16" s="8">
        <v>3</v>
      </c>
      <c r="G16" s="10"/>
      <c r="H16" s="10"/>
      <c r="I16" s="10"/>
      <c r="J16" s="10"/>
    </row>
    <row r="17" spans="1:10" ht="43.5" outlineLevel="1" x14ac:dyDescent="0.35">
      <c r="B17" s="206"/>
      <c r="C17" s="5">
        <v>13</v>
      </c>
      <c r="D17" s="6" t="s">
        <v>18</v>
      </c>
      <c r="E17" s="6" t="s">
        <v>50</v>
      </c>
      <c r="F17" s="5">
        <v>3</v>
      </c>
      <c r="G17" s="10"/>
      <c r="H17" s="10"/>
      <c r="I17" s="10"/>
      <c r="J17" s="10"/>
    </row>
    <row r="18" spans="1:10" ht="29" outlineLevel="1" x14ac:dyDescent="0.35">
      <c r="B18" s="206"/>
      <c r="C18" s="5">
        <v>14</v>
      </c>
      <c r="D18" s="6" t="s">
        <v>19</v>
      </c>
      <c r="E18" s="6" t="s">
        <v>6</v>
      </c>
      <c r="F18" s="5">
        <v>3</v>
      </c>
      <c r="G18" s="10"/>
      <c r="H18" s="10"/>
      <c r="I18" s="10"/>
      <c r="J18" s="10"/>
    </row>
    <row r="19" spans="1:10" ht="29" outlineLevel="1" x14ac:dyDescent="0.35">
      <c r="B19" s="206"/>
      <c r="C19" s="5">
        <v>15</v>
      </c>
      <c r="D19" s="9" t="s">
        <v>20</v>
      </c>
      <c r="E19" s="9" t="s">
        <v>21</v>
      </c>
      <c r="F19" s="8">
        <v>3</v>
      </c>
      <c r="G19" s="10"/>
      <c r="H19" s="10"/>
      <c r="I19" s="10"/>
      <c r="J19" s="10"/>
    </row>
    <row r="20" spans="1:10" ht="51.75" customHeight="1" outlineLevel="1" x14ac:dyDescent="0.35">
      <c r="B20" s="206"/>
      <c r="C20" s="5">
        <v>16</v>
      </c>
      <c r="D20" s="9" t="s">
        <v>22</v>
      </c>
      <c r="E20" s="9" t="s">
        <v>23</v>
      </c>
      <c r="F20" s="8">
        <v>3</v>
      </c>
      <c r="G20" s="10"/>
      <c r="H20" s="10"/>
      <c r="I20" s="10"/>
      <c r="J20" s="10"/>
    </row>
    <row r="21" spans="1:10" ht="53.25" customHeight="1" outlineLevel="1" x14ac:dyDescent="0.35">
      <c r="B21" s="206"/>
      <c r="C21" s="5">
        <v>17</v>
      </c>
      <c r="D21" s="6" t="s">
        <v>24</v>
      </c>
      <c r="E21" s="7" t="s">
        <v>25</v>
      </c>
      <c r="F21" s="5">
        <v>3</v>
      </c>
      <c r="G21" s="10"/>
      <c r="H21" s="10"/>
      <c r="I21" s="10"/>
      <c r="J21" s="10"/>
    </row>
    <row r="22" spans="1:10" ht="20.25" customHeight="1" x14ac:dyDescent="0.35">
      <c r="A22" s="11"/>
      <c r="B22" s="12"/>
      <c r="C22" s="201" t="s">
        <v>26</v>
      </c>
      <c r="D22" s="201"/>
      <c r="E22" s="201"/>
      <c r="F22" s="205"/>
      <c r="G22" s="10"/>
      <c r="H22" s="10"/>
      <c r="I22" s="10"/>
      <c r="J22" s="10"/>
    </row>
    <row r="23" spans="1:10" ht="47.25" customHeight="1" outlineLevel="1" x14ac:dyDescent="0.35">
      <c r="B23" s="206" t="s">
        <v>26</v>
      </c>
      <c r="C23" s="5">
        <v>18</v>
      </c>
      <c r="D23" s="9" t="s">
        <v>27</v>
      </c>
      <c r="E23" s="9" t="s">
        <v>28</v>
      </c>
      <c r="F23" s="8">
        <v>3</v>
      </c>
      <c r="G23" s="10"/>
      <c r="H23" s="10"/>
      <c r="I23" s="10"/>
      <c r="J23" s="10"/>
    </row>
    <row r="24" spans="1:10" ht="47.25" customHeight="1" outlineLevel="1" x14ac:dyDescent="0.35">
      <c r="B24" s="206"/>
      <c r="C24" s="5">
        <v>19</v>
      </c>
      <c r="D24" s="9" t="s">
        <v>29</v>
      </c>
      <c r="E24" s="9" t="s">
        <v>30</v>
      </c>
      <c r="F24" s="8">
        <v>3</v>
      </c>
      <c r="G24" s="10"/>
      <c r="H24" s="10"/>
      <c r="I24" s="10"/>
      <c r="J24" s="10"/>
    </row>
    <row r="25" spans="1:10" ht="47.25" customHeight="1" outlineLevel="1" x14ac:dyDescent="0.35">
      <c r="B25" s="206"/>
      <c r="C25" s="5">
        <v>20</v>
      </c>
      <c r="D25" s="9" t="s">
        <v>31</v>
      </c>
      <c r="E25" s="9" t="s">
        <v>32</v>
      </c>
      <c r="F25" s="8">
        <v>3</v>
      </c>
      <c r="G25" s="10"/>
      <c r="H25" s="10"/>
      <c r="I25" s="10"/>
      <c r="J25" s="10"/>
    </row>
    <row r="26" spans="1:10" ht="47.25" customHeight="1" outlineLevel="1" x14ac:dyDescent="0.35">
      <c r="B26" s="206"/>
      <c r="C26" s="5">
        <v>21</v>
      </c>
      <c r="D26" s="6" t="s">
        <v>33</v>
      </c>
      <c r="E26" s="6" t="s">
        <v>34</v>
      </c>
      <c r="F26" s="5">
        <v>3</v>
      </c>
      <c r="G26" s="10"/>
      <c r="H26" s="10"/>
      <c r="I26" s="10"/>
      <c r="J26" s="10"/>
    </row>
    <row r="27" spans="1:10" ht="47.25" customHeight="1" outlineLevel="1" x14ac:dyDescent="0.35">
      <c r="B27" s="206"/>
      <c r="C27" s="5">
        <v>22</v>
      </c>
      <c r="D27" s="6" t="s">
        <v>35</v>
      </c>
      <c r="E27" s="7" t="s">
        <v>36</v>
      </c>
      <c r="F27" s="5">
        <v>3</v>
      </c>
      <c r="G27" s="10"/>
      <c r="H27" s="10"/>
      <c r="I27" s="10"/>
      <c r="J27" s="10"/>
    </row>
    <row r="28" spans="1:10" ht="20.25" customHeight="1" x14ac:dyDescent="0.35">
      <c r="B28" s="13"/>
      <c r="C28" s="201" t="s">
        <v>37</v>
      </c>
      <c r="D28" s="201"/>
      <c r="E28" s="201"/>
      <c r="F28" s="205"/>
      <c r="G28" s="10"/>
      <c r="H28" s="10"/>
      <c r="I28" s="10"/>
      <c r="J28" s="10"/>
    </row>
    <row r="29" spans="1:10" ht="48" customHeight="1" outlineLevel="1" x14ac:dyDescent="0.35">
      <c r="B29" s="206" t="s">
        <v>37</v>
      </c>
      <c r="C29" s="5">
        <v>23</v>
      </c>
      <c r="D29" s="6" t="s">
        <v>51</v>
      </c>
      <c r="E29" s="6" t="s">
        <v>38</v>
      </c>
      <c r="F29" s="5">
        <v>3</v>
      </c>
      <c r="G29" s="10"/>
      <c r="H29" s="10"/>
      <c r="I29" s="10"/>
      <c r="J29" s="10"/>
    </row>
    <row r="30" spans="1:10" ht="78.75" customHeight="1" outlineLevel="1" x14ac:dyDescent="0.35">
      <c r="B30" s="206"/>
      <c r="C30" s="5">
        <v>24</v>
      </c>
      <c r="D30" s="7" t="s">
        <v>39</v>
      </c>
      <c r="E30" s="7" t="s">
        <v>52</v>
      </c>
      <c r="F30" s="5">
        <v>3</v>
      </c>
      <c r="G30" s="10"/>
      <c r="H30" s="10"/>
      <c r="I30" s="10"/>
      <c r="J30" s="10"/>
    </row>
    <row r="31" spans="1:10" ht="37.5" customHeight="1" outlineLevel="1" x14ac:dyDescent="0.35">
      <c r="B31" s="206"/>
      <c r="C31" s="5">
        <v>25</v>
      </c>
      <c r="D31" s="6" t="s">
        <v>40</v>
      </c>
      <c r="E31" s="6" t="s">
        <v>41</v>
      </c>
      <c r="F31" s="5">
        <v>3</v>
      </c>
      <c r="G31" s="10"/>
      <c r="H31" s="10"/>
      <c r="I31" s="10"/>
      <c r="J31" s="10"/>
    </row>
    <row r="33" spans="4:7" x14ac:dyDescent="0.35">
      <c r="F33">
        <f>SUM(F3:F31)</f>
        <v>75</v>
      </c>
    </row>
    <row r="34" spans="4:7" ht="21" x14ac:dyDescent="0.5">
      <c r="D34" s="72" t="s">
        <v>240</v>
      </c>
      <c r="E34" s="73"/>
    </row>
    <row r="35" spans="4:7" ht="22.15" customHeight="1" x14ac:dyDescent="0.55000000000000004">
      <c r="E35" s="18"/>
      <c r="F35" s="19"/>
      <c r="G35" s="19"/>
    </row>
    <row r="36" spans="4:7" ht="23.5" x14ac:dyDescent="0.55000000000000004">
      <c r="E36" s="74"/>
      <c r="F36" s="75"/>
    </row>
    <row r="38" spans="4:7" ht="21" x14ac:dyDescent="0.5">
      <c r="E38" s="16"/>
      <c r="F38" s="17"/>
      <c r="G38" s="20"/>
    </row>
  </sheetData>
  <autoFilter ref="C1:F31" xr:uid="{00000000-0009-0000-0000-000003000000}"/>
  <mergeCells count="10">
    <mergeCell ref="B3:B9"/>
    <mergeCell ref="B15:B21"/>
    <mergeCell ref="B23:B27"/>
    <mergeCell ref="B29:B31"/>
    <mergeCell ref="B11:B13"/>
    <mergeCell ref="C10:F10"/>
    <mergeCell ref="C2:F2"/>
    <mergeCell ref="C14:F14"/>
    <mergeCell ref="C22:F22"/>
    <mergeCell ref="C28:F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topLeftCell="A24" zoomScale="70" zoomScaleNormal="70" workbookViewId="0">
      <selection activeCell="K27" sqref="K27"/>
    </sheetView>
  </sheetViews>
  <sheetFormatPr defaultRowHeight="14.5" x14ac:dyDescent="0.35"/>
  <cols>
    <col min="1" max="1" width="28.81640625" customWidth="1"/>
    <col min="2" max="2" width="24.26953125" customWidth="1"/>
    <col min="3" max="3" width="20.7265625" customWidth="1"/>
    <col min="4" max="4" width="44" customWidth="1"/>
    <col min="5" max="5" width="28.54296875" customWidth="1"/>
    <col min="6" max="6" width="32.453125" customWidth="1"/>
    <col min="7" max="7" width="17" customWidth="1"/>
    <col min="8" max="8" width="16.26953125" customWidth="1"/>
    <col min="9" max="9" width="24" customWidth="1"/>
    <col min="10" max="10" width="49.81640625" customWidth="1"/>
    <col min="11" max="11" width="21.453125" customWidth="1"/>
    <col min="12" max="12" width="19.54296875" customWidth="1"/>
    <col min="13" max="13" width="17.453125" customWidth="1"/>
  </cols>
  <sheetData>
    <row r="1" spans="1:13" ht="15" customHeight="1" x14ac:dyDescent="0.35">
      <c r="A1" s="207"/>
      <c r="B1" s="208"/>
      <c r="C1" s="209"/>
      <c r="D1" s="21"/>
      <c r="E1" s="21"/>
      <c r="F1" s="21"/>
      <c r="G1" s="21"/>
      <c r="H1" s="21"/>
      <c r="I1" s="21"/>
      <c r="J1" s="22"/>
      <c r="K1" s="23"/>
      <c r="L1" s="21"/>
      <c r="M1" s="24"/>
    </row>
    <row r="2" spans="1:13" ht="17.5" x14ac:dyDescent="0.35">
      <c r="A2" s="25" t="s">
        <v>58</v>
      </c>
      <c r="B2" s="26"/>
      <c r="C2" s="27"/>
      <c r="D2" s="21"/>
      <c r="E2" s="21"/>
      <c r="F2" s="21"/>
      <c r="G2" s="21"/>
      <c r="H2" s="21"/>
      <c r="I2" s="21"/>
      <c r="J2" s="22"/>
      <c r="K2" s="28" t="s">
        <v>59</v>
      </c>
      <c r="L2" s="21"/>
      <c r="M2" s="29"/>
    </row>
    <row r="3" spans="1:13" ht="17.5" x14ac:dyDescent="0.35">
      <c r="A3" s="25" t="s">
        <v>60</v>
      </c>
      <c r="B3" s="26"/>
      <c r="C3" s="27"/>
      <c r="D3" s="21"/>
      <c r="E3" s="21"/>
      <c r="F3" s="21"/>
      <c r="G3" s="21"/>
      <c r="H3" s="21"/>
      <c r="I3" s="21"/>
      <c r="J3" s="22"/>
      <c r="K3" s="23" t="s">
        <v>61</v>
      </c>
      <c r="L3" s="21"/>
      <c r="M3" s="29"/>
    </row>
    <row r="4" spans="1:13" ht="17.5" x14ac:dyDescent="0.35">
      <c r="A4" s="30" t="s">
        <v>62</v>
      </c>
      <c r="B4" s="31"/>
      <c r="C4" s="32"/>
      <c r="D4" s="21"/>
      <c r="E4" s="21"/>
      <c r="F4" s="21"/>
      <c r="G4" s="21"/>
      <c r="H4" s="21"/>
      <c r="I4" s="21"/>
      <c r="J4" s="22"/>
      <c r="K4" s="23" t="s">
        <v>63</v>
      </c>
      <c r="L4" s="21"/>
      <c r="M4" s="29"/>
    </row>
    <row r="5" spans="1:13" ht="17.5" x14ac:dyDescent="0.35">
      <c r="A5" s="23"/>
      <c r="B5" s="33"/>
      <c r="C5" s="33"/>
      <c r="D5" s="21"/>
      <c r="E5" s="21"/>
      <c r="F5" s="21"/>
      <c r="G5" s="21"/>
      <c r="H5" s="21"/>
      <c r="I5" s="21"/>
      <c r="J5" s="22"/>
      <c r="K5" s="23" t="s">
        <v>64</v>
      </c>
      <c r="L5" s="21"/>
      <c r="M5" s="29"/>
    </row>
    <row r="6" spans="1:13" ht="42" x14ac:dyDescent="0.35">
      <c r="A6" s="28"/>
      <c r="B6" s="34"/>
      <c r="C6" s="34"/>
      <c r="D6" s="35"/>
      <c r="E6" s="35"/>
      <c r="F6" s="35"/>
      <c r="G6" s="210" t="s">
        <v>65</v>
      </c>
      <c r="H6" s="210"/>
      <c r="I6" s="211"/>
      <c r="J6" s="36" t="s">
        <v>66</v>
      </c>
      <c r="K6" s="37" t="s">
        <v>0</v>
      </c>
      <c r="L6" s="38"/>
      <c r="M6" s="29"/>
    </row>
    <row r="7" spans="1:13" ht="28" x14ac:dyDescent="0.35">
      <c r="A7" s="39" t="s">
        <v>67</v>
      </c>
      <c r="B7" s="40" t="s">
        <v>68</v>
      </c>
      <c r="C7" s="40" t="s">
        <v>69</v>
      </c>
      <c r="D7" s="40" t="s">
        <v>70</v>
      </c>
      <c r="E7" s="42" t="s">
        <v>71</v>
      </c>
      <c r="F7" s="42" t="s">
        <v>72</v>
      </c>
      <c r="G7" s="43" t="s">
        <v>73</v>
      </c>
      <c r="H7" s="44" t="s">
        <v>74</v>
      </c>
      <c r="I7" s="44" t="s">
        <v>75</v>
      </c>
      <c r="J7" s="45" t="s">
        <v>76</v>
      </c>
      <c r="K7" s="46" t="s">
        <v>77</v>
      </c>
      <c r="L7" s="47" t="s">
        <v>78</v>
      </c>
      <c r="M7" s="48" t="s">
        <v>79</v>
      </c>
    </row>
    <row r="8" spans="1:13" ht="18" x14ac:dyDescent="0.35">
      <c r="A8" s="49"/>
      <c r="B8" s="41"/>
      <c r="C8" s="41"/>
      <c r="D8" s="41"/>
      <c r="E8" s="42"/>
      <c r="F8" s="42"/>
      <c r="G8" s="43"/>
      <c r="H8" s="44"/>
      <c r="I8" s="44"/>
      <c r="J8" s="50"/>
      <c r="K8" s="51"/>
      <c r="L8" s="50"/>
      <c r="M8" s="48"/>
    </row>
    <row r="9" spans="1:13" ht="70" x14ac:dyDescent="0.35">
      <c r="A9" s="52">
        <v>1</v>
      </c>
      <c r="B9" s="53" t="s">
        <v>80</v>
      </c>
      <c r="C9" s="53" t="s">
        <v>81</v>
      </c>
      <c r="D9" s="53" t="s">
        <v>82</v>
      </c>
      <c r="E9" s="54" t="s">
        <v>83</v>
      </c>
      <c r="F9" s="55" t="s">
        <v>84</v>
      </c>
      <c r="G9" s="56" t="s">
        <v>85</v>
      </c>
      <c r="H9" s="57">
        <f>IF(G9='[2]Priority Ratings'!$C$21,'[2]Priority Ratings'!$B$21,IF(G9='[2]Priority Ratings'!$C$22,'[2]Priority Ratings'!$B$22,IF(G9='[2]Priority Ratings'!$C$23,'[2]Priority Ratings'!$B$23,IF(G9='[2]Priority Ratings'!$C$24,'[2]Priority Ratings'!$B$24,IF(G9='[2]Priority Ratings'!$C$25,'[2]Priority Ratings'!$B$25,IF(G9='[2]Priority Ratings'!$C$26,'[2]Priority Ratings'!$B$26,IF(G9='[2]Priority Ratings'!$C$27,'[2]Priority Ratings'!$B$27,"No Rating")))))))</f>
        <v>4</v>
      </c>
      <c r="I9" s="58"/>
      <c r="J9" s="59" t="s">
        <v>86</v>
      </c>
      <c r="K9" s="60" t="s">
        <v>237</v>
      </c>
      <c r="L9" s="58" t="e">
        <f t="shared" ref="L9:L25" si="0">I9*K9</f>
        <v>#VALUE!</v>
      </c>
      <c r="M9" s="61"/>
    </row>
    <row r="10" spans="1:13" ht="118.5" customHeight="1" x14ac:dyDescent="0.35">
      <c r="A10" s="52">
        <v>2</v>
      </c>
      <c r="B10" s="53" t="s">
        <v>87</v>
      </c>
      <c r="C10" s="53" t="s">
        <v>81</v>
      </c>
      <c r="D10" s="53" t="s">
        <v>88</v>
      </c>
      <c r="E10" s="54" t="s">
        <v>83</v>
      </c>
      <c r="F10" s="54" t="s">
        <v>89</v>
      </c>
      <c r="G10" s="56" t="s">
        <v>85</v>
      </c>
      <c r="H10" s="57">
        <f>IF(G10='[2]Priority Ratings'!$C$21,'[2]Priority Ratings'!$B$21,IF(G10='[2]Priority Ratings'!$C$22,'[2]Priority Ratings'!$B$22,IF(G10='[2]Priority Ratings'!$C$23,'[2]Priority Ratings'!$B$23,IF(G10='[2]Priority Ratings'!$C$24,'[2]Priority Ratings'!$B$24,IF(G10='[2]Priority Ratings'!$C$25,'[2]Priority Ratings'!$B$25,IF(G10='[2]Priority Ratings'!$C$26,'[2]Priority Ratings'!$B$26,IF(G10='[2]Priority Ratings'!$C$27,'[2]Priority Ratings'!$B$27,"No Rating")))))))</f>
        <v>4</v>
      </c>
      <c r="I10" s="58"/>
      <c r="J10" s="59" t="s">
        <v>90</v>
      </c>
      <c r="K10" s="60">
        <v>0</v>
      </c>
      <c r="L10" s="58">
        <f t="shared" si="0"/>
        <v>0</v>
      </c>
      <c r="M10" s="61"/>
    </row>
    <row r="11" spans="1:13" ht="56" x14ac:dyDescent="0.35">
      <c r="A11" s="52">
        <v>3</v>
      </c>
      <c r="B11" s="53" t="s">
        <v>80</v>
      </c>
      <c r="C11" s="53" t="s">
        <v>81</v>
      </c>
      <c r="D11" s="53" t="s">
        <v>91</v>
      </c>
      <c r="E11" s="54" t="s">
        <v>83</v>
      </c>
      <c r="F11" s="54" t="s">
        <v>92</v>
      </c>
      <c r="G11" s="56" t="s">
        <v>85</v>
      </c>
      <c r="H11" s="57">
        <f>IF(G11='[2]Priority Ratings'!$C$21,'[2]Priority Ratings'!$B$21,IF(G11='[2]Priority Ratings'!$C$22,'[2]Priority Ratings'!$B$22,IF(G11='[2]Priority Ratings'!$C$23,'[2]Priority Ratings'!$B$23,IF(G11='[2]Priority Ratings'!$C$24,'[2]Priority Ratings'!$B$24,IF(G11='[2]Priority Ratings'!$C$25,'[2]Priority Ratings'!$B$25,IF(G11='[2]Priority Ratings'!$C$26,'[2]Priority Ratings'!$B$26,IF(G11='[2]Priority Ratings'!$C$27,'[2]Priority Ratings'!$B$27,"No Rating")))))))</f>
        <v>4</v>
      </c>
      <c r="I11" s="58"/>
      <c r="J11" s="59" t="s">
        <v>93</v>
      </c>
      <c r="K11" s="60">
        <v>0</v>
      </c>
      <c r="L11" s="58">
        <f t="shared" si="0"/>
        <v>0</v>
      </c>
      <c r="M11" s="61"/>
    </row>
    <row r="12" spans="1:13" ht="84" x14ac:dyDescent="0.35">
      <c r="A12" s="52">
        <v>4</v>
      </c>
      <c r="B12" s="53" t="s">
        <v>80</v>
      </c>
      <c r="C12" s="53" t="s">
        <v>81</v>
      </c>
      <c r="D12" s="53" t="s">
        <v>94</v>
      </c>
      <c r="E12" s="54" t="s">
        <v>83</v>
      </c>
      <c r="F12" s="54" t="s">
        <v>95</v>
      </c>
      <c r="G12" s="56" t="s">
        <v>85</v>
      </c>
      <c r="H12" s="57">
        <f>IF(G12='[2]Priority Ratings'!$C$21,'[2]Priority Ratings'!$B$21,IF(G12='[2]Priority Ratings'!$C$22,'[2]Priority Ratings'!$B$22,IF(G12='[2]Priority Ratings'!$C$23,'[2]Priority Ratings'!$B$23,IF(G12='[2]Priority Ratings'!$C$24,'[2]Priority Ratings'!$B$24,IF(G12='[2]Priority Ratings'!$C$25,'[2]Priority Ratings'!$B$25,IF(G12='[2]Priority Ratings'!$C$26,'[2]Priority Ratings'!$B$26,IF(G12='[2]Priority Ratings'!$C$27,'[2]Priority Ratings'!$B$27,"No Rating")))))))</f>
        <v>4</v>
      </c>
      <c r="I12" s="58"/>
      <c r="J12" s="59" t="s">
        <v>96</v>
      </c>
      <c r="K12" s="60">
        <v>0</v>
      </c>
      <c r="L12" s="58">
        <f t="shared" si="0"/>
        <v>0</v>
      </c>
      <c r="M12" s="61"/>
    </row>
    <row r="13" spans="1:13" ht="56" x14ac:dyDescent="0.35">
      <c r="A13" s="52">
        <v>5</v>
      </c>
      <c r="B13" s="53" t="s">
        <v>80</v>
      </c>
      <c r="C13" s="53" t="s">
        <v>81</v>
      </c>
      <c r="D13" s="53" t="s">
        <v>97</v>
      </c>
      <c r="E13" s="54" t="s">
        <v>83</v>
      </c>
      <c r="F13" s="54" t="s">
        <v>98</v>
      </c>
      <c r="G13" s="56" t="s">
        <v>85</v>
      </c>
      <c r="H13" s="57">
        <f>IF(G13='[2]Priority Ratings'!$C$21,'[2]Priority Ratings'!$B$21,IF(G13='[2]Priority Ratings'!$C$22,'[2]Priority Ratings'!$B$22,IF(G13='[2]Priority Ratings'!$C$23,'[2]Priority Ratings'!$B$23,IF(G13='[2]Priority Ratings'!$C$24,'[2]Priority Ratings'!$B$24,IF(G13='[2]Priority Ratings'!$C$25,'[2]Priority Ratings'!$B$25,IF(G13='[2]Priority Ratings'!$C$26,'[2]Priority Ratings'!$B$26,IF(G13='[2]Priority Ratings'!$C$27,'[2]Priority Ratings'!$B$27,"No Rating")))))))</f>
        <v>4</v>
      </c>
      <c r="I13" s="58"/>
      <c r="J13" s="59" t="s">
        <v>99</v>
      </c>
      <c r="K13" s="60">
        <v>0</v>
      </c>
      <c r="L13" s="58">
        <f t="shared" si="0"/>
        <v>0</v>
      </c>
      <c r="M13" s="61"/>
    </row>
    <row r="14" spans="1:13" ht="42" x14ac:dyDescent="0.35">
      <c r="A14" s="52">
        <v>6</v>
      </c>
      <c r="B14" s="53" t="s">
        <v>80</v>
      </c>
      <c r="C14" s="53" t="s">
        <v>81</v>
      </c>
      <c r="D14" s="53" t="s">
        <v>100</v>
      </c>
      <c r="E14" s="54" t="s">
        <v>101</v>
      </c>
      <c r="F14" s="54" t="s">
        <v>102</v>
      </c>
      <c r="G14" s="56" t="s">
        <v>85</v>
      </c>
      <c r="H14" s="57">
        <f>IF(G14='[3]Priority Ratings'!$C$21,'[3]Priority Ratings'!$B$21,IF(G14='[3]Priority Ratings'!$C$22,'[3]Priority Ratings'!$B$22,IF(G14='[3]Priority Ratings'!$C$23,'[3]Priority Ratings'!$B$23,IF(G14='[3]Priority Ratings'!$C$24,'[3]Priority Ratings'!$B$24,IF(G14='[3]Priority Ratings'!$C$25,'[3]Priority Ratings'!$B$25,IF(G14='[3]Priority Ratings'!$C$26,'[3]Priority Ratings'!$B$26,IF(G14='[3]Priority Ratings'!$C$27,'[3]Priority Ratings'!$B$27,"No Rating")))))))</f>
        <v>4</v>
      </c>
      <c r="I14" s="58"/>
      <c r="J14" s="59" t="s">
        <v>103</v>
      </c>
      <c r="K14" s="60">
        <v>0</v>
      </c>
      <c r="L14" s="58">
        <f t="shared" si="0"/>
        <v>0</v>
      </c>
      <c r="M14" s="61"/>
    </row>
    <row r="15" spans="1:13" ht="75.75" customHeight="1" x14ac:dyDescent="0.35">
      <c r="A15" s="52">
        <v>7</v>
      </c>
      <c r="B15" s="53" t="s">
        <v>80</v>
      </c>
      <c r="C15" s="53" t="s">
        <v>81</v>
      </c>
      <c r="D15" s="53" t="s">
        <v>104</v>
      </c>
      <c r="E15" s="54" t="s">
        <v>101</v>
      </c>
      <c r="F15" s="54" t="s">
        <v>102</v>
      </c>
      <c r="G15" s="56" t="s">
        <v>85</v>
      </c>
      <c r="H15" s="57">
        <f>IF(G15='[3]Priority Ratings'!$C$21,'[3]Priority Ratings'!$B$21,IF(G15='[3]Priority Ratings'!$C$22,'[3]Priority Ratings'!$B$22,IF(G15='[3]Priority Ratings'!$C$23,'[3]Priority Ratings'!$B$23,IF(G15='[3]Priority Ratings'!$C$24,'[3]Priority Ratings'!$B$24,IF(G15='[3]Priority Ratings'!$C$25,'[3]Priority Ratings'!$B$25,IF(G15='[3]Priority Ratings'!$C$26,'[3]Priority Ratings'!$B$26,IF(G15='[3]Priority Ratings'!$C$27,'[3]Priority Ratings'!$B$27,"No Rating")))))))</f>
        <v>4</v>
      </c>
      <c r="I15" s="58"/>
      <c r="J15" s="59" t="s">
        <v>105</v>
      </c>
      <c r="K15" s="60">
        <v>0</v>
      </c>
      <c r="L15" s="58">
        <f t="shared" si="0"/>
        <v>0</v>
      </c>
      <c r="M15" s="61"/>
    </row>
    <row r="16" spans="1:13" ht="84" x14ac:dyDescent="0.35">
      <c r="A16" s="52">
        <v>8</v>
      </c>
      <c r="B16" s="53" t="s">
        <v>80</v>
      </c>
      <c r="C16" s="53" t="s">
        <v>81</v>
      </c>
      <c r="D16" s="53" t="s">
        <v>106</v>
      </c>
      <c r="E16" s="54" t="s">
        <v>101</v>
      </c>
      <c r="F16" s="54" t="s">
        <v>107</v>
      </c>
      <c r="G16" s="56" t="s">
        <v>108</v>
      </c>
      <c r="H16" s="57">
        <f>VLOOKUP(G16,'[3]Priority Ratings'!M23:N29,2,FALSE)</f>
        <v>6</v>
      </c>
      <c r="I16" s="58"/>
      <c r="J16" s="59" t="s">
        <v>109</v>
      </c>
      <c r="K16" s="60">
        <v>0</v>
      </c>
      <c r="L16" s="58">
        <f t="shared" si="0"/>
        <v>0</v>
      </c>
      <c r="M16" s="61"/>
    </row>
    <row r="17" spans="1:13" ht="84" x14ac:dyDescent="0.35">
      <c r="A17" s="52">
        <v>9</v>
      </c>
      <c r="B17" s="53" t="s">
        <v>80</v>
      </c>
      <c r="C17" s="53" t="s">
        <v>81</v>
      </c>
      <c r="D17" s="53" t="s">
        <v>110</v>
      </c>
      <c r="E17" s="54" t="s">
        <v>101</v>
      </c>
      <c r="F17" s="54" t="s">
        <v>107</v>
      </c>
      <c r="G17" s="56" t="s">
        <v>85</v>
      </c>
      <c r="H17" s="57">
        <f>IF(G17='[3]Priority Ratings'!$C$21,'[3]Priority Ratings'!$B$21,IF(G17='[3]Priority Ratings'!$C$22,'[3]Priority Ratings'!$B$22,IF(G17='[3]Priority Ratings'!$C$23,'[3]Priority Ratings'!$B$23,IF(G17='[3]Priority Ratings'!$C$24,'[3]Priority Ratings'!$B$24,IF(G17='[3]Priority Ratings'!$C$25,'[3]Priority Ratings'!$B$25,IF(G17='[3]Priority Ratings'!$C$26,'[3]Priority Ratings'!$B$26,IF(G17='[3]Priority Ratings'!$C$27,'[3]Priority Ratings'!$B$27,"No Rating")))))))</f>
        <v>4</v>
      </c>
      <c r="I17" s="58"/>
      <c r="J17" s="59" t="s">
        <v>109</v>
      </c>
      <c r="K17" s="60">
        <v>0</v>
      </c>
      <c r="L17" s="58">
        <f t="shared" si="0"/>
        <v>0</v>
      </c>
      <c r="M17" s="61"/>
    </row>
    <row r="18" spans="1:13" ht="98" x14ac:dyDescent="0.35">
      <c r="A18" s="52">
        <v>10</v>
      </c>
      <c r="B18" s="53" t="s">
        <v>80</v>
      </c>
      <c r="C18" s="53" t="s">
        <v>81</v>
      </c>
      <c r="D18" s="53" t="s">
        <v>111</v>
      </c>
      <c r="E18" s="54" t="s">
        <v>101</v>
      </c>
      <c r="F18" s="54" t="s">
        <v>112</v>
      </c>
      <c r="G18" s="56" t="s">
        <v>85</v>
      </c>
      <c r="H18" s="57">
        <f>IF(G18='[3]Priority Ratings'!$C$21,'[3]Priority Ratings'!$B$21,IF(G18='[3]Priority Ratings'!$C$22,'[3]Priority Ratings'!$B$22,IF(G18='[3]Priority Ratings'!$C$23,'[3]Priority Ratings'!$B$23,IF(G18='[3]Priority Ratings'!$C$24,'[3]Priority Ratings'!$B$24,IF(G18='[3]Priority Ratings'!$C$25,'[3]Priority Ratings'!$B$25,IF(G18='[3]Priority Ratings'!$C$26,'[3]Priority Ratings'!$B$26,IF(G18='[3]Priority Ratings'!$C$27,'[3]Priority Ratings'!$B$27,"No Rating")))))))</f>
        <v>4</v>
      </c>
      <c r="I18" s="58"/>
      <c r="J18" s="59" t="s">
        <v>113</v>
      </c>
      <c r="K18" s="60">
        <v>0</v>
      </c>
      <c r="L18" s="58">
        <f t="shared" si="0"/>
        <v>0</v>
      </c>
      <c r="M18" s="61"/>
    </row>
    <row r="19" spans="1:13" ht="207.75" customHeight="1" x14ac:dyDescent="0.35">
      <c r="A19" s="62">
        <v>11</v>
      </c>
      <c r="B19" s="53" t="s">
        <v>80</v>
      </c>
      <c r="C19" s="53" t="s">
        <v>81</v>
      </c>
      <c r="D19" s="53" t="s">
        <v>114</v>
      </c>
      <c r="E19" s="54" t="s">
        <v>101</v>
      </c>
      <c r="F19" s="53" t="s">
        <v>112</v>
      </c>
      <c r="G19" s="56" t="s">
        <v>85</v>
      </c>
      <c r="H19" s="57">
        <f>IF(G19='[3]Priority Ratings'!$C$21,'[3]Priority Ratings'!$B$21,IF(G19='[3]Priority Ratings'!$C$22,'[3]Priority Ratings'!$B$22,IF(G19='[3]Priority Ratings'!$C$23,'[3]Priority Ratings'!$B$23,IF(G19='[3]Priority Ratings'!$C$24,'[3]Priority Ratings'!$B$24,IF(G19='[3]Priority Ratings'!$C$25,'[3]Priority Ratings'!$B$25,IF(G19='[3]Priority Ratings'!$C$26,'[3]Priority Ratings'!$B$26,IF(G19='[3]Priority Ratings'!$C$27,'[3]Priority Ratings'!$B$27,"No Rating")))))))</f>
        <v>4</v>
      </c>
      <c r="I19" s="58"/>
      <c r="J19" s="62" t="s">
        <v>113</v>
      </c>
      <c r="K19" s="60">
        <v>0</v>
      </c>
      <c r="L19" s="58">
        <f t="shared" si="0"/>
        <v>0</v>
      </c>
      <c r="M19" s="61"/>
    </row>
    <row r="20" spans="1:13" ht="132" customHeight="1" x14ac:dyDescent="0.35">
      <c r="A20" s="62">
        <v>12</v>
      </c>
      <c r="B20" s="53" t="s">
        <v>80</v>
      </c>
      <c r="C20" s="53" t="s">
        <v>81</v>
      </c>
      <c r="D20" s="53" t="s">
        <v>115</v>
      </c>
      <c r="E20" s="54" t="s">
        <v>101</v>
      </c>
      <c r="F20" s="53" t="s">
        <v>116</v>
      </c>
      <c r="G20" s="56" t="s">
        <v>85</v>
      </c>
      <c r="H20" s="57">
        <f>VLOOKUP(G20,'[3]Priority Ratings'!M27:N33,2,FALSE)</f>
        <v>4</v>
      </c>
      <c r="I20" s="58"/>
      <c r="J20" s="63" t="s">
        <v>117</v>
      </c>
      <c r="K20" s="60">
        <v>0</v>
      </c>
      <c r="L20" s="58">
        <f t="shared" si="0"/>
        <v>0</v>
      </c>
      <c r="M20" s="61"/>
    </row>
    <row r="21" spans="1:13" ht="56" x14ac:dyDescent="0.35">
      <c r="A21" s="62">
        <v>13</v>
      </c>
      <c r="B21" s="53" t="s">
        <v>80</v>
      </c>
      <c r="C21" s="53" t="s">
        <v>81</v>
      </c>
      <c r="D21" s="53" t="s">
        <v>118</v>
      </c>
      <c r="E21" s="54" t="s">
        <v>101</v>
      </c>
      <c r="F21" s="53" t="s">
        <v>119</v>
      </c>
      <c r="G21" s="56" t="s">
        <v>85</v>
      </c>
      <c r="H21" s="57">
        <f>VLOOKUP(G21,'[3]Priority Ratings'!M27:N33,2,FALSE)</f>
        <v>4</v>
      </c>
      <c r="I21" s="58"/>
      <c r="J21" s="63" t="s">
        <v>120</v>
      </c>
      <c r="K21" s="60">
        <v>0</v>
      </c>
      <c r="L21" s="58">
        <f t="shared" si="0"/>
        <v>0</v>
      </c>
      <c r="M21" s="61"/>
    </row>
    <row r="22" spans="1:13" ht="70" x14ac:dyDescent="0.35">
      <c r="A22" s="62">
        <v>14</v>
      </c>
      <c r="B22" s="53" t="s">
        <v>80</v>
      </c>
      <c r="C22" s="53" t="s">
        <v>81</v>
      </c>
      <c r="D22" s="53" t="s">
        <v>121</v>
      </c>
      <c r="E22" s="54" t="s">
        <v>101</v>
      </c>
      <c r="F22" s="53" t="s">
        <v>122</v>
      </c>
      <c r="G22" s="56" t="s">
        <v>85</v>
      </c>
      <c r="H22" s="57">
        <f>VLOOKUP(G22,'[3]Priority Ratings'!M27:N33,2,FALSE)</f>
        <v>4</v>
      </c>
      <c r="I22" s="58"/>
      <c r="J22" s="63" t="s">
        <v>123</v>
      </c>
      <c r="K22" s="60">
        <v>0</v>
      </c>
      <c r="L22" s="58">
        <f t="shared" si="0"/>
        <v>0</v>
      </c>
      <c r="M22" s="61"/>
    </row>
    <row r="23" spans="1:13" ht="114.75" customHeight="1" x14ac:dyDescent="0.35">
      <c r="A23" s="62">
        <v>15</v>
      </c>
      <c r="B23" s="53" t="s">
        <v>80</v>
      </c>
      <c r="C23" s="53" t="s">
        <v>81</v>
      </c>
      <c r="D23" s="53" t="s">
        <v>124</v>
      </c>
      <c r="E23" s="54" t="s">
        <v>101</v>
      </c>
      <c r="F23" s="53" t="s">
        <v>125</v>
      </c>
      <c r="G23" s="56" t="s">
        <v>85</v>
      </c>
      <c r="H23" s="57">
        <f>VLOOKUP(G23,'[3]Priority Ratings'!M27:N33,2,FALSE)</f>
        <v>4</v>
      </c>
      <c r="I23" s="58"/>
      <c r="J23" s="63" t="s">
        <v>126</v>
      </c>
      <c r="K23" s="60">
        <v>0</v>
      </c>
      <c r="L23" s="58">
        <f t="shared" si="0"/>
        <v>0</v>
      </c>
      <c r="M23" s="64"/>
    </row>
    <row r="24" spans="1:13" ht="171.75" customHeight="1" x14ac:dyDescent="0.35">
      <c r="A24" s="62">
        <v>16</v>
      </c>
      <c r="B24" s="53" t="s">
        <v>80</v>
      </c>
      <c r="C24" s="53" t="s">
        <v>81</v>
      </c>
      <c r="D24" s="53" t="s">
        <v>127</v>
      </c>
      <c r="E24" s="54" t="s">
        <v>101</v>
      </c>
      <c r="F24" s="53" t="s">
        <v>128</v>
      </c>
      <c r="G24" s="56" t="s">
        <v>85</v>
      </c>
      <c r="H24" s="57">
        <f>VLOOKUP(G24,'[3]Priority Ratings'!M27:N33,2,FALSE)</f>
        <v>4</v>
      </c>
      <c r="I24" s="58"/>
      <c r="J24" s="63" t="s">
        <v>129</v>
      </c>
      <c r="K24" s="60">
        <v>0</v>
      </c>
      <c r="L24" s="58">
        <f t="shared" si="0"/>
        <v>0</v>
      </c>
      <c r="M24" s="61"/>
    </row>
    <row r="25" spans="1:13" ht="126" x14ac:dyDescent="0.35">
      <c r="A25" s="65">
        <v>15</v>
      </c>
      <c r="B25" s="66" t="s">
        <v>80</v>
      </c>
      <c r="C25" s="67" t="s">
        <v>81</v>
      </c>
      <c r="D25" s="67" t="s">
        <v>130</v>
      </c>
      <c r="E25" s="67" t="s">
        <v>101</v>
      </c>
      <c r="F25" s="67" t="s">
        <v>131</v>
      </c>
      <c r="G25" s="56" t="s">
        <v>85</v>
      </c>
      <c r="H25" s="57">
        <f>VLOOKUP(G25,'[3]Priority Ratings'!M27:N33,2,FALSE)</f>
        <v>4</v>
      </c>
      <c r="I25" s="58"/>
      <c r="J25" s="68" t="s">
        <v>132</v>
      </c>
      <c r="K25" s="69">
        <v>0</v>
      </c>
      <c r="L25" s="70">
        <f t="shared" si="0"/>
        <v>0</v>
      </c>
      <c r="M25" s="71"/>
    </row>
    <row r="27" spans="1:13" ht="21" x14ac:dyDescent="0.5">
      <c r="A27" s="72" t="s">
        <v>133</v>
      </c>
      <c r="B27" s="73"/>
      <c r="C27" s="73"/>
      <c r="K27" s="132">
        <f>SUM(K10:K26)</f>
        <v>0</v>
      </c>
    </row>
  </sheetData>
  <mergeCells count="2">
    <mergeCell ref="A1:C1"/>
    <mergeCell ref="G6:I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37D17B70BF6F4FB1225C5F9F9A50AF" ma:contentTypeVersion="6" ma:contentTypeDescription="Create a new document." ma:contentTypeScope="" ma:versionID="a3816d1299fe630c912fe358aa5bdc84">
  <xsd:schema xmlns:xsd="http://www.w3.org/2001/XMLSchema" xmlns:xs="http://www.w3.org/2001/XMLSchema" xmlns:p="http://schemas.microsoft.com/office/2006/metadata/properties" xmlns:ns2="7e9a254d-bbb8-4c60-bcd7-14fbe4ae424c" targetNamespace="http://schemas.microsoft.com/office/2006/metadata/properties" ma:root="true" ma:fieldsID="65f95b46a32dca3849d1cd3564c071f2" ns2:_="">
    <xsd:import namespace="7e9a254d-bbb8-4c60-bcd7-14fbe4ae424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a254d-bbb8-4c60-bcd7-14fbe4ae424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3E8EF7-A4B7-405A-83A3-AE820BAF9F5A}">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purl.org/dc/elements/1.1/"/>
    <ds:schemaRef ds:uri="7e9a254d-bbb8-4c60-bcd7-14fbe4ae424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3C2089D-AA88-497E-9E13-560F68C0C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9a254d-bbb8-4c60-bcd7-14fbe4ae4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CE5B95-93EB-4E5C-A31D-80866F1738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Process</vt:lpstr>
      <vt:lpstr>Scoring </vt:lpstr>
      <vt:lpstr>Func Evaluation</vt:lpstr>
      <vt:lpstr>Non Functional (Technical)</vt:lpstr>
      <vt:lpstr>Integration &amp; Testing</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Thobile Skhosana</dc:creator>
  <cp:keywords/>
  <dc:description/>
  <cp:lastModifiedBy>Herman Mhlongo</cp:lastModifiedBy>
  <cp:revision/>
  <dcterms:created xsi:type="dcterms:W3CDTF">2014-11-05T09:59:21Z</dcterms:created>
  <dcterms:modified xsi:type="dcterms:W3CDTF">2023-06-28T11:48:28Z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0x010100F537D17B70BF6F4FB1225C5F9F9A50AF</vt:lpwstr>
  </property>
</Properties>
</file>