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C:\Users\nontombij\Documents\Procurement files\RFB 2854-2023 SAM Capability von Mollendorf\Publication\Publish\"/>
    </mc:Choice>
  </mc:AlternateContent>
  <xr:revisionPtr revIDLastSave="0" documentId="13_ncr:1_{5CB63BB7-3AF5-4ED8-98CA-2A555CDAB828}" xr6:coauthVersionLast="36" xr6:coauthVersionMax="47" xr10:uidLastSave="{00000000-0000-0000-0000-000000000000}"/>
  <bookViews>
    <workbookView xWindow="40536" yWindow="-696" windowWidth="35844" windowHeight="21096" tabRatio="819" xr2:uid="{00000000-000D-0000-FFFF-FFFF00000000}"/>
  </bookViews>
  <sheets>
    <sheet name="PRICING SCHEDULE" sheetId="6" r:id="rId1"/>
    <sheet name="Disc Model &amp; Pricing Principle" sheetId="10" r:id="rId2"/>
    <sheet name="Maintenance Component (B + G)" sheetId="11" r:id="rId3"/>
    <sheet name="New Licenses (B + G)" sheetId="8" r:id="rId4"/>
    <sheet name="Professional Services" sheetId="9" r:id="rId5"/>
  </sheets>
  <definedNames>
    <definedName name="_xlnm.Print_Area" localSheetId="0">'PRICING SCHEDULE'!$A:$W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8" l="1"/>
  <c r="H19" i="8"/>
  <c r="H20" i="8"/>
  <c r="H21" i="8"/>
  <c r="H22" i="8"/>
  <c r="H17" i="8"/>
  <c r="H14" i="11"/>
  <c r="H15" i="11"/>
  <c r="H16" i="11"/>
  <c r="H17" i="11"/>
  <c r="H18" i="11"/>
  <c r="H13" i="11"/>
  <c r="J26" i="6" l="1"/>
  <c r="K26" i="6" s="1"/>
  <c r="J27" i="6"/>
  <c r="J25" i="6"/>
  <c r="C31" i="8" l="1"/>
  <c r="D21" i="6" s="1"/>
  <c r="C28" i="8"/>
  <c r="D20" i="6" s="1"/>
  <c r="C23" i="11"/>
  <c r="D22" i="6" s="1"/>
  <c r="C26" i="11"/>
  <c r="D23" i="6" s="1"/>
  <c r="F28" i="11"/>
  <c r="F29" i="11"/>
  <c r="F30" i="11"/>
  <c r="F31" i="11"/>
  <c r="F32" i="11"/>
  <c r="F33" i="11"/>
  <c r="F34" i="11"/>
  <c r="F35" i="11"/>
  <c r="S35" i="11" s="1"/>
  <c r="T35" i="11" s="1"/>
  <c r="I28" i="11"/>
  <c r="I29" i="11"/>
  <c r="I30" i="11"/>
  <c r="I31" i="11"/>
  <c r="I32" i="11"/>
  <c r="I33" i="11"/>
  <c r="I34" i="11"/>
  <c r="I35" i="11"/>
  <c r="L28" i="11"/>
  <c r="L29" i="11"/>
  <c r="L30" i="11"/>
  <c r="L31" i="11"/>
  <c r="L32" i="11"/>
  <c r="L33" i="11"/>
  <c r="L34" i="11"/>
  <c r="L35" i="11"/>
  <c r="L36" i="11"/>
  <c r="O28" i="11"/>
  <c r="O29" i="11"/>
  <c r="O30" i="11"/>
  <c r="O31" i="11"/>
  <c r="O32" i="11"/>
  <c r="O33" i="11"/>
  <c r="O34" i="11"/>
  <c r="O35" i="11"/>
  <c r="O36" i="11"/>
  <c r="R28" i="11"/>
  <c r="R29" i="11"/>
  <c r="R30" i="11"/>
  <c r="R31" i="11"/>
  <c r="R32" i="11"/>
  <c r="R33" i="11"/>
  <c r="R34" i="11"/>
  <c r="R35" i="11"/>
  <c r="R36" i="11"/>
  <c r="S34" i="11"/>
  <c r="T34" i="11" s="1"/>
  <c r="R42" i="8"/>
  <c r="R41" i="8"/>
  <c r="R40" i="8"/>
  <c r="R39" i="8"/>
  <c r="R38" i="8"/>
  <c r="R37" i="8"/>
  <c r="R36" i="8"/>
  <c r="R35" i="8"/>
  <c r="R34" i="8"/>
  <c r="R33" i="8"/>
  <c r="O42" i="8"/>
  <c r="O41" i="8"/>
  <c r="O40" i="8"/>
  <c r="O39" i="8"/>
  <c r="O38" i="8"/>
  <c r="O37" i="8"/>
  <c r="O36" i="8"/>
  <c r="O35" i="8"/>
  <c r="O34" i="8"/>
  <c r="O33" i="8"/>
  <c r="L42" i="8"/>
  <c r="L41" i="8"/>
  <c r="L40" i="8"/>
  <c r="L39" i="8"/>
  <c r="L38" i="8"/>
  <c r="L37" i="8"/>
  <c r="L36" i="8"/>
  <c r="L35" i="8"/>
  <c r="L34" i="8"/>
  <c r="L33" i="8"/>
  <c r="I42" i="8"/>
  <c r="I41" i="8"/>
  <c r="I40" i="8"/>
  <c r="I39" i="8"/>
  <c r="I38" i="8"/>
  <c r="I37" i="8"/>
  <c r="I36" i="8"/>
  <c r="I35" i="8"/>
  <c r="I34" i="8"/>
  <c r="I33" i="8"/>
  <c r="H30" i="8"/>
  <c r="I30" i="8" s="1"/>
  <c r="F33" i="8"/>
  <c r="F34" i="8"/>
  <c r="F35" i="8"/>
  <c r="F36" i="8"/>
  <c r="F37" i="8"/>
  <c r="F38" i="8"/>
  <c r="F39" i="8"/>
  <c r="F40" i="8"/>
  <c r="F41" i="8"/>
  <c r="F42" i="8"/>
  <c r="F30" i="8"/>
  <c r="B23" i="8"/>
  <c r="C16" i="8"/>
  <c r="C12" i="11"/>
  <c r="C14" i="11" s="1"/>
  <c r="E27" i="11" s="1"/>
  <c r="F27" i="11" s="1"/>
  <c r="F17" i="11"/>
  <c r="N27" i="11" s="1"/>
  <c r="O27" i="11" s="1"/>
  <c r="B19" i="11"/>
  <c r="S42" i="8" l="1"/>
  <c r="S33" i="8"/>
  <c r="S34" i="8"/>
  <c r="S36" i="8"/>
  <c r="S37" i="8"/>
  <c r="S38" i="8"/>
  <c r="S39" i="8"/>
  <c r="S40" i="8"/>
  <c r="S35" i="8"/>
  <c r="S41" i="8"/>
  <c r="S28" i="11"/>
  <c r="T28" i="11" s="1"/>
  <c r="S32" i="11"/>
  <c r="T32" i="11" s="1"/>
  <c r="S31" i="11"/>
  <c r="T31" i="11" s="1"/>
  <c r="C17" i="8"/>
  <c r="E29" i="8" s="1"/>
  <c r="F29" i="8" s="1"/>
  <c r="F28" i="8" s="1"/>
  <c r="E20" i="6" s="1"/>
  <c r="S29" i="11"/>
  <c r="T29" i="11" s="1"/>
  <c r="S33" i="11"/>
  <c r="T33" i="11" s="1"/>
  <c r="S30" i="11"/>
  <c r="T30" i="11" s="1"/>
  <c r="C13" i="11"/>
  <c r="E24" i="11" s="1"/>
  <c r="K30" i="8"/>
  <c r="D16" i="8"/>
  <c r="D17" i="8" s="1"/>
  <c r="H29" i="8" s="1"/>
  <c r="C18" i="8"/>
  <c r="E32" i="8" s="1"/>
  <c r="F32" i="8" s="1"/>
  <c r="F31" i="8" s="1"/>
  <c r="E21" i="6" s="1"/>
  <c r="D12" i="11"/>
  <c r="D13" i="11" s="1"/>
  <c r="H24" i="11" s="1"/>
  <c r="B18" i="9"/>
  <c r="D25" i="9" s="1"/>
  <c r="L30" i="8" l="1"/>
  <c r="N30" i="8"/>
  <c r="F27" i="8"/>
  <c r="D19" i="8"/>
  <c r="H32" i="8" s="1"/>
  <c r="I32" i="8" s="1"/>
  <c r="I31" i="8" s="1"/>
  <c r="F21" i="6" s="1"/>
  <c r="E16" i="8"/>
  <c r="E17" i="8" s="1"/>
  <c r="D15" i="11"/>
  <c r="H27" i="11" s="1"/>
  <c r="I27" i="11" s="1"/>
  <c r="E12" i="11"/>
  <c r="E13" i="11" l="1"/>
  <c r="K24" i="11" s="1"/>
  <c r="O30" i="8"/>
  <c r="Q30" i="8"/>
  <c r="R30" i="8" s="1"/>
  <c r="K29" i="8"/>
  <c r="L29" i="8" s="1"/>
  <c r="L28" i="8" s="1"/>
  <c r="G20" i="6" s="1"/>
  <c r="E20" i="8"/>
  <c r="K32" i="8" s="1"/>
  <c r="L32" i="8" s="1"/>
  <c r="L31" i="8" s="1"/>
  <c r="G21" i="6" s="1"/>
  <c r="F16" i="8"/>
  <c r="F12" i="11"/>
  <c r="E16" i="11"/>
  <c r="K27" i="11" s="1"/>
  <c r="L27" i="11" s="1"/>
  <c r="K25" i="6"/>
  <c r="K27" i="6"/>
  <c r="H25" i="11"/>
  <c r="I25" i="11" s="1"/>
  <c r="F24" i="11"/>
  <c r="S30" i="8" l="1"/>
  <c r="T30" i="8" s="1"/>
  <c r="F21" i="8"/>
  <c r="N32" i="8" s="1"/>
  <c r="O32" i="8" s="1"/>
  <c r="O31" i="8" s="1"/>
  <c r="H21" i="6" s="1"/>
  <c r="F17" i="8"/>
  <c r="I36" i="11"/>
  <c r="I26" i="11" s="1"/>
  <c r="F23" i="6" s="1"/>
  <c r="F36" i="11"/>
  <c r="S36" i="11" s="1"/>
  <c r="T36" i="11" s="1"/>
  <c r="G12" i="11"/>
  <c r="F13" i="11"/>
  <c r="N24" i="11" s="1"/>
  <c r="L27" i="8"/>
  <c r="G16" i="8"/>
  <c r="G17" i="8" s="1"/>
  <c r="L26" i="11"/>
  <c r="G23" i="6" s="1"/>
  <c r="O26" i="11"/>
  <c r="H23" i="6" s="1"/>
  <c r="K25" i="11"/>
  <c r="L24" i="11"/>
  <c r="I24" i="11"/>
  <c r="I23" i="11" s="1"/>
  <c r="F25" i="11"/>
  <c r="F23" i="11" s="1"/>
  <c r="G18" i="11" l="1"/>
  <c r="Q27" i="11" s="1"/>
  <c r="R27" i="11" s="1"/>
  <c r="R26" i="11" s="1"/>
  <c r="I23" i="6" s="1"/>
  <c r="G13" i="11"/>
  <c r="Q24" i="11" s="1"/>
  <c r="R24" i="11" s="1"/>
  <c r="I29" i="8"/>
  <c r="I28" i="8" s="1"/>
  <c r="F20" i="6" s="1"/>
  <c r="N29" i="8"/>
  <c r="O29" i="8" s="1"/>
  <c r="O28" i="8" s="1"/>
  <c r="G22" i="8"/>
  <c r="Q29" i="8"/>
  <c r="R29" i="8" s="1"/>
  <c r="F26" i="11"/>
  <c r="E23" i="6" s="1"/>
  <c r="L25" i="11"/>
  <c r="L23" i="11" s="1"/>
  <c r="N25" i="11"/>
  <c r="O24" i="11"/>
  <c r="O27" i="8" l="1"/>
  <c r="H20" i="6"/>
  <c r="J23" i="6"/>
  <c r="Q32" i="8"/>
  <c r="R32" i="8" s="1"/>
  <c r="S29" i="8"/>
  <c r="T29" i="8" s="1"/>
  <c r="T28" i="8" s="1"/>
  <c r="R28" i="8"/>
  <c r="I20" i="6" s="1"/>
  <c r="S28" i="8"/>
  <c r="I27" i="8"/>
  <c r="S27" i="11"/>
  <c r="I22" i="11"/>
  <c r="F22" i="6"/>
  <c r="F22" i="11"/>
  <c r="E22" i="6"/>
  <c r="O25" i="11"/>
  <c r="Q25" i="11"/>
  <c r="R25" i="11" s="1"/>
  <c r="R23" i="11" s="1"/>
  <c r="S24" i="11"/>
  <c r="T24" i="11" s="1"/>
  <c r="J20" i="6" l="1"/>
  <c r="K20" i="6" s="1"/>
  <c r="S25" i="11"/>
  <c r="T25" i="11" s="1"/>
  <c r="T23" i="11" s="1"/>
  <c r="S26" i="11"/>
  <c r="K23" i="6" s="1"/>
  <c r="T27" i="11"/>
  <c r="R31" i="8"/>
  <c r="S32" i="8"/>
  <c r="T32" i="8" s="1"/>
  <c r="O23" i="11"/>
  <c r="R22" i="11"/>
  <c r="I22" i="6"/>
  <c r="L22" i="11"/>
  <c r="G22" i="6"/>
  <c r="I21" i="6" l="1"/>
  <c r="J21" i="6" s="1"/>
  <c r="K21" i="6" s="1"/>
  <c r="S23" i="11"/>
  <c r="T26" i="11"/>
  <c r="T22" i="11" s="1"/>
  <c r="S31" i="8"/>
  <c r="R27" i="8"/>
  <c r="S27" i="8" s="1"/>
  <c r="H22" i="6"/>
  <c r="J22" i="6" s="1"/>
  <c r="O22" i="11"/>
  <c r="K22" i="6" l="1"/>
  <c r="S22" i="11"/>
  <c r="T37" i="8"/>
  <c r="T36" i="8"/>
  <c r="T35" i="8"/>
  <c r="T42" i="8"/>
  <c r="T34" i="8"/>
  <c r="T41" i="8"/>
  <c r="T33" i="8"/>
  <c r="T40" i="8"/>
  <c r="T39" i="8"/>
  <c r="T38" i="8"/>
  <c r="G25" i="9"/>
  <c r="H25" i="9" s="1"/>
  <c r="H24" i="9" s="1"/>
  <c r="F24" i="6" s="1"/>
  <c r="F28" i="6" s="1"/>
  <c r="E25" i="9"/>
  <c r="T31" i="8" l="1"/>
  <c r="T27" i="8" s="1"/>
  <c r="J25" i="9"/>
  <c r="K25" i="9" s="1"/>
  <c r="K24" i="9" s="1"/>
  <c r="G24" i="6" s="1"/>
  <c r="G28" i="6" s="1"/>
  <c r="E24" i="9"/>
  <c r="E24" i="6" s="1"/>
  <c r="E28" i="6" l="1"/>
  <c r="M25" i="9"/>
  <c r="N25" i="9" s="1"/>
  <c r="F29" i="6"/>
  <c r="F30" i="6" s="1"/>
  <c r="P25" i="9" l="1"/>
  <c r="Q25" i="9" s="1"/>
  <c r="Q24" i="9" s="1"/>
  <c r="I24" i="6" s="1"/>
  <c r="I28" i="6" s="1"/>
  <c r="I29" i="6" s="1"/>
  <c r="I30" i="6" s="1"/>
  <c r="N24" i="9"/>
  <c r="H24" i="6" s="1"/>
  <c r="G29" i="6"/>
  <c r="G30" i="6" s="1"/>
  <c r="H28" i="6" l="1"/>
  <c r="H29" i="6" s="1"/>
  <c r="H30" i="6" s="1"/>
  <c r="J24" i="6"/>
  <c r="R25" i="9"/>
  <c r="R24" i="9" l="1"/>
  <c r="E29" i="6"/>
  <c r="E30" i="6" s="1"/>
  <c r="K24" i="6" l="1"/>
  <c r="J28" i="6"/>
  <c r="J29" i="6" s="1"/>
  <c r="J30" i="6" s="1"/>
</calcChain>
</file>

<file path=xl/sharedStrings.xml><?xml version="1.0" encoding="utf-8"?>
<sst xmlns="http://schemas.openxmlformats.org/spreadsheetml/2006/main" count="285" uniqueCount="151">
  <si>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</si>
  <si>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</si>
  <si>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</si>
  <si>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</si>
  <si>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</si>
  <si>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</si>
  <si>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</si>
  <si>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</si>
  <si>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</si>
  <si>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</si>
  <si>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</si>
  <si>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</si>
  <si>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>TOTAL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</si>
  <si>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</si>
  <si>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</si>
  <si>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</si>
  <si>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</si>
  <si>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</si>
  <si>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</si>
  <si>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</si>
  <si>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</si>
  <si>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</si>
  <si>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</si>
  <si>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</si>
  <si>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</si>
  <si>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</si>
  <si>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</si>
  <si>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</si>
  <si>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</si>
  <si>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</si>
  <si>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</si>
  <si>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each</t>
  </si>
  <si>
    <t>RFB No</t>
  </si>
  <si>
    <t>RFB Title</t>
  </si>
  <si>
    <t>Year 1</t>
  </si>
  <si>
    <t>Year 2</t>
  </si>
  <si>
    <t>Year 3</t>
  </si>
  <si>
    <t>Year 4</t>
  </si>
  <si>
    <t>Year 5</t>
  </si>
  <si>
    <t>Total</t>
  </si>
  <si>
    <t>Projected discount</t>
  </si>
  <si>
    <t>The growth component of this RFB includes possible customer taken on.</t>
  </si>
  <si>
    <t>The following growth principles will apply to this contract:</t>
  </si>
  <si>
    <r>
      <t>a)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Calibri"/>
        <family val="2"/>
        <scheme val="minor"/>
      </rPr>
      <t>There should be a tiered discount model that will cover growth requirements over the 5 years, as per the example below:</t>
    </r>
  </si>
  <si>
    <t>Tiered Discount Example</t>
  </si>
  <si>
    <r>
      <t>c)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Calibri"/>
        <family val="2"/>
        <scheme val="minor"/>
      </rPr>
      <t>Discount model principles:</t>
    </r>
  </si>
  <si>
    <t>SAM Growth projection</t>
  </si>
  <si>
    <t>License growth per year</t>
  </si>
  <si>
    <t>Growth year 1</t>
  </si>
  <si>
    <t>Growth year 2</t>
  </si>
  <si>
    <t>Growth year 3</t>
  </si>
  <si>
    <t>Growth year 4</t>
  </si>
  <si>
    <t>Growth year 5</t>
  </si>
  <si>
    <t>The professional services required for this service must comply with the following:</t>
  </si>
  <si>
    <r>
      <t>a)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Calibri"/>
        <family val="2"/>
        <scheme val="minor"/>
      </rPr>
      <t>Professional services will be requested, as and when needed.</t>
    </r>
  </si>
  <si>
    <r>
      <t>b)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The service delivery resource must be available on-site within 8 hours of such a request (This excludes any potential travel to other offices outside of the three main Gauteng SITA offices).</t>
    </r>
  </si>
  <si>
    <r>
      <t>c)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Calibri"/>
        <family val="2"/>
        <scheme val="minor"/>
      </rPr>
      <t>Support hours may be carried over to the next year, or moved back from a future year to the present year, during the five years, according to workload requirements.</t>
    </r>
  </si>
  <si>
    <r>
      <t>d)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The bidder must be able to provide 1665x5 = 8325 support hours per year for 5 years. (1665x5x5 = 41625 total hours)</t>
    </r>
  </si>
  <si>
    <r>
      <t>e)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Calibri"/>
        <family val="2"/>
        <scheme val="minor"/>
      </rPr>
      <t>SITA is not obligated to utilize the full 8325 hours per annum or over the 5-year term of the contract and utilization will be time sheet based.</t>
    </r>
  </si>
  <si>
    <r>
      <t>f)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Calibri"/>
        <family val="2"/>
        <scheme val="minor"/>
      </rPr>
      <t>This is on-site professional services at the two main Gauteng SITA offices (Erasmuskloof and Centurion). This requirement is in addition to the support associated with the annual license subscription fees.</t>
    </r>
  </si>
  <si>
    <r>
      <t>h)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The inflation rate to be used for the calculations is 5,6%.</t>
    </r>
  </si>
  <si>
    <t>Table 3: Professional Services</t>
  </si>
  <si>
    <t>Professional Services</t>
  </si>
  <si>
    <t>Rate</t>
  </si>
  <si>
    <t>Project Manager</t>
  </si>
  <si>
    <t>License Administrator (SAM Analyst)</t>
  </si>
  <si>
    <t>SAM Tool Technical Consultant</t>
  </si>
  <si>
    <t>License Specialist (Senior SAM Consultant)</t>
  </si>
  <si>
    <t>Blended rate</t>
  </si>
  <si>
    <t>Table 4: Professional Services over 5 years</t>
  </si>
  <si>
    <t>YEAR 4</t>
  </si>
  <si>
    <t>YEAR 5</t>
  </si>
  <si>
    <t>Base Component</t>
  </si>
  <si>
    <t>Growth Component</t>
  </si>
  <si>
    <t>Professional services per year</t>
  </si>
  <si>
    <t>Implementation</t>
  </si>
  <si>
    <t>TOTAL  BID PRICE (EXCL VAT)</t>
  </si>
  <si>
    <r>
      <t xml:space="preserve">(c)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</si>
  <si>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(d)  Unit and Line prices must be VAT EXCLUSIVE and in South African Rand (ZAR) currency</t>
  </si>
  <si>
    <t>(e) The price must include all cost to deliver the goods or render the service, including all applicable taxes, duty fees, logistics/delivery, storage, labour, overtime and subsistance and travel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</si>
  <si>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</si>
  <si>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(b)  Below is the total cost for 5 years (not committed)</t>
  </si>
  <si>
    <r>
      <t>b)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Growth will be projected for the purposes of developing a discount model. No upfront commitment will be made as all growth will be supported by a new client being onboarded.</t>
    </r>
  </si>
  <si>
    <r>
      <t>d)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The model will be based on Pay as you use (Buy as needed).</t>
    </r>
  </si>
  <si>
    <r>
      <t>e)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Calibri"/>
        <family val="2"/>
        <scheme val="minor"/>
      </rPr>
      <t>Additional license procurement will be prorated and paid upfront to the end of the contract.</t>
    </r>
  </si>
  <si>
    <r>
      <t>f)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Calibri"/>
        <family val="2"/>
        <scheme val="minor"/>
      </rPr>
      <t>Start with the current base of deployed licenses with some capacity for flexibility.</t>
    </r>
  </si>
  <si>
    <r>
      <t>g)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Calibri"/>
        <family val="2"/>
        <scheme val="minor"/>
      </rPr>
      <t>All licenses procured during the 5-year term will be co-termed for the 5-year contract period. (No licenses will be extended beyond the contract term)</t>
    </r>
  </si>
  <si>
    <r>
      <t>h)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Upon renewal of this contract only the new base will be renewed, and a new discount table will be negotiated.</t>
    </r>
  </si>
  <si>
    <r>
      <t>i)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Calibri"/>
        <family val="2"/>
        <scheme val="minor"/>
      </rPr>
      <t>The actual maintenance that will be paid per year will be based on the existing base at the time of maintenance payment.</t>
    </r>
    <r>
      <rPr>
        <b/>
        <sz val="12"/>
        <color theme="1"/>
        <rFont val="Calibri"/>
        <family val="2"/>
        <scheme val="minor"/>
      </rPr>
      <t xml:space="preserve"> </t>
    </r>
  </si>
  <si>
    <t>Complete tiered discount model</t>
  </si>
  <si>
    <t>#</t>
  </si>
  <si>
    <t>Discount Level</t>
  </si>
  <si>
    <t>% discount</t>
  </si>
  <si>
    <t>A</t>
  </si>
  <si>
    <t>B</t>
  </si>
  <si>
    <t>Total Licences</t>
  </si>
  <si>
    <r>
      <t xml:space="preserve">     i)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Calibri"/>
        <family val="2"/>
        <scheme val="minor"/>
      </rPr>
      <t>Starting price = Market price = X</t>
    </r>
  </si>
  <si>
    <r>
      <t xml:space="preserve">     ii)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Calibri"/>
        <family val="2"/>
        <scheme val="minor"/>
      </rPr>
      <t>% discount = A-G</t>
    </r>
  </si>
  <si>
    <r>
      <t xml:space="preserve">               (1)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A = 0%</t>
    </r>
  </si>
  <si>
    <r>
      <t xml:space="preserve">               (2)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B = 50%</t>
    </r>
  </si>
  <si>
    <r>
      <t xml:space="preserve">               (3)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C = 55%</t>
    </r>
  </si>
  <si>
    <r>
      <t xml:space="preserve">               (4)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D = 60%</t>
    </r>
  </si>
  <si>
    <r>
      <t xml:space="preserve">               (5)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E = 65%</t>
    </r>
  </si>
  <si>
    <r>
      <t xml:space="preserve">               (6)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F = 70%</t>
    </r>
  </si>
  <si>
    <r>
      <t xml:space="preserve">     iii)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Maximum discount based on volumes must be defined</t>
    </r>
  </si>
  <si>
    <r>
      <t xml:space="preserve">     iv)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Starting volume will be 3500 licenses.</t>
    </r>
  </si>
  <si>
    <t>a) The base component of this RFB is based on 3500 licenses.</t>
  </si>
  <si>
    <t>&gt;240000</t>
  </si>
  <si>
    <t>Qty Y2</t>
  </si>
  <si>
    <t>Unit Price Y2
(Excl VAT)</t>
  </si>
  <si>
    <t>Qty Y3</t>
  </si>
  <si>
    <t>Unit Price Y4
(Excl VAT)</t>
  </si>
  <si>
    <t>Line Price Y4</t>
  </si>
  <si>
    <t>Unit Price Y5
(Excl VAT)</t>
  </si>
  <si>
    <t>Line Price Y5</t>
  </si>
  <si>
    <t>Qty Y1</t>
  </si>
  <si>
    <t>Unit Price Y1
(Excl VAT)</t>
  </si>
  <si>
    <t>Unit Price Y3
(Excl VAT)</t>
  </si>
  <si>
    <t>Y4</t>
  </si>
  <si>
    <t>QtyY5</t>
  </si>
  <si>
    <t>Hour</t>
  </si>
  <si>
    <r>
      <t>g)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Calibri"/>
        <family val="2"/>
        <scheme val="minor"/>
      </rPr>
      <t>A blended rate per hour must be used for calculating the professional services in Table 4.</t>
    </r>
    <r>
      <rPr>
        <sz val="12"/>
        <color theme="1"/>
        <rFont val="Calibri"/>
        <family val="2"/>
        <scheme val="minor"/>
      </rPr>
      <t xml:space="preserve"> The bidder must determine own methodology to calculate blended rate.</t>
    </r>
  </si>
  <si>
    <t>Discovery agents</t>
  </si>
  <si>
    <t>Aplication license</t>
  </si>
  <si>
    <t>Total Maintenance</t>
  </si>
  <si>
    <t>New Licences Base Component</t>
  </si>
  <si>
    <t>New licenses Growth Component</t>
  </si>
  <si>
    <t>Maintenance Licences Base Component</t>
  </si>
  <si>
    <t>Maintenance Growth Component</t>
  </si>
  <si>
    <t>Total growth</t>
  </si>
  <si>
    <t>List price per licence</t>
  </si>
  <si>
    <t>Base license</t>
  </si>
  <si>
    <t>Perpetual cost per licencese per year</t>
  </si>
  <si>
    <t>CPI Included</t>
  </si>
  <si>
    <t>Fill additional modules in here</t>
  </si>
  <si>
    <t>License cost - Additional Modules/Licenses to enable capabilities</t>
  </si>
  <si>
    <t>Maintenance - Additional Modules/Licenses to enable capabilities</t>
  </si>
  <si>
    <t>New Licenses (B + G):</t>
  </si>
  <si>
    <t>b) The growth component of this RFB includes possible customer taken on.</t>
  </si>
  <si>
    <t>c) See the Dis Model and Pricing Principle sheet for the growth principles and project discounts that will apply to this contract.</t>
  </si>
  <si>
    <t>d) The inflation rate to be used for the calculations is 5,6%.</t>
  </si>
  <si>
    <t>Table 1: Maintenance for 5 years (Base  - committed, Growth - Not committed)</t>
  </si>
  <si>
    <t>Maintenance Component (B + G):</t>
  </si>
  <si>
    <t>Table 2: New license cost for 5 years (Base  - committed, Growth - Not committed)</t>
  </si>
  <si>
    <t>(a)  Bidder must complete the following worksheets: Disc Model and Pricing Principle, Maintenance Component (B + G), New Licenses (B + G) and Professional Services sheets and then confirm the values in the Pricing Schedule sheet</t>
  </si>
  <si>
    <t>Pricing schedule Summary Sheet</t>
  </si>
  <si>
    <t>Disc Model and Pricing Principle</t>
  </si>
  <si>
    <t>Pricing Schedule</t>
  </si>
  <si>
    <t>REQUEST FOR THE ESTABLISHMENT OF A 5-YEAR SUPPORT AND LICENSE SUBSCRIPTION AGREEMENT FOR THE SOFTWARE ASSET MANAGEMENT (SAM) CAPABILITY</t>
  </si>
  <si>
    <t>RFB 2854-2023</t>
  </si>
  <si>
    <t xml:space="preserve">Pricing Response 01 (Perpetual)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</si>
</sst>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/>
      <top/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204">
    <xf numFmtId="0" fontId="0" fillId="0" borderId="0" xfId="0"/>
    <xf numFmtId="0" fontId="3" fillId="0" borderId="0" xfId="0" applyFont="1" applyAlignment="1">
      <alignment vertical="top"/>
    </xf>
    <xf numFmtId="0" fontId="9" fillId="2" borderId="0" xfId="0" applyFont="1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9" fillId="2" borderId="0" xfId="0" applyFont="1" applyFill="1" applyAlignment="1">
      <alignment vertical="top"/>
    </xf>
    <xf numFmtId="0" fontId="4" fillId="3" borderId="0" xfId="0" applyFont="1" applyFill="1"/>
    <xf numFmtId="0" fontId="9" fillId="2" borderId="0" xfId="0" applyFont="1" applyFill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right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8" fillId="5" borderId="1" xfId="0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wrapText="1"/>
    </xf>
    <xf numFmtId="0" fontId="7" fillId="3" borderId="0" xfId="0" applyFont="1" applyFill="1"/>
    <xf numFmtId="0" fontId="1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44" fontId="4" fillId="3" borderId="0" xfId="0" applyNumberFormat="1" applyFont="1" applyFill="1" applyAlignment="1">
      <alignment horizontal="center" vertical="center" wrapText="1"/>
    </xf>
    <xf numFmtId="0" fontId="8" fillId="3" borderId="0" xfId="0" applyFont="1" applyFill="1"/>
    <xf numFmtId="0" fontId="8" fillId="3" borderId="0" xfId="0" applyFont="1" applyFill="1" applyAlignment="1">
      <alignment vertical="top"/>
    </xf>
    <xf numFmtId="0" fontId="8" fillId="3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right" vertical="top"/>
    </xf>
    <xf numFmtId="0" fontId="4" fillId="0" borderId="1" xfId="0" quotePrefix="1" applyFont="1" applyBorder="1" applyAlignment="1">
      <alignment horizontal="left" vertical="top" wrapText="1"/>
    </xf>
    <xf numFmtId="164" fontId="7" fillId="5" borderId="4" xfId="0" applyNumberFormat="1" applyFont="1" applyFill="1" applyBorder="1" applyAlignment="1">
      <alignment horizontal="left" vertical="top" wrapText="1"/>
    </xf>
    <xf numFmtId="164" fontId="7" fillId="5" borderId="5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center" vertical="top" wrapText="1"/>
    </xf>
    <xf numFmtId="44" fontId="5" fillId="5" borderId="2" xfId="0" applyNumberFormat="1" applyFont="1" applyFill="1" applyBorder="1" applyAlignment="1">
      <alignment vertical="top" wrapText="1"/>
    </xf>
    <xf numFmtId="0" fontId="11" fillId="2" borderId="0" xfId="0" applyFont="1" applyFill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0" fontId="4" fillId="5" borderId="1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7" fillId="4" borderId="1" xfId="0" applyNumberFormat="1" applyFont="1" applyFill="1" applyBorder="1" applyAlignment="1">
      <alignment horizontal="left" vertical="top" wrapText="1"/>
    </xf>
    <xf numFmtId="164" fontId="7" fillId="4" borderId="1" xfId="0" applyNumberFormat="1" applyFont="1" applyFill="1" applyBorder="1" applyAlignment="1">
      <alignment horizontal="center" vertical="top" wrapText="1"/>
    </xf>
    <xf numFmtId="9" fontId="7" fillId="4" borderId="1" xfId="1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/>
    </xf>
    <xf numFmtId="0" fontId="9" fillId="0" borderId="0" xfId="0" applyFont="1"/>
    <xf numFmtId="0" fontId="3" fillId="3" borderId="11" xfId="0" applyFont="1" applyFill="1" applyBorder="1" applyAlignment="1">
      <alignment vertical="top"/>
    </xf>
    <xf numFmtId="0" fontId="7" fillId="2" borderId="7" xfId="0" applyFont="1" applyFill="1" applyBorder="1" applyAlignment="1">
      <alignment horizontal="center" vertical="top" wrapText="1"/>
    </xf>
    <xf numFmtId="164" fontId="7" fillId="2" borderId="23" xfId="0" applyNumberFormat="1" applyFont="1" applyFill="1" applyBorder="1" applyAlignment="1">
      <alignment horizontal="center" vertical="top" wrapText="1"/>
    </xf>
    <xf numFmtId="164" fontId="7" fillId="2" borderId="7" xfId="0" applyNumberFormat="1" applyFont="1" applyFill="1" applyBorder="1" applyAlignment="1">
      <alignment horizontal="center" vertical="top" wrapText="1"/>
    </xf>
    <xf numFmtId="164" fontId="7" fillId="2" borderId="7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0" fontId="0" fillId="5" borderId="6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2" borderId="2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wrapText="1"/>
    </xf>
    <xf numFmtId="0" fontId="7" fillId="0" borderId="3" xfId="0" applyFont="1" applyBorder="1" applyAlignment="1">
      <alignment horizontal="left" vertical="top" wrapText="1"/>
    </xf>
    <xf numFmtId="9" fontId="4" fillId="6" borderId="1" xfId="1" applyFont="1" applyFill="1" applyBorder="1" applyAlignment="1">
      <alignment horizontal="right" vertical="top" wrapText="1"/>
    </xf>
    <xf numFmtId="0" fontId="7" fillId="6" borderId="7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/>
    </xf>
    <xf numFmtId="0" fontId="15" fillId="6" borderId="22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8" fillId="5" borderId="7" xfId="0" applyFont="1" applyFill="1" applyBorder="1" applyAlignment="1">
      <alignment horizontal="right" vertical="top" wrapText="1"/>
    </xf>
    <xf numFmtId="0" fontId="0" fillId="5" borderId="25" xfId="0" applyFill="1" applyBorder="1" applyAlignment="1">
      <alignment vertical="top"/>
    </xf>
    <xf numFmtId="1" fontId="9" fillId="2" borderId="0" xfId="0" applyNumberFormat="1" applyFont="1" applyFill="1" applyAlignment="1">
      <alignment horizontal="right"/>
    </xf>
    <xf numFmtId="1" fontId="0" fillId="2" borderId="0" xfId="0" applyNumberFormat="1" applyFill="1" applyAlignment="1">
      <alignment horizontal="right"/>
    </xf>
    <xf numFmtId="1" fontId="7" fillId="3" borderId="0" xfId="0" applyNumberFormat="1" applyFont="1" applyFill="1" applyAlignment="1">
      <alignment horizontal="right" vertical="top"/>
    </xf>
    <xf numFmtId="1" fontId="7" fillId="3" borderId="0" xfId="0" applyNumberFormat="1" applyFont="1" applyFill="1" applyAlignment="1">
      <alignment horizontal="right" vertical="top" wrapText="1"/>
    </xf>
    <xf numFmtId="1" fontId="7" fillId="3" borderId="0" xfId="0" applyNumberFormat="1" applyFont="1" applyFill="1" applyAlignment="1">
      <alignment horizontal="right"/>
    </xf>
    <xf numFmtId="1" fontId="7" fillId="0" borderId="0" xfId="0" applyNumberFormat="1" applyFont="1" applyAlignment="1">
      <alignment horizontal="right"/>
    </xf>
    <xf numFmtId="1" fontId="7" fillId="6" borderId="7" xfId="0" applyNumberFormat="1" applyFont="1" applyFill="1" applyBorder="1" applyAlignment="1">
      <alignment horizontal="right" vertical="center"/>
    </xf>
    <xf numFmtId="1" fontId="7" fillId="2" borderId="1" xfId="0" applyNumberFormat="1" applyFont="1" applyFill="1" applyBorder="1" applyAlignment="1">
      <alignment horizontal="right" vertical="top" wrapText="1"/>
    </xf>
    <xf numFmtId="1" fontId="6" fillId="4" borderId="1" xfId="0" applyNumberFormat="1" applyFont="1" applyFill="1" applyBorder="1" applyAlignment="1">
      <alignment horizontal="right" vertical="top" wrapText="1"/>
    </xf>
    <xf numFmtId="1" fontId="4" fillId="0" borderId="1" xfId="0" applyNumberFormat="1" applyFont="1" applyBorder="1" applyAlignment="1">
      <alignment horizontal="right" vertical="top" wrapText="1"/>
    </xf>
    <xf numFmtId="1" fontId="7" fillId="4" borderId="1" xfId="0" applyNumberFormat="1" applyFont="1" applyFill="1" applyBorder="1" applyAlignment="1">
      <alignment horizontal="right" vertical="top"/>
    </xf>
    <xf numFmtId="1" fontId="0" fillId="3" borderId="0" xfId="0" applyNumberFormat="1" applyFill="1" applyAlignment="1">
      <alignment horizontal="right" vertical="top"/>
    </xf>
    <xf numFmtId="1" fontId="3" fillId="3" borderId="9" xfId="0" applyNumberFormat="1" applyFont="1" applyFill="1" applyBorder="1" applyAlignment="1">
      <alignment horizontal="right" vertical="top"/>
    </xf>
    <xf numFmtId="1" fontId="0" fillId="0" borderId="0" xfId="0" applyNumberFormat="1" applyAlignment="1">
      <alignment horizontal="right" vertical="top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18" fillId="7" borderId="28" xfId="0" applyFont="1" applyFill="1" applyBorder="1" applyAlignment="1">
      <alignment vertical="center"/>
    </xf>
    <xf numFmtId="0" fontId="18" fillId="7" borderId="29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18" fillId="7" borderId="28" xfId="0" applyFont="1" applyFill="1" applyBorder="1" applyAlignment="1">
      <alignment vertical="center" wrapText="1"/>
    </xf>
    <xf numFmtId="0" fontId="18" fillId="7" borderId="29" xfId="0" applyFont="1" applyFill="1" applyBorder="1" applyAlignment="1">
      <alignment vertical="center" wrapText="1"/>
    </xf>
    <xf numFmtId="0" fontId="20" fillId="9" borderId="26" xfId="0" applyFont="1" applyFill="1" applyBorder="1" applyAlignment="1">
      <alignment vertical="center" wrapText="1"/>
    </xf>
    <xf numFmtId="0" fontId="20" fillId="9" borderId="27" xfId="0" applyFont="1" applyFill="1" applyBorder="1" applyAlignment="1">
      <alignment vertical="center" wrapText="1"/>
    </xf>
    <xf numFmtId="0" fontId="21" fillId="0" borderId="28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44" fontId="0" fillId="5" borderId="25" xfId="0" applyNumberFormat="1" applyFill="1" applyBorder="1" applyAlignment="1">
      <alignment vertical="top"/>
    </xf>
    <xf numFmtId="0" fontId="0" fillId="0" borderId="32" xfId="0" applyBorder="1"/>
    <xf numFmtId="0" fontId="4" fillId="5" borderId="32" xfId="0" applyFont="1" applyFill="1" applyBorder="1" applyAlignment="1">
      <alignment horizontal="justify" vertical="center"/>
    </xf>
    <xf numFmtId="0" fontId="0" fillId="5" borderId="32" xfId="0" applyFill="1" applyBorder="1"/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0" fillId="0" borderId="32" xfId="0" applyBorder="1" applyAlignment="1">
      <alignment horizontal="right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horizontal="center" vertical="top" wrapText="1"/>
    </xf>
    <xf numFmtId="9" fontId="2" fillId="6" borderId="1" xfId="1" applyFont="1" applyFill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right" vertical="top" wrapText="1"/>
    </xf>
    <xf numFmtId="164" fontId="2" fillId="6" borderId="1" xfId="0" applyNumberFormat="1" applyFont="1" applyFill="1" applyBorder="1" applyAlignment="1">
      <alignment vertical="top" wrapText="1"/>
    </xf>
    <xf numFmtId="9" fontId="5" fillId="5" borderId="2" xfId="0" applyNumberFormat="1" applyFont="1" applyFill="1" applyBorder="1" applyAlignment="1">
      <alignment vertical="top" wrapText="1"/>
    </xf>
    <xf numFmtId="0" fontId="18" fillId="0" borderId="0" xfId="0" applyFont="1" applyAlignment="1">
      <alignment horizontal="right" vertical="center"/>
    </xf>
    <xf numFmtId="165" fontId="21" fillId="0" borderId="29" xfId="0" applyNumberFormat="1" applyFont="1" applyBorder="1" applyAlignment="1">
      <alignment vertical="center" wrapText="1"/>
    </xf>
    <xf numFmtId="0" fontId="0" fillId="0" borderId="32" xfId="0" applyBorder="1" applyAlignment="1">
      <alignment horizontal="left" vertical="top" wrapText="1"/>
    </xf>
    <xf numFmtId="9" fontId="7" fillId="4" borderId="1" xfId="1" applyFont="1" applyFill="1" applyBorder="1" applyAlignment="1">
      <alignment horizontal="left" vertical="top" wrapText="1"/>
    </xf>
    <xf numFmtId="164" fontId="7" fillId="2" borderId="35" xfId="0" applyNumberFormat="1" applyFont="1" applyFill="1" applyBorder="1" applyAlignment="1">
      <alignment horizontal="center" vertical="top" wrapText="1"/>
    </xf>
    <xf numFmtId="165" fontId="18" fillId="0" borderId="29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165" fontId="18" fillId="0" borderId="29" xfId="0" applyNumberFormat="1" applyFont="1" applyBorder="1" applyAlignment="1">
      <alignment vertical="center"/>
    </xf>
    <xf numFmtId="164" fontId="8" fillId="6" borderId="1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right" vertical="top" wrapText="1"/>
    </xf>
    <xf numFmtId="164" fontId="7" fillId="4" borderId="1" xfId="1" applyNumberFormat="1" applyFont="1" applyFill="1" applyBorder="1" applyAlignment="1">
      <alignment horizontal="left" vertical="top" wrapText="1"/>
    </xf>
    <xf numFmtId="165" fontId="5" fillId="5" borderId="2" xfId="0" applyNumberFormat="1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left" vertical="top" wrapText="1"/>
    </xf>
    <xf numFmtId="165" fontId="21" fillId="6" borderId="29" xfId="0" applyNumberFormat="1" applyFont="1" applyFill="1" applyBorder="1" applyAlignment="1">
      <alignment vertical="center" wrapText="1"/>
    </xf>
    <xf numFmtId="0" fontId="0" fillId="0" borderId="0" xfId="0" applyAlignment="1">
      <alignment horizontal="left"/>
    </xf>
    <xf numFmtId="9" fontId="0" fillId="6" borderId="32" xfId="1" applyFont="1" applyFill="1" applyBorder="1"/>
    <xf numFmtId="9" fontId="18" fillId="0" borderId="29" xfId="0" applyNumberFormat="1" applyFont="1" applyBorder="1" applyAlignment="1">
      <alignment horizontal="right" vertical="center"/>
    </xf>
    <xf numFmtId="9" fontId="18" fillId="4" borderId="29" xfId="0" applyNumberFormat="1" applyFont="1" applyFill="1" applyBorder="1" applyAlignment="1">
      <alignment horizontal="right" vertical="center"/>
    </xf>
    <xf numFmtId="0" fontId="18" fillId="4" borderId="29" xfId="0" applyFont="1" applyFill="1" applyBorder="1" applyAlignment="1">
      <alignment vertical="center"/>
    </xf>
    <xf numFmtId="0" fontId="18" fillId="4" borderId="29" xfId="0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9" fontId="4" fillId="4" borderId="1" xfId="1" applyFont="1" applyFill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/>
    </xf>
    <xf numFmtId="0" fontId="23" fillId="2" borderId="0" xfId="0" applyFont="1" applyFill="1" applyAlignment="1">
      <alignment horizontal="left" vertical="top" wrapText="1"/>
    </xf>
    <xf numFmtId="0" fontId="24" fillId="0" borderId="0" xfId="0" applyFont="1" applyAlignment="1">
      <alignment vertical="top"/>
    </xf>
    <xf numFmtId="0" fontId="11" fillId="2" borderId="0" xfId="0" applyFont="1" applyFill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left" vertical="top"/>
    </xf>
    <xf numFmtId="0" fontId="4" fillId="3" borderId="19" xfId="0" applyFont="1" applyFill="1" applyBorder="1" applyAlignment="1">
      <alignment horizontal="left" vertical="top" wrapText="1"/>
    </xf>
    <xf numFmtId="0" fontId="4" fillId="3" borderId="2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14" fontId="3" fillId="6" borderId="9" xfId="0" applyNumberFormat="1" applyFont="1" applyFill="1" applyBorder="1" applyAlignment="1">
      <alignment horizontal="left" vertical="center"/>
    </xf>
    <xf numFmtId="14" fontId="3" fillId="6" borderId="17" xfId="0" applyNumberFormat="1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3" fillId="6" borderId="16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left"/>
    </xf>
    <xf numFmtId="0" fontId="3" fillId="3" borderId="24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6" borderId="15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44" fontId="17" fillId="0" borderId="22" xfId="0" applyNumberFormat="1" applyFont="1" applyBorder="1" applyAlignment="1">
      <alignment horizontal="center" vertical="center" wrapText="1"/>
    </xf>
    <xf numFmtId="44" fontId="17" fillId="0" borderId="23" xfId="0" applyNumberFormat="1" applyFont="1" applyBorder="1" applyAlignment="1">
      <alignment horizontal="center" vertical="center" wrapText="1"/>
    </xf>
    <xf numFmtId="44" fontId="17" fillId="0" borderId="1" xfId="0" applyNumberFormat="1" applyFont="1" applyBorder="1" applyAlignment="1">
      <alignment horizontal="center" vertical="center" wrapText="1"/>
    </xf>
    <xf numFmtId="44" fontId="17" fillId="0" borderId="2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justify" vertical="center"/>
    </xf>
    <xf numFmtId="165" fontId="18" fillId="6" borderId="37" xfId="0" applyNumberFormat="1" applyFont="1" applyFill="1" applyBorder="1" applyAlignment="1">
      <alignment horizontal="center" vertical="center"/>
    </xf>
    <xf numFmtId="0" fontId="0" fillId="6" borderId="38" xfId="0" applyFill="1" applyBorder="1" applyAlignment="1">
      <alignment vertical="center"/>
    </xf>
    <xf numFmtId="0" fontId="0" fillId="6" borderId="27" xfId="0" applyFill="1" applyBorder="1" applyAlignment="1">
      <alignment vertical="center"/>
    </xf>
    <xf numFmtId="0" fontId="2" fillId="0" borderId="0" xfId="0" applyFont="1" applyAlignment="1">
      <alignment horizontal="justify" vertical="center"/>
    </xf>
    <xf numFmtId="0" fontId="2" fillId="8" borderId="0" xfId="0" applyFont="1" applyFill="1" applyAlignment="1">
      <alignment horizontal="justify" vertical="center"/>
    </xf>
    <xf numFmtId="0" fontId="18" fillId="10" borderId="30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3" xfId="0" applyFont="1" applyFill="1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164" fontId="7" fillId="2" borderId="35" xfId="0" applyNumberFormat="1" applyFont="1" applyFill="1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8" borderId="0" xfId="0" applyFill="1"/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8" borderId="0" xfId="0" applyFont="1" applyFill="1" applyAlignment="1">
      <alignment vertical="center" wrapText="1"/>
    </xf>
    <xf numFmtId="0" fontId="0" fillId="8" borderId="0" xfId="0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282562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5</xdr:row>
      <xdr:rowOff>91440</xdr:rowOff>
    </xdr:from>
    <xdr:to>
      <xdr:col>4</xdr:col>
      <xdr:colOff>392430</xdr:colOff>
      <xdr:row>7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E3CCB9-4F23-4518-9CAD-F3F689A1E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822960"/>
          <a:ext cx="4705350" cy="1274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426720</xdr:colOff>
      <xdr:row>7</xdr:row>
      <xdr:rowOff>62865</xdr:rowOff>
    </xdr:from>
    <xdr:to>
      <xdr:col>6</xdr:col>
      <xdr:colOff>208915</xdr:colOff>
      <xdr:row>8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22A60A4-70ED-472A-8DAE-808802C21DA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" y="7320915"/>
          <a:ext cx="6125845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8"/>
  <sheetViews>
    <sheetView showGridLines="0" tabSelected="1" zoomScale="90" zoomScaleNormal="90" workbookViewId="0">
      <selection activeCell="B4" sqref="B4"/>
    </sheetView>
  </sheetViews>
  <sheetFormatPr defaultColWidth="9.109375" defaultRowHeight="14.4" x14ac:dyDescent="0.3"/>
  <cols>
    <col min="1" max="1" width="13.44140625" style="61" customWidth="1"/>
    <col min="2" max="2" width="53" style="59" customWidth="1"/>
    <col min="3" max="3" width="13.33203125" style="62" customWidth="1"/>
    <col min="4" max="4" width="9.6640625" style="62" customWidth="1"/>
    <col min="5" max="5" width="16.44140625" style="93" bestFit="1" customWidth="1"/>
    <col min="6" max="7" width="19.44140625" style="59" customWidth="1"/>
    <col min="8" max="8" width="16.44140625" style="59" bestFit="1" customWidth="1"/>
    <col min="9" max="10" width="19.44140625" style="59" customWidth="1"/>
    <col min="11" max="11" width="17.77734375" style="59" bestFit="1" customWidth="1"/>
    <col min="12" max="13" width="19.44140625" style="59" customWidth="1"/>
    <col min="14" max="14" width="8.77734375" style="59" customWidth="1"/>
    <col min="15" max="16" width="19.44140625" style="59" customWidth="1"/>
    <col min="17" max="17" width="9" style="59" customWidth="1"/>
    <col min="18" max="19" width="19.44140625" style="59" customWidth="1"/>
    <col min="20" max="20" width="21.33203125" style="59" customWidth="1"/>
    <col min="21" max="21" width="20.44140625" style="59" bestFit="1" customWidth="1"/>
    <col min="22" max="22" width="32.77734375" style="59" customWidth="1"/>
    <col min="23" max="23" width="36.77734375" style="59" customWidth="1"/>
    <col min="24" max="16384" width="9.109375" style="59"/>
  </cols>
  <sheetData>
    <row r="1" spans="1:28" s="48" customFormat="1" ht="31.2" x14ac:dyDescent="0.6">
      <c r="A1" s="8"/>
      <c r="B1" s="3" t="s">
        <v>16</v>
      </c>
      <c r="C1" s="4"/>
      <c r="D1" s="4"/>
      <c r="E1" s="80"/>
      <c r="F1" s="154" t="s">
        <v>150</v>
      </c>
      <c r="G1" s="155"/>
      <c r="H1" s="155"/>
      <c r="I1" s="2"/>
      <c r="J1" s="2"/>
      <c r="K1" s="2"/>
      <c r="L1" s="2"/>
      <c r="M1" s="6"/>
      <c r="N1" s="2"/>
      <c r="O1" s="2"/>
      <c r="P1" s="6"/>
      <c r="Q1" s="2"/>
      <c r="R1" s="2"/>
      <c r="S1" s="6"/>
      <c r="T1" s="2"/>
      <c r="U1" s="2"/>
      <c r="V1" s="2"/>
      <c r="W1" s="2"/>
    </row>
    <row r="2" spans="1:28" customFormat="1" ht="28.8" customHeight="1" x14ac:dyDescent="0.3">
      <c r="A2" s="55"/>
      <c r="B2" s="39" t="s">
        <v>145</v>
      </c>
      <c r="C2" s="5"/>
      <c r="D2" s="5"/>
      <c r="E2" s="81"/>
      <c r="F2" s="56"/>
      <c r="G2" s="56"/>
      <c r="H2" s="56"/>
      <c r="I2" s="56"/>
      <c r="J2" s="56"/>
      <c r="K2" s="56"/>
      <c r="L2" s="56"/>
      <c r="M2" s="57"/>
      <c r="N2" s="56"/>
      <c r="O2" s="56"/>
      <c r="P2" s="57"/>
      <c r="Q2" s="56"/>
      <c r="R2" s="56"/>
      <c r="S2" s="57"/>
      <c r="T2" s="56"/>
      <c r="U2" s="56"/>
      <c r="V2" s="56"/>
      <c r="W2" s="56"/>
    </row>
    <row r="3" spans="1:28" customFormat="1" ht="15.6" x14ac:dyDescent="0.3">
      <c r="A3" s="30" t="s">
        <v>32</v>
      </c>
      <c r="B3" s="153" t="s">
        <v>149</v>
      </c>
      <c r="C3" s="37"/>
      <c r="D3" s="37"/>
      <c r="E3" s="82"/>
      <c r="F3" s="59"/>
      <c r="G3" s="59"/>
      <c r="H3" s="59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58"/>
      <c r="U3" s="58"/>
      <c r="V3" s="58"/>
      <c r="W3" s="58"/>
      <c r="X3" s="58"/>
      <c r="Y3" s="58"/>
      <c r="Z3" s="58"/>
      <c r="AA3" s="58"/>
      <c r="AB3" s="58"/>
    </row>
    <row r="4" spans="1:28" customFormat="1" ht="52.05" customHeight="1" x14ac:dyDescent="0.3">
      <c r="A4" s="64" t="s">
        <v>33</v>
      </c>
      <c r="B4" s="67" t="s">
        <v>148</v>
      </c>
      <c r="C4" s="37"/>
      <c r="D4" s="37"/>
      <c r="E4" s="83"/>
      <c r="F4" s="59"/>
      <c r="G4" s="59"/>
      <c r="H4" s="59"/>
      <c r="I4" s="40"/>
      <c r="J4" s="40"/>
      <c r="K4" s="40"/>
      <c r="L4" s="40"/>
      <c r="M4" s="36"/>
      <c r="N4" s="40"/>
      <c r="O4" s="40"/>
      <c r="P4" s="36"/>
      <c r="Q4" s="40"/>
      <c r="R4" s="40"/>
      <c r="S4" s="36"/>
      <c r="T4" s="58"/>
      <c r="U4" s="58"/>
      <c r="V4" s="58"/>
      <c r="W4" s="58"/>
      <c r="X4" s="58"/>
      <c r="Y4" s="58"/>
      <c r="Z4" s="58"/>
      <c r="AA4" s="58"/>
      <c r="AB4" s="58"/>
    </row>
    <row r="5" spans="1:28" customFormat="1" ht="37.950000000000003" customHeight="1" x14ac:dyDescent="0.3">
      <c r="A5" s="78" t="s">
        <v>17</v>
      </c>
      <c r="B5" s="69"/>
      <c r="C5" s="37"/>
      <c r="D5" s="37"/>
      <c r="E5" s="84"/>
      <c r="F5" s="23"/>
      <c r="G5" s="23"/>
      <c r="H5" s="23"/>
      <c r="I5" s="23"/>
      <c r="J5" s="23"/>
      <c r="K5" s="23"/>
      <c r="L5" s="23"/>
      <c r="M5" s="36"/>
      <c r="N5" s="23"/>
      <c r="O5" s="23"/>
      <c r="P5" s="36"/>
      <c r="Q5" s="23"/>
      <c r="R5" s="23"/>
      <c r="S5" s="36"/>
      <c r="T5" s="58"/>
      <c r="U5" s="58"/>
      <c r="V5" s="58"/>
      <c r="W5" s="58"/>
      <c r="X5" s="58"/>
      <c r="Y5" s="58"/>
      <c r="Z5" s="58"/>
      <c r="AA5" s="58"/>
      <c r="AB5" s="58"/>
    </row>
    <row r="6" spans="1:28" customFormat="1" ht="40.049999999999997" customHeight="1" x14ac:dyDescent="0.3">
      <c r="A6" s="65"/>
      <c r="B6" s="66"/>
      <c r="C6" s="37"/>
      <c r="D6" s="37"/>
      <c r="E6" s="84"/>
      <c r="F6" s="156" t="s">
        <v>147</v>
      </c>
      <c r="G6" s="157"/>
      <c r="H6" s="157"/>
      <c r="I6" s="157"/>
      <c r="J6" s="23"/>
      <c r="K6" s="23"/>
      <c r="L6" s="23"/>
      <c r="M6" s="36"/>
      <c r="N6" s="23"/>
      <c r="O6" s="23"/>
      <c r="P6" s="36"/>
      <c r="Q6" s="23"/>
      <c r="R6" s="23"/>
      <c r="S6" s="36"/>
      <c r="T6" s="58"/>
      <c r="U6" s="58"/>
      <c r="V6" s="58"/>
      <c r="W6" s="58"/>
      <c r="X6" s="58"/>
      <c r="Y6" s="58"/>
      <c r="Z6" s="58"/>
      <c r="AA6" s="58"/>
      <c r="AB6" s="58"/>
    </row>
    <row r="7" spans="1:28" s="58" customFormat="1" ht="15.6" x14ac:dyDescent="0.3">
      <c r="A7" s="24" t="s">
        <v>7</v>
      </c>
      <c r="B7" s="25"/>
      <c r="C7" s="94"/>
      <c r="D7" s="26"/>
      <c r="E7" s="84"/>
      <c r="F7" s="23"/>
      <c r="G7" s="23"/>
      <c r="H7" s="23"/>
      <c r="I7" s="23"/>
      <c r="J7" s="23"/>
      <c r="K7" s="23"/>
      <c r="L7" s="23"/>
      <c r="M7" s="36"/>
      <c r="N7" s="23"/>
      <c r="O7" s="23"/>
      <c r="P7" s="36"/>
      <c r="Q7" s="23"/>
      <c r="R7" s="23"/>
      <c r="S7" s="36"/>
    </row>
    <row r="8" spans="1:28" s="58" customFormat="1" ht="15.6" x14ac:dyDescent="0.3">
      <c r="A8" s="158" t="s">
        <v>144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23"/>
      <c r="O8" s="23"/>
      <c r="P8" s="36"/>
      <c r="Q8" s="23"/>
      <c r="R8" s="23"/>
      <c r="S8" s="36"/>
    </row>
    <row r="9" spans="1:28" s="58" customFormat="1" ht="15.6" x14ac:dyDescent="0.3">
      <c r="A9" s="119" t="s">
        <v>81</v>
      </c>
      <c r="B9" s="120"/>
      <c r="C9" s="121"/>
      <c r="D9" s="122"/>
      <c r="E9" s="85"/>
      <c r="F9" s="123"/>
      <c r="G9" s="123"/>
      <c r="H9" s="123"/>
      <c r="I9" s="123"/>
      <c r="J9" s="23"/>
      <c r="K9" s="23"/>
      <c r="L9" s="23"/>
      <c r="M9" s="36"/>
      <c r="N9" s="23"/>
      <c r="O9" s="23"/>
      <c r="P9" s="36"/>
      <c r="Q9" s="23"/>
      <c r="R9" s="23"/>
      <c r="S9" s="36"/>
    </row>
    <row r="10" spans="1:28" s="58" customFormat="1" ht="15.6" x14ac:dyDescent="0.3">
      <c r="A10" s="70" t="s">
        <v>77</v>
      </c>
      <c r="B10" s="27"/>
      <c r="C10" s="96"/>
      <c r="D10" s="28"/>
      <c r="E10" s="84"/>
      <c r="F10" s="23"/>
      <c r="G10" s="23"/>
      <c r="H10" s="23"/>
      <c r="I10" s="23"/>
      <c r="J10" s="23"/>
      <c r="K10" s="23"/>
      <c r="L10" s="23"/>
      <c r="M10" s="36"/>
      <c r="N10" s="23"/>
      <c r="O10" s="23"/>
      <c r="P10" s="36"/>
      <c r="Q10" s="23"/>
      <c r="R10" s="23"/>
      <c r="S10" s="36"/>
    </row>
    <row r="11" spans="1:28" s="58" customFormat="1" ht="15.6" x14ac:dyDescent="0.3">
      <c r="A11" s="35" t="s">
        <v>78</v>
      </c>
      <c r="B11" s="7"/>
      <c r="C11" s="95"/>
      <c r="D11" s="7"/>
      <c r="E11" s="84"/>
      <c r="F11" s="23"/>
      <c r="G11" s="23"/>
      <c r="H11" s="23"/>
      <c r="I11" s="23"/>
      <c r="J11" s="23"/>
      <c r="K11" s="23"/>
      <c r="L11" s="23"/>
      <c r="M11" s="36"/>
      <c r="N11" s="23"/>
      <c r="O11" s="23"/>
      <c r="P11" s="36"/>
      <c r="Q11" s="23"/>
      <c r="R11" s="23"/>
      <c r="S11" s="36"/>
    </row>
    <row r="12" spans="1:28" s="58" customFormat="1" ht="15.6" x14ac:dyDescent="0.3">
      <c r="A12" s="35" t="s">
        <v>79</v>
      </c>
      <c r="B12" s="7"/>
      <c r="C12" s="95"/>
      <c r="D12" s="7"/>
      <c r="E12" s="84"/>
      <c r="F12" s="23"/>
      <c r="G12" s="23"/>
      <c r="H12" s="23"/>
      <c r="I12" s="23"/>
      <c r="J12" s="23"/>
      <c r="K12" s="23"/>
      <c r="L12" s="23"/>
      <c r="M12" s="36"/>
      <c r="N12" s="23"/>
      <c r="O12" s="23"/>
      <c r="P12" s="36"/>
      <c r="Q12" s="23"/>
      <c r="R12" s="23"/>
      <c r="S12" s="36"/>
    </row>
    <row r="13" spans="1:28" s="58" customFormat="1" ht="15.6" x14ac:dyDescent="0.3">
      <c r="A13" s="34" t="s">
        <v>80</v>
      </c>
      <c r="B13" s="7"/>
      <c r="C13" s="95"/>
      <c r="D13" s="7"/>
      <c r="E13" s="84"/>
      <c r="F13" s="23"/>
      <c r="G13" s="23"/>
      <c r="H13" s="23"/>
      <c r="I13" s="23"/>
      <c r="J13" s="23"/>
      <c r="K13" s="23"/>
      <c r="L13" s="23"/>
      <c r="M13" s="36"/>
      <c r="N13" s="23"/>
      <c r="O13" s="23"/>
      <c r="P13" s="36"/>
      <c r="Q13" s="23"/>
      <c r="R13" s="23"/>
      <c r="S13" s="36"/>
    </row>
    <row r="14" spans="1:28" s="58" customFormat="1" ht="36" customHeight="1" x14ac:dyDescent="0.3">
      <c r="A14" s="7"/>
      <c r="B14" s="63" t="s">
        <v>3</v>
      </c>
      <c r="C14" s="176" t="s">
        <v>4</v>
      </c>
      <c r="D14" s="176"/>
      <c r="E14" s="85"/>
      <c r="F14" s="23"/>
      <c r="G14" s="23"/>
      <c r="H14" s="23"/>
      <c r="I14" s="23"/>
      <c r="J14" s="23"/>
      <c r="K14" s="23"/>
      <c r="L14" s="23"/>
      <c r="M14" s="36"/>
      <c r="N14" s="23"/>
      <c r="O14" s="23"/>
      <c r="P14" s="36"/>
      <c r="Q14" s="23"/>
      <c r="R14" s="23"/>
      <c r="S14" s="36"/>
    </row>
    <row r="15" spans="1:28" s="58" customFormat="1" ht="15.6" x14ac:dyDescent="0.3">
      <c r="A15" s="7"/>
      <c r="B15" s="41" t="s">
        <v>5</v>
      </c>
      <c r="C15" s="177">
        <v>19.010000000000002</v>
      </c>
      <c r="D15" s="178"/>
      <c r="E15" s="86"/>
      <c r="F15" s="181" t="s">
        <v>23</v>
      </c>
      <c r="G15" s="23"/>
      <c r="H15" s="23"/>
      <c r="I15" s="23"/>
      <c r="J15" s="23"/>
      <c r="K15" s="23"/>
      <c r="L15" s="23"/>
      <c r="M15" s="36"/>
      <c r="N15" s="23"/>
      <c r="O15" s="23"/>
      <c r="P15" s="36"/>
      <c r="Q15" s="23"/>
      <c r="R15" s="23"/>
      <c r="S15" s="36"/>
    </row>
    <row r="16" spans="1:28" s="58" customFormat="1" ht="15.45" customHeight="1" x14ac:dyDescent="0.3">
      <c r="A16" s="7"/>
      <c r="B16" s="41" t="s">
        <v>6</v>
      </c>
      <c r="C16" s="179">
        <v>20.5</v>
      </c>
      <c r="D16" s="180"/>
      <c r="E16" s="86"/>
      <c r="F16" s="181"/>
      <c r="G16" s="23"/>
      <c r="H16" s="23"/>
      <c r="I16" s="23"/>
      <c r="J16" s="23"/>
      <c r="K16" s="23"/>
      <c r="L16" s="23"/>
      <c r="M16" s="36"/>
      <c r="N16" s="23"/>
      <c r="O16" s="23"/>
      <c r="P16" s="36"/>
      <c r="Q16" s="23"/>
      <c r="R16" s="23"/>
      <c r="S16" s="36"/>
    </row>
    <row r="17" spans="1:23" s="58" customFormat="1" ht="15.6" x14ac:dyDescent="0.3">
      <c r="A17" s="7"/>
      <c r="B17" s="42" t="s">
        <v>8</v>
      </c>
      <c r="C17" s="179">
        <v>24.01</v>
      </c>
      <c r="D17" s="180"/>
      <c r="E17" s="86"/>
      <c r="F17" s="181"/>
      <c r="G17" s="23"/>
      <c r="H17" s="23"/>
      <c r="I17" s="23"/>
      <c r="J17" s="23"/>
      <c r="K17" s="23"/>
      <c r="L17" s="23"/>
      <c r="M17" s="36"/>
      <c r="N17" s="23"/>
      <c r="O17" s="23"/>
      <c r="P17" s="36"/>
      <c r="Q17" s="23"/>
      <c r="R17" s="23"/>
      <c r="S17" s="36"/>
    </row>
    <row r="18" spans="1:23" s="58" customFormat="1" ht="15.6" x14ac:dyDescent="0.3">
      <c r="A18" s="29"/>
      <c r="B18" s="22"/>
      <c r="C18" s="37"/>
      <c r="D18" s="37"/>
      <c r="E18" s="84"/>
      <c r="F18" s="23"/>
      <c r="G18" s="23"/>
      <c r="H18" s="23"/>
      <c r="I18" s="23"/>
      <c r="J18" s="23"/>
      <c r="K18" s="23"/>
      <c r="L18" s="23"/>
      <c r="M18" s="36"/>
      <c r="N18" s="23"/>
      <c r="O18" s="23"/>
      <c r="P18" s="36"/>
      <c r="Q18" s="23"/>
      <c r="R18" s="23"/>
      <c r="S18" s="36"/>
    </row>
    <row r="19" spans="1:23" ht="31.2" x14ac:dyDescent="0.3">
      <c r="A19" s="10" t="s">
        <v>0</v>
      </c>
      <c r="B19" s="11" t="s">
        <v>18</v>
      </c>
      <c r="C19" s="54" t="s">
        <v>1</v>
      </c>
      <c r="D19" s="54" t="s">
        <v>14</v>
      </c>
      <c r="E19" s="18" t="s">
        <v>26</v>
      </c>
      <c r="F19" s="18" t="s">
        <v>24</v>
      </c>
      <c r="G19" s="18" t="s">
        <v>25</v>
      </c>
      <c r="H19" s="18" t="s">
        <v>112</v>
      </c>
      <c r="I19" s="18" t="s">
        <v>114</v>
      </c>
      <c r="J19" s="51" t="s">
        <v>13</v>
      </c>
      <c r="K19" s="52" t="s">
        <v>15</v>
      </c>
      <c r="L19" s="53" t="s">
        <v>28</v>
      </c>
      <c r="M19" s="53" t="s">
        <v>29</v>
      </c>
    </row>
    <row r="20" spans="1:23" s="1" customFormat="1" ht="15.6" x14ac:dyDescent="0.3">
      <c r="A20" s="9">
        <v>1</v>
      </c>
      <c r="B20" s="97" t="s">
        <v>125</v>
      </c>
      <c r="C20" s="46"/>
      <c r="D20" s="152">
        <f>'New Licenses (B + G)'!C28</f>
        <v>0</v>
      </c>
      <c r="E20" s="44">
        <f>'New Licenses (B + G)'!F28</f>
        <v>0</v>
      </c>
      <c r="F20" s="44">
        <f>'New Licenses (B + G)'!I28</f>
        <v>0</v>
      </c>
      <c r="G20" s="44">
        <f>'New Licenses (B + G)'!L28</f>
        <v>0</v>
      </c>
      <c r="H20" s="44">
        <f>'New Licenses (B + G)'!O28</f>
        <v>0</v>
      </c>
      <c r="I20" s="44">
        <f>'New Licenses (B + G)'!R28</f>
        <v>0</v>
      </c>
      <c r="J20" s="44">
        <f>SUM(E20:I20)</f>
        <v>0</v>
      </c>
      <c r="K20" s="44">
        <f t="shared" ref="K20:K27" si="0">J20*D20</f>
        <v>0</v>
      </c>
      <c r="L20" s="73"/>
      <c r="M20" s="71"/>
    </row>
    <row r="21" spans="1:23" ht="15.6" x14ac:dyDescent="0.3">
      <c r="A21" s="14">
        <v>2</v>
      </c>
      <c r="B21" s="15" t="s">
        <v>126</v>
      </c>
      <c r="C21" s="46"/>
      <c r="D21" s="152">
        <f>'New Licenses (B + G)'!C31</f>
        <v>0</v>
      </c>
      <c r="E21" s="44">
        <f>'New Licenses (B + G)'!F31</f>
        <v>0</v>
      </c>
      <c r="F21" s="44">
        <f>'New Licenses (B + G)'!I31</f>
        <v>0</v>
      </c>
      <c r="G21" s="44">
        <f>'New Licenses (B + G)'!L31</f>
        <v>0</v>
      </c>
      <c r="H21" s="44">
        <f>'New Licenses (B + G)'!O31</f>
        <v>0</v>
      </c>
      <c r="I21" s="44">
        <f>'New Licenses (B + G)'!R31</f>
        <v>0</v>
      </c>
      <c r="J21" s="44">
        <f t="shared" ref="J21:J25" si="1">SUM(E21:I21)</f>
        <v>0</v>
      </c>
      <c r="K21" s="44">
        <f t="shared" si="0"/>
        <v>0</v>
      </c>
      <c r="L21" s="72"/>
      <c r="M21" s="71"/>
    </row>
    <row r="22" spans="1:23" ht="15.6" x14ac:dyDescent="0.3">
      <c r="A22" s="14">
        <v>3</v>
      </c>
      <c r="B22" s="97" t="s">
        <v>127</v>
      </c>
      <c r="C22" s="46"/>
      <c r="D22" s="152">
        <f>'Maintenance Component (B + G)'!C23</f>
        <v>0</v>
      </c>
      <c r="E22" s="44">
        <f>'Maintenance Component (B + G)'!F23</f>
        <v>0</v>
      </c>
      <c r="F22" s="44">
        <f>'Maintenance Component (B + G)'!I23</f>
        <v>0</v>
      </c>
      <c r="G22" s="44">
        <f>'Maintenance Component (B + G)'!L23</f>
        <v>0</v>
      </c>
      <c r="H22" s="44">
        <f>'Maintenance Component (B + G)'!O23</f>
        <v>0</v>
      </c>
      <c r="I22" s="44">
        <f>'Maintenance Component (B + G)'!R23</f>
        <v>0</v>
      </c>
      <c r="J22" s="44">
        <f t="shared" si="1"/>
        <v>0</v>
      </c>
      <c r="K22" s="44">
        <f t="shared" si="0"/>
        <v>0</v>
      </c>
      <c r="L22" s="72"/>
      <c r="M22" s="71"/>
    </row>
    <row r="23" spans="1:23" ht="15.6" x14ac:dyDescent="0.3">
      <c r="A23" s="14">
        <v>4</v>
      </c>
      <c r="B23" s="15" t="s">
        <v>128</v>
      </c>
      <c r="C23" s="46"/>
      <c r="D23" s="152">
        <f>'Maintenance Component (B + G)'!C26</f>
        <v>0</v>
      </c>
      <c r="E23" s="44">
        <f>'Maintenance Component (B + G)'!F26</f>
        <v>0</v>
      </c>
      <c r="F23" s="44">
        <f>'Maintenance Component (B + G)'!I26</f>
        <v>0</v>
      </c>
      <c r="G23" s="44">
        <f>'Maintenance Component (B + G)'!L26</f>
        <v>0</v>
      </c>
      <c r="H23" s="44">
        <f>'Maintenance Component (B + G)'!O26</f>
        <v>0</v>
      </c>
      <c r="I23" s="44">
        <f>'Maintenance Component (B + G)'!R26</f>
        <v>0</v>
      </c>
      <c r="J23" s="44">
        <f t="shared" si="1"/>
        <v>0</v>
      </c>
      <c r="K23" s="44">
        <f t="shared" si="0"/>
        <v>0</v>
      </c>
      <c r="L23" s="72"/>
      <c r="M23" s="71"/>
    </row>
    <row r="24" spans="1:23" ht="15.6" x14ac:dyDescent="0.3">
      <c r="A24" s="9">
        <v>5</v>
      </c>
      <c r="B24" s="13" t="s">
        <v>62</v>
      </c>
      <c r="C24" s="47"/>
      <c r="D24" s="152">
        <v>0</v>
      </c>
      <c r="E24" s="44">
        <f>'Professional Services'!E24</f>
        <v>0</v>
      </c>
      <c r="F24" s="44">
        <f>'Professional Services'!H24</f>
        <v>0</v>
      </c>
      <c r="G24" s="44">
        <f>'Professional Services'!K24</f>
        <v>0</v>
      </c>
      <c r="H24" s="44">
        <f>'Professional Services'!N24</f>
        <v>0</v>
      </c>
      <c r="I24" s="44">
        <f>'Professional Services'!Q24</f>
        <v>0</v>
      </c>
      <c r="J24" s="44">
        <f t="shared" si="1"/>
        <v>0</v>
      </c>
      <c r="K24" s="44">
        <f t="shared" si="0"/>
        <v>0</v>
      </c>
      <c r="L24" s="71"/>
      <c r="M24" s="71"/>
    </row>
    <row r="25" spans="1:23" ht="15.6" x14ac:dyDescent="0.3">
      <c r="A25" s="9">
        <v>6</v>
      </c>
      <c r="B25" s="15" t="s">
        <v>75</v>
      </c>
      <c r="C25" s="47"/>
      <c r="D25" s="68">
        <v>0</v>
      </c>
      <c r="E25" s="142">
        <v>0</v>
      </c>
      <c r="F25" s="44">
        <v>0</v>
      </c>
      <c r="G25" s="44">
        <v>0</v>
      </c>
      <c r="H25" s="44">
        <v>0</v>
      </c>
      <c r="I25" s="44">
        <v>0</v>
      </c>
      <c r="J25" s="44">
        <f t="shared" si="1"/>
        <v>0</v>
      </c>
      <c r="K25" s="44">
        <f t="shared" si="0"/>
        <v>0</v>
      </c>
      <c r="L25" s="71"/>
      <c r="M25" s="71"/>
    </row>
    <row r="26" spans="1:23" ht="31.2" x14ac:dyDescent="0.3">
      <c r="A26" s="9">
        <v>7</v>
      </c>
      <c r="B26" s="15" t="s">
        <v>135</v>
      </c>
      <c r="C26" s="47"/>
      <c r="D26" s="68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0</v>
      </c>
      <c r="J26" s="142">
        <f>SUM(E26:I26)</f>
        <v>0</v>
      </c>
      <c r="K26" s="142">
        <f t="shared" ref="K26" si="2">J26*D26</f>
        <v>0</v>
      </c>
      <c r="L26" s="71"/>
      <c r="M26" s="71"/>
    </row>
    <row r="27" spans="1:23" ht="31.2" x14ac:dyDescent="0.3">
      <c r="A27" s="9">
        <v>8</v>
      </c>
      <c r="B27" s="15" t="s">
        <v>136</v>
      </c>
      <c r="C27" s="47"/>
      <c r="D27" s="68">
        <v>0</v>
      </c>
      <c r="E27" s="142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f>SUM(E27:I27)</f>
        <v>0</v>
      </c>
      <c r="K27" s="142">
        <f t="shared" si="0"/>
        <v>0</v>
      </c>
      <c r="L27" s="71"/>
      <c r="M27" s="71"/>
    </row>
    <row r="28" spans="1:23" ht="15.6" x14ac:dyDescent="0.3">
      <c r="A28" s="31"/>
      <c r="B28" s="17" t="s">
        <v>76</v>
      </c>
      <c r="C28" s="21"/>
      <c r="D28" s="21"/>
      <c r="E28" s="20">
        <f>SUM(E20:E27)</f>
        <v>0</v>
      </c>
      <c r="F28" s="20">
        <f t="shared" ref="F28:J28" si="3">SUM(F20:F27)</f>
        <v>0</v>
      </c>
      <c r="G28" s="20">
        <f t="shared" si="3"/>
        <v>0</v>
      </c>
      <c r="H28" s="20">
        <f t="shared" si="3"/>
        <v>0</v>
      </c>
      <c r="I28" s="20">
        <f t="shared" si="3"/>
        <v>0</v>
      </c>
      <c r="J28" s="20">
        <f t="shared" si="3"/>
        <v>0</v>
      </c>
      <c r="K28" s="111"/>
      <c r="L28" s="72"/>
      <c r="M28" s="71"/>
    </row>
    <row r="29" spans="1:23" ht="15.6" x14ac:dyDescent="0.3">
      <c r="A29" s="16"/>
      <c r="B29" s="17" t="s">
        <v>2</v>
      </c>
      <c r="C29" s="21"/>
      <c r="D29" s="21"/>
      <c r="E29" s="32">
        <f t="shared" ref="E29:J29" si="4">E28*0.15</f>
        <v>0</v>
      </c>
      <c r="F29" s="32">
        <f t="shared" si="4"/>
        <v>0</v>
      </c>
      <c r="G29" s="32">
        <f t="shared" si="4"/>
        <v>0</v>
      </c>
      <c r="H29" s="32">
        <f t="shared" si="4"/>
        <v>0</v>
      </c>
      <c r="I29" s="32">
        <f t="shared" si="4"/>
        <v>0</v>
      </c>
      <c r="J29" s="32">
        <f t="shared" si="4"/>
        <v>0</v>
      </c>
      <c r="K29" s="79"/>
      <c r="L29" s="72"/>
      <c r="M29" s="71"/>
    </row>
    <row r="30" spans="1:23" ht="16.2" thickBot="1" x14ac:dyDescent="0.35">
      <c r="A30" s="16"/>
      <c r="B30" s="17" t="s">
        <v>19</v>
      </c>
      <c r="C30" s="21"/>
      <c r="D30" s="21"/>
      <c r="E30" s="33">
        <f t="shared" ref="E30:J30" si="5">SUM(E28:E29)</f>
        <v>0</v>
      </c>
      <c r="F30" s="33">
        <f t="shared" si="5"/>
        <v>0</v>
      </c>
      <c r="G30" s="33">
        <f t="shared" si="5"/>
        <v>0</v>
      </c>
      <c r="H30" s="33">
        <f t="shared" si="5"/>
        <v>0</v>
      </c>
      <c r="I30" s="33">
        <f t="shared" si="5"/>
        <v>0</v>
      </c>
      <c r="J30" s="33">
        <f t="shared" si="5"/>
        <v>0</v>
      </c>
      <c r="K30" s="60"/>
      <c r="L30" s="72"/>
      <c r="M30" s="71"/>
    </row>
    <row r="31" spans="1:23" x14ac:dyDescent="0.3">
      <c r="A31" s="74"/>
      <c r="B31" s="75"/>
      <c r="C31" s="76"/>
      <c r="D31" s="76"/>
      <c r="E31" s="91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</row>
    <row r="32" spans="1:23" ht="15" thickBot="1" x14ac:dyDescent="0.35">
      <c r="A32" s="74"/>
      <c r="B32" s="77"/>
      <c r="C32" s="76"/>
      <c r="D32" s="76"/>
      <c r="E32" s="91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</row>
    <row r="33" spans="1:23" ht="25.8" customHeight="1" x14ac:dyDescent="0.3">
      <c r="A33" s="74"/>
      <c r="B33" s="159" t="s">
        <v>27</v>
      </c>
      <c r="C33" s="174"/>
      <c r="D33" s="175"/>
      <c r="E33" s="164"/>
      <c r="F33" s="165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</row>
    <row r="34" spans="1:23" ht="17.55" customHeight="1" x14ac:dyDescent="0.3">
      <c r="A34" s="74"/>
      <c r="B34" s="160"/>
      <c r="C34" s="166" t="s">
        <v>20</v>
      </c>
      <c r="D34" s="167"/>
      <c r="E34" s="92" t="s">
        <v>22</v>
      </c>
      <c r="F34" s="49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</row>
    <row r="35" spans="1:23" ht="34.799999999999997" customHeight="1" x14ac:dyDescent="0.3">
      <c r="A35" s="74"/>
      <c r="B35" s="160"/>
      <c r="C35" s="168"/>
      <c r="D35" s="169"/>
      <c r="E35" s="162"/>
      <c r="F35" s="163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</row>
    <row r="36" spans="1:23" ht="19.2" customHeight="1" thickBot="1" x14ac:dyDescent="0.35">
      <c r="A36" s="74"/>
      <c r="B36" s="161"/>
      <c r="C36" s="170" t="s">
        <v>30</v>
      </c>
      <c r="D36" s="171"/>
      <c r="E36" s="172" t="s">
        <v>21</v>
      </c>
      <c r="F36" s="173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</row>
    <row r="37" spans="1:23" x14ac:dyDescent="0.3">
      <c r="A37" s="74"/>
      <c r="B37" s="77"/>
      <c r="C37" s="76"/>
      <c r="D37" s="76"/>
      <c r="E37" s="91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</row>
    <row r="38" spans="1:23" x14ac:dyDescent="0.3">
      <c r="A38" s="74"/>
      <c r="B38" s="77"/>
      <c r="C38" s="76"/>
      <c r="D38" s="76"/>
      <c r="E38" s="91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</row>
  </sheetData>
  <sheetProtection formatCells="0" formatColumns="0" formatRows="0" insertRows="0" deleteRows="0"/>
  <protectedRanges>
    <protectedRange sqref="C33:F35" name="Range7"/>
    <protectedRange sqref="L20:M30" name="Range6"/>
    <protectedRange sqref="A28:B28 D28 A20:D27" name="Range3"/>
    <protectedRange sqref="C15:E17" name="Range2"/>
    <protectedRange sqref="B3:B5" name="Range1"/>
  </protectedRanges>
  <mergeCells count="16">
    <mergeCell ref="F1:H1"/>
    <mergeCell ref="F6:I6"/>
    <mergeCell ref="A8:M8"/>
    <mergeCell ref="B33:B36"/>
    <mergeCell ref="E35:F35"/>
    <mergeCell ref="E33:F33"/>
    <mergeCell ref="C34:D34"/>
    <mergeCell ref="C35:D35"/>
    <mergeCell ref="C36:D36"/>
    <mergeCell ref="E36:F36"/>
    <mergeCell ref="C33:D33"/>
    <mergeCell ref="C14:D14"/>
    <mergeCell ref="C15:D15"/>
    <mergeCell ref="C16:D16"/>
    <mergeCell ref="C17:D17"/>
    <mergeCell ref="F15:F17"/>
  </mergeCells>
  <phoneticPr fontId="14" type="noConversion"/>
  <dataValidations count="2">
    <dataValidation type="decimal" operator="greaterThanOrEqual" allowBlank="1" showInputMessage="1" showErrorMessage="1" sqref="C15:D17" xr:uid="{00000000-0002-0000-0000-000000000000}">
      <formula1>0</formula1>
    </dataValidation>
    <dataValidation type="list" allowBlank="1" showInputMessage="1" showErrorMessage="1" sqref="E15:E17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41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FA0D4-3942-4A14-A86A-FF97987BB7FE}">
  <dimension ref="A1:G36"/>
  <sheetViews>
    <sheetView showGridLines="0" workbookViewId="0">
      <selection sqref="A1:D1"/>
    </sheetView>
  </sheetViews>
  <sheetFormatPr defaultColWidth="8.77734375" defaultRowHeight="14.4" x14ac:dyDescent="0.3"/>
  <cols>
    <col min="1" max="1" width="31.6640625" bestFit="1" customWidth="1"/>
    <col min="2" max="2" width="12.77734375" bestFit="1" customWidth="1"/>
    <col min="3" max="3" width="13.33203125" bestFit="1" customWidth="1"/>
    <col min="4" max="4" width="9.77734375" bestFit="1" customWidth="1"/>
  </cols>
  <sheetData>
    <row r="1" spans="1:7" ht="40.950000000000003" customHeight="1" x14ac:dyDescent="0.3">
      <c r="A1" s="156" t="s">
        <v>146</v>
      </c>
      <c r="B1" s="157"/>
      <c r="C1" s="157"/>
      <c r="D1" s="157"/>
    </row>
    <row r="3" spans="1:7" ht="14.55" customHeight="1" x14ac:dyDescent="0.3">
      <c r="A3" s="184" t="s">
        <v>41</v>
      </c>
      <c r="B3" s="157"/>
      <c r="C3" s="157"/>
      <c r="D3" s="157"/>
      <c r="E3" s="184"/>
      <c r="F3" s="157"/>
      <c r="G3" s="157"/>
    </row>
    <row r="4" spans="1:7" ht="14.55" customHeight="1" x14ac:dyDescent="0.3">
      <c r="A4" s="184" t="s">
        <v>42</v>
      </c>
      <c r="B4" s="157"/>
      <c r="C4" s="157"/>
      <c r="D4" s="157"/>
      <c r="E4" s="184"/>
      <c r="F4" s="157"/>
      <c r="G4" s="157"/>
    </row>
    <row r="5" spans="1:7" ht="28.8" customHeight="1" x14ac:dyDescent="0.3">
      <c r="A5" s="182" t="s">
        <v>43</v>
      </c>
      <c r="B5" s="182"/>
      <c r="C5" s="182"/>
      <c r="D5" s="182"/>
      <c r="E5" s="182"/>
      <c r="F5" s="182"/>
      <c r="G5" s="182"/>
    </row>
    <row r="6" spans="1:7" ht="15.6" x14ac:dyDescent="0.3">
      <c r="A6" s="115"/>
      <c r="B6" s="116"/>
      <c r="C6" s="116"/>
      <c r="D6" s="116"/>
      <c r="E6" s="116"/>
      <c r="F6" s="116"/>
      <c r="G6" s="116"/>
    </row>
    <row r="7" spans="1:7" ht="91.2" customHeight="1" x14ac:dyDescent="0.3">
      <c r="A7" s="116"/>
      <c r="B7" s="116"/>
      <c r="C7" s="116"/>
      <c r="D7" s="116"/>
      <c r="E7" s="116"/>
      <c r="F7" s="116"/>
      <c r="G7" s="116"/>
    </row>
    <row r="8" spans="1:7" ht="15.6" x14ac:dyDescent="0.3">
      <c r="A8" s="117" t="s">
        <v>44</v>
      </c>
      <c r="B8" s="116"/>
      <c r="C8" s="116"/>
      <c r="D8" s="116"/>
      <c r="E8" s="116"/>
      <c r="F8" s="116"/>
      <c r="G8" s="116"/>
    </row>
    <row r="9" spans="1:7" ht="38.549999999999997" customHeight="1" x14ac:dyDescent="0.3">
      <c r="A9" s="182" t="s">
        <v>82</v>
      </c>
      <c r="B9" s="182"/>
      <c r="C9" s="182"/>
      <c r="D9" s="182"/>
      <c r="E9" s="182"/>
      <c r="F9" s="182"/>
      <c r="G9" s="182"/>
    </row>
    <row r="10" spans="1:7" x14ac:dyDescent="0.3">
      <c r="A10" s="182" t="s">
        <v>45</v>
      </c>
      <c r="B10" s="182"/>
      <c r="C10" s="182"/>
      <c r="D10" s="182"/>
      <c r="E10" s="182"/>
      <c r="F10" s="182"/>
      <c r="G10" s="182"/>
    </row>
    <row r="11" spans="1:7" x14ac:dyDescent="0.3">
      <c r="A11" s="182" t="s">
        <v>96</v>
      </c>
      <c r="B11" s="182"/>
      <c r="C11" s="182"/>
      <c r="D11" s="182"/>
      <c r="E11" s="182"/>
      <c r="F11" s="182"/>
      <c r="G11" s="182"/>
    </row>
    <row r="12" spans="1:7" x14ac:dyDescent="0.3">
      <c r="A12" s="182" t="s">
        <v>97</v>
      </c>
      <c r="B12" s="182"/>
      <c r="C12" s="182"/>
      <c r="D12" s="182"/>
      <c r="E12" s="182"/>
      <c r="F12" s="182"/>
      <c r="G12" s="182"/>
    </row>
    <row r="13" spans="1:7" x14ac:dyDescent="0.3">
      <c r="A13" s="182" t="s">
        <v>98</v>
      </c>
      <c r="B13" s="182"/>
      <c r="C13" s="182"/>
      <c r="D13" s="182"/>
      <c r="E13" s="182"/>
      <c r="F13" s="182"/>
      <c r="G13" s="182"/>
    </row>
    <row r="14" spans="1:7" x14ac:dyDescent="0.3">
      <c r="A14" s="182" t="s">
        <v>99</v>
      </c>
      <c r="B14" s="182"/>
      <c r="C14" s="182"/>
      <c r="D14" s="182"/>
      <c r="E14" s="182"/>
      <c r="F14" s="182"/>
      <c r="G14" s="182"/>
    </row>
    <row r="15" spans="1:7" x14ac:dyDescent="0.3">
      <c r="A15" s="182" t="s">
        <v>100</v>
      </c>
      <c r="B15" s="182"/>
      <c r="C15" s="182"/>
      <c r="D15" s="182"/>
      <c r="E15" s="182"/>
      <c r="F15" s="182"/>
      <c r="G15" s="182"/>
    </row>
    <row r="16" spans="1:7" x14ac:dyDescent="0.3">
      <c r="A16" s="182" t="s">
        <v>101</v>
      </c>
      <c r="B16" s="182"/>
      <c r="C16" s="182"/>
      <c r="D16" s="182"/>
      <c r="E16" s="182"/>
      <c r="F16" s="182"/>
      <c r="G16" s="182"/>
    </row>
    <row r="17" spans="1:7" x14ac:dyDescent="0.3">
      <c r="A17" s="182" t="s">
        <v>102</v>
      </c>
      <c r="B17" s="182"/>
      <c r="C17" s="182"/>
      <c r="D17" s="182"/>
      <c r="E17" s="182"/>
      <c r="F17" s="182"/>
      <c r="G17" s="182"/>
    </row>
    <row r="18" spans="1:7" x14ac:dyDescent="0.3">
      <c r="A18" s="182" t="s">
        <v>103</v>
      </c>
      <c r="B18" s="182"/>
      <c r="C18" s="182"/>
      <c r="D18" s="182"/>
      <c r="E18" s="182"/>
      <c r="F18" s="182"/>
      <c r="G18" s="182"/>
    </row>
    <row r="19" spans="1:7" x14ac:dyDescent="0.3">
      <c r="A19" s="182" t="s">
        <v>104</v>
      </c>
      <c r="B19" s="182"/>
      <c r="C19" s="182"/>
      <c r="D19" s="182"/>
      <c r="E19" s="182"/>
      <c r="F19" s="182"/>
      <c r="G19" s="182"/>
    </row>
    <row r="20" spans="1:7" x14ac:dyDescent="0.3">
      <c r="A20" s="182" t="s">
        <v>105</v>
      </c>
      <c r="B20" s="182"/>
      <c r="C20" s="182"/>
      <c r="D20" s="182"/>
      <c r="E20" s="182"/>
      <c r="F20" s="182"/>
      <c r="G20" s="182"/>
    </row>
    <row r="21" spans="1:7" x14ac:dyDescent="0.3">
      <c r="A21" s="182" t="s">
        <v>83</v>
      </c>
      <c r="B21" s="182"/>
      <c r="C21" s="182"/>
      <c r="D21" s="182"/>
      <c r="E21" s="182"/>
      <c r="F21" s="182"/>
      <c r="G21" s="182"/>
    </row>
    <row r="22" spans="1:7" x14ac:dyDescent="0.3">
      <c r="A22" s="182" t="s">
        <v>84</v>
      </c>
      <c r="B22" s="182"/>
      <c r="C22" s="182"/>
      <c r="D22" s="182"/>
      <c r="E22" s="182"/>
      <c r="F22" s="182"/>
      <c r="G22" s="182"/>
    </row>
    <row r="23" spans="1:7" ht="19.2" customHeight="1" x14ac:dyDescent="0.3">
      <c r="A23" s="182" t="s">
        <v>85</v>
      </c>
      <c r="B23" s="182"/>
      <c r="C23" s="182"/>
      <c r="D23" s="182"/>
      <c r="E23" s="182"/>
      <c r="F23" s="182"/>
      <c r="G23" s="182"/>
    </row>
    <row r="24" spans="1:7" ht="33.450000000000003" customHeight="1" x14ac:dyDescent="0.3">
      <c r="A24" s="182" t="s">
        <v>86</v>
      </c>
      <c r="B24" s="182"/>
      <c r="C24" s="182"/>
      <c r="D24" s="182"/>
      <c r="E24" s="182"/>
      <c r="F24" s="182"/>
      <c r="G24" s="182"/>
    </row>
    <row r="25" spans="1:7" ht="34.200000000000003" customHeight="1" x14ac:dyDescent="0.3">
      <c r="A25" s="182" t="s">
        <v>87</v>
      </c>
      <c r="B25" s="182"/>
      <c r="C25" s="182"/>
      <c r="D25" s="182"/>
      <c r="E25" s="182"/>
      <c r="F25" s="182"/>
      <c r="G25" s="182"/>
    </row>
    <row r="26" spans="1:7" ht="40.200000000000003" customHeight="1" x14ac:dyDescent="0.3">
      <c r="A26" s="182" t="s">
        <v>88</v>
      </c>
      <c r="B26" s="182"/>
      <c r="C26" s="182"/>
      <c r="D26" s="182"/>
      <c r="E26" s="182"/>
      <c r="F26" s="182"/>
      <c r="G26" s="182"/>
    </row>
    <row r="27" spans="1:7" x14ac:dyDescent="0.3">
      <c r="A27" s="183"/>
      <c r="B27" s="183"/>
      <c r="C27" s="183"/>
      <c r="D27" s="183"/>
      <c r="E27" s="183"/>
      <c r="F27" s="183"/>
      <c r="G27" s="183"/>
    </row>
    <row r="28" spans="1:7" ht="15.6" x14ac:dyDescent="0.3">
      <c r="A28" s="103" t="s">
        <v>89</v>
      </c>
    </row>
    <row r="29" spans="1:7" ht="15.6" x14ac:dyDescent="0.3">
      <c r="A29" s="113" t="s">
        <v>90</v>
      </c>
      <c r="B29" s="114" t="s">
        <v>91</v>
      </c>
      <c r="C29" s="114" t="s">
        <v>95</v>
      </c>
      <c r="D29" s="114" t="s">
        <v>92</v>
      </c>
    </row>
    <row r="30" spans="1:7" x14ac:dyDescent="0.3">
      <c r="A30" s="112">
        <v>1</v>
      </c>
      <c r="B30" s="112" t="s">
        <v>93</v>
      </c>
      <c r="C30" s="112">
        <v>3500</v>
      </c>
      <c r="D30" s="145">
        <v>0</v>
      </c>
    </row>
    <row r="31" spans="1:7" x14ac:dyDescent="0.3">
      <c r="A31" s="112">
        <v>2</v>
      </c>
      <c r="B31" s="112" t="s">
        <v>94</v>
      </c>
      <c r="C31" s="112">
        <v>30000</v>
      </c>
      <c r="D31" s="145">
        <v>0</v>
      </c>
    </row>
    <row r="32" spans="1:7" x14ac:dyDescent="0.3">
      <c r="A32" s="112">
        <v>3</v>
      </c>
      <c r="B32" s="112" t="s">
        <v>93</v>
      </c>
      <c r="C32" s="112">
        <v>40000</v>
      </c>
      <c r="D32" s="145">
        <v>0</v>
      </c>
    </row>
    <row r="33" spans="1:4" x14ac:dyDescent="0.3">
      <c r="A33" s="112">
        <v>4</v>
      </c>
      <c r="B33" s="112" t="s">
        <v>94</v>
      </c>
      <c r="C33" s="112">
        <v>90000</v>
      </c>
      <c r="D33" s="145">
        <v>0</v>
      </c>
    </row>
    <row r="34" spans="1:4" x14ac:dyDescent="0.3">
      <c r="A34" s="112">
        <v>5</v>
      </c>
      <c r="B34" s="112" t="s">
        <v>93</v>
      </c>
      <c r="C34" s="112">
        <v>140000</v>
      </c>
      <c r="D34" s="145">
        <v>0</v>
      </c>
    </row>
    <row r="35" spans="1:4" x14ac:dyDescent="0.3">
      <c r="A35" s="112">
        <v>6</v>
      </c>
      <c r="B35" s="112" t="s">
        <v>94</v>
      </c>
      <c r="C35" s="112">
        <v>200000</v>
      </c>
      <c r="D35" s="145">
        <v>0</v>
      </c>
    </row>
    <row r="36" spans="1:4" x14ac:dyDescent="0.3">
      <c r="A36" s="112">
        <v>7</v>
      </c>
      <c r="B36" s="112" t="s">
        <v>93</v>
      </c>
      <c r="C36" s="118" t="s">
        <v>107</v>
      </c>
      <c r="D36" s="145">
        <v>0</v>
      </c>
    </row>
  </sheetData>
  <mergeCells count="25">
    <mergeCell ref="A1:D1"/>
    <mergeCell ref="A17:G17"/>
    <mergeCell ref="A5:G5"/>
    <mergeCell ref="A9:G9"/>
    <mergeCell ref="A10:G10"/>
    <mergeCell ref="A11:G11"/>
    <mergeCell ref="A13:G13"/>
    <mergeCell ref="A14:G14"/>
    <mergeCell ref="A15:G15"/>
    <mergeCell ref="A16:G16"/>
    <mergeCell ref="A3:D3"/>
    <mergeCell ref="E3:G3"/>
    <mergeCell ref="A4:D4"/>
    <mergeCell ref="E4:G4"/>
    <mergeCell ref="A12:G12"/>
    <mergeCell ref="A24:G24"/>
    <mergeCell ref="A25:G25"/>
    <mergeCell ref="A26:G26"/>
    <mergeCell ref="A27:G27"/>
    <mergeCell ref="A18:G18"/>
    <mergeCell ref="A19:G19"/>
    <mergeCell ref="A20:G20"/>
    <mergeCell ref="A21:G21"/>
    <mergeCell ref="A22:G22"/>
    <mergeCell ref="A23:G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CA472-4CB7-4780-BD09-805CB341D10D}">
  <dimension ref="A1:U36"/>
  <sheetViews>
    <sheetView showGridLines="0" workbookViewId="0">
      <selection sqref="A1:D1"/>
    </sheetView>
  </sheetViews>
  <sheetFormatPr defaultColWidth="8.77734375" defaultRowHeight="14.4" x14ac:dyDescent="0.3"/>
  <cols>
    <col min="1" max="1" width="56.109375" bestFit="1" customWidth="1"/>
    <col min="2" max="2" width="11.44140625" customWidth="1"/>
    <col min="3" max="3" width="10" bestFit="1" customWidth="1"/>
    <col min="4" max="4" width="8.33203125" customWidth="1"/>
    <col min="5" max="5" width="15.109375" customWidth="1"/>
    <col min="6" max="6" width="15.109375" bestFit="1" customWidth="1"/>
    <col min="7" max="7" width="12.77734375" customWidth="1"/>
    <col min="8" max="8" width="13.77734375" customWidth="1"/>
    <col min="9" max="9" width="17.33203125" bestFit="1" customWidth="1"/>
    <col min="10" max="10" width="7.109375" bestFit="1" customWidth="1"/>
    <col min="11" max="11" width="14.109375" customWidth="1"/>
    <col min="12" max="12" width="16.109375" bestFit="1" customWidth="1"/>
    <col min="13" max="13" width="7.109375" bestFit="1" customWidth="1"/>
    <col min="14" max="14" width="14.6640625" customWidth="1"/>
    <col min="15" max="15" width="16.109375" bestFit="1" customWidth="1"/>
    <col min="16" max="16" width="7.6640625" bestFit="1" customWidth="1"/>
    <col min="17" max="17" width="14.6640625" customWidth="1"/>
    <col min="18" max="18" width="16.109375" bestFit="1" customWidth="1"/>
    <col min="19" max="19" width="17.44140625" bestFit="1" customWidth="1"/>
    <col min="20" max="20" width="15.109375" bestFit="1" customWidth="1"/>
    <col min="21" max="21" width="11.33203125" customWidth="1"/>
  </cols>
  <sheetData>
    <row r="1" spans="1:8" ht="43.95" customHeight="1" x14ac:dyDescent="0.3">
      <c r="A1" s="156" t="s">
        <v>142</v>
      </c>
      <c r="B1" s="157"/>
      <c r="C1" s="157"/>
      <c r="D1" s="157"/>
    </row>
    <row r="3" spans="1:8" ht="14.55" customHeight="1" x14ac:dyDescent="0.3">
      <c r="A3" s="188" t="s">
        <v>106</v>
      </c>
      <c r="B3" s="188"/>
      <c r="C3" s="188"/>
      <c r="D3" s="188"/>
    </row>
    <row r="4" spans="1:8" ht="14.55" customHeight="1" x14ac:dyDescent="0.3">
      <c r="A4" s="188" t="s">
        <v>138</v>
      </c>
      <c r="B4" s="157"/>
      <c r="C4" s="157"/>
      <c r="D4" s="157"/>
      <c r="E4" s="157"/>
      <c r="F4" s="157"/>
    </row>
    <row r="5" spans="1:8" ht="14.55" customHeight="1" x14ac:dyDescent="0.3">
      <c r="A5" s="188" t="s">
        <v>139</v>
      </c>
      <c r="B5" s="157"/>
      <c r="C5" s="157"/>
      <c r="D5" s="157"/>
      <c r="E5" s="157"/>
      <c r="F5" s="157"/>
      <c r="G5" s="157"/>
      <c r="H5" s="157"/>
    </row>
    <row r="6" spans="1:8" ht="14.55" customHeight="1" x14ac:dyDescent="0.3">
      <c r="A6" s="189" t="s">
        <v>140</v>
      </c>
      <c r="B6" s="189"/>
      <c r="C6" s="189"/>
      <c r="D6" s="189"/>
    </row>
    <row r="7" spans="1:8" x14ac:dyDescent="0.3">
      <c r="A7" s="58"/>
      <c r="B7" s="58"/>
      <c r="C7" s="58"/>
      <c r="D7" s="58"/>
      <c r="E7" s="58"/>
    </row>
    <row r="8" spans="1:8" ht="15.6" x14ac:dyDescent="0.3">
      <c r="A8" s="151" t="s">
        <v>141</v>
      </c>
    </row>
    <row r="9" spans="1:8" ht="15" thickBot="1" x14ac:dyDescent="0.35">
      <c r="A9" s="190" t="s">
        <v>132</v>
      </c>
      <c r="B9" s="191"/>
      <c r="C9" s="191"/>
      <c r="D9" s="191"/>
      <c r="E9" s="191"/>
      <c r="F9" s="191"/>
      <c r="G9" s="191"/>
      <c r="H9" s="191"/>
    </row>
    <row r="10" spans="1:8" ht="43.8" thickBot="1" x14ac:dyDescent="0.35">
      <c r="A10" s="105"/>
      <c r="B10" s="106" t="s">
        <v>47</v>
      </c>
      <c r="C10" s="106" t="s">
        <v>34</v>
      </c>
      <c r="D10" s="106" t="s">
        <v>35</v>
      </c>
      <c r="E10" s="106" t="s">
        <v>36</v>
      </c>
      <c r="F10" s="106" t="s">
        <v>37</v>
      </c>
      <c r="G10" s="106" t="s">
        <v>38</v>
      </c>
      <c r="H10" s="106" t="s">
        <v>40</v>
      </c>
    </row>
    <row r="11" spans="1:8" ht="15" thickBot="1" x14ac:dyDescent="0.35">
      <c r="A11" s="100" t="s">
        <v>130</v>
      </c>
      <c r="B11" s="185">
        <v>0</v>
      </c>
      <c r="C11" s="186"/>
      <c r="D11" s="186"/>
      <c r="E11" s="186"/>
      <c r="F11" s="186"/>
      <c r="G11" s="186"/>
      <c r="H11" s="187"/>
    </row>
    <row r="12" spans="1:8" ht="15" thickBot="1" x14ac:dyDescent="0.35">
      <c r="A12" s="100"/>
      <c r="B12" s="101" t="s">
        <v>133</v>
      </c>
      <c r="C12" s="134">
        <f>B11</f>
        <v>0</v>
      </c>
      <c r="D12" s="137">
        <f>C12*1.056</f>
        <v>0</v>
      </c>
      <c r="E12" s="137">
        <f t="shared" ref="E12:G12" si="0">D12*1.056</f>
        <v>0</v>
      </c>
      <c r="F12" s="137">
        <f t="shared" si="0"/>
        <v>0</v>
      </c>
      <c r="G12" s="137">
        <f t="shared" si="0"/>
        <v>0</v>
      </c>
      <c r="H12" s="147"/>
    </row>
    <row r="13" spans="1:8" ht="15" thickBot="1" x14ac:dyDescent="0.35">
      <c r="A13" s="100" t="s">
        <v>131</v>
      </c>
      <c r="B13" s="101">
        <v>3500</v>
      </c>
      <c r="C13" s="134">
        <f>C12*(1-$H$13)</f>
        <v>0</v>
      </c>
      <c r="D13" s="134">
        <f t="shared" ref="D13:G13" si="1">D12*(1-$H$13)</f>
        <v>0</v>
      </c>
      <c r="E13" s="134">
        <f t="shared" si="1"/>
        <v>0</v>
      </c>
      <c r="F13" s="134">
        <f t="shared" si="1"/>
        <v>0</v>
      </c>
      <c r="G13" s="134">
        <f t="shared" si="1"/>
        <v>0</v>
      </c>
      <c r="H13" s="146">
        <f>'Disc Model &amp; Pricing Principle'!D30</f>
        <v>0</v>
      </c>
    </row>
    <row r="14" spans="1:8" ht="15" thickBot="1" x14ac:dyDescent="0.35">
      <c r="A14" s="100" t="s">
        <v>48</v>
      </c>
      <c r="B14" s="101">
        <v>26500</v>
      </c>
      <c r="C14" s="134">
        <f>C12*(1-H14)</f>
        <v>0</v>
      </c>
      <c r="D14" s="148"/>
      <c r="E14" s="148"/>
      <c r="F14" s="148"/>
      <c r="G14" s="148"/>
      <c r="H14" s="146">
        <f>'Disc Model &amp; Pricing Principle'!D31</f>
        <v>0</v>
      </c>
    </row>
    <row r="15" spans="1:8" ht="15" thickBot="1" x14ac:dyDescent="0.35">
      <c r="A15" s="100" t="s">
        <v>49</v>
      </c>
      <c r="B15" s="101">
        <v>10000</v>
      </c>
      <c r="C15" s="148"/>
      <c r="D15" s="134">
        <f>D12*(1-H15)</f>
        <v>0</v>
      </c>
      <c r="E15" s="148"/>
      <c r="F15" s="148"/>
      <c r="G15" s="148"/>
      <c r="H15" s="146">
        <f>'Disc Model &amp; Pricing Principle'!D32</f>
        <v>0</v>
      </c>
    </row>
    <row r="16" spans="1:8" ht="15" thickBot="1" x14ac:dyDescent="0.35">
      <c r="A16" s="100" t="s">
        <v>50</v>
      </c>
      <c r="B16" s="101">
        <v>50000</v>
      </c>
      <c r="C16" s="148"/>
      <c r="D16" s="148"/>
      <c r="E16" s="134">
        <f>E12*(1-H16)</f>
        <v>0</v>
      </c>
      <c r="F16" s="148"/>
      <c r="G16" s="148"/>
      <c r="H16" s="146">
        <f>'Disc Model &amp; Pricing Principle'!D33</f>
        <v>0</v>
      </c>
    </row>
    <row r="17" spans="1:21" ht="15" thickBot="1" x14ac:dyDescent="0.35">
      <c r="A17" s="100" t="s">
        <v>51</v>
      </c>
      <c r="B17" s="101">
        <v>50000</v>
      </c>
      <c r="C17" s="148"/>
      <c r="D17" s="148"/>
      <c r="E17" s="148"/>
      <c r="F17" s="134">
        <f>$B$11*(1-H17)</f>
        <v>0</v>
      </c>
      <c r="G17" s="148"/>
      <c r="H17" s="146">
        <f>'Disc Model &amp; Pricing Principle'!D34</f>
        <v>0</v>
      </c>
    </row>
    <row r="18" spans="1:21" ht="15" thickBot="1" x14ac:dyDescent="0.35">
      <c r="A18" s="100" t="s">
        <v>52</v>
      </c>
      <c r="B18" s="101">
        <v>100000</v>
      </c>
      <c r="C18" s="148"/>
      <c r="D18" s="148"/>
      <c r="E18" s="148"/>
      <c r="F18" s="148"/>
      <c r="G18" s="134">
        <f>G12*(1-H18)</f>
        <v>0</v>
      </c>
      <c r="H18" s="146">
        <f>'Disc Model &amp; Pricing Principle'!D35</f>
        <v>0</v>
      </c>
    </row>
    <row r="19" spans="1:21" ht="15" thickBot="1" x14ac:dyDescent="0.35">
      <c r="A19" s="100" t="s">
        <v>39</v>
      </c>
      <c r="B19" s="101">
        <f>SUM(B14:B18)</f>
        <v>236500</v>
      </c>
      <c r="C19" s="149"/>
      <c r="D19" s="149"/>
      <c r="E19" s="149"/>
      <c r="F19" s="149"/>
      <c r="G19" s="149"/>
    </row>
    <row r="20" spans="1:21" x14ac:dyDescent="0.3">
      <c r="A20" s="129"/>
      <c r="B20" s="129"/>
      <c r="C20" s="129"/>
      <c r="D20" s="129"/>
      <c r="E20" s="129"/>
      <c r="F20" s="129"/>
      <c r="G20" s="129"/>
      <c r="H20" s="129"/>
    </row>
    <row r="21" spans="1:21" ht="31.2" x14ac:dyDescent="0.3">
      <c r="A21" s="11" t="s">
        <v>18</v>
      </c>
      <c r="B21" s="54" t="s">
        <v>1</v>
      </c>
      <c r="C21" s="54" t="s">
        <v>14</v>
      </c>
      <c r="D21" s="87" t="s">
        <v>115</v>
      </c>
      <c r="E21" s="18" t="s">
        <v>116</v>
      </c>
      <c r="F21" s="18" t="s">
        <v>26</v>
      </c>
      <c r="G21" s="54" t="s">
        <v>108</v>
      </c>
      <c r="H21" s="18" t="s">
        <v>109</v>
      </c>
      <c r="I21" s="18" t="s">
        <v>24</v>
      </c>
      <c r="J21" s="54" t="s">
        <v>110</v>
      </c>
      <c r="K21" s="18" t="s">
        <v>117</v>
      </c>
      <c r="L21" s="18" t="s">
        <v>25</v>
      </c>
      <c r="M21" s="54" t="s">
        <v>118</v>
      </c>
      <c r="N21" s="18" t="s">
        <v>111</v>
      </c>
      <c r="O21" s="18" t="s">
        <v>112</v>
      </c>
      <c r="P21" s="54" t="s">
        <v>119</v>
      </c>
      <c r="Q21" s="18" t="s">
        <v>113</v>
      </c>
      <c r="R21" s="18" t="s">
        <v>114</v>
      </c>
      <c r="S21" s="51" t="s">
        <v>13</v>
      </c>
      <c r="T21" s="133" t="s">
        <v>15</v>
      </c>
      <c r="U21" s="133" t="s">
        <v>40</v>
      </c>
    </row>
    <row r="22" spans="1:21" ht="15.6" x14ac:dyDescent="0.3">
      <c r="A22" s="97" t="s">
        <v>124</v>
      </c>
      <c r="B22" s="46"/>
      <c r="C22" s="46"/>
      <c r="D22" s="90"/>
      <c r="E22" s="43"/>
      <c r="F22" s="44">
        <f>F23+F26</f>
        <v>0</v>
      </c>
      <c r="G22" s="43"/>
      <c r="H22" s="45"/>
      <c r="I22" s="44">
        <f>I23+I26</f>
        <v>0</v>
      </c>
      <c r="J22" s="43"/>
      <c r="K22" s="44"/>
      <c r="L22" s="44">
        <f>L23+L26</f>
        <v>0</v>
      </c>
      <c r="M22" s="43"/>
      <c r="N22" s="44"/>
      <c r="O22" s="44">
        <f>O23+O26</f>
        <v>0</v>
      </c>
      <c r="P22" s="43"/>
      <c r="Q22" s="44"/>
      <c r="R22" s="44">
        <f>R23+R26</f>
        <v>0</v>
      </c>
      <c r="S22" s="44">
        <f>S23+S26</f>
        <v>0</v>
      </c>
      <c r="T22" s="44">
        <f>T23+T26</f>
        <v>0</v>
      </c>
      <c r="U22" s="44"/>
    </row>
    <row r="23" spans="1:21" ht="15.6" x14ac:dyDescent="0.3">
      <c r="A23" s="97" t="s">
        <v>72</v>
      </c>
      <c r="B23" s="46"/>
      <c r="C23" s="46">
        <f>C24</f>
        <v>0</v>
      </c>
      <c r="D23" s="90"/>
      <c r="E23" s="43"/>
      <c r="F23" s="44">
        <f>SUM(F24:F25)</f>
        <v>0</v>
      </c>
      <c r="G23" s="43"/>
      <c r="H23" s="45"/>
      <c r="I23" s="44">
        <f>SUM(I24:I25)</f>
        <v>0</v>
      </c>
      <c r="J23" s="43"/>
      <c r="K23" s="44"/>
      <c r="L23" s="44">
        <f>SUM(L24:L25)</f>
        <v>0</v>
      </c>
      <c r="M23" s="43"/>
      <c r="N23" s="44"/>
      <c r="O23" s="44">
        <f>SUM(O24:O25)</f>
        <v>0</v>
      </c>
      <c r="P23" s="43"/>
      <c r="Q23" s="44"/>
      <c r="R23" s="44">
        <f>SUM(R24:R25)</f>
        <v>0</v>
      </c>
      <c r="S23" s="44">
        <f>SUM(S24:S25)</f>
        <v>0</v>
      </c>
      <c r="T23" s="44">
        <f>SUM(T24:T25)</f>
        <v>0</v>
      </c>
      <c r="U23" s="44"/>
    </row>
    <row r="24" spans="1:21" ht="15.6" x14ac:dyDescent="0.3">
      <c r="A24" s="131" t="s">
        <v>122</v>
      </c>
      <c r="B24" s="124" t="s">
        <v>31</v>
      </c>
      <c r="C24" s="125">
        <v>0</v>
      </c>
      <c r="D24" s="126">
        <v>3500</v>
      </c>
      <c r="E24" s="135">
        <f>C13</f>
        <v>0</v>
      </c>
      <c r="F24" s="20">
        <f t="shared" ref="F24:F25" si="2">D24*E24</f>
        <v>0</v>
      </c>
      <c r="G24" s="126">
        <v>3500</v>
      </c>
      <c r="H24" s="135">
        <f>D13</f>
        <v>0</v>
      </c>
      <c r="I24" s="20">
        <f t="shared" ref="I24" si="3">G24*H24</f>
        <v>0</v>
      </c>
      <c r="J24" s="126">
        <v>3500</v>
      </c>
      <c r="K24" s="135">
        <f>E13</f>
        <v>0</v>
      </c>
      <c r="L24" s="20">
        <f>J24*K24</f>
        <v>0</v>
      </c>
      <c r="M24" s="126">
        <v>3500</v>
      </c>
      <c r="N24" s="135">
        <f>F13</f>
        <v>0</v>
      </c>
      <c r="O24" s="20">
        <f t="shared" ref="O24" si="4">M24*N24</f>
        <v>0</v>
      </c>
      <c r="P24" s="126">
        <v>3500</v>
      </c>
      <c r="Q24" s="135">
        <f>G13</f>
        <v>0</v>
      </c>
      <c r="R24" s="20">
        <f t="shared" ref="R24" si="5">P24*Q24</f>
        <v>0</v>
      </c>
      <c r="S24" s="38">
        <f>SUM(F24,I24,L24,O24,R24)</f>
        <v>0</v>
      </c>
      <c r="T24" s="141">
        <f>S24*C24</f>
        <v>0</v>
      </c>
      <c r="U24" s="141"/>
    </row>
    <row r="25" spans="1:21" ht="15.6" x14ac:dyDescent="0.3">
      <c r="A25" s="131" t="s">
        <v>123</v>
      </c>
      <c r="B25" s="124" t="s">
        <v>31</v>
      </c>
      <c r="C25" s="125">
        <v>0</v>
      </c>
      <c r="D25" s="126">
        <v>1</v>
      </c>
      <c r="E25" s="127">
        <v>0</v>
      </c>
      <c r="F25" s="20">
        <f t="shared" si="2"/>
        <v>0</v>
      </c>
      <c r="G25" s="126">
        <v>1</v>
      </c>
      <c r="H25" s="135">
        <f>E25*1.056</f>
        <v>0</v>
      </c>
      <c r="I25" s="20">
        <f t="shared" ref="I25" si="6">G25*H25</f>
        <v>0</v>
      </c>
      <c r="J25" s="126">
        <v>1</v>
      </c>
      <c r="K25" s="135">
        <f>H25*1.056</f>
        <v>0</v>
      </c>
      <c r="L25" s="20">
        <f>J25*K25</f>
        <v>0</v>
      </c>
      <c r="M25" s="126">
        <v>1</v>
      </c>
      <c r="N25" s="135">
        <f>K25*1.056</f>
        <v>0</v>
      </c>
      <c r="O25" s="20">
        <f t="shared" ref="O25" si="7">M25*N25</f>
        <v>0</v>
      </c>
      <c r="P25" s="126">
        <v>1</v>
      </c>
      <c r="Q25" s="135">
        <f>N25*1.056</f>
        <v>0</v>
      </c>
      <c r="R25" s="20">
        <f t="shared" ref="R25" si="8">P25*Q25</f>
        <v>0</v>
      </c>
      <c r="S25" s="38">
        <f>SUM(F25,I25,L25,O25,R25)</f>
        <v>0</v>
      </c>
      <c r="T25" s="141">
        <f>S25*C25</f>
        <v>0</v>
      </c>
      <c r="U25" s="141"/>
    </row>
    <row r="26" spans="1:21" ht="15.6" x14ac:dyDescent="0.3">
      <c r="A26" s="97" t="s">
        <v>73</v>
      </c>
      <c r="B26" s="46"/>
      <c r="C26" s="46">
        <f>C27</f>
        <v>0</v>
      </c>
      <c r="D26" s="90"/>
      <c r="E26" s="43"/>
      <c r="F26" s="44">
        <f>SUM(F27:F36)</f>
        <v>0</v>
      </c>
      <c r="G26" s="43"/>
      <c r="H26" s="45"/>
      <c r="I26" s="44">
        <f>SUM(I27:I36)</f>
        <v>0</v>
      </c>
      <c r="J26" s="43"/>
      <c r="K26" s="44"/>
      <c r="L26" s="44">
        <f>SUM(L27:L36)</f>
        <v>0</v>
      </c>
      <c r="M26" s="43"/>
      <c r="N26" s="44"/>
      <c r="O26" s="44">
        <f>SUM(O27:O36)</f>
        <v>0</v>
      </c>
      <c r="P26" s="43"/>
      <c r="Q26" s="44"/>
      <c r="R26" s="44">
        <f>SUM(R27:R36)</f>
        <v>0</v>
      </c>
      <c r="S26" s="44">
        <f>SUM(S27:S36)</f>
        <v>0</v>
      </c>
      <c r="T26" s="44">
        <f>SUM(T27:T36)</f>
        <v>0</v>
      </c>
      <c r="U26" s="44"/>
    </row>
    <row r="27" spans="1:21" ht="15.6" x14ac:dyDescent="0.3">
      <c r="A27" s="131" t="s">
        <v>122</v>
      </c>
      <c r="B27" s="124" t="s">
        <v>31</v>
      </c>
      <c r="C27" s="125">
        <v>0</v>
      </c>
      <c r="D27" s="126">
        <v>26500</v>
      </c>
      <c r="E27" s="135">
        <f>C14</f>
        <v>0</v>
      </c>
      <c r="F27" s="20">
        <f>D27*E27</f>
        <v>0</v>
      </c>
      <c r="G27" s="126">
        <v>10000</v>
      </c>
      <c r="H27" s="135">
        <f>D15</f>
        <v>0</v>
      </c>
      <c r="I27" s="20">
        <f>G27*H27</f>
        <v>0</v>
      </c>
      <c r="J27" s="126">
        <v>50000</v>
      </c>
      <c r="K27" s="135">
        <f>E16</f>
        <v>0</v>
      </c>
      <c r="L27" s="20">
        <f>J27*K27</f>
        <v>0</v>
      </c>
      <c r="M27" s="126">
        <v>50000</v>
      </c>
      <c r="N27" s="135">
        <f>F17</f>
        <v>0</v>
      </c>
      <c r="O27" s="20">
        <f>M27*N27</f>
        <v>0</v>
      </c>
      <c r="P27" s="126">
        <v>100000</v>
      </c>
      <c r="Q27" s="135">
        <f>G18</f>
        <v>0</v>
      </c>
      <c r="R27" s="20">
        <f>P27*Q27</f>
        <v>0</v>
      </c>
      <c r="S27" s="38">
        <f>SUM(F27,I27,L27,O27,R27)</f>
        <v>0</v>
      </c>
      <c r="T27" s="141">
        <f>S27*C27</f>
        <v>0</v>
      </c>
      <c r="U27" s="141"/>
    </row>
    <row r="28" spans="1:21" ht="15.6" x14ac:dyDescent="0.3">
      <c r="A28" s="131" t="s">
        <v>134</v>
      </c>
      <c r="B28" s="124" t="s">
        <v>31</v>
      </c>
      <c r="C28" s="125">
        <v>0</v>
      </c>
      <c r="D28" s="126">
        <v>0</v>
      </c>
      <c r="E28" s="135">
        <v>0</v>
      </c>
      <c r="F28" s="20">
        <f t="shared" ref="F28:F36" si="9">D28*E28</f>
        <v>0</v>
      </c>
      <c r="G28" s="126">
        <v>0</v>
      </c>
      <c r="H28" s="135"/>
      <c r="I28" s="20">
        <f t="shared" ref="I28:I36" si="10">G28*H28</f>
        <v>0</v>
      </c>
      <c r="J28" s="126"/>
      <c r="K28" s="135"/>
      <c r="L28" s="20">
        <f t="shared" ref="L28:L36" si="11">J28*K28</f>
        <v>0</v>
      </c>
      <c r="M28" s="126"/>
      <c r="N28" s="135"/>
      <c r="O28" s="20">
        <f t="shared" ref="O28:O36" si="12">M28*N28</f>
        <v>0</v>
      </c>
      <c r="P28" s="126"/>
      <c r="Q28" s="135"/>
      <c r="R28" s="20">
        <f t="shared" ref="R28:R36" si="13">P28*Q28</f>
        <v>0</v>
      </c>
      <c r="S28" s="38">
        <f t="shared" ref="S28:S36" si="14">SUM(F28,I28,L28,O28,R28)</f>
        <v>0</v>
      </c>
      <c r="T28" s="141">
        <f t="shared" ref="T28:T36" si="15">S28*C28</f>
        <v>0</v>
      </c>
      <c r="U28" s="141"/>
    </row>
    <row r="29" spans="1:21" ht="15.6" x14ac:dyDescent="0.3">
      <c r="A29" s="131" t="s">
        <v>134</v>
      </c>
      <c r="B29" s="124" t="s">
        <v>31</v>
      </c>
      <c r="C29" s="125">
        <v>0</v>
      </c>
      <c r="D29" s="126">
        <v>0</v>
      </c>
      <c r="E29" s="135">
        <v>0</v>
      </c>
      <c r="F29" s="20">
        <f t="shared" si="9"/>
        <v>0</v>
      </c>
      <c r="G29" s="126">
        <v>0</v>
      </c>
      <c r="H29" s="135"/>
      <c r="I29" s="20">
        <f t="shared" si="10"/>
        <v>0</v>
      </c>
      <c r="J29" s="126"/>
      <c r="K29" s="135"/>
      <c r="L29" s="20">
        <f t="shared" si="11"/>
        <v>0</v>
      </c>
      <c r="M29" s="126"/>
      <c r="N29" s="135"/>
      <c r="O29" s="20">
        <f t="shared" si="12"/>
        <v>0</v>
      </c>
      <c r="P29" s="126"/>
      <c r="Q29" s="135"/>
      <c r="R29" s="20">
        <f t="shared" si="13"/>
        <v>0</v>
      </c>
      <c r="S29" s="38">
        <f t="shared" si="14"/>
        <v>0</v>
      </c>
      <c r="T29" s="141">
        <f t="shared" si="15"/>
        <v>0</v>
      </c>
      <c r="U29" s="141"/>
    </row>
    <row r="30" spans="1:21" ht="15.6" x14ac:dyDescent="0.3">
      <c r="A30" s="131" t="s">
        <v>134</v>
      </c>
      <c r="B30" s="124" t="s">
        <v>31</v>
      </c>
      <c r="C30" s="125">
        <v>0</v>
      </c>
      <c r="D30" s="126">
        <v>0</v>
      </c>
      <c r="E30" s="135">
        <v>0</v>
      </c>
      <c r="F30" s="20">
        <f t="shared" si="9"/>
        <v>0</v>
      </c>
      <c r="G30" s="126">
        <v>0</v>
      </c>
      <c r="H30" s="135"/>
      <c r="I30" s="20">
        <f t="shared" si="10"/>
        <v>0</v>
      </c>
      <c r="J30" s="126"/>
      <c r="K30" s="135"/>
      <c r="L30" s="20">
        <f t="shared" si="11"/>
        <v>0</v>
      </c>
      <c r="M30" s="126"/>
      <c r="N30" s="135"/>
      <c r="O30" s="20">
        <f t="shared" si="12"/>
        <v>0</v>
      </c>
      <c r="P30" s="126"/>
      <c r="Q30" s="135"/>
      <c r="R30" s="20">
        <f t="shared" si="13"/>
        <v>0</v>
      </c>
      <c r="S30" s="38">
        <f t="shared" si="14"/>
        <v>0</v>
      </c>
      <c r="T30" s="141">
        <f t="shared" si="15"/>
        <v>0</v>
      </c>
      <c r="U30" s="141"/>
    </row>
    <row r="31" spans="1:21" ht="15.6" x14ac:dyDescent="0.3">
      <c r="A31" s="131" t="s">
        <v>134</v>
      </c>
      <c r="B31" s="124" t="s">
        <v>31</v>
      </c>
      <c r="C31" s="125">
        <v>0</v>
      </c>
      <c r="D31" s="126">
        <v>0</v>
      </c>
      <c r="E31" s="135">
        <v>0</v>
      </c>
      <c r="F31" s="20">
        <f t="shared" si="9"/>
        <v>0</v>
      </c>
      <c r="G31" s="126">
        <v>0</v>
      </c>
      <c r="H31" s="135"/>
      <c r="I31" s="20">
        <f t="shared" si="10"/>
        <v>0</v>
      </c>
      <c r="J31" s="126"/>
      <c r="K31" s="135"/>
      <c r="L31" s="20">
        <f t="shared" si="11"/>
        <v>0</v>
      </c>
      <c r="M31" s="126"/>
      <c r="N31" s="135"/>
      <c r="O31" s="20">
        <f t="shared" si="12"/>
        <v>0</v>
      </c>
      <c r="P31" s="126"/>
      <c r="Q31" s="135"/>
      <c r="R31" s="20">
        <f t="shared" si="13"/>
        <v>0</v>
      </c>
      <c r="S31" s="38">
        <f t="shared" si="14"/>
        <v>0</v>
      </c>
      <c r="T31" s="141">
        <f t="shared" si="15"/>
        <v>0</v>
      </c>
      <c r="U31" s="141"/>
    </row>
    <row r="32" spans="1:21" ht="15.6" x14ac:dyDescent="0.3">
      <c r="A32" s="131" t="s">
        <v>134</v>
      </c>
      <c r="B32" s="124" t="s">
        <v>31</v>
      </c>
      <c r="C32" s="125">
        <v>0</v>
      </c>
      <c r="D32" s="126">
        <v>0</v>
      </c>
      <c r="E32" s="135">
        <v>0</v>
      </c>
      <c r="F32" s="20">
        <f t="shared" si="9"/>
        <v>0</v>
      </c>
      <c r="G32" s="126">
        <v>0</v>
      </c>
      <c r="H32" s="135"/>
      <c r="I32" s="20">
        <f t="shared" si="10"/>
        <v>0</v>
      </c>
      <c r="J32" s="126"/>
      <c r="K32" s="135"/>
      <c r="L32" s="20">
        <f t="shared" si="11"/>
        <v>0</v>
      </c>
      <c r="M32" s="126"/>
      <c r="N32" s="135"/>
      <c r="O32" s="20">
        <f t="shared" si="12"/>
        <v>0</v>
      </c>
      <c r="P32" s="126"/>
      <c r="Q32" s="135"/>
      <c r="R32" s="20">
        <f t="shared" si="13"/>
        <v>0</v>
      </c>
      <c r="S32" s="38">
        <f t="shared" si="14"/>
        <v>0</v>
      </c>
      <c r="T32" s="141">
        <f t="shared" si="15"/>
        <v>0</v>
      </c>
      <c r="U32" s="141"/>
    </row>
    <row r="33" spans="1:21" ht="15.6" x14ac:dyDescent="0.3">
      <c r="A33" s="131" t="s">
        <v>134</v>
      </c>
      <c r="B33" s="124" t="s">
        <v>31</v>
      </c>
      <c r="C33" s="125">
        <v>0</v>
      </c>
      <c r="D33" s="126">
        <v>0</v>
      </c>
      <c r="E33" s="135">
        <v>0</v>
      </c>
      <c r="F33" s="20">
        <f t="shared" si="9"/>
        <v>0</v>
      </c>
      <c r="G33" s="126">
        <v>0</v>
      </c>
      <c r="H33" s="135"/>
      <c r="I33" s="20">
        <f t="shared" si="10"/>
        <v>0</v>
      </c>
      <c r="J33" s="126"/>
      <c r="K33" s="135"/>
      <c r="L33" s="20">
        <f t="shared" si="11"/>
        <v>0</v>
      </c>
      <c r="M33" s="126"/>
      <c r="N33" s="135"/>
      <c r="O33" s="20">
        <f t="shared" si="12"/>
        <v>0</v>
      </c>
      <c r="P33" s="126"/>
      <c r="Q33" s="135"/>
      <c r="R33" s="20">
        <f t="shared" si="13"/>
        <v>0</v>
      </c>
      <c r="S33" s="38">
        <f t="shared" si="14"/>
        <v>0</v>
      </c>
      <c r="T33" s="141">
        <f t="shared" si="15"/>
        <v>0</v>
      </c>
      <c r="U33" s="141"/>
    </row>
    <row r="34" spans="1:21" ht="15.6" x14ac:dyDescent="0.3">
      <c r="A34" s="131" t="s">
        <v>134</v>
      </c>
      <c r="B34" s="124" t="s">
        <v>31</v>
      </c>
      <c r="C34" s="125">
        <v>0</v>
      </c>
      <c r="D34" s="126">
        <v>0</v>
      </c>
      <c r="E34" s="135">
        <v>0</v>
      </c>
      <c r="F34" s="20">
        <f t="shared" si="9"/>
        <v>0</v>
      </c>
      <c r="G34" s="126">
        <v>0</v>
      </c>
      <c r="H34" s="135"/>
      <c r="I34" s="20">
        <f t="shared" si="10"/>
        <v>0</v>
      </c>
      <c r="J34" s="126"/>
      <c r="K34" s="135"/>
      <c r="L34" s="20">
        <f t="shared" si="11"/>
        <v>0</v>
      </c>
      <c r="M34" s="126"/>
      <c r="N34" s="135"/>
      <c r="O34" s="20">
        <f t="shared" si="12"/>
        <v>0</v>
      </c>
      <c r="P34" s="126"/>
      <c r="Q34" s="135"/>
      <c r="R34" s="20">
        <f t="shared" si="13"/>
        <v>0</v>
      </c>
      <c r="S34" s="38">
        <f t="shared" si="14"/>
        <v>0</v>
      </c>
      <c r="T34" s="141">
        <f t="shared" si="15"/>
        <v>0</v>
      </c>
      <c r="U34" s="141"/>
    </row>
    <row r="35" spans="1:21" ht="15.6" x14ac:dyDescent="0.3">
      <c r="A35" s="131" t="s">
        <v>134</v>
      </c>
      <c r="B35" s="124" t="s">
        <v>31</v>
      </c>
      <c r="C35" s="125">
        <v>0</v>
      </c>
      <c r="D35" s="126">
        <v>0</v>
      </c>
      <c r="E35" s="135">
        <v>0</v>
      </c>
      <c r="F35" s="20">
        <f t="shared" si="9"/>
        <v>0</v>
      </c>
      <c r="G35" s="126">
        <v>0</v>
      </c>
      <c r="H35" s="135"/>
      <c r="I35" s="20">
        <f t="shared" si="10"/>
        <v>0</v>
      </c>
      <c r="J35" s="126"/>
      <c r="K35" s="135"/>
      <c r="L35" s="20">
        <f t="shared" si="11"/>
        <v>0</v>
      </c>
      <c r="M35" s="126"/>
      <c r="N35" s="135"/>
      <c r="O35" s="20">
        <f t="shared" si="12"/>
        <v>0</v>
      </c>
      <c r="P35" s="126"/>
      <c r="Q35" s="135"/>
      <c r="R35" s="20">
        <f t="shared" si="13"/>
        <v>0</v>
      </c>
      <c r="S35" s="38">
        <f t="shared" si="14"/>
        <v>0</v>
      </c>
      <c r="T35" s="141">
        <f t="shared" si="15"/>
        <v>0</v>
      </c>
      <c r="U35" s="141"/>
    </row>
    <row r="36" spans="1:21" ht="15.6" x14ac:dyDescent="0.3">
      <c r="A36" s="131" t="s">
        <v>134</v>
      </c>
      <c r="B36" s="124" t="s">
        <v>31</v>
      </c>
      <c r="C36" s="125">
        <v>0</v>
      </c>
      <c r="D36" s="126">
        <v>0</v>
      </c>
      <c r="E36" s="135">
        <v>0</v>
      </c>
      <c r="F36" s="20">
        <f t="shared" si="9"/>
        <v>0</v>
      </c>
      <c r="G36" s="126">
        <v>0</v>
      </c>
      <c r="H36" s="135"/>
      <c r="I36" s="20">
        <f t="shared" si="10"/>
        <v>0</v>
      </c>
      <c r="J36" s="126"/>
      <c r="K36" s="135"/>
      <c r="L36" s="20">
        <f t="shared" si="11"/>
        <v>0</v>
      </c>
      <c r="M36" s="126"/>
      <c r="N36" s="135"/>
      <c r="O36" s="20">
        <f t="shared" si="12"/>
        <v>0</v>
      </c>
      <c r="P36" s="126"/>
      <c r="Q36" s="135"/>
      <c r="R36" s="20">
        <f t="shared" si="13"/>
        <v>0</v>
      </c>
      <c r="S36" s="38">
        <f t="shared" si="14"/>
        <v>0</v>
      </c>
      <c r="T36" s="141">
        <f t="shared" si="15"/>
        <v>0</v>
      </c>
      <c r="U36" s="141"/>
    </row>
  </sheetData>
  <protectedRanges>
    <protectedRange sqref="J23:K23 M23:N23 P23:Q23 J26:K26 M26:N26 P26:Q26" name="Range5"/>
    <protectedRange sqref="G23:H23 G26:H26" name="Range4"/>
    <protectedRange sqref="B23:D23 E23:E24 C24:D25 G24:H25 P24:Q25 J24:K25 M24:N25 B26:D26 E26:E27 G27:H27 P27:Q27 J27:K27 M27:N27 A23:A27 G28:G36 C27:D36" name="Range3"/>
    <protectedRange sqref="A28:A36" name="Range3_2"/>
  </protectedRanges>
  <mergeCells count="7">
    <mergeCell ref="A1:D1"/>
    <mergeCell ref="B11:H11"/>
    <mergeCell ref="A3:D3"/>
    <mergeCell ref="A6:D6"/>
    <mergeCell ref="A9:H9"/>
    <mergeCell ref="A5:H5"/>
    <mergeCell ref="A4:F4"/>
  </mergeCells>
  <dataValidations count="1">
    <dataValidation type="decimal" operator="greaterThanOrEqual" allowBlank="1" showInputMessage="1" showErrorMessage="1" sqref="P23:Q27 J23:K27 D23:E24 M23:N27 H23:H27 D25 D26:E27 D28:D36 G23:G36" xr:uid="{64F8B64D-8AD8-4D52-A2EF-FBD2FDA56AB9}">
      <formula1>0</formula1>
    </dataValidation>
  </dataValidations>
  <pageMargins left="0.7" right="0.7" top="0.75" bottom="0.75" header="0.3" footer="0.3"/>
  <pageSetup orientation="portrait" r:id="rId1"/>
  <ignoredErrors>
    <ignoredError sqref="B1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8B4D7-0C7B-46B1-8EA1-130E7B5ADBFE}">
  <dimension ref="A1:U43"/>
  <sheetViews>
    <sheetView showGridLines="0" topLeftCell="A9" workbookViewId="0">
      <selection activeCell="A9" sqref="A9:D9"/>
    </sheetView>
  </sheetViews>
  <sheetFormatPr defaultColWidth="8.77734375" defaultRowHeight="14.4" x14ac:dyDescent="0.3"/>
  <cols>
    <col min="1" max="1" width="33.33203125" customWidth="1"/>
    <col min="2" max="3" width="9" bestFit="1" customWidth="1"/>
    <col min="4" max="4" width="11.33203125" bestFit="1" customWidth="1"/>
    <col min="5" max="5" width="13.44140625" bestFit="1" customWidth="1"/>
    <col min="6" max="6" width="16.109375" bestFit="1" customWidth="1"/>
    <col min="7" max="7" width="13.33203125" bestFit="1" customWidth="1"/>
    <col min="8" max="8" width="17" customWidth="1"/>
    <col min="9" max="10" width="16.109375" bestFit="1" customWidth="1"/>
    <col min="11" max="11" width="13.44140625" bestFit="1" customWidth="1"/>
    <col min="12" max="12" width="17.44140625" bestFit="1" customWidth="1"/>
    <col min="13" max="13" width="13.33203125" bestFit="1" customWidth="1"/>
    <col min="14" max="14" width="14.77734375" bestFit="1" customWidth="1"/>
    <col min="15" max="15" width="17.44140625" bestFit="1" customWidth="1"/>
    <col min="16" max="16" width="13.33203125" bestFit="1" customWidth="1"/>
    <col min="17" max="17" width="13.44140625" bestFit="1" customWidth="1"/>
    <col min="18" max="19" width="17.44140625" bestFit="1" customWidth="1"/>
    <col min="20" max="20" width="15.77734375" bestFit="1" customWidth="1"/>
    <col min="21" max="21" width="19.44140625" bestFit="1" customWidth="1"/>
    <col min="22" max="22" width="18.6640625" bestFit="1" customWidth="1"/>
    <col min="23" max="24" width="4.77734375" bestFit="1" customWidth="1"/>
  </cols>
  <sheetData>
    <row r="1" spans="1:10" x14ac:dyDescent="0.3">
      <c r="A1" s="98" t="s">
        <v>137</v>
      </c>
    </row>
    <row r="3" spans="1:10" ht="15.6" x14ac:dyDescent="0.3">
      <c r="A3" s="188" t="s">
        <v>106</v>
      </c>
      <c r="B3" s="188"/>
      <c r="C3" s="188"/>
      <c r="D3" s="188"/>
    </row>
    <row r="4" spans="1:10" x14ac:dyDescent="0.3">
      <c r="A4" s="188" t="s">
        <v>138</v>
      </c>
      <c r="B4" s="157"/>
      <c r="C4" s="157"/>
      <c r="D4" s="157"/>
      <c r="E4" s="157"/>
      <c r="F4" s="157"/>
    </row>
    <row r="5" spans="1:10" x14ac:dyDescent="0.3">
      <c r="A5" s="188" t="s">
        <v>139</v>
      </c>
      <c r="B5" s="157"/>
      <c r="C5" s="157"/>
      <c r="D5" s="157"/>
      <c r="E5" s="157"/>
      <c r="F5" s="157"/>
      <c r="G5" s="157"/>
      <c r="H5" s="157"/>
    </row>
    <row r="6" spans="1:10" x14ac:dyDescent="0.3">
      <c r="A6" s="189" t="s">
        <v>140</v>
      </c>
      <c r="B6" s="199"/>
      <c r="C6" s="199"/>
      <c r="D6" s="199"/>
      <c r="E6" s="199"/>
      <c r="F6" s="199"/>
    </row>
    <row r="7" spans="1:10" ht="15.6" x14ac:dyDescent="0.3">
      <c r="A7" s="103"/>
    </row>
    <row r="8" spans="1:10" ht="100.2" customHeight="1" x14ac:dyDescent="0.3"/>
    <row r="9" spans="1:10" ht="49.05" customHeight="1" x14ac:dyDescent="0.3">
      <c r="A9" s="156" t="s">
        <v>137</v>
      </c>
      <c r="B9" s="157"/>
      <c r="C9" s="157"/>
      <c r="D9" s="157"/>
    </row>
    <row r="10" spans="1:10" ht="15" customHeight="1" x14ac:dyDescent="0.3">
      <c r="A10" s="99" t="s">
        <v>46</v>
      </c>
    </row>
    <row r="11" spans="1:10" ht="15.6" x14ac:dyDescent="0.3">
      <c r="A11" s="104"/>
    </row>
    <row r="12" spans="1:10" ht="15.6" x14ac:dyDescent="0.3">
      <c r="A12" s="192" t="s">
        <v>143</v>
      </c>
      <c r="B12" s="183"/>
      <c r="C12" s="183"/>
      <c r="D12" s="183"/>
      <c r="E12" s="183"/>
      <c r="F12" s="183"/>
      <c r="G12" s="183"/>
      <c r="H12" s="183"/>
    </row>
    <row r="13" spans="1:10" ht="15" thickBot="1" x14ac:dyDescent="0.35">
      <c r="A13" s="190" t="s">
        <v>132</v>
      </c>
      <c r="B13" s="191"/>
      <c r="C13" s="191"/>
      <c r="D13" s="191"/>
      <c r="E13" s="191"/>
      <c r="F13" s="191"/>
      <c r="G13" s="191"/>
      <c r="H13" s="191"/>
    </row>
    <row r="14" spans="1:10" ht="43.8" thickBot="1" x14ac:dyDescent="0.35">
      <c r="A14" s="105"/>
      <c r="B14" s="106" t="s">
        <v>47</v>
      </c>
      <c r="C14" s="106" t="s">
        <v>34</v>
      </c>
      <c r="D14" s="106" t="s">
        <v>35</v>
      </c>
      <c r="E14" s="106" t="s">
        <v>36</v>
      </c>
      <c r="F14" s="106" t="s">
        <v>37</v>
      </c>
      <c r="G14" s="106" t="s">
        <v>38</v>
      </c>
      <c r="H14" s="106" t="s">
        <v>40</v>
      </c>
      <c r="J14" s="144"/>
    </row>
    <row r="15" spans="1:10" ht="15" thickBot="1" x14ac:dyDescent="0.35">
      <c r="A15" s="100" t="s">
        <v>130</v>
      </c>
      <c r="B15" s="185">
        <v>0</v>
      </c>
      <c r="C15" s="186"/>
      <c r="D15" s="186"/>
      <c r="E15" s="186"/>
      <c r="F15" s="186"/>
      <c r="G15" s="186"/>
      <c r="H15" s="187"/>
    </row>
    <row r="16" spans="1:10" ht="15" thickBot="1" x14ac:dyDescent="0.35">
      <c r="A16" s="100"/>
      <c r="B16" s="101" t="s">
        <v>133</v>
      </c>
      <c r="C16" s="134">
        <f>B15</f>
        <v>0</v>
      </c>
      <c r="D16" s="137">
        <f>C16*1.056</f>
        <v>0</v>
      </c>
      <c r="E16" s="137">
        <f t="shared" ref="E16:G16" si="0">D16*1.056</f>
        <v>0</v>
      </c>
      <c r="F16" s="137">
        <f t="shared" si="0"/>
        <v>0</v>
      </c>
      <c r="G16" s="137">
        <f t="shared" si="0"/>
        <v>0</v>
      </c>
      <c r="H16" s="148"/>
    </row>
    <row r="17" spans="1:21" ht="15" thickBot="1" x14ac:dyDescent="0.35">
      <c r="A17" s="100" t="s">
        <v>131</v>
      </c>
      <c r="B17" s="101">
        <v>3500</v>
      </c>
      <c r="C17" s="134">
        <f>C16*(1-$H$17)</f>
        <v>0</v>
      </c>
      <c r="D17" s="134">
        <f t="shared" ref="D17:G17" si="1">D16*(1-$H$17)</f>
        <v>0</v>
      </c>
      <c r="E17" s="134">
        <f t="shared" si="1"/>
        <v>0</v>
      </c>
      <c r="F17" s="134">
        <f t="shared" si="1"/>
        <v>0</v>
      </c>
      <c r="G17" s="134">
        <f t="shared" si="1"/>
        <v>0</v>
      </c>
      <c r="H17" s="146">
        <f>'Disc Model &amp; Pricing Principle'!D30</f>
        <v>0</v>
      </c>
    </row>
    <row r="18" spans="1:21" ht="15" thickBot="1" x14ac:dyDescent="0.35">
      <c r="A18" s="100" t="s">
        <v>48</v>
      </c>
      <c r="B18" s="101">
        <v>26500</v>
      </c>
      <c r="C18" s="134">
        <f>C16*(1-H18)</f>
        <v>0</v>
      </c>
      <c r="D18" s="148"/>
      <c r="E18" s="148"/>
      <c r="F18" s="148"/>
      <c r="G18" s="148"/>
      <c r="H18" s="146">
        <f>'Disc Model &amp; Pricing Principle'!D31</f>
        <v>0</v>
      </c>
    </row>
    <row r="19" spans="1:21" ht="15" thickBot="1" x14ac:dyDescent="0.35">
      <c r="A19" s="100" t="s">
        <v>49</v>
      </c>
      <c r="B19" s="101">
        <v>10000</v>
      </c>
      <c r="C19" s="148"/>
      <c r="D19" s="134">
        <f>D16*(1-H19)</f>
        <v>0</v>
      </c>
      <c r="E19" s="148"/>
      <c r="F19" s="148"/>
      <c r="G19" s="148"/>
      <c r="H19" s="146">
        <f>'Disc Model &amp; Pricing Principle'!D32</f>
        <v>0</v>
      </c>
    </row>
    <row r="20" spans="1:21" ht="15" thickBot="1" x14ac:dyDescent="0.35">
      <c r="A20" s="100" t="s">
        <v>50</v>
      </c>
      <c r="B20" s="101">
        <v>50000</v>
      </c>
      <c r="C20" s="148"/>
      <c r="D20" s="148"/>
      <c r="E20" s="134">
        <f>E16*(1-H20)</f>
        <v>0</v>
      </c>
      <c r="F20" s="148"/>
      <c r="G20" s="148"/>
      <c r="H20" s="146">
        <f>'Disc Model &amp; Pricing Principle'!D33</f>
        <v>0</v>
      </c>
    </row>
    <row r="21" spans="1:21" ht="15" thickBot="1" x14ac:dyDescent="0.35">
      <c r="A21" s="100" t="s">
        <v>51</v>
      </c>
      <c r="B21" s="101">
        <v>50000</v>
      </c>
      <c r="C21" s="148"/>
      <c r="D21" s="148"/>
      <c r="E21" s="148"/>
      <c r="F21" s="134">
        <f>F16*(1-H21)</f>
        <v>0</v>
      </c>
      <c r="G21" s="148"/>
      <c r="H21" s="146">
        <f>'Disc Model &amp; Pricing Principle'!D34</f>
        <v>0</v>
      </c>
    </row>
    <row r="22" spans="1:21" ht="15" thickBot="1" x14ac:dyDescent="0.35">
      <c r="A22" s="100" t="s">
        <v>52</v>
      </c>
      <c r="B22" s="101">
        <v>100000</v>
      </c>
      <c r="C22" s="148"/>
      <c r="D22" s="148"/>
      <c r="E22" s="148"/>
      <c r="F22" s="148"/>
      <c r="G22" s="134">
        <f>G16*(1-H22)</f>
        <v>0</v>
      </c>
      <c r="H22" s="146">
        <f>'Disc Model &amp; Pricing Principle'!D35</f>
        <v>0</v>
      </c>
    </row>
    <row r="23" spans="1:21" ht="15" thickBot="1" x14ac:dyDescent="0.35">
      <c r="A23" s="100" t="s">
        <v>39</v>
      </c>
      <c r="B23" s="101">
        <f>SUM(B18:B22)</f>
        <v>236500</v>
      </c>
      <c r="C23" s="149"/>
      <c r="D23" s="149"/>
      <c r="E23" s="149"/>
      <c r="F23" s="149"/>
      <c r="G23" s="149"/>
    </row>
    <row r="24" spans="1:21" x14ac:dyDescent="0.3">
      <c r="A24" s="129"/>
      <c r="B24" s="129"/>
      <c r="C24" s="129"/>
      <c r="D24" s="129"/>
      <c r="E24" s="129"/>
      <c r="F24" s="129"/>
      <c r="G24" s="129"/>
      <c r="H24" s="129"/>
      <c r="I24" s="129"/>
    </row>
    <row r="25" spans="1:21" ht="15.6" x14ac:dyDescent="0.3">
      <c r="A25" s="10"/>
      <c r="B25" s="11"/>
      <c r="C25" s="54"/>
      <c r="D25" s="193" t="s">
        <v>9</v>
      </c>
      <c r="E25" s="193"/>
      <c r="F25" s="193"/>
      <c r="G25" s="193" t="s">
        <v>10</v>
      </c>
      <c r="H25" s="193"/>
      <c r="I25" s="193"/>
      <c r="J25" s="193" t="s">
        <v>11</v>
      </c>
      <c r="K25" s="193"/>
      <c r="L25" s="194"/>
      <c r="M25" s="193" t="s">
        <v>70</v>
      </c>
      <c r="N25" s="193"/>
      <c r="O25" s="194"/>
      <c r="P25" s="193" t="s">
        <v>71</v>
      </c>
      <c r="Q25" s="193"/>
      <c r="R25" s="194"/>
      <c r="S25" s="50" t="s">
        <v>12</v>
      </c>
      <c r="T25" s="197" t="s">
        <v>15</v>
      </c>
      <c r="U25" s="195" t="s">
        <v>40</v>
      </c>
    </row>
    <row r="26" spans="1:21" ht="46.8" x14ac:dyDescent="0.3">
      <c r="A26" s="11" t="s">
        <v>18</v>
      </c>
      <c r="B26" s="54" t="s">
        <v>1</v>
      </c>
      <c r="C26" s="54" t="s">
        <v>14</v>
      </c>
      <c r="D26" s="87" t="s">
        <v>115</v>
      </c>
      <c r="E26" s="18" t="s">
        <v>116</v>
      </c>
      <c r="F26" s="18" t="s">
        <v>26</v>
      </c>
      <c r="G26" s="54" t="s">
        <v>108</v>
      </c>
      <c r="H26" s="18" t="s">
        <v>109</v>
      </c>
      <c r="I26" s="18" t="s">
        <v>24</v>
      </c>
      <c r="J26" s="54" t="s">
        <v>110</v>
      </c>
      <c r="K26" s="18" t="s">
        <v>117</v>
      </c>
      <c r="L26" s="18" t="s">
        <v>25</v>
      </c>
      <c r="M26" s="54" t="s">
        <v>118</v>
      </c>
      <c r="N26" s="18" t="s">
        <v>111</v>
      </c>
      <c r="O26" s="18" t="s">
        <v>112</v>
      </c>
      <c r="P26" s="54" t="s">
        <v>119</v>
      </c>
      <c r="Q26" s="18" t="s">
        <v>113</v>
      </c>
      <c r="R26" s="18" t="s">
        <v>114</v>
      </c>
      <c r="S26" s="51" t="s">
        <v>13</v>
      </c>
      <c r="T26" s="198"/>
      <c r="U26" s="196"/>
    </row>
    <row r="27" spans="1:21" ht="15.6" x14ac:dyDescent="0.3">
      <c r="A27" s="97" t="s">
        <v>129</v>
      </c>
      <c r="B27" s="46"/>
      <c r="C27" s="46"/>
      <c r="D27" s="90"/>
      <c r="E27" s="44"/>
      <c r="F27" s="44">
        <f>F28+F31</f>
        <v>0</v>
      </c>
      <c r="G27" s="45"/>
      <c r="H27" s="44"/>
      <c r="I27" s="44">
        <f>I28+I31</f>
        <v>0</v>
      </c>
      <c r="J27" s="44"/>
      <c r="K27" s="44"/>
      <c r="L27" s="44">
        <f>L28+L31</f>
        <v>0</v>
      </c>
      <c r="M27" s="44"/>
      <c r="N27" s="44"/>
      <c r="O27" s="44">
        <f>O28+O31</f>
        <v>0</v>
      </c>
      <c r="P27" s="44"/>
      <c r="Q27" s="44"/>
      <c r="R27" s="44">
        <f>R28+R31</f>
        <v>0</v>
      </c>
      <c r="S27" s="140">
        <f>SUM(F27:R27)</f>
        <v>0</v>
      </c>
      <c r="T27" s="44">
        <f>T28+T31</f>
        <v>0</v>
      </c>
      <c r="U27" s="132"/>
    </row>
    <row r="28" spans="1:21" ht="15.6" x14ac:dyDescent="0.3">
      <c r="A28" s="97" t="s">
        <v>72</v>
      </c>
      <c r="B28" s="46"/>
      <c r="C28" s="46">
        <f>C29</f>
        <v>0</v>
      </c>
      <c r="D28" s="90"/>
      <c r="E28" s="44"/>
      <c r="F28" s="44">
        <f>SUM(F29:F30)</f>
        <v>0</v>
      </c>
      <c r="G28" s="45"/>
      <c r="H28" s="44"/>
      <c r="I28" s="44">
        <f>SUM(I29:I30)</f>
        <v>0</v>
      </c>
      <c r="J28" s="44"/>
      <c r="K28" s="44"/>
      <c r="L28" s="44">
        <f>SUM(L29:L30)</f>
        <v>0</v>
      </c>
      <c r="M28" s="44"/>
      <c r="N28" s="44"/>
      <c r="O28" s="44">
        <f>SUM(O29:O30)</f>
        <v>0</v>
      </c>
      <c r="P28" s="44"/>
      <c r="Q28" s="44"/>
      <c r="R28" s="44">
        <f>SUM(R29:R30)</f>
        <v>0</v>
      </c>
      <c r="S28" s="140">
        <f>SUM(F28:R28)</f>
        <v>0</v>
      </c>
      <c r="T28" s="44">
        <f>SUM(T29:T30)</f>
        <v>0</v>
      </c>
      <c r="U28" s="132"/>
    </row>
    <row r="29" spans="1:21" ht="15.6" x14ac:dyDescent="0.3">
      <c r="A29" s="131" t="s">
        <v>122</v>
      </c>
      <c r="B29" s="124" t="s">
        <v>31</v>
      </c>
      <c r="C29" s="125">
        <v>0</v>
      </c>
      <c r="D29" s="126">
        <v>3500</v>
      </c>
      <c r="E29" s="20">
        <f>C17</f>
        <v>0</v>
      </c>
      <c r="F29" s="126">
        <f>D29*E29</f>
        <v>0</v>
      </c>
      <c r="G29" s="126">
        <v>3500</v>
      </c>
      <c r="H29" s="150">
        <f>D17</f>
        <v>0</v>
      </c>
      <c r="I29" s="139">
        <f>G29*H29</f>
        <v>0</v>
      </c>
      <c r="J29" s="126">
        <v>3500</v>
      </c>
      <c r="K29" s="20">
        <f>E17</f>
        <v>0</v>
      </c>
      <c r="L29" s="139">
        <f>J29*K29</f>
        <v>0</v>
      </c>
      <c r="M29" s="126">
        <v>3500</v>
      </c>
      <c r="N29" s="20">
        <f>F17</f>
        <v>0</v>
      </c>
      <c r="O29" s="139">
        <f>M29*N29</f>
        <v>0</v>
      </c>
      <c r="P29" s="126">
        <v>3500</v>
      </c>
      <c r="Q29" s="20">
        <f>G17</f>
        <v>0</v>
      </c>
      <c r="R29" s="139">
        <f>P29*Q29</f>
        <v>0</v>
      </c>
      <c r="S29" s="141">
        <f>R29+O29+L29+I29+F29</f>
        <v>0</v>
      </c>
      <c r="T29" s="141">
        <f>S29*C29</f>
        <v>0</v>
      </c>
      <c r="U29" s="128"/>
    </row>
    <row r="30" spans="1:21" ht="15.6" x14ac:dyDescent="0.3">
      <c r="A30" s="131" t="s">
        <v>123</v>
      </c>
      <c r="B30" s="124" t="s">
        <v>31</v>
      </c>
      <c r="C30" s="125">
        <v>0</v>
      </c>
      <c r="D30" s="126">
        <v>1</v>
      </c>
      <c r="E30" s="138">
        <v>0</v>
      </c>
      <c r="F30" s="126">
        <f>D30*E30</f>
        <v>0</v>
      </c>
      <c r="G30" s="126">
        <v>1</v>
      </c>
      <c r="H30" s="20">
        <f>E30*1.056</f>
        <v>0</v>
      </c>
      <c r="I30" s="139">
        <f>G30*H30</f>
        <v>0</v>
      </c>
      <c r="J30" s="126">
        <v>1</v>
      </c>
      <c r="K30" s="20">
        <f>H30*1.056</f>
        <v>0</v>
      </c>
      <c r="L30" s="139">
        <f>J30*K30</f>
        <v>0</v>
      </c>
      <c r="M30" s="126">
        <v>1</v>
      </c>
      <c r="N30" s="20">
        <f>K30*1.056</f>
        <v>0</v>
      </c>
      <c r="O30" s="139">
        <f>M30*N30</f>
        <v>0</v>
      </c>
      <c r="P30" s="126">
        <v>1</v>
      </c>
      <c r="Q30" s="20">
        <f>N30*1.056</f>
        <v>0</v>
      </c>
      <c r="R30" s="139">
        <f>P30*Q30</f>
        <v>0</v>
      </c>
      <c r="S30" s="141">
        <f>R30+O30+L30+I30+F30</f>
        <v>0</v>
      </c>
      <c r="T30" s="141">
        <f>S30*C30</f>
        <v>0</v>
      </c>
      <c r="U30" s="128"/>
    </row>
    <row r="31" spans="1:21" ht="15.6" x14ac:dyDescent="0.3">
      <c r="A31" s="97" t="s">
        <v>73</v>
      </c>
      <c r="B31" s="46"/>
      <c r="C31" s="46">
        <f>C32</f>
        <v>0</v>
      </c>
      <c r="D31" s="90"/>
      <c r="E31" s="44"/>
      <c r="F31" s="44">
        <f>SUM(F32:F42)</f>
        <v>0</v>
      </c>
      <c r="G31" s="45"/>
      <c r="H31" s="44"/>
      <c r="I31" s="44">
        <f>SUM(I32:I42)</f>
        <v>0</v>
      </c>
      <c r="J31" s="44"/>
      <c r="K31" s="44"/>
      <c r="L31" s="44">
        <f>SUM(L32:L42)</f>
        <v>0</v>
      </c>
      <c r="M31" s="44"/>
      <c r="N31" s="44"/>
      <c r="O31" s="44">
        <f>SUM(O32:O42)</f>
        <v>0</v>
      </c>
      <c r="P31" s="44"/>
      <c r="Q31" s="44"/>
      <c r="R31" s="44">
        <f>SUM(R32:R42)</f>
        <v>0</v>
      </c>
      <c r="S31" s="140">
        <f>SUM(F31:R31)</f>
        <v>0</v>
      </c>
      <c r="T31" s="44">
        <f>SUM(T32:T42)</f>
        <v>0</v>
      </c>
      <c r="U31" s="44"/>
    </row>
    <row r="32" spans="1:21" ht="15.6" x14ac:dyDescent="0.3">
      <c r="A32" s="131" t="s">
        <v>122</v>
      </c>
      <c r="B32" s="124" t="s">
        <v>31</v>
      </c>
      <c r="C32" s="125">
        <v>0</v>
      </c>
      <c r="D32" s="126">
        <v>26500</v>
      </c>
      <c r="E32" s="20">
        <f>C18</f>
        <v>0</v>
      </c>
      <c r="F32" s="135">
        <f>D32*E32</f>
        <v>0</v>
      </c>
      <c r="G32" s="126">
        <v>10000</v>
      </c>
      <c r="H32" s="20">
        <f>D19</f>
        <v>0</v>
      </c>
      <c r="I32" s="139">
        <f>G32*H32</f>
        <v>0</v>
      </c>
      <c r="J32" s="126">
        <v>50000</v>
      </c>
      <c r="K32" s="20">
        <f>E20</f>
        <v>0</v>
      </c>
      <c r="L32" s="139">
        <f>J32*K32</f>
        <v>0</v>
      </c>
      <c r="M32" s="126">
        <v>50000</v>
      </c>
      <c r="N32" s="20">
        <f>F21</f>
        <v>0</v>
      </c>
      <c r="O32" s="139">
        <f>M32*N32</f>
        <v>0</v>
      </c>
      <c r="P32" s="126">
        <v>100000</v>
      </c>
      <c r="Q32" s="20">
        <f>G22</f>
        <v>0</v>
      </c>
      <c r="R32" s="139">
        <f>P32*Q32</f>
        <v>0</v>
      </c>
      <c r="S32" s="141">
        <f>R32+O32+L32+I32+F32</f>
        <v>0</v>
      </c>
      <c r="T32" s="141">
        <f>S32*C32</f>
        <v>0</v>
      </c>
      <c r="U32" s="128"/>
    </row>
    <row r="33" spans="1:21" ht="15.6" x14ac:dyDescent="0.3">
      <c r="A33" s="131" t="s">
        <v>134</v>
      </c>
      <c r="B33" s="124" t="s">
        <v>31</v>
      </c>
      <c r="C33" s="125">
        <v>0</v>
      </c>
      <c r="D33" s="126">
        <v>0</v>
      </c>
      <c r="E33" s="20">
        <v>0</v>
      </c>
      <c r="F33" s="135">
        <f t="shared" ref="F33:F42" si="2">D33*E33</f>
        <v>0</v>
      </c>
      <c r="G33" s="126">
        <v>0</v>
      </c>
      <c r="H33" s="20">
        <v>0</v>
      </c>
      <c r="I33" s="135">
        <f t="shared" ref="I33:I42" si="3">G33*H33</f>
        <v>0</v>
      </c>
      <c r="J33" s="126">
        <v>0</v>
      </c>
      <c r="K33" s="20">
        <v>0</v>
      </c>
      <c r="L33" s="135">
        <f t="shared" ref="L33:L42" si="4">J33*K33</f>
        <v>0</v>
      </c>
      <c r="M33" s="126">
        <v>0</v>
      </c>
      <c r="N33" s="20">
        <v>0</v>
      </c>
      <c r="O33" s="135">
        <f t="shared" ref="O33:O42" si="5">M33*N33</f>
        <v>0</v>
      </c>
      <c r="P33" s="126">
        <v>0</v>
      </c>
      <c r="Q33" s="20">
        <v>0</v>
      </c>
      <c r="R33" s="135">
        <f t="shared" ref="R33:R42" si="6">P33*Q33</f>
        <v>0</v>
      </c>
      <c r="S33" s="141">
        <f t="shared" ref="S33:S42" si="7">R33+O33+L33+I33+F33</f>
        <v>0</v>
      </c>
      <c r="T33" s="141">
        <f>S27*C27</f>
        <v>0</v>
      </c>
      <c r="U33" s="128"/>
    </row>
    <row r="34" spans="1:21" ht="15.6" x14ac:dyDescent="0.3">
      <c r="A34" s="131" t="s">
        <v>134</v>
      </c>
      <c r="B34" s="124" t="s">
        <v>31</v>
      </c>
      <c r="C34" s="125">
        <v>0</v>
      </c>
      <c r="D34" s="126">
        <v>0</v>
      </c>
      <c r="E34" s="20">
        <v>0</v>
      </c>
      <c r="F34" s="135">
        <f t="shared" si="2"/>
        <v>0</v>
      </c>
      <c r="G34" s="126">
        <v>0</v>
      </c>
      <c r="H34" s="20">
        <v>0</v>
      </c>
      <c r="I34" s="135">
        <f t="shared" si="3"/>
        <v>0</v>
      </c>
      <c r="J34" s="126">
        <v>0</v>
      </c>
      <c r="K34" s="20">
        <v>0</v>
      </c>
      <c r="L34" s="135">
        <f t="shared" si="4"/>
        <v>0</v>
      </c>
      <c r="M34" s="126">
        <v>0</v>
      </c>
      <c r="N34" s="20">
        <v>0</v>
      </c>
      <c r="O34" s="135">
        <f t="shared" si="5"/>
        <v>0</v>
      </c>
      <c r="P34" s="126">
        <v>0</v>
      </c>
      <c r="Q34" s="20">
        <v>0</v>
      </c>
      <c r="R34" s="135">
        <f t="shared" si="6"/>
        <v>0</v>
      </c>
      <c r="S34" s="141">
        <f t="shared" si="7"/>
        <v>0</v>
      </c>
      <c r="T34" s="141">
        <f>S27*C27</f>
        <v>0</v>
      </c>
      <c r="U34" s="128"/>
    </row>
    <row r="35" spans="1:21" ht="15.6" x14ac:dyDescent="0.3">
      <c r="A35" s="131" t="s">
        <v>134</v>
      </c>
      <c r="B35" s="124" t="s">
        <v>31</v>
      </c>
      <c r="C35" s="125">
        <v>0</v>
      </c>
      <c r="D35" s="126">
        <v>0</v>
      </c>
      <c r="E35" s="20">
        <v>0</v>
      </c>
      <c r="F35" s="135">
        <f t="shared" si="2"/>
        <v>0</v>
      </c>
      <c r="G35" s="126">
        <v>0</v>
      </c>
      <c r="H35" s="20">
        <v>0</v>
      </c>
      <c r="I35" s="135">
        <f t="shared" si="3"/>
        <v>0</v>
      </c>
      <c r="J35" s="126">
        <v>0</v>
      </c>
      <c r="K35" s="20">
        <v>0</v>
      </c>
      <c r="L35" s="135">
        <f t="shared" si="4"/>
        <v>0</v>
      </c>
      <c r="M35" s="126">
        <v>0</v>
      </c>
      <c r="N35" s="20">
        <v>0</v>
      </c>
      <c r="O35" s="135">
        <f t="shared" si="5"/>
        <v>0</v>
      </c>
      <c r="P35" s="126">
        <v>0</v>
      </c>
      <c r="Q35" s="20">
        <v>0</v>
      </c>
      <c r="R35" s="135">
        <f t="shared" si="6"/>
        <v>0</v>
      </c>
      <c r="S35" s="141">
        <f t="shared" si="7"/>
        <v>0</v>
      </c>
      <c r="T35" s="141">
        <f>S27*C27</f>
        <v>0</v>
      </c>
      <c r="U35" s="128"/>
    </row>
    <row r="36" spans="1:21" ht="15.6" x14ac:dyDescent="0.3">
      <c r="A36" s="131" t="s">
        <v>134</v>
      </c>
      <c r="B36" s="124" t="s">
        <v>31</v>
      </c>
      <c r="C36" s="125">
        <v>0</v>
      </c>
      <c r="D36" s="126">
        <v>0</v>
      </c>
      <c r="E36" s="20">
        <v>0</v>
      </c>
      <c r="F36" s="135">
        <f t="shared" si="2"/>
        <v>0</v>
      </c>
      <c r="G36" s="126">
        <v>0</v>
      </c>
      <c r="H36" s="20">
        <v>0</v>
      </c>
      <c r="I36" s="135">
        <f t="shared" si="3"/>
        <v>0</v>
      </c>
      <c r="J36" s="126">
        <v>0</v>
      </c>
      <c r="K36" s="20">
        <v>0</v>
      </c>
      <c r="L36" s="135">
        <f t="shared" si="4"/>
        <v>0</v>
      </c>
      <c r="M36" s="126">
        <v>0</v>
      </c>
      <c r="N36" s="20">
        <v>0</v>
      </c>
      <c r="O36" s="135">
        <f t="shared" si="5"/>
        <v>0</v>
      </c>
      <c r="P36" s="126">
        <v>0</v>
      </c>
      <c r="Q36" s="20">
        <v>0</v>
      </c>
      <c r="R36" s="135">
        <f t="shared" si="6"/>
        <v>0</v>
      </c>
      <c r="S36" s="141">
        <f t="shared" si="7"/>
        <v>0</v>
      </c>
      <c r="T36" s="141">
        <f>S27*C27</f>
        <v>0</v>
      </c>
      <c r="U36" s="128"/>
    </row>
    <row r="37" spans="1:21" ht="15.6" x14ac:dyDescent="0.3">
      <c r="A37" s="131" t="s">
        <v>134</v>
      </c>
      <c r="B37" s="124" t="s">
        <v>31</v>
      </c>
      <c r="C37" s="125">
        <v>0</v>
      </c>
      <c r="D37" s="126">
        <v>0</v>
      </c>
      <c r="E37" s="20">
        <v>0</v>
      </c>
      <c r="F37" s="135">
        <f t="shared" si="2"/>
        <v>0</v>
      </c>
      <c r="G37" s="126">
        <v>0</v>
      </c>
      <c r="H37" s="20">
        <v>0</v>
      </c>
      <c r="I37" s="135">
        <f t="shared" si="3"/>
        <v>0</v>
      </c>
      <c r="J37" s="126">
        <v>0</v>
      </c>
      <c r="K37" s="20">
        <v>0</v>
      </c>
      <c r="L37" s="135">
        <f t="shared" si="4"/>
        <v>0</v>
      </c>
      <c r="M37" s="126">
        <v>0</v>
      </c>
      <c r="N37" s="20">
        <v>0</v>
      </c>
      <c r="O37" s="135">
        <f t="shared" si="5"/>
        <v>0</v>
      </c>
      <c r="P37" s="126">
        <v>0</v>
      </c>
      <c r="Q37" s="20">
        <v>0</v>
      </c>
      <c r="R37" s="135">
        <f t="shared" si="6"/>
        <v>0</v>
      </c>
      <c r="S37" s="141">
        <f t="shared" si="7"/>
        <v>0</v>
      </c>
      <c r="T37" s="141">
        <f>S27*C27</f>
        <v>0</v>
      </c>
      <c r="U37" s="128"/>
    </row>
    <row r="38" spans="1:21" ht="15.6" x14ac:dyDescent="0.3">
      <c r="A38" s="131" t="s">
        <v>134</v>
      </c>
      <c r="B38" s="124" t="s">
        <v>31</v>
      </c>
      <c r="C38" s="125">
        <v>0</v>
      </c>
      <c r="D38" s="126">
        <v>0</v>
      </c>
      <c r="E38" s="20">
        <v>0</v>
      </c>
      <c r="F38" s="135">
        <f t="shared" si="2"/>
        <v>0</v>
      </c>
      <c r="G38" s="126">
        <v>0</v>
      </c>
      <c r="H38" s="20">
        <v>0</v>
      </c>
      <c r="I38" s="135">
        <f t="shared" si="3"/>
        <v>0</v>
      </c>
      <c r="J38" s="126">
        <v>0</v>
      </c>
      <c r="K38" s="20">
        <v>0</v>
      </c>
      <c r="L38" s="135">
        <f t="shared" si="4"/>
        <v>0</v>
      </c>
      <c r="M38" s="126">
        <v>0</v>
      </c>
      <c r="N38" s="20">
        <v>0</v>
      </c>
      <c r="O38" s="135">
        <f t="shared" si="5"/>
        <v>0</v>
      </c>
      <c r="P38" s="126">
        <v>0</v>
      </c>
      <c r="Q38" s="20">
        <v>0</v>
      </c>
      <c r="R38" s="135">
        <f t="shared" si="6"/>
        <v>0</v>
      </c>
      <c r="S38" s="141">
        <f t="shared" si="7"/>
        <v>0</v>
      </c>
      <c r="T38" s="141">
        <f>S27*C27</f>
        <v>0</v>
      </c>
      <c r="U38" s="128"/>
    </row>
    <row r="39" spans="1:21" ht="15.6" x14ac:dyDescent="0.3">
      <c r="A39" s="131" t="s">
        <v>134</v>
      </c>
      <c r="B39" s="124" t="s">
        <v>31</v>
      </c>
      <c r="C39" s="125">
        <v>0</v>
      </c>
      <c r="D39" s="126">
        <v>0</v>
      </c>
      <c r="E39" s="20">
        <v>0</v>
      </c>
      <c r="F39" s="135">
        <f t="shared" si="2"/>
        <v>0</v>
      </c>
      <c r="G39" s="126">
        <v>0</v>
      </c>
      <c r="H39" s="20">
        <v>0</v>
      </c>
      <c r="I39" s="135">
        <f t="shared" si="3"/>
        <v>0</v>
      </c>
      <c r="J39" s="126">
        <v>0</v>
      </c>
      <c r="K39" s="20">
        <v>0</v>
      </c>
      <c r="L39" s="135">
        <f t="shared" si="4"/>
        <v>0</v>
      </c>
      <c r="M39" s="126">
        <v>0</v>
      </c>
      <c r="N39" s="20">
        <v>0</v>
      </c>
      <c r="O39" s="135">
        <f t="shared" si="5"/>
        <v>0</v>
      </c>
      <c r="P39" s="126">
        <v>0</v>
      </c>
      <c r="Q39" s="20">
        <v>0</v>
      </c>
      <c r="R39" s="135">
        <f t="shared" si="6"/>
        <v>0</v>
      </c>
      <c r="S39" s="141">
        <f t="shared" si="7"/>
        <v>0</v>
      </c>
      <c r="T39" s="141">
        <f>S27*C27</f>
        <v>0</v>
      </c>
      <c r="U39" s="128"/>
    </row>
    <row r="40" spans="1:21" ht="15.6" x14ac:dyDescent="0.3">
      <c r="A40" s="131" t="s">
        <v>134</v>
      </c>
      <c r="B40" s="124" t="s">
        <v>31</v>
      </c>
      <c r="C40" s="125">
        <v>0</v>
      </c>
      <c r="D40" s="126">
        <v>0</v>
      </c>
      <c r="E40" s="20">
        <v>0</v>
      </c>
      <c r="F40" s="135">
        <f t="shared" si="2"/>
        <v>0</v>
      </c>
      <c r="G40" s="126">
        <v>0</v>
      </c>
      <c r="H40" s="20">
        <v>0</v>
      </c>
      <c r="I40" s="135">
        <f t="shared" si="3"/>
        <v>0</v>
      </c>
      <c r="J40" s="126">
        <v>0</v>
      </c>
      <c r="K40" s="20">
        <v>0</v>
      </c>
      <c r="L40" s="135">
        <f t="shared" si="4"/>
        <v>0</v>
      </c>
      <c r="M40" s="126">
        <v>0</v>
      </c>
      <c r="N40" s="20">
        <v>0</v>
      </c>
      <c r="O40" s="135">
        <f t="shared" si="5"/>
        <v>0</v>
      </c>
      <c r="P40" s="126">
        <v>0</v>
      </c>
      <c r="Q40" s="20">
        <v>0</v>
      </c>
      <c r="R40" s="135">
        <f t="shared" si="6"/>
        <v>0</v>
      </c>
      <c r="S40" s="141">
        <f t="shared" si="7"/>
        <v>0</v>
      </c>
      <c r="T40" s="141">
        <f>S27*C27</f>
        <v>0</v>
      </c>
      <c r="U40" s="128"/>
    </row>
    <row r="41" spans="1:21" ht="15.6" x14ac:dyDescent="0.3">
      <c r="A41" s="131" t="s">
        <v>134</v>
      </c>
      <c r="B41" s="124" t="s">
        <v>31</v>
      </c>
      <c r="C41" s="125">
        <v>0</v>
      </c>
      <c r="D41" s="126">
        <v>0</v>
      </c>
      <c r="E41" s="20">
        <v>0</v>
      </c>
      <c r="F41" s="135">
        <f t="shared" si="2"/>
        <v>0</v>
      </c>
      <c r="G41" s="126">
        <v>0</v>
      </c>
      <c r="H41" s="20">
        <v>0</v>
      </c>
      <c r="I41" s="135">
        <f t="shared" si="3"/>
        <v>0</v>
      </c>
      <c r="J41" s="126">
        <v>0</v>
      </c>
      <c r="K41" s="20">
        <v>0</v>
      </c>
      <c r="L41" s="135">
        <f t="shared" si="4"/>
        <v>0</v>
      </c>
      <c r="M41" s="126">
        <v>0</v>
      </c>
      <c r="N41" s="20">
        <v>0</v>
      </c>
      <c r="O41" s="135">
        <f t="shared" si="5"/>
        <v>0</v>
      </c>
      <c r="P41" s="126">
        <v>0</v>
      </c>
      <c r="Q41" s="20">
        <v>0</v>
      </c>
      <c r="R41" s="135">
        <f t="shared" si="6"/>
        <v>0</v>
      </c>
      <c r="S41" s="141">
        <f t="shared" si="7"/>
        <v>0</v>
      </c>
      <c r="T41" s="141">
        <f>S27*C27</f>
        <v>0</v>
      </c>
      <c r="U41" s="128"/>
    </row>
    <row r="42" spans="1:21" ht="15.6" x14ac:dyDescent="0.3">
      <c r="A42" s="131" t="s">
        <v>134</v>
      </c>
      <c r="B42" s="124" t="s">
        <v>31</v>
      </c>
      <c r="C42" s="125">
        <v>0</v>
      </c>
      <c r="D42" s="126">
        <v>0</v>
      </c>
      <c r="E42" s="20">
        <v>0</v>
      </c>
      <c r="F42" s="135">
        <f t="shared" si="2"/>
        <v>0</v>
      </c>
      <c r="G42" s="126">
        <v>0</v>
      </c>
      <c r="H42" s="20">
        <v>0</v>
      </c>
      <c r="I42" s="135">
        <f t="shared" si="3"/>
        <v>0</v>
      </c>
      <c r="J42" s="126">
        <v>0</v>
      </c>
      <c r="K42" s="20">
        <v>0</v>
      </c>
      <c r="L42" s="135">
        <f t="shared" si="4"/>
        <v>0</v>
      </c>
      <c r="M42" s="126">
        <v>0</v>
      </c>
      <c r="N42" s="20">
        <v>0</v>
      </c>
      <c r="O42" s="135">
        <f t="shared" si="5"/>
        <v>0</v>
      </c>
      <c r="P42" s="126">
        <v>0</v>
      </c>
      <c r="Q42" s="20">
        <v>0</v>
      </c>
      <c r="R42" s="135">
        <f t="shared" si="6"/>
        <v>0</v>
      </c>
      <c r="S42" s="141">
        <f t="shared" si="7"/>
        <v>0</v>
      </c>
      <c r="T42" s="141">
        <f>S27*C27</f>
        <v>0</v>
      </c>
      <c r="U42" s="128"/>
    </row>
    <row r="43" spans="1:21" ht="15.6" x14ac:dyDescent="0.3">
      <c r="A43" s="131"/>
      <c r="B43" s="124"/>
      <c r="C43" s="125"/>
      <c r="D43" s="126"/>
      <c r="E43" s="20"/>
      <c r="F43" s="126"/>
      <c r="G43" s="126"/>
      <c r="H43" s="20"/>
      <c r="I43" s="126"/>
      <c r="J43" s="126"/>
      <c r="K43" s="20"/>
      <c r="L43" s="126"/>
      <c r="M43" s="126"/>
      <c r="N43" s="20"/>
      <c r="O43" s="126"/>
      <c r="P43" s="126"/>
      <c r="Q43" s="20"/>
      <c r="R43" s="126"/>
      <c r="S43" s="128"/>
      <c r="T43" s="128"/>
      <c r="U43" s="128"/>
    </row>
  </sheetData>
  <protectedRanges>
    <protectedRange sqref="J28 M28 P28 J31 M31 P31" name="Range5_2"/>
    <protectedRange sqref="G28 G31" name="Range4"/>
    <protectedRange sqref="C29:C30 D28:D29 B31:C31 C32:C42 G32 D31:D32 B28:C28 F32:F42 F29:G30 I29:J30 L29:M30 O29:P30 R29:R30 I32:J32 L32:M32 O32:P32 I33:I42 L33:L42 O33:O42 R32:R42 A28:A42" name="Range3_2"/>
  </protectedRanges>
  <mergeCells count="15">
    <mergeCell ref="A3:D3"/>
    <mergeCell ref="A12:H12"/>
    <mergeCell ref="P25:R25"/>
    <mergeCell ref="U25:U26"/>
    <mergeCell ref="T25:T26"/>
    <mergeCell ref="D25:F25"/>
    <mergeCell ref="G25:I25"/>
    <mergeCell ref="J25:L25"/>
    <mergeCell ref="M25:O25"/>
    <mergeCell ref="A13:H13"/>
    <mergeCell ref="B15:H15"/>
    <mergeCell ref="A4:F4"/>
    <mergeCell ref="A6:F6"/>
    <mergeCell ref="A5:H5"/>
    <mergeCell ref="A9:D9"/>
  </mergeCells>
  <dataValidations disablePrompts="1" count="1">
    <dataValidation type="decimal" operator="greaterThanOrEqual" allowBlank="1" showInputMessage="1" showErrorMessage="1" sqref="F32:F42 D28:D29 D31:D32 F29:F30 G28:G32 R29:R30 I32:I42 L32:L42 J28:J32 M28:M32 P28:P32 I29:I30 L29:L30 O29:O30 O32:O42 R32:R42" xr:uid="{97262A2A-8476-4647-8ADD-22816D866C67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2E9B9-8628-4613-A4BE-EE48A4D9E394}">
  <dimension ref="A1:R25"/>
  <sheetViews>
    <sheetView showGridLines="0" workbookViewId="0">
      <selection activeCell="D13" sqref="D13"/>
    </sheetView>
  </sheetViews>
  <sheetFormatPr defaultColWidth="8.77734375" defaultRowHeight="14.4" x14ac:dyDescent="0.3"/>
  <cols>
    <col min="1" max="1" width="75.44140625" customWidth="1"/>
    <col min="2" max="2" width="21" customWidth="1"/>
    <col min="4" max="4" width="9.44140625" bestFit="1" customWidth="1"/>
    <col min="5" max="6" width="15.109375" bestFit="1" customWidth="1"/>
    <col min="7" max="7" width="9.44140625" bestFit="1" customWidth="1"/>
    <col min="8" max="9" width="15.109375" bestFit="1" customWidth="1"/>
    <col min="10" max="10" width="9.44140625" bestFit="1" customWidth="1"/>
    <col min="11" max="12" width="15.109375" bestFit="1" customWidth="1"/>
    <col min="14" max="14" width="11.109375" customWidth="1"/>
    <col min="15" max="15" width="15.109375" bestFit="1" customWidth="1"/>
    <col min="17" max="17" width="10.77734375" customWidth="1"/>
    <col min="18" max="18" width="15.109375" bestFit="1" customWidth="1"/>
    <col min="19" max="19" width="16.109375" bestFit="1" customWidth="1"/>
    <col min="20" max="20" width="13.44140625" bestFit="1" customWidth="1"/>
  </cols>
  <sheetData>
    <row r="1" spans="1:10" ht="46.05" customHeight="1" x14ac:dyDescent="0.3">
      <c r="A1" s="156" t="s">
        <v>62</v>
      </c>
      <c r="B1" s="157"/>
      <c r="C1" s="157"/>
      <c r="D1" s="157"/>
    </row>
    <row r="2" spans="1:10" x14ac:dyDescent="0.3">
      <c r="A2" s="200" t="s">
        <v>53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x14ac:dyDescent="0.3">
      <c r="A3" s="200" t="s">
        <v>54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x14ac:dyDescent="0.3">
      <c r="A4" s="200" t="s">
        <v>55</v>
      </c>
      <c r="B4" s="201"/>
      <c r="C4" s="201"/>
      <c r="D4" s="201"/>
      <c r="E4" s="201"/>
      <c r="F4" s="201"/>
      <c r="G4" s="201"/>
      <c r="H4" s="201"/>
      <c r="I4" s="201"/>
      <c r="J4" s="201"/>
    </row>
    <row r="5" spans="1:10" x14ac:dyDescent="0.3">
      <c r="A5" s="200" t="s">
        <v>56</v>
      </c>
      <c r="B5" s="201"/>
      <c r="C5" s="201"/>
      <c r="D5" s="201"/>
      <c r="E5" s="201"/>
      <c r="F5" s="201"/>
      <c r="G5" s="201"/>
      <c r="H5" s="201"/>
      <c r="I5" s="201"/>
      <c r="J5" s="201"/>
    </row>
    <row r="6" spans="1:10" x14ac:dyDescent="0.3">
      <c r="A6" s="200" t="s">
        <v>57</v>
      </c>
      <c r="B6" s="201"/>
      <c r="C6" s="201"/>
      <c r="D6" s="201"/>
      <c r="E6" s="201"/>
      <c r="F6" s="201"/>
      <c r="G6" s="201"/>
      <c r="H6" s="201"/>
      <c r="I6" s="201"/>
      <c r="J6" s="201"/>
    </row>
    <row r="7" spans="1:10" x14ac:dyDescent="0.3">
      <c r="A7" s="200" t="s">
        <v>58</v>
      </c>
      <c r="B7" s="201"/>
      <c r="C7" s="201"/>
      <c r="D7" s="201"/>
      <c r="E7" s="201"/>
      <c r="F7" s="201"/>
      <c r="G7" s="201"/>
      <c r="H7" s="201"/>
      <c r="I7" s="201"/>
      <c r="J7" s="201"/>
    </row>
    <row r="8" spans="1:10" x14ac:dyDescent="0.3">
      <c r="A8" s="200" t="s">
        <v>59</v>
      </c>
      <c r="B8" s="201"/>
      <c r="C8" s="201"/>
      <c r="D8" s="201"/>
      <c r="E8" s="201"/>
      <c r="F8" s="201"/>
      <c r="G8" s="201"/>
      <c r="H8" s="201"/>
      <c r="I8" s="201"/>
      <c r="J8" s="201"/>
    </row>
    <row r="9" spans="1:10" x14ac:dyDescent="0.3">
      <c r="A9" s="200" t="s">
        <v>121</v>
      </c>
      <c r="B9" s="201"/>
      <c r="C9" s="201"/>
      <c r="D9" s="201"/>
      <c r="E9" s="201"/>
      <c r="F9" s="201"/>
      <c r="G9" s="201"/>
      <c r="H9" s="201"/>
      <c r="I9" s="201"/>
      <c r="J9" s="201"/>
    </row>
    <row r="10" spans="1:10" x14ac:dyDescent="0.3">
      <c r="A10" s="202" t="s">
        <v>60</v>
      </c>
      <c r="B10" s="203"/>
      <c r="C10" s="203"/>
      <c r="D10" s="203"/>
      <c r="E10" s="203"/>
      <c r="F10" s="203"/>
      <c r="G10" s="203"/>
      <c r="H10" s="203"/>
      <c r="I10" s="203"/>
      <c r="J10" s="203"/>
    </row>
    <row r="11" spans="1:10" ht="19.95" customHeight="1" x14ac:dyDescent="0.3">
      <c r="A11" s="103"/>
    </row>
    <row r="12" spans="1:10" ht="19.95" customHeight="1" thickBot="1" x14ac:dyDescent="0.35">
      <c r="A12" s="99" t="s">
        <v>61</v>
      </c>
    </row>
    <row r="13" spans="1:10" ht="19.95" customHeight="1" thickBot="1" x14ac:dyDescent="0.35">
      <c r="A13" s="107" t="s">
        <v>62</v>
      </c>
      <c r="B13" s="108" t="s">
        <v>63</v>
      </c>
    </row>
    <row r="14" spans="1:10" ht="19.95" customHeight="1" thickBot="1" x14ac:dyDescent="0.35">
      <c r="A14" s="109" t="s">
        <v>64</v>
      </c>
      <c r="B14" s="143">
        <v>0</v>
      </c>
    </row>
    <row r="15" spans="1:10" ht="19.95" customHeight="1" thickBot="1" x14ac:dyDescent="0.35">
      <c r="A15" s="109" t="s">
        <v>65</v>
      </c>
      <c r="B15" s="143">
        <v>0</v>
      </c>
    </row>
    <row r="16" spans="1:10" ht="19.95" customHeight="1" thickBot="1" x14ac:dyDescent="0.35">
      <c r="A16" s="109" t="s">
        <v>66</v>
      </c>
      <c r="B16" s="143">
        <v>0</v>
      </c>
    </row>
    <row r="17" spans="1:18" ht="19.95" customHeight="1" thickBot="1" x14ac:dyDescent="0.35">
      <c r="A17" s="109" t="s">
        <v>67</v>
      </c>
      <c r="B17" s="143">
        <v>0</v>
      </c>
    </row>
    <row r="18" spans="1:18" ht="19.95" customHeight="1" thickBot="1" x14ac:dyDescent="0.35">
      <c r="A18" s="110" t="s">
        <v>68</v>
      </c>
      <c r="B18" s="130">
        <f>AVERAGE(B14:B17)</f>
        <v>0</v>
      </c>
    </row>
    <row r="19" spans="1:18" ht="19.95" customHeight="1" x14ac:dyDescent="0.3">
      <c r="A19" s="102"/>
    </row>
    <row r="20" spans="1:18" ht="19.95" customHeight="1" x14ac:dyDescent="0.3">
      <c r="A20" s="99" t="s">
        <v>69</v>
      </c>
    </row>
    <row r="21" spans="1:18" ht="40.799999999999997" customHeight="1" x14ac:dyDescent="0.3"/>
    <row r="22" spans="1:18" ht="40.799999999999997" customHeight="1" x14ac:dyDescent="0.3">
      <c r="A22" s="11"/>
      <c r="B22" s="54"/>
      <c r="C22" s="193" t="s">
        <v>9</v>
      </c>
      <c r="D22" s="193"/>
      <c r="E22" s="193"/>
      <c r="F22" s="193" t="s">
        <v>10</v>
      </c>
      <c r="G22" s="193"/>
      <c r="H22" s="193"/>
      <c r="I22" s="193" t="s">
        <v>11</v>
      </c>
      <c r="J22" s="193"/>
      <c r="K22" s="194"/>
      <c r="L22" s="193" t="s">
        <v>70</v>
      </c>
      <c r="M22" s="193"/>
      <c r="N22" s="194"/>
      <c r="O22" s="193" t="s">
        <v>71</v>
      </c>
      <c r="P22" s="193"/>
      <c r="Q22" s="194"/>
      <c r="R22" s="50" t="s">
        <v>12</v>
      </c>
    </row>
    <row r="23" spans="1:18" ht="62.4" x14ac:dyDescent="0.3">
      <c r="A23" s="11" t="s">
        <v>18</v>
      </c>
      <c r="B23" s="54" t="s">
        <v>1</v>
      </c>
      <c r="C23" s="87" t="s">
        <v>115</v>
      </c>
      <c r="D23" s="18" t="s">
        <v>116</v>
      </c>
      <c r="E23" s="18" t="s">
        <v>26</v>
      </c>
      <c r="F23" s="54" t="s">
        <v>108</v>
      </c>
      <c r="G23" s="18" t="s">
        <v>109</v>
      </c>
      <c r="H23" s="18" t="s">
        <v>24</v>
      </c>
      <c r="I23" s="54" t="s">
        <v>110</v>
      </c>
      <c r="J23" s="18" t="s">
        <v>117</v>
      </c>
      <c r="K23" s="18" t="s">
        <v>25</v>
      </c>
      <c r="L23" s="54" t="s">
        <v>118</v>
      </c>
      <c r="M23" s="18" t="s">
        <v>111</v>
      </c>
      <c r="N23" s="18" t="s">
        <v>112</v>
      </c>
      <c r="O23" s="54" t="s">
        <v>119</v>
      </c>
      <c r="P23" s="18" t="s">
        <v>113</v>
      </c>
      <c r="Q23" s="18" t="s">
        <v>114</v>
      </c>
      <c r="R23" s="51" t="s">
        <v>13</v>
      </c>
    </row>
    <row r="24" spans="1:18" ht="15.6" x14ac:dyDescent="0.3">
      <c r="A24" s="13" t="s">
        <v>62</v>
      </c>
      <c r="B24" s="47"/>
      <c r="C24" s="88"/>
      <c r="D24" s="43"/>
      <c r="E24" s="44">
        <f>SUBTOTAL(9,E25:E25)</f>
        <v>0</v>
      </c>
      <c r="F24" s="43"/>
      <c r="G24" s="45"/>
      <c r="H24" s="44">
        <f>SUBTOTAL(9,H25:H25)</f>
        <v>0</v>
      </c>
      <c r="I24" s="43"/>
      <c r="J24" s="43"/>
      <c r="K24" s="44">
        <f>SUBTOTAL(9,K25:K25)</f>
        <v>0</v>
      </c>
      <c r="L24" s="43"/>
      <c r="M24" s="43"/>
      <c r="N24" s="44">
        <f>SUBTOTAL(9,N25:N25)</f>
        <v>0</v>
      </c>
      <c r="O24" s="43"/>
      <c r="P24" s="43"/>
      <c r="Q24" s="44">
        <f>SUBTOTAL(9,Q25:Q25)</f>
        <v>0</v>
      </c>
      <c r="R24" s="44">
        <f>SUBTOTAL(9,R25:R25)</f>
        <v>0</v>
      </c>
    </row>
    <row r="25" spans="1:18" ht="15.6" x14ac:dyDescent="0.3">
      <c r="A25" s="12" t="s">
        <v>74</v>
      </c>
      <c r="B25" s="19" t="s">
        <v>120</v>
      </c>
      <c r="C25" s="89">
        <v>8325</v>
      </c>
      <c r="D25" s="136">
        <f>B18</f>
        <v>0</v>
      </c>
      <c r="E25" s="20">
        <f t="shared" ref="E25" si="0">C25*D25</f>
        <v>0</v>
      </c>
      <c r="F25" s="89">
        <v>8325</v>
      </c>
      <c r="G25" s="136">
        <f>D25*1.056</f>
        <v>0</v>
      </c>
      <c r="H25" s="20">
        <f t="shared" ref="H25" si="1">F25*G25</f>
        <v>0</v>
      </c>
      <c r="I25" s="89">
        <v>8325</v>
      </c>
      <c r="J25" s="136">
        <f>G25*1.056</f>
        <v>0</v>
      </c>
      <c r="K25" s="20">
        <f t="shared" ref="K25" si="2">I25*J25</f>
        <v>0</v>
      </c>
      <c r="L25" s="89">
        <v>8325</v>
      </c>
      <c r="M25" s="136">
        <f>J25*1.056</f>
        <v>0</v>
      </c>
      <c r="N25" s="20">
        <f t="shared" ref="N25" si="3">L25*M25</f>
        <v>0</v>
      </c>
      <c r="O25" s="89">
        <v>8325</v>
      </c>
      <c r="P25" s="136">
        <f>M25*1.056</f>
        <v>0</v>
      </c>
      <c r="Q25" s="20">
        <f t="shared" ref="Q25" si="4">O25*P25</f>
        <v>0</v>
      </c>
      <c r="R25" s="38">
        <f>SUM(E25,H25,K25,N25,Q25)</f>
        <v>0</v>
      </c>
    </row>
  </sheetData>
  <protectedRanges>
    <protectedRange sqref="L24:M24 O24:P24 I24:J24" name="Range5_1"/>
    <protectedRange sqref="F24:G24 G25 J25 M25 P25" name="Range4_1"/>
    <protectedRange sqref="D24:D25 A24:A25 C25 F25 I25 L25 O25 B24:C24" name="Range3_1"/>
  </protectedRanges>
  <mergeCells count="15">
    <mergeCell ref="A1:D1"/>
    <mergeCell ref="O22:Q22"/>
    <mergeCell ref="C22:E22"/>
    <mergeCell ref="F22:H22"/>
    <mergeCell ref="I22:K22"/>
    <mergeCell ref="L22:N22"/>
    <mergeCell ref="A8:J8"/>
    <mergeCell ref="A9:J9"/>
    <mergeCell ref="A10:J10"/>
    <mergeCell ref="A2:J2"/>
    <mergeCell ref="A3:J3"/>
    <mergeCell ref="A4:J4"/>
    <mergeCell ref="A5:J5"/>
    <mergeCell ref="A6:J6"/>
    <mergeCell ref="A7:J7"/>
  </mergeCells>
  <dataValidations count="1">
    <dataValidation type="decimal" operator="greaterThanOrEqual" allowBlank="1" showInputMessage="1" showErrorMessage="1" sqref="F25:G25 L25:M25 I25:J25 C25:D25 O25:P25" xr:uid="{5094E4D6-6F48-4B69-9E56-997F5145777A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PRICING SCHEDULE</vt:lpstr>
      <vt:lpstr>Disc Model &amp; Pricing Principle</vt:lpstr>
      <vt:lpstr>Maintenance Component (B + G)</vt:lpstr>
      <vt:lpstr>New Licenses (B + G)</vt:lpstr>
      <vt:lpstr>Professional Services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Nontombi Jantjie</cp:lastModifiedBy>
  <cp:lastPrinted>2024-02-19T18:23:41Z</cp:lastPrinted>
  <dcterms:created xsi:type="dcterms:W3CDTF">2017-06-15T23:28:53Z</dcterms:created>
  <dcterms:modified xsi:type="dcterms:W3CDTF">2024-02-19T18:58:18Z</dcterms:modified>
</cp:coreProperties>
</file>