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golaMc\Documents\CONTRACT 14 - NDT\Advert\"/>
    </mc:Choice>
  </mc:AlternateContent>
  <xr:revisionPtr revIDLastSave="0" documentId="8_{CFF6E8FA-7350-40A6-BB3E-8E67A6431337}" xr6:coauthVersionLast="47" xr6:coauthVersionMax="47" xr10:uidLastSave="{00000000-0000-0000-0000-000000000000}"/>
  <bookViews>
    <workbookView xWindow="-120" yWindow="-120" windowWidth="20730" windowHeight="11310" tabRatio="871" xr2:uid="{00000000-000D-0000-FFFF-FFFF00000000}"/>
  </bookViews>
  <sheets>
    <sheet name="BoQ" sheetId="9" r:id="rId1"/>
    <sheet name="Outage and Equip" sheetId="18" r:id="rId2"/>
  </sheets>
  <definedNames>
    <definedName name="_xlnm.Print_Area" localSheetId="0">BoQ!$A$1:$I$97</definedName>
    <definedName name="_xlnm.Print_Area" localSheetId="1">'Outage and Equip'!$C$1:$K$44</definedName>
    <definedName name="_xlnm.Print_Titles" localSheetId="0">BoQ!$1:$10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2" i="9" l="1"/>
  <c r="I91" i="9"/>
  <c r="D46" i="9"/>
  <c r="D45" i="9"/>
  <c r="D92" i="9"/>
  <c r="D91" i="9"/>
  <c r="F26" i="18" l="1"/>
  <c r="F27" i="18"/>
  <c r="H34" i="18"/>
  <c r="J34" i="18" l="1"/>
  <c r="J35" i="18" s="1"/>
  <c r="H15" i="18"/>
  <c r="J15" i="18" s="1"/>
  <c r="H16" i="18"/>
  <c r="J16" i="18" s="1"/>
  <c r="H17" i="18"/>
  <c r="J17" i="18" s="1"/>
  <c r="H18" i="18"/>
  <c r="J18" i="18" s="1"/>
  <c r="H19" i="18"/>
  <c r="J19" i="18" s="1"/>
  <c r="H14" i="18"/>
  <c r="J14" i="18" s="1"/>
  <c r="N30" i="18"/>
  <c r="J20" i="18" l="1"/>
  <c r="M19" i="18"/>
  <c r="M16" i="18"/>
  <c r="N16" i="18" s="1"/>
  <c r="M14" i="18"/>
  <c r="F30" i="18"/>
  <c r="H30" i="18" s="1"/>
  <c r="J30" i="18" s="1"/>
  <c r="F29" i="18"/>
  <c r="H29" i="18" s="1"/>
  <c r="J29" i="18" s="1"/>
  <c r="F28" i="18"/>
  <c r="H28" i="18" s="1"/>
  <c r="J28" i="18" s="1"/>
  <c r="H27" i="18"/>
  <c r="J27" i="18" s="1"/>
  <c r="I90" i="9" s="1"/>
  <c r="I86" i="9" s="1"/>
  <c r="H26" i="18"/>
  <c r="J26" i="18" s="1"/>
  <c r="D53" i="9"/>
  <c r="D54" i="9"/>
  <c r="J31" i="18" l="1"/>
  <c r="J37" i="18" s="1"/>
  <c r="L44" i="9" l="1"/>
  <c r="O15" i="9" l="1"/>
  <c r="L31" i="9" l="1"/>
  <c r="K82" i="9" l="1"/>
  <c r="D43" i="9" l="1"/>
  <c r="D49" i="9" l="1"/>
  <c r="D58" i="9" s="1"/>
  <c r="D66" i="9" s="1"/>
  <c r="D41" i="9"/>
  <c r="D52" i="9"/>
  <c r="D61" i="9" s="1"/>
  <c r="D69" i="9" s="1"/>
  <c r="D44" i="9"/>
  <c r="D50" i="9"/>
  <c r="D42" i="9"/>
  <c r="D51" i="9"/>
  <c r="D60" i="9" s="1"/>
  <c r="D68" i="9" s="1"/>
  <c r="D62" i="9"/>
  <c r="D70" i="9" s="1"/>
  <c r="D63" i="9"/>
  <c r="D71" i="9" s="1"/>
  <c r="D59" i="9"/>
  <c r="D67" i="9" s="1"/>
  <c r="I67" i="9" l="1"/>
  <c r="I69" i="9"/>
  <c r="I43" i="9"/>
  <c r="I46" i="9"/>
  <c r="I71" i="9"/>
  <c r="I41" i="9"/>
  <c r="I70" i="9" l="1"/>
  <c r="I68" i="9"/>
  <c r="I14" i="9" l="1"/>
  <c r="I15" i="9" l="1"/>
  <c r="I16" i="9"/>
  <c r="I82" i="9" l="1"/>
  <c r="I37" i="9" l="1"/>
  <c r="I18" i="9"/>
  <c r="I24" i="9"/>
  <c r="H83" i="9"/>
  <c r="I83" i="9" s="1"/>
  <c r="H84" i="9" s="1"/>
  <c r="I84" i="9" s="1"/>
  <c r="I23" i="9"/>
  <c r="I17" i="9"/>
  <c r="I19" i="9"/>
  <c r="I22" i="9"/>
  <c r="I26" i="9"/>
  <c r="I25" i="9"/>
  <c r="I13" i="9" l="1"/>
  <c r="I21" i="9"/>
  <c r="I63" i="9"/>
  <c r="I62" i="9"/>
  <c r="I58" i="9"/>
  <c r="I54" i="9" l="1"/>
  <c r="I49" i="9"/>
  <c r="I50" i="9"/>
  <c r="I59" i="9"/>
  <c r="I51" i="9"/>
  <c r="I60" i="9"/>
  <c r="I66" i="9"/>
  <c r="I65" i="9" s="1"/>
  <c r="I61" i="9"/>
  <c r="I52" i="9"/>
  <c r="I53" i="9"/>
  <c r="I11" i="9"/>
  <c r="I81" i="9"/>
  <c r="I44" i="9"/>
  <c r="I42" i="9"/>
  <c r="I45" i="9"/>
  <c r="I36" i="9"/>
  <c r="I35" i="9"/>
  <c r="I32" i="9"/>
  <c r="I34" i="9"/>
  <c r="I33" i="9"/>
  <c r="I38" i="9"/>
  <c r="I31" i="9"/>
  <c r="I57" i="9" l="1"/>
  <c r="I40" i="9"/>
  <c r="I48" i="9"/>
  <c r="I30" i="9"/>
  <c r="I28" i="9" l="1"/>
  <c r="I77" i="9" l="1"/>
  <c r="I96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Portia Lutumbu</author>
  </authors>
  <commentList>
    <comment ref="E3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Portia Lutumbu:</t>
        </r>
        <r>
          <rPr>
            <sz val="9"/>
            <color indexed="81"/>
            <rFont val="Tahoma"/>
            <family val="2"/>
          </rPr>
          <t xml:space="preserve">
Check quantity of supervisors on  this sheet
</t>
        </r>
      </text>
    </comment>
    <comment ref="E35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Portia Lutumbu:</t>
        </r>
        <r>
          <rPr>
            <sz val="9"/>
            <color indexed="81"/>
            <rFont val="Tahoma"/>
            <family val="2"/>
          </rPr>
          <t xml:space="preserve">
Only 11 semi skills are on the base crew, the rest are on as and when required</t>
        </r>
      </text>
    </comment>
    <comment ref="E50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Portia Lutumbu:</t>
        </r>
        <r>
          <rPr>
            <sz val="9"/>
            <color indexed="81"/>
            <rFont val="Tahoma"/>
            <family val="2"/>
          </rPr>
          <t xml:space="preserve">
Check quantity of supervisors on  this sheet
</t>
        </r>
      </text>
    </comment>
    <comment ref="E51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Portia Lutumbu:</t>
        </r>
        <r>
          <rPr>
            <sz val="9"/>
            <color indexed="81"/>
            <rFont val="Tahoma"/>
            <family val="2"/>
          </rPr>
          <t xml:space="preserve">
Only 11 semi skills are on the base crew, the rest are on as and when required</t>
        </r>
      </text>
    </comment>
    <comment ref="E53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Portia Lutumbu:</t>
        </r>
        <r>
          <rPr>
            <sz val="9"/>
            <color indexed="81"/>
            <rFont val="Tahoma"/>
            <family val="2"/>
          </rPr>
          <t xml:space="preserve">
10 Artisans are on the base crew
</t>
        </r>
      </text>
    </comment>
  </commentList>
</comments>
</file>

<file path=xl/sharedStrings.xml><?xml version="1.0" encoding="utf-8"?>
<sst xmlns="http://schemas.openxmlformats.org/spreadsheetml/2006/main" count="211" uniqueCount="151">
  <si>
    <t>Unit</t>
  </si>
  <si>
    <t>Item No.</t>
  </si>
  <si>
    <t>Resource</t>
  </si>
  <si>
    <t>Rate</t>
  </si>
  <si>
    <t>Amount</t>
  </si>
  <si>
    <t>PRELIMINARIES AND GENERALS</t>
  </si>
  <si>
    <t>1.1.1</t>
  </si>
  <si>
    <t>1.1.2</t>
  </si>
  <si>
    <t>1.1.3</t>
  </si>
  <si>
    <t>1.1.4</t>
  </si>
  <si>
    <t>1.2.1</t>
  </si>
  <si>
    <t>1.2.3</t>
  </si>
  <si>
    <t>1.2.4</t>
  </si>
  <si>
    <t>1.2.5</t>
  </si>
  <si>
    <t>LABOUR</t>
  </si>
  <si>
    <t>2.1.2</t>
  </si>
  <si>
    <t>2.1.3</t>
  </si>
  <si>
    <t>2.1.4</t>
  </si>
  <si>
    <t>2.1.5</t>
  </si>
  <si>
    <t>TOTAL</t>
  </si>
  <si>
    <t>2.1.1</t>
  </si>
  <si>
    <t>MEDUPI POWER STATION</t>
  </si>
  <si>
    <t>1.2.2</t>
  </si>
  <si>
    <t>2.1.6</t>
  </si>
  <si>
    <t>2.1.7</t>
  </si>
  <si>
    <t>SHE Officer</t>
  </si>
  <si>
    <t>Planner</t>
  </si>
  <si>
    <t>Days</t>
  </si>
  <si>
    <t>No</t>
  </si>
  <si>
    <t>:</t>
  </si>
  <si>
    <t>Contract</t>
  </si>
  <si>
    <t>Estimate</t>
  </si>
  <si>
    <t>1.1.5</t>
  </si>
  <si>
    <t>Above figures exclude Taxation</t>
  </si>
  <si>
    <t>Quantity</t>
  </si>
  <si>
    <t>Fencing of contractors' yard</t>
  </si>
  <si>
    <t>Item</t>
  </si>
  <si>
    <t>m</t>
  </si>
  <si>
    <t>Medical Clearance (per person, issued annually)</t>
  </si>
  <si>
    <t>Clerk / Secretary</t>
  </si>
  <si>
    <t>Day</t>
  </si>
  <si>
    <t>Month</t>
  </si>
  <si>
    <t>Accommodation (5 persons per flat)</t>
  </si>
  <si>
    <t>Hour</t>
  </si>
  <si>
    <t>2.5.3</t>
  </si>
  <si>
    <t>SPARES, MATERIALS AND CONSUMABLES</t>
  </si>
  <si>
    <t>3.1.1</t>
  </si>
  <si>
    <t>3.1.2</t>
  </si>
  <si>
    <t>3.1.3</t>
  </si>
  <si>
    <t>Allowance for Spares, Materials and Consumables</t>
  </si>
  <si>
    <t>Year</t>
  </si>
  <si>
    <t>Overhead Percentage</t>
  </si>
  <si>
    <t>Profit Percentage</t>
  </si>
  <si>
    <t>target</t>
  </si>
  <si>
    <t>&lt;-- MOST ECONOMICAL OPTION</t>
  </si>
  <si>
    <t>2.2.1</t>
  </si>
  <si>
    <t>over / (under)</t>
  </si>
  <si>
    <t>Supply and installation of shadeports</t>
  </si>
  <si>
    <t>kms</t>
  </si>
  <si>
    <t>Preliminaries and General: FIXED</t>
  </si>
  <si>
    <t>Preliminaries and General: TIME</t>
  </si>
  <si>
    <t>Total</t>
  </si>
  <si>
    <t>%</t>
  </si>
  <si>
    <t>Supervisor</t>
  </si>
  <si>
    <t xml:space="preserve">Tools and Equipment </t>
  </si>
  <si>
    <t>42 people need accomm with 5 people per flat = 9 flats pm</t>
  </si>
  <si>
    <t>Cellphone allowance (x4pm)</t>
  </si>
  <si>
    <t xml:space="preserve">This amount is per provision as the previous contract per year for budget purporses </t>
  </si>
  <si>
    <t>2.2.2</t>
  </si>
  <si>
    <t>2.2.3</t>
  </si>
  <si>
    <t>Exit Medical Clearance (per person, issued annually)</t>
  </si>
  <si>
    <t>1.1.6</t>
  </si>
  <si>
    <r>
      <t xml:space="preserve">Since offices space may be provided, this budget is allowed for office furniture and related disbursements. Eskom may choose to own the furniture.
</t>
    </r>
    <r>
      <rPr>
        <sz val="10"/>
        <color rgb="FFFF0000"/>
        <rFont val="Arial"/>
        <family val="2"/>
      </rPr>
      <t>To clarify with Finance - Procure and own. i.e. Work Benches (20), chairs, lockers (30 small), 3 desks and office chairs</t>
    </r>
  </si>
  <si>
    <t>Safety PPE (per person, issue 2 sets annually)</t>
  </si>
  <si>
    <t>Times 2</t>
  </si>
  <si>
    <t>NB: Allow 2 cellphones for standby</t>
  </si>
  <si>
    <r>
      <t xml:space="preserve">40kms per day per vehicle (2x) at R6.12/km </t>
    </r>
    <r>
      <rPr>
        <sz val="10"/>
        <color rgb="FFFF0000"/>
        <rFont val="Arial"/>
        <family val="2"/>
      </rPr>
      <t>(Add one more - All double cab)</t>
    </r>
  </si>
  <si>
    <t>NORMAL TIME - DAY SHIFT (Monday - Friday)</t>
  </si>
  <si>
    <t>2.3.3</t>
  </si>
  <si>
    <t>2.3.4</t>
  </si>
  <si>
    <t>2.3.6</t>
  </si>
  <si>
    <t>2.3.7</t>
  </si>
  <si>
    <t>2.3.8</t>
  </si>
  <si>
    <t>2.3.9</t>
  </si>
  <si>
    <t>2.4.1</t>
  </si>
  <si>
    <t>2.4.2</t>
  </si>
  <si>
    <t>2.4.3</t>
  </si>
  <si>
    <t>2.4.4</t>
  </si>
  <si>
    <t>2.4.5</t>
  </si>
  <si>
    <t>2.4.6</t>
  </si>
  <si>
    <t>2.5.4</t>
  </si>
  <si>
    <t>2.5.6</t>
  </si>
  <si>
    <t>2.5.7</t>
  </si>
  <si>
    <t>2.5.8</t>
  </si>
  <si>
    <t>2.5.9</t>
  </si>
  <si>
    <t>OVER TIME - DAY SHIFT (Saturday) (x1.5 of Base Rate) - Allowed for Half the resources</t>
  </si>
  <si>
    <t>OVERTIME (Sunday) (x2 of Base Rate) - Allowed for half the resources</t>
  </si>
  <si>
    <t>PUBLIC HOLIDAYS (x2 of Base Rate) - Allowed for half the resources</t>
  </si>
  <si>
    <t>Driver</t>
  </si>
  <si>
    <t>Cleaners</t>
  </si>
  <si>
    <t>NIGHT SHIFT (Monday - Friday)(x1.15 of Base Rate)</t>
  </si>
  <si>
    <t>Hrs per day</t>
  </si>
  <si>
    <t>Total Quantity</t>
  </si>
  <si>
    <t xml:space="preserve">Metallurgist </t>
  </si>
  <si>
    <t>Metallographic Replication Technician</t>
  </si>
  <si>
    <t xml:space="preserve">UT Level 1 </t>
  </si>
  <si>
    <t>UT Level 2</t>
  </si>
  <si>
    <t xml:space="preserve">Supervisor UT Level 2 </t>
  </si>
  <si>
    <t>NDT Level 3 Personnel</t>
  </si>
  <si>
    <t>Inspection Drone Operator</t>
  </si>
  <si>
    <t>Ultrasonic Testing Machines for Tube-Solo</t>
  </si>
  <si>
    <t xml:space="preserve">Portable Hardness Machine </t>
  </si>
  <si>
    <t>Wall Thickness Ultrasonic Testing Machine</t>
  </si>
  <si>
    <t xml:space="preserve">Travelling for Delivery of Replicas at 
Middelburg and Rosherville </t>
  </si>
  <si>
    <t>Supply of Metallographic Replication, Drone Inspections and Tube SOLO NDT Services</t>
  </si>
  <si>
    <t>Remote Controlled Drones including producing a report</t>
  </si>
  <si>
    <t>Description</t>
  </si>
  <si>
    <t>Prelimaries and General</t>
  </si>
  <si>
    <t>Sub-Total</t>
  </si>
  <si>
    <t>Hrs</t>
  </si>
  <si>
    <t>Covert Kms</t>
  </si>
  <si>
    <t>Outage</t>
  </si>
  <si>
    <t>Equipment Rentals</t>
  </si>
  <si>
    <t>Supply of Metallographic Replication, Drone Inspections and Tube-Solo NDT Services</t>
  </si>
  <si>
    <t>Semi-Skilled</t>
  </si>
  <si>
    <t>Technician</t>
  </si>
  <si>
    <t>Site anfd de</t>
  </si>
  <si>
    <t>Home-work-home (22 Seater Bus x1)</t>
  </si>
  <si>
    <t>Light driven vehicle - Double Cab (x1)</t>
  </si>
  <si>
    <t>EQUIPMENT RENTAL</t>
  </si>
  <si>
    <t>4.1.1</t>
  </si>
  <si>
    <t>4.1.2</t>
  </si>
  <si>
    <t>2.2.4</t>
  </si>
  <si>
    <t>2.2.5</t>
  </si>
  <si>
    <t>2.2.6</t>
  </si>
  <si>
    <t>2.1.8</t>
  </si>
  <si>
    <t>Site establishment - Containers, White Collar employees, procerement of Work Benches, Chairs, Lockers, desks, Office Chairs, etc.</t>
  </si>
  <si>
    <t>PROVISIONAL AMOUNT - Accessed ONLY by the apprval of Service/Project Manager</t>
  </si>
  <si>
    <t xml:space="preserve">EQUIPMENT RENTAL - PROVISIONAL QUANTITIES </t>
  </si>
  <si>
    <t>SPARES, MATERIALS AND CONSUMABLES - PROVISIONAL AMOUNT</t>
  </si>
  <si>
    <t>Please provide a RATE where highlighted in yellow and multiply by Quantity to get Amount</t>
  </si>
  <si>
    <t>Please ONLY provide Overhead and Profit (P&amp;O) percentages. The percerntages are then multiplied by the Provisonal amount to get Amount for P&amp;O</t>
  </si>
  <si>
    <t xml:space="preserve">Fixed </t>
  </si>
  <si>
    <t>Time-Related</t>
  </si>
  <si>
    <t>Sum</t>
  </si>
  <si>
    <t>NB: Please provide P&amp;G breakdown seperately.</t>
  </si>
  <si>
    <t>A</t>
  </si>
  <si>
    <t>B</t>
  </si>
  <si>
    <t>TOTAL - A + B + C</t>
  </si>
  <si>
    <t>OUTAGE WORKS</t>
  </si>
  <si>
    <t>Input Rates ONLY where highlighted in 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</si>
</sst>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R&quot;* #,##0.00_);_(&quot;R&quot;* \(#,##0.00\);_(&quot;R&quot;* &quot;-&quot;??_);_(@_)"/>
    <numFmt numFmtId="165" formatCode="_(* #,##0.00_);_(* \(#,##0.00\);_(* &quot;-&quot;??_);_(@_)"/>
    <numFmt numFmtId="166" formatCode="_ * #,##0.00_ ;_ * \-#,##0.00_ ;_ * &quot;-&quot;??_ ;_ @_ "/>
    <numFmt numFmtId="167" formatCode="&quot;R&quot;\ #,##0.00"/>
    <numFmt numFmtId="168" formatCode="0.0"/>
    <numFmt numFmtId="169" formatCode="_-[$R-1C09]* #,##0.00_-;\-[$R-1C09]* #,##0.00_-;_-[$R-1C09]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7">
    <xf numFmtId="0" fontId="0" fillId="0" borderId="0"/>
    <xf numFmtId="166" fontId="2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165">
    <xf numFmtId="0" fontId="0" fillId="0" borderId="0" xfId="0"/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Fill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0" fontId="4" fillId="0" borderId="0" xfId="0" applyFont="1" applyFill="1" applyAlignment="1">
      <alignment vertical="top"/>
    </xf>
    <xf numFmtId="38" fontId="3" fillId="0" borderId="0" xfId="0" applyNumberFormat="1" applyFont="1" applyAlignment="1">
      <alignment vertical="top"/>
    </xf>
    <xf numFmtId="38" fontId="3" fillId="0" borderId="0" xfId="0" applyNumberFormat="1" applyFont="1" applyAlignment="1">
      <alignment horizontal="right" vertical="top"/>
    </xf>
    <xf numFmtId="0" fontId="3" fillId="0" borderId="0" xfId="0" applyFont="1" applyFill="1" applyBorder="1" applyAlignment="1">
      <alignment vertical="top"/>
    </xf>
    <xf numFmtId="38" fontId="3" fillId="0" borderId="10" xfId="0" applyNumberFormat="1" applyFont="1" applyBorder="1" applyAlignment="1">
      <alignment vertical="top"/>
    </xf>
    <xf numFmtId="0" fontId="3" fillId="0" borderId="10" xfId="0" applyFont="1" applyBorder="1" applyAlignment="1">
      <alignment horizontal="left" vertical="top"/>
    </xf>
    <xf numFmtId="38" fontId="3" fillId="0" borderId="10" xfId="0" applyNumberFormat="1" applyFont="1" applyBorder="1" applyAlignment="1">
      <alignment horizontal="right" vertical="top"/>
    </xf>
    <xf numFmtId="38" fontId="4" fillId="0" borderId="0" xfId="0" applyNumberFormat="1" applyFont="1" applyFill="1" applyAlignment="1">
      <alignment horizontal="center" vertical="top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top"/>
    </xf>
    <xf numFmtId="38" fontId="4" fillId="0" borderId="0" xfId="0" applyNumberFormat="1" applyFont="1" applyFill="1" applyBorder="1" applyAlignment="1">
      <alignment vertical="top"/>
    </xf>
    <xf numFmtId="38" fontId="3" fillId="0" borderId="0" xfId="0" applyNumberFormat="1" applyFont="1" applyFill="1" applyAlignment="1">
      <alignment horizontal="right" vertical="top"/>
    </xf>
    <xf numFmtId="38" fontId="3" fillId="0" borderId="0" xfId="0" applyNumberFormat="1" applyFont="1" applyFill="1" applyAlignment="1">
      <alignment vertical="top"/>
    </xf>
    <xf numFmtId="38" fontId="3" fillId="0" borderId="0" xfId="0" applyNumberFormat="1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top"/>
    </xf>
    <xf numFmtId="38" fontId="4" fillId="0" borderId="1" xfId="1" applyNumberFormat="1" applyFont="1" applyFill="1" applyBorder="1" applyAlignment="1">
      <alignment horizontal="center" vertical="top" wrapText="1"/>
    </xf>
    <xf numFmtId="38" fontId="4" fillId="0" borderId="3" xfId="1" applyNumberFormat="1" applyFont="1" applyFill="1" applyBorder="1" applyAlignment="1">
      <alignment horizontal="center" vertical="top" wrapText="1"/>
    </xf>
    <xf numFmtId="167" fontId="4" fillId="0" borderId="0" xfId="1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/>
    </xf>
    <xf numFmtId="38" fontId="3" fillId="0" borderId="0" xfId="0" applyNumberFormat="1" applyFont="1" applyFill="1" applyBorder="1" applyAlignment="1">
      <alignment horizontal="center" vertical="top"/>
    </xf>
    <xf numFmtId="168" fontId="3" fillId="0" borderId="0" xfId="0" applyNumberFormat="1" applyFont="1" applyFill="1" applyBorder="1" applyAlignment="1">
      <alignment horizontal="center" vertical="top"/>
    </xf>
    <xf numFmtId="38" fontId="3" fillId="0" borderId="0" xfId="1" applyNumberFormat="1" applyFont="1" applyFill="1" applyBorder="1" applyAlignment="1">
      <alignment horizontal="center" vertical="top"/>
    </xf>
    <xf numFmtId="38" fontId="3" fillId="0" borderId="0" xfId="1" applyNumberFormat="1" applyFont="1" applyFill="1" applyBorder="1" applyAlignment="1">
      <alignment horizontal="right" vertical="top"/>
    </xf>
    <xf numFmtId="167" fontId="3" fillId="0" borderId="0" xfId="1" applyNumberFormat="1" applyFont="1" applyFill="1" applyBorder="1" applyAlignment="1">
      <alignment horizontal="right" vertical="top"/>
    </xf>
    <xf numFmtId="38" fontId="4" fillId="2" borderId="4" xfId="0" applyNumberFormat="1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4" fillId="2" borderId="5" xfId="0" applyFont="1" applyFill="1" applyBorder="1" applyAlignment="1">
      <alignment vertical="top"/>
    </xf>
    <xf numFmtId="38" fontId="4" fillId="2" borderId="5" xfId="0" applyNumberFormat="1" applyFont="1" applyFill="1" applyBorder="1" applyAlignment="1">
      <alignment vertical="top"/>
    </xf>
    <xf numFmtId="38" fontId="4" fillId="2" borderId="5" xfId="0" applyNumberFormat="1" applyFont="1" applyFill="1" applyBorder="1" applyAlignment="1">
      <alignment horizontal="right" vertical="top"/>
    </xf>
    <xf numFmtId="38" fontId="4" fillId="2" borderId="6" xfId="0" applyNumberFormat="1" applyFont="1" applyFill="1" applyBorder="1" applyAlignment="1">
      <alignment vertical="top" wrapText="1"/>
    </xf>
    <xf numFmtId="169" fontId="4" fillId="0" borderId="0" xfId="0" applyNumberFormat="1" applyFont="1" applyFill="1" applyBorder="1" applyAlignment="1">
      <alignment vertical="top" wrapText="1"/>
    </xf>
    <xf numFmtId="38" fontId="4" fillId="0" borderId="0" xfId="0" applyNumberFormat="1" applyFont="1" applyFill="1" applyBorder="1" applyAlignment="1">
      <alignment horizontal="center" vertical="top"/>
    </xf>
    <xf numFmtId="0" fontId="4" fillId="0" borderId="9" xfId="0" applyFont="1" applyFill="1" applyBorder="1" applyAlignment="1">
      <alignment horizontal="left" vertical="top"/>
    </xf>
    <xf numFmtId="0" fontId="4" fillId="0" borderId="9" xfId="0" applyFont="1" applyFill="1" applyBorder="1" applyAlignment="1">
      <alignment vertical="top"/>
    </xf>
    <xf numFmtId="38" fontId="4" fillId="0" borderId="9" xfId="0" applyNumberFormat="1" applyFont="1" applyFill="1" applyBorder="1" applyAlignment="1">
      <alignment vertical="top"/>
    </xf>
    <xf numFmtId="38" fontId="3" fillId="0" borderId="9" xfId="1" applyNumberFormat="1" applyFont="1" applyFill="1" applyBorder="1" applyAlignment="1">
      <alignment horizontal="right" vertical="top"/>
    </xf>
    <xf numFmtId="38" fontId="4" fillId="0" borderId="1" xfId="1" applyNumberFormat="1" applyFont="1" applyFill="1" applyBorder="1" applyAlignment="1">
      <alignment horizontal="right" vertical="top"/>
    </xf>
    <xf numFmtId="169" fontId="4" fillId="0" borderId="0" xfId="1" applyNumberFormat="1" applyFont="1" applyFill="1" applyBorder="1" applyAlignment="1">
      <alignment horizontal="right" vertical="top"/>
    </xf>
    <xf numFmtId="168" fontId="3" fillId="0" borderId="12" xfId="0" applyNumberFormat="1" applyFont="1" applyFill="1" applyBorder="1" applyAlignment="1">
      <alignment horizontal="center" vertical="top"/>
    </xf>
    <xf numFmtId="40" fontId="3" fillId="0" borderId="0" xfId="1" applyNumberFormat="1" applyFont="1" applyFill="1" applyBorder="1" applyAlignment="1">
      <alignment horizontal="right" vertical="top"/>
    </xf>
    <xf numFmtId="0" fontId="3" fillId="0" borderId="17" xfId="0" applyFont="1" applyFill="1" applyBorder="1" applyAlignment="1">
      <alignment horizontal="center" vertical="top"/>
    </xf>
    <xf numFmtId="38" fontId="3" fillId="0" borderId="17" xfId="1" applyNumberFormat="1" applyFont="1" applyFill="1" applyBorder="1" applyAlignment="1">
      <alignment horizontal="right" vertical="top"/>
    </xf>
    <xf numFmtId="0" fontId="3" fillId="0" borderId="11" xfId="0" applyFont="1" applyFill="1" applyBorder="1" applyAlignment="1">
      <alignment horizontal="center" vertical="top"/>
    </xf>
    <xf numFmtId="38" fontId="3" fillId="0" borderId="11" xfId="1" applyNumberFormat="1" applyFont="1" applyFill="1" applyBorder="1" applyAlignment="1">
      <alignment horizontal="right" vertical="top"/>
    </xf>
    <xf numFmtId="169" fontId="3" fillId="0" borderId="0" xfId="1" applyNumberFormat="1" applyFont="1" applyFill="1" applyBorder="1" applyAlignment="1">
      <alignment horizontal="right" vertical="top"/>
    </xf>
    <xf numFmtId="38" fontId="3" fillId="0" borderId="18" xfId="1" applyNumberFormat="1" applyFont="1" applyFill="1" applyBorder="1" applyAlignment="1">
      <alignment horizontal="right" vertical="top"/>
    </xf>
    <xf numFmtId="0" fontId="4" fillId="2" borderId="4" xfId="0" applyFont="1" applyFill="1" applyBorder="1" applyAlignment="1">
      <alignment horizontal="left" vertical="top"/>
    </xf>
    <xf numFmtId="0" fontId="4" fillId="2" borderId="5" xfId="0" applyFont="1" applyFill="1" applyBorder="1" applyAlignment="1">
      <alignment horizontal="center" vertical="top"/>
    </xf>
    <xf numFmtId="38" fontId="4" fillId="2" borderId="5" xfId="0" applyNumberFormat="1" applyFont="1" applyFill="1" applyBorder="1" applyAlignment="1">
      <alignment horizontal="center" vertical="top"/>
    </xf>
    <xf numFmtId="0" fontId="3" fillId="0" borderId="0" xfId="0" applyFont="1" applyFill="1" applyAlignment="1">
      <alignment horizontal="left" vertical="top"/>
    </xf>
    <xf numFmtId="38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justify" vertical="top"/>
    </xf>
    <xf numFmtId="0" fontId="4" fillId="0" borderId="0" xfId="0" applyFont="1" applyFill="1" applyAlignment="1">
      <alignment horizontal="justify" vertical="top"/>
    </xf>
    <xf numFmtId="0" fontId="3" fillId="0" borderId="10" xfId="0" applyFont="1" applyBorder="1" applyAlignment="1">
      <alignment horizontal="justify" vertical="top"/>
    </xf>
    <xf numFmtId="0" fontId="4" fillId="0" borderId="0" xfId="0" applyFont="1" applyFill="1" applyBorder="1" applyAlignment="1">
      <alignment horizontal="justify" vertical="top"/>
    </xf>
    <xf numFmtId="0" fontId="3" fillId="0" borderId="0" xfId="0" applyFont="1" applyFill="1" applyBorder="1" applyAlignment="1">
      <alignment horizontal="justify" vertical="top"/>
    </xf>
    <xf numFmtId="0" fontId="4" fillId="0" borderId="3" xfId="0" applyFont="1" applyFill="1" applyBorder="1" applyAlignment="1">
      <alignment horizontal="justify" vertical="top"/>
    </xf>
    <xf numFmtId="0" fontId="3" fillId="0" borderId="0" xfId="0" applyFont="1" applyFill="1" applyBorder="1" applyAlignment="1">
      <alignment horizontal="justify" vertical="top" wrapText="1"/>
    </xf>
    <xf numFmtId="0" fontId="4" fillId="2" borderId="5" xfId="0" applyFont="1" applyFill="1" applyBorder="1" applyAlignment="1">
      <alignment horizontal="justify" vertical="top"/>
    </xf>
    <xf numFmtId="0" fontId="4" fillId="0" borderId="9" xfId="0" applyFont="1" applyFill="1" applyBorder="1" applyAlignment="1">
      <alignment horizontal="justify" vertical="top"/>
    </xf>
    <xf numFmtId="0" fontId="4" fillId="2" borderId="5" xfId="0" applyFont="1" applyFill="1" applyBorder="1" applyAlignment="1">
      <alignment horizontal="justify" vertical="top" wrapText="1"/>
    </xf>
    <xf numFmtId="0" fontId="3" fillId="0" borderId="0" xfId="0" applyFont="1" applyFill="1" applyAlignment="1">
      <alignment horizontal="justify" vertical="top"/>
    </xf>
    <xf numFmtId="38" fontId="3" fillId="0" borderId="15" xfId="1" applyNumberFormat="1" applyFont="1" applyFill="1" applyBorder="1" applyAlignment="1">
      <alignment horizontal="right" vertical="top"/>
    </xf>
    <xf numFmtId="0" fontId="3" fillId="0" borderId="12" xfId="0" applyFont="1" applyFill="1" applyBorder="1" applyAlignment="1">
      <alignment horizontal="left" vertical="top"/>
    </xf>
    <xf numFmtId="0" fontId="3" fillId="0" borderId="15" xfId="0" applyFont="1" applyFill="1" applyBorder="1" applyAlignment="1">
      <alignment horizontal="justify" vertical="top" wrapText="1"/>
    </xf>
    <xf numFmtId="0" fontId="3" fillId="0" borderId="8" xfId="0" applyFont="1" applyFill="1" applyBorder="1" applyAlignment="1">
      <alignment horizontal="left" vertical="top"/>
    </xf>
    <xf numFmtId="0" fontId="3" fillId="0" borderId="16" xfId="0" applyFont="1" applyFill="1" applyBorder="1" applyAlignment="1">
      <alignment horizontal="justify" vertical="top" wrapText="1"/>
    </xf>
    <xf numFmtId="38" fontId="3" fillId="0" borderId="16" xfId="1" applyNumberFormat="1" applyFont="1" applyFill="1" applyBorder="1" applyAlignment="1">
      <alignment horizontal="right" vertical="top"/>
    </xf>
    <xf numFmtId="40" fontId="3" fillId="0" borderId="0" xfId="1" applyNumberFormat="1" applyFont="1" applyFill="1" applyBorder="1" applyAlignment="1">
      <alignment horizontal="left" vertical="top"/>
    </xf>
    <xf numFmtId="167" fontId="4" fillId="0" borderId="0" xfId="1" applyNumberFormat="1" applyFont="1" applyFill="1" applyBorder="1" applyAlignment="1">
      <alignment horizontal="left" vertical="top" wrapText="1"/>
    </xf>
    <xf numFmtId="167" fontId="3" fillId="0" borderId="0" xfId="1" applyNumberFormat="1" applyFont="1" applyFill="1" applyBorder="1" applyAlignment="1">
      <alignment horizontal="left" vertical="top"/>
    </xf>
    <xf numFmtId="169" fontId="4" fillId="0" borderId="0" xfId="0" applyNumberFormat="1" applyFont="1" applyFill="1" applyBorder="1" applyAlignment="1">
      <alignment horizontal="left" vertical="top" wrapText="1"/>
    </xf>
    <xf numFmtId="169" fontId="4" fillId="0" borderId="0" xfId="1" applyNumberFormat="1" applyFont="1" applyFill="1" applyBorder="1" applyAlignment="1">
      <alignment horizontal="left" vertical="top"/>
    </xf>
    <xf numFmtId="169" fontId="3" fillId="0" borderId="0" xfId="1" applyNumberFormat="1" applyFont="1" applyFill="1" applyBorder="1" applyAlignment="1">
      <alignment horizontal="left" vertical="top"/>
    </xf>
    <xf numFmtId="168" fontId="4" fillId="0" borderId="1" xfId="0" applyNumberFormat="1" applyFont="1" applyFill="1" applyBorder="1" applyAlignment="1">
      <alignment horizontal="center" vertical="top"/>
    </xf>
    <xf numFmtId="0" fontId="3" fillId="0" borderId="13" xfId="0" applyFont="1" applyFill="1" applyBorder="1" applyAlignment="1">
      <alignment horizontal="left" vertical="top"/>
    </xf>
    <xf numFmtId="0" fontId="3" fillId="0" borderId="14" xfId="0" applyFont="1" applyFill="1" applyBorder="1" applyAlignment="1">
      <alignment horizontal="justify" vertical="top" wrapText="1"/>
    </xf>
    <xf numFmtId="40" fontId="9" fillId="0" borderId="0" xfId="1" applyNumberFormat="1" applyFont="1" applyFill="1" applyBorder="1" applyAlignment="1">
      <alignment horizontal="left" vertical="top"/>
    </xf>
    <xf numFmtId="2" fontId="3" fillId="0" borderId="18" xfId="0" applyNumberFormat="1" applyFont="1" applyFill="1" applyBorder="1" applyAlignment="1">
      <alignment horizontal="center" vertical="top"/>
    </xf>
    <xf numFmtId="2" fontId="3" fillId="0" borderId="17" xfId="0" applyNumberFormat="1" applyFont="1" applyFill="1" applyBorder="1" applyAlignment="1">
      <alignment horizontal="center" vertical="top"/>
    </xf>
    <xf numFmtId="2" fontId="3" fillId="0" borderId="11" xfId="0" applyNumberFormat="1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/>
    </xf>
    <xf numFmtId="0" fontId="3" fillId="0" borderId="7" xfId="0" applyFont="1" applyFill="1" applyBorder="1" applyAlignment="1">
      <alignment horizontal="left" vertical="top"/>
    </xf>
    <xf numFmtId="168" fontId="3" fillId="0" borderId="18" xfId="0" applyNumberFormat="1" applyFont="1" applyFill="1" applyBorder="1" applyAlignment="1">
      <alignment horizontal="center" vertical="top"/>
    </xf>
    <xf numFmtId="168" fontId="3" fillId="0" borderId="11" xfId="0" applyNumberFormat="1" applyFont="1" applyFill="1" applyBorder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38" fontId="3" fillId="0" borderId="0" xfId="0" applyNumberFormat="1" applyFont="1" applyFill="1" applyBorder="1" applyAlignment="1">
      <alignment horizontal="center" vertical="top"/>
    </xf>
    <xf numFmtId="0" fontId="3" fillId="0" borderId="18" xfId="0" applyFont="1" applyFill="1" applyBorder="1" applyAlignment="1">
      <alignment horizontal="center" vertical="top"/>
    </xf>
    <xf numFmtId="40" fontId="3" fillId="0" borderId="0" xfId="1" applyNumberFormat="1" applyFont="1" applyFill="1" applyBorder="1" applyAlignment="1">
      <alignment horizontal="right" vertical="top"/>
    </xf>
    <xf numFmtId="0" fontId="3" fillId="0" borderId="17" xfId="0" applyFont="1" applyFill="1" applyBorder="1" applyAlignment="1">
      <alignment horizontal="center" vertical="top"/>
    </xf>
    <xf numFmtId="0" fontId="3" fillId="0" borderId="11" xfId="0" applyFont="1" applyFill="1" applyBorder="1" applyAlignment="1">
      <alignment horizontal="center" vertical="top"/>
    </xf>
    <xf numFmtId="38" fontId="3" fillId="0" borderId="18" xfId="1" applyNumberFormat="1" applyFont="1" applyFill="1" applyBorder="1" applyAlignment="1">
      <alignment horizontal="center" vertical="top"/>
    </xf>
    <xf numFmtId="38" fontId="3" fillId="0" borderId="15" xfId="1" applyNumberFormat="1" applyFont="1" applyFill="1" applyBorder="1" applyAlignment="1">
      <alignment horizontal="right" vertical="top"/>
    </xf>
    <xf numFmtId="0" fontId="3" fillId="0" borderId="15" xfId="0" applyFont="1" applyFill="1" applyBorder="1" applyAlignment="1">
      <alignment horizontal="justify" vertical="top" wrapText="1"/>
    </xf>
    <xf numFmtId="38" fontId="3" fillId="0" borderId="17" xfId="1" applyNumberFormat="1" applyFont="1" applyFill="1" applyBorder="1" applyAlignment="1">
      <alignment horizontal="center" vertical="top"/>
    </xf>
    <xf numFmtId="0" fontId="3" fillId="0" borderId="16" xfId="0" applyFont="1" applyFill="1" applyBorder="1" applyAlignment="1">
      <alignment horizontal="justify" vertical="top" wrapText="1"/>
    </xf>
    <xf numFmtId="38" fontId="3" fillId="0" borderId="11" xfId="1" applyNumberFormat="1" applyFont="1" applyFill="1" applyBorder="1" applyAlignment="1">
      <alignment horizontal="center" vertical="top"/>
    </xf>
    <xf numFmtId="38" fontId="3" fillId="0" borderId="16" xfId="1" applyNumberFormat="1" applyFont="1" applyFill="1" applyBorder="1" applyAlignment="1">
      <alignment horizontal="right" vertical="top"/>
    </xf>
    <xf numFmtId="40" fontId="3" fillId="0" borderId="0" xfId="1" applyNumberFormat="1" applyFont="1" applyFill="1" applyBorder="1" applyAlignment="1">
      <alignment horizontal="left" vertical="top"/>
    </xf>
    <xf numFmtId="168" fontId="3" fillId="0" borderId="17" xfId="0" applyNumberFormat="1" applyFont="1" applyFill="1" applyBorder="1" applyAlignment="1">
      <alignment horizontal="center" vertical="top"/>
    </xf>
    <xf numFmtId="40" fontId="6" fillId="0" borderId="0" xfId="1" applyNumberFormat="1" applyFont="1" applyFill="1" applyBorder="1" applyAlignment="1">
      <alignment horizontal="left" vertical="top"/>
    </xf>
    <xf numFmtId="168" fontId="3" fillId="0" borderId="8" xfId="0" applyNumberFormat="1" applyFont="1" applyFill="1" applyBorder="1" applyAlignment="1">
      <alignment horizontal="center" vertical="top"/>
    </xf>
    <xf numFmtId="38" fontId="3" fillId="0" borderId="11" xfId="0" applyNumberFormat="1" applyFont="1" applyFill="1" applyBorder="1" applyAlignment="1">
      <alignment horizontal="center" vertical="top"/>
    </xf>
    <xf numFmtId="0" fontId="0" fillId="0" borderId="0" xfId="0"/>
    <xf numFmtId="0" fontId="7" fillId="0" borderId="0" xfId="0" applyFont="1"/>
    <xf numFmtId="0" fontId="7" fillId="0" borderId="1" xfId="0" applyFont="1" applyBorder="1"/>
    <xf numFmtId="0" fontId="0" fillId="0" borderId="1" xfId="0" applyBorder="1"/>
    <xf numFmtId="164" fontId="0" fillId="0" borderId="0" xfId="0" applyNumberFormat="1"/>
    <xf numFmtId="164" fontId="0" fillId="0" borderId="1" xfId="0" applyNumberFormat="1" applyBorder="1"/>
    <xf numFmtId="164" fontId="7" fillId="0" borderId="11" xfId="0" applyNumberFormat="1" applyFont="1" applyBorder="1"/>
    <xf numFmtId="164" fontId="7" fillId="0" borderId="1" xfId="0" applyNumberFormat="1" applyFont="1" applyBorder="1"/>
    <xf numFmtId="2" fontId="0" fillId="0" borderId="1" xfId="0" applyNumberFormat="1" applyBorder="1"/>
    <xf numFmtId="2" fontId="3" fillId="0" borderId="0" xfId="0" applyNumberFormat="1" applyFont="1" applyFill="1" applyBorder="1" applyAlignment="1">
      <alignment horizontal="center" vertical="top"/>
    </xf>
    <xf numFmtId="9" fontId="3" fillId="0" borderId="0" xfId="3" applyFont="1" applyFill="1" applyBorder="1" applyAlignment="1">
      <alignment horizontal="center" vertical="top"/>
    </xf>
    <xf numFmtId="164" fontId="0" fillId="0" borderId="0" xfId="0" applyNumberFormat="1"/>
    <xf numFmtId="166" fontId="3" fillId="0" borderId="14" xfId="1" applyFont="1" applyFill="1" applyBorder="1" applyAlignment="1">
      <alignment horizontal="right" vertical="top"/>
    </xf>
    <xf numFmtId="166" fontId="3" fillId="0" borderId="15" xfId="1" applyFont="1" applyFill="1" applyBorder="1" applyAlignment="1">
      <alignment horizontal="right" vertical="top"/>
    </xf>
    <xf numFmtId="166" fontId="3" fillId="0" borderId="16" xfId="1" applyFont="1" applyFill="1" applyBorder="1" applyAlignment="1">
      <alignment horizontal="right" vertical="top"/>
    </xf>
    <xf numFmtId="0" fontId="9" fillId="2" borderId="5" xfId="0" applyFont="1" applyFill="1" applyBorder="1" applyAlignment="1">
      <alignment horizontal="left" vertical="top"/>
    </xf>
    <xf numFmtId="0" fontId="3" fillId="0" borderId="13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38" fontId="4" fillId="0" borderId="19" xfId="0" applyNumberFormat="1" applyFont="1" applyFill="1" applyBorder="1" applyAlignment="1">
      <alignment vertical="top"/>
    </xf>
    <xf numFmtId="0" fontId="6" fillId="0" borderId="1" xfId="0" applyFont="1" applyFill="1" applyBorder="1" applyAlignment="1">
      <alignment horizontal="justify" vertical="top"/>
    </xf>
    <xf numFmtId="38" fontId="3" fillId="0" borderId="12" xfId="1" applyNumberFormat="1" applyFont="1" applyFill="1" applyBorder="1" applyAlignment="1">
      <alignment horizontal="center" vertical="top"/>
    </xf>
    <xf numFmtId="38" fontId="3" fillId="0" borderId="8" xfId="1" applyNumberFormat="1" applyFont="1" applyFill="1" applyBorder="1" applyAlignment="1">
      <alignment horizontal="center" vertical="top"/>
    </xf>
    <xf numFmtId="38" fontId="3" fillId="0" borderId="19" xfId="1" applyNumberFormat="1" applyFont="1" applyFill="1" applyBorder="1" applyAlignment="1">
      <alignment horizontal="right" vertical="top"/>
    </xf>
    <xf numFmtId="38" fontId="3" fillId="3" borderId="20" xfId="1" applyNumberFormat="1" applyFont="1" applyFill="1" applyBorder="1" applyAlignment="1">
      <alignment horizontal="right" vertical="top"/>
    </xf>
    <xf numFmtId="38" fontId="3" fillId="3" borderId="21" xfId="1" applyNumberFormat="1" applyFont="1" applyFill="1" applyBorder="1" applyAlignment="1">
      <alignment horizontal="right" vertical="top"/>
    </xf>
    <xf numFmtId="38" fontId="3" fillId="3" borderId="22" xfId="1" applyNumberFormat="1" applyFont="1" applyFill="1" applyBorder="1" applyAlignment="1">
      <alignment horizontal="right" vertical="top"/>
    </xf>
    <xf numFmtId="9" fontId="3" fillId="3" borderId="21" xfId="3" applyFont="1" applyFill="1" applyBorder="1" applyAlignment="1">
      <alignment horizontal="right" vertical="top"/>
    </xf>
    <xf numFmtId="9" fontId="3" fillId="3" borderId="22" xfId="3" applyFont="1" applyFill="1" applyBorder="1" applyAlignment="1">
      <alignment horizontal="right" vertical="top"/>
    </xf>
    <xf numFmtId="0" fontId="12" fillId="0" borderId="0" xfId="0" applyFont="1"/>
    <xf numFmtId="164" fontId="0" fillId="3" borderId="1" xfId="0" applyNumberFormat="1" applyFill="1" applyBorder="1"/>
    <xf numFmtId="0" fontId="0" fillId="4" borderId="0" xfId="0" applyFill="1" applyAlignment="1">
      <alignment horizontal="center"/>
    </xf>
    <xf numFmtId="0" fontId="0" fillId="3" borderId="9" xfId="0" applyFill="1" applyBorder="1"/>
    <xf numFmtId="0" fontId="0" fillId="3" borderId="3" xfId="0" applyFill="1" applyBorder="1"/>
    <xf numFmtId="0" fontId="7" fillId="3" borderId="2" xfId="0" applyFont="1" applyFill="1" applyBorder="1"/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2" fontId="4" fillId="0" borderId="2" xfId="0" applyNumberFormat="1" applyFont="1" applyFill="1" applyBorder="1" applyAlignment="1">
      <alignment horizontal="center" vertical="top"/>
    </xf>
    <xf numFmtId="2" fontId="4" fillId="0" borderId="3" xfId="0" applyNumberFormat="1" applyFont="1" applyFill="1" applyBorder="1" applyAlignment="1">
      <alignment horizontal="center" vertical="top"/>
    </xf>
    <xf numFmtId="1" fontId="3" fillId="0" borderId="19" xfId="0" applyNumberFormat="1" applyFont="1" applyFill="1" applyBorder="1" applyAlignment="1">
      <alignment horizontal="justify" vertical="top" wrapText="1"/>
    </xf>
    <xf numFmtId="1" fontId="3" fillId="0" borderId="14" xfId="0" applyNumberFormat="1" applyFont="1" applyFill="1" applyBorder="1" applyAlignment="1">
      <alignment horizontal="justify" vertical="top" wrapText="1"/>
    </xf>
    <xf numFmtId="40" fontId="3" fillId="0" borderId="0" xfId="1" applyNumberFormat="1" applyFont="1" applyFill="1" applyBorder="1" applyAlignment="1">
      <alignment horizontal="left" vertical="top" wrapText="1"/>
    </xf>
    <xf numFmtId="0" fontId="0" fillId="0" borderId="2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3" xfId="0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7" fillId="0" borderId="9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left"/>
    </xf>
  </cellXfs>
  <cellStyles count="7">
    <cellStyle name="Comma" xfId="1" builtinId="3"/>
    <cellStyle name="Comma 2" xfId="5" xr:uid="{00000000-0005-0000-0000-000001000000}"/>
    <cellStyle name="Comma 2 2" xfId="6" xr:uid="{00000000-0005-0000-0000-000002000000}"/>
    <cellStyle name="Normal" xfId="0" builtinId="0"/>
    <cellStyle name="Normal 2" xfId="2" xr:uid="{00000000-0005-0000-0000-000005000000}"/>
    <cellStyle name="Normal 3" xfId="4" xr:uid="{00000000-0005-0000-0000-000006000000}"/>
    <cellStyle name="Percent" xfId="3" builtinId="5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3209925</xdr:colOff>
          <xdr:row>0</xdr:row>
          <xdr:rowOff>9525</xdr:rowOff>
        </xdr:from>
        <xdr:to>
          <xdr:col>6</xdr:col>
          <xdr:colOff>123825</xdr:colOff>
          <xdr:row>1</xdr:row>
          <xdr:rowOff>95250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P101"/>
  <sheetViews>
    <sheetView tabSelected="1" view="pageBreakPreview" topLeftCell="A22" zoomScaleNormal="100" zoomScaleSheetLayoutView="100" workbookViewId="0">
      <selection activeCell="E32" sqref="E32"/>
    </sheetView>
  </sheetViews>
  <sheetFormatPr defaultColWidth="9.140625" defaultRowHeight="12.75" x14ac:dyDescent="0.25"/>
  <cols>
    <col min="1" max="1" width="2.7109375" style="4" customWidth="1"/>
    <col min="2" max="2" width="3.7109375" style="21" customWidth="1"/>
    <col min="3" max="3" width="8.7109375" style="4" customWidth="1"/>
    <col min="4" max="4" width="3.28515625" style="62" customWidth="1"/>
    <col min="5" max="5" width="48.7109375" style="74" customWidth="1"/>
    <col min="6" max="6" width="6.7109375" style="4" customWidth="1"/>
    <col min="7" max="7" width="8.7109375" style="21" customWidth="1"/>
    <col min="8" max="8" width="12" style="20" customWidth="1"/>
    <col min="9" max="9" width="13.7109375" style="21" customWidth="1"/>
    <col min="10" max="10" width="2.7109375" style="4" customWidth="1"/>
    <col min="11" max="11" width="11.42578125" style="23" customWidth="1"/>
    <col min="12" max="12" width="16.7109375" style="11" customWidth="1"/>
    <col min="13" max="16384" width="9.140625" style="4"/>
  </cols>
  <sheetData>
    <row r="1" spans="1:16" s="2" customFormat="1" x14ac:dyDescent="0.25">
      <c r="A1" s="1" t="s">
        <v>21</v>
      </c>
      <c r="B1" s="9"/>
      <c r="D1" s="5"/>
      <c r="E1" s="64"/>
      <c r="G1" s="9"/>
      <c r="H1" s="10"/>
      <c r="I1" s="9"/>
      <c r="K1" s="23"/>
      <c r="L1" s="11"/>
    </row>
    <row r="2" spans="1:16" s="2" customFormat="1" x14ac:dyDescent="0.25">
      <c r="B2" s="9"/>
      <c r="D2" s="5"/>
      <c r="E2" s="64"/>
      <c r="G2" s="9"/>
      <c r="H2" s="10"/>
      <c r="I2" s="9"/>
      <c r="K2" s="23"/>
      <c r="L2" s="11"/>
    </row>
    <row r="3" spans="1:16" s="2" customFormat="1" x14ac:dyDescent="0.25">
      <c r="B3" s="9"/>
      <c r="D3" s="5"/>
      <c r="E3" s="64"/>
      <c r="G3" s="9"/>
      <c r="H3" s="10"/>
      <c r="I3" s="9"/>
      <c r="K3" s="23"/>
      <c r="L3" s="11"/>
    </row>
    <row r="4" spans="1:16" s="2" customFormat="1" ht="25.5" x14ac:dyDescent="0.25">
      <c r="A4" s="2" t="s">
        <v>30</v>
      </c>
      <c r="B4" s="9"/>
      <c r="D4" s="3" t="s">
        <v>29</v>
      </c>
      <c r="E4" s="65" t="s">
        <v>123</v>
      </c>
      <c r="G4" s="9"/>
      <c r="H4" s="10"/>
      <c r="I4" s="9"/>
      <c r="K4" s="23"/>
      <c r="L4" s="11"/>
    </row>
    <row r="5" spans="1:16" s="2" customFormat="1" ht="6" customHeight="1" thickBot="1" x14ac:dyDescent="0.3">
      <c r="A5" s="7"/>
      <c r="B5" s="12"/>
      <c r="C5" s="7"/>
      <c r="D5" s="13"/>
      <c r="E5" s="66"/>
      <c r="F5" s="7"/>
      <c r="G5" s="12"/>
      <c r="H5" s="14"/>
      <c r="I5" s="12"/>
      <c r="J5" s="6"/>
      <c r="K5" s="23"/>
      <c r="L5" s="11"/>
      <c r="M5" s="6"/>
    </row>
    <row r="6" spans="1:16" s="2" customFormat="1" ht="6" customHeight="1" thickTop="1" x14ac:dyDescent="0.25">
      <c r="B6" s="9"/>
      <c r="D6" s="5"/>
      <c r="E6" s="64"/>
      <c r="G6" s="9"/>
      <c r="H6" s="10"/>
      <c r="I6" s="9"/>
      <c r="J6" s="6"/>
      <c r="K6" s="23"/>
      <c r="L6" s="11"/>
      <c r="M6" s="6"/>
    </row>
    <row r="7" spans="1:16" x14ac:dyDescent="0.25">
      <c r="B7" s="15"/>
      <c r="C7" s="16"/>
      <c r="D7" s="17"/>
      <c r="E7" s="67"/>
      <c r="F7" s="18"/>
      <c r="G7" s="19"/>
    </row>
    <row r="8" spans="1:16" x14ac:dyDescent="0.25">
      <c r="A8" s="16"/>
      <c r="B8" s="22"/>
      <c r="C8" s="11"/>
      <c r="D8" s="23"/>
      <c r="E8" s="68"/>
      <c r="F8" s="24"/>
      <c r="G8" s="22"/>
      <c r="H8" s="152" t="s">
        <v>31</v>
      </c>
      <c r="I8" s="153"/>
      <c r="J8" s="8"/>
    </row>
    <row r="9" spans="1:16" ht="15" customHeight="1" x14ac:dyDescent="0.25">
      <c r="A9" s="16"/>
      <c r="B9" s="154" t="s">
        <v>1</v>
      </c>
      <c r="C9" s="155"/>
      <c r="D9" s="25"/>
      <c r="E9" s="69" t="s">
        <v>2</v>
      </c>
      <c r="F9" s="26" t="s">
        <v>0</v>
      </c>
      <c r="G9" s="27" t="s">
        <v>34</v>
      </c>
      <c r="H9" s="27" t="s">
        <v>3</v>
      </c>
      <c r="I9" s="28" t="s">
        <v>4</v>
      </c>
      <c r="K9" s="82"/>
      <c r="L9" s="29"/>
    </row>
    <row r="10" spans="1:16" s="11" customFormat="1" ht="6" customHeight="1" thickBot="1" x14ac:dyDescent="0.3">
      <c r="A10" s="30"/>
      <c r="B10" s="31"/>
      <c r="C10" s="32"/>
      <c r="D10" s="23"/>
      <c r="E10" s="70"/>
      <c r="F10" s="24"/>
      <c r="G10" s="33"/>
      <c r="H10" s="34"/>
      <c r="I10" s="34"/>
      <c r="K10" s="83"/>
      <c r="L10" s="35"/>
    </row>
    <row r="11" spans="1:16" ht="13.5" thickBot="1" x14ac:dyDescent="0.3">
      <c r="A11" s="16"/>
      <c r="B11" s="36">
        <v>1</v>
      </c>
      <c r="C11" s="37" t="s">
        <v>5</v>
      </c>
      <c r="D11" s="38"/>
      <c r="E11" s="71"/>
      <c r="F11" s="39"/>
      <c r="G11" s="40"/>
      <c r="H11" s="41"/>
      <c r="I11" s="42">
        <f>SUBTOTAL(9,I12:I27)</f>
        <v>0</v>
      </c>
      <c r="K11" s="84"/>
      <c r="L11" s="43"/>
    </row>
    <row r="12" spans="1:16" s="11" customFormat="1" ht="6" customHeight="1" x14ac:dyDescent="0.25">
      <c r="A12" s="30"/>
      <c r="B12" s="31"/>
      <c r="C12" s="32"/>
      <c r="D12" s="23"/>
      <c r="E12" s="70"/>
      <c r="F12" s="24"/>
      <c r="G12" s="33"/>
      <c r="H12" s="34"/>
      <c r="I12" s="34"/>
      <c r="K12" s="83"/>
      <c r="L12" s="35"/>
    </row>
    <row r="13" spans="1:16" x14ac:dyDescent="0.25">
      <c r="A13" s="16"/>
      <c r="B13" s="44"/>
      <c r="C13" s="87">
        <v>1.1000000000000001</v>
      </c>
      <c r="D13" s="45" t="s">
        <v>59</v>
      </c>
      <c r="E13" s="72"/>
      <c r="F13" s="46"/>
      <c r="G13" s="47"/>
      <c r="H13" s="48"/>
      <c r="I13" s="49">
        <f>SUBTOTAL(9,I14:I20)</f>
        <v>0</v>
      </c>
      <c r="K13" s="85"/>
      <c r="L13" s="50"/>
    </row>
    <row r="14" spans="1:16" ht="42" customHeight="1" x14ac:dyDescent="0.25">
      <c r="A14" s="16"/>
      <c r="B14" s="31"/>
      <c r="C14" s="96" t="s">
        <v>6</v>
      </c>
      <c r="D14" s="156" t="s">
        <v>136</v>
      </c>
      <c r="E14" s="157"/>
      <c r="F14" s="102" t="s">
        <v>36</v>
      </c>
      <c r="G14" s="106">
        <v>1</v>
      </c>
      <c r="H14" s="141"/>
      <c r="I14" s="130">
        <f t="shared" ref="I14:I19" si="0">ROUND(G14*H14,0)</f>
        <v>0</v>
      </c>
      <c r="K14" s="158" t="s">
        <v>72</v>
      </c>
      <c r="L14" s="158"/>
      <c r="M14" s="158"/>
      <c r="N14" s="158"/>
      <c r="P14" s="4" t="s">
        <v>126</v>
      </c>
    </row>
    <row r="15" spans="1:16" x14ac:dyDescent="0.25">
      <c r="A15" s="16"/>
      <c r="B15" s="31"/>
      <c r="C15" s="114" t="s">
        <v>7</v>
      </c>
      <c r="D15" s="100" t="s">
        <v>35</v>
      </c>
      <c r="E15" s="108"/>
      <c r="F15" s="104" t="s">
        <v>37</v>
      </c>
      <c r="G15" s="109">
        <v>40</v>
      </c>
      <c r="H15" s="142"/>
      <c r="I15" s="131">
        <f t="shared" si="0"/>
        <v>0</v>
      </c>
      <c r="K15" s="81"/>
      <c r="L15" s="52"/>
      <c r="O15" s="4">
        <f>917295.02/168</f>
        <v>5460.0894047619049</v>
      </c>
    </row>
    <row r="16" spans="1:16" x14ac:dyDescent="0.25">
      <c r="A16" s="16"/>
      <c r="B16" s="31"/>
      <c r="C16" s="114" t="s">
        <v>8</v>
      </c>
      <c r="D16" s="100" t="s">
        <v>57</v>
      </c>
      <c r="E16" s="108"/>
      <c r="F16" s="104" t="s">
        <v>28</v>
      </c>
      <c r="G16" s="109">
        <v>5</v>
      </c>
      <c r="H16" s="142"/>
      <c r="I16" s="131">
        <f t="shared" si="0"/>
        <v>0</v>
      </c>
      <c r="K16" s="81"/>
      <c r="L16" s="52"/>
    </row>
    <row r="17" spans="1:12" x14ac:dyDescent="0.25">
      <c r="A17" s="16"/>
      <c r="B17" s="31"/>
      <c r="C17" s="114" t="s">
        <v>9</v>
      </c>
      <c r="D17" s="100" t="s">
        <v>73</v>
      </c>
      <c r="E17" s="108"/>
      <c r="F17" s="104" t="s">
        <v>28</v>
      </c>
      <c r="G17" s="109">
        <v>84</v>
      </c>
      <c r="H17" s="142"/>
      <c r="I17" s="131">
        <f t="shared" si="0"/>
        <v>0</v>
      </c>
      <c r="K17" s="81" t="s">
        <v>74</v>
      </c>
      <c r="L17" s="52"/>
    </row>
    <row r="18" spans="1:12" s="98" customFormat="1" x14ac:dyDescent="0.25">
      <c r="A18" s="99"/>
      <c r="B18" s="101"/>
      <c r="C18" s="114" t="s">
        <v>32</v>
      </c>
      <c r="D18" s="100" t="s">
        <v>38</v>
      </c>
      <c r="E18" s="108"/>
      <c r="F18" s="104" t="s">
        <v>28</v>
      </c>
      <c r="G18" s="109">
        <v>42</v>
      </c>
      <c r="H18" s="142"/>
      <c r="I18" s="131">
        <f t="shared" si="0"/>
        <v>0</v>
      </c>
      <c r="K18" s="113"/>
      <c r="L18" s="103"/>
    </row>
    <row r="19" spans="1:12" x14ac:dyDescent="0.25">
      <c r="A19" s="16"/>
      <c r="B19" s="31"/>
      <c r="C19" s="97" t="s">
        <v>71</v>
      </c>
      <c r="D19" s="95" t="s">
        <v>70</v>
      </c>
      <c r="E19" s="110"/>
      <c r="F19" s="105" t="s">
        <v>28</v>
      </c>
      <c r="G19" s="111">
        <v>14</v>
      </c>
      <c r="H19" s="143"/>
      <c r="I19" s="132">
        <f t="shared" si="0"/>
        <v>0</v>
      </c>
      <c r="K19" s="81"/>
      <c r="L19" s="52"/>
    </row>
    <row r="20" spans="1:12" s="11" customFormat="1" ht="6" customHeight="1" x14ac:dyDescent="0.25">
      <c r="A20" s="30"/>
      <c r="B20" s="31"/>
      <c r="C20" s="32"/>
      <c r="D20" s="23"/>
      <c r="E20" s="70"/>
      <c r="F20" s="24"/>
      <c r="G20" s="33"/>
      <c r="H20" s="34"/>
      <c r="I20" s="34"/>
      <c r="K20" s="86"/>
      <c r="L20" s="57"/>
    </row>
    <row r="21" spans="1:12" x14ac:dyDescent="0.25">
      <c r="A21" s="16"/>
      <c r="B21" s="44"/>
      <c r="C21" s="87">
        <v>1.2</v>
      </c>
      <c r="D21" s="45" t="s">
        <v>60</v>
      </c>
      <c r="E21" s="72"/>
      <c r="F21" s="46"/>
      <c r="G21" s="47"/>
      <c r="H21" s="48"/>
      <c r="I21" s="49">
        <f>SUBTOTAL(9,I22:I26)</f>
        <v>0</v>
      </c>
      <c r="K21" s="85"/>
      <c r="L21" s="50"/>
    </row>
    <row r="22" spans="1:12" x14ac:dyDescent="0.25">
      <c r="A22" s="16"/>
      <c r="B22" s="31"/>
      <c r="C22" s="51" t="s">
        <v>10</v>
      </c>
      <c r="D22" s="88" t="s">
        <v>66</v>
      </c>
      <c r="E22" s="89"/>
      <c r="F22" s="102" t="s">
        <v>41</v>
      </c>
      <c r="G22" s="106">
        <v>60</v>
      </c>
      <c r="H22" s="141"/>
      <c r="I22" s="131">
        <f>ROUND(G22*H22,0)</f>
        <v>0</v>
      </c>
      <c r="K22" s="115" t="s">
        <v>75</v>
      </c>
      <c r="L22" s="52"/>
    </row>
    <row r="23" spans="1:12" x14ac:dyDescent="0.25">
      <c r="A23" s="16"/>
      <c r="B23" s="31"/>
      <c r="C23" s="51" t="s">
        <v>22</v>
      </c>
      <c r="D23" s="76" t="s">
        <v>64</v>
      </c>
      <c r="E23" s="108"/>
      <c r="F23" s="104" t="s">
        <v>40</v>
      </c>
      <c r="G23" s="109">
        <v>783</v>
      </c>
      <c r="H23" s="142"/>
      <c r="I23" s="131">
        <f>ROUND(G23*H23,0)</f>
        <v>0</v>
      </c>
      <c r="K23" s="81"/>
      <c r="L23" s="52"/>
    </row>
    <row r="24" spans="1:12" x14ac:dyDescent="0.25">
      <c r="A24" s="16"/>
      <c r="B24" s="31"/>
      <c r="C24" s="51" t="s">
        <v>11</v>
      </c>
      <c r="D24" s="76" t="s">
        <v>127</v>
      </c>
      <c r="E24" s="108"/>
      <c r="F24" s="104" t="s">
        <v>40</v>
      </c>
      <c r="G24" s="109">
        <v>783</v>
      </c>
      <c r="H24" s="142"/>
      <c r="I24" s="131">
        <f>ROUND(G24*H24,0)</f>
        <v>0</v>
      </c>
      <c r="K24" s="90" t="s">
        <v>54</v>
      </c>
      <c r="L24" s="52"/>
    </row>
    <row r="25" spans="1:12" x14ac:dyDescent="0.25">
      <c r="A25" s="16"/>
      <c r="B25" s="31"/>
      <c r="C25" s="51" t="s">
        <v>12</v>
      </c>
      <c r="D25" s="76" t="s">
        <v>128</v>
      </c>
      <c r="E25" s="108"/>
      <c r="F25" s="104" t="s">
        <v>58</v>
      </c>
      <c r="G25" s="109">
        <v>31320</v>
      </c>
      <c r="H25" s="142"/>
      <c r="I25" s="131">
        <f>ROUND(G25*H25,0)</f>
        <v>0</v>
      </c>
      <c r="K25" s="81" t="s">
        <v>76</v>
      </c>
      <c r="L25" s="52"/>
    </row>
    <row r="26" spans="1:12" x14ac:dyDescent="0.25">
      <c r="A26" s="16"/>
      <c r="B26" s="31"/>
      <c r="C26" s="116" t="s">
        <v>13</v>
      </c>
      <c r="D26" s="78" t="s">
        <v>42</v>
      </c>
      <c r="E26" s="110"/>
      <c r="F26" s="105" t="s">
        <v>41</v>
      </c>
      <c r="G26" s="117">
        <v>180</v>
      </c>
      <c r="H26" s="143"/>
      <c r="I26" s="132">
        <f>ROUND(G26*H26,0)</f>
        <v>0</v>
      </c>
      <c r="K26" s="81" t="s">
        <v>65</v>
      </c>
      <c r="L26" s="52"/>
    </row>
    <row r="27" spans="1:12" s="11" customFormat="1" ht="6" customHeight="1" thickBot="1" x14ac:dyDescent="0.3">
      <c r="A27" s="30"/>
      <c r="B27" s="31"/>
      <c r="C27" s="32"/>
      <c r="D27" s="23"/>
      <c r="E27" s="70"/>
      <c r="F27" s="24"/>
      <c r="G27" s="33"/>
      <c r="H27" s="34"/>
      <c r="I27" s="34"/>
      <c r="K27" s="83"/>
      <c r="L27" s="35"/>
    </row>
    <row r="28" spans="1:12" ht="13.5" thickBot="1" x14ac:dyDescent="0.3">
      <c r="A28" s="16"/>
      <c r="B28" s="36">
        <v>2</v>
      </c>
      <c r="C28" s="37" t="s">
        <v>14</v>
      </c>
      <c r="D28" s="38"/>
      <c r="E28" s="71"/>
      <c r="F28" s="39"/>
      <c r="G28" s="40"/>
      <c r="H28" s="41"/>
      <c r="I28" s="42">
        <f>I30+I40+I48+I57+I65</f>
        <v>0</v>
      </c>
      <c r="K28" s="84"/>
      <c r="L28" s="43"/>
    </row>
    <row r="29" spans="1:12" s="11" customFormat="1" ht="6" customHeight="1" x14ac:dyDescent="0.25">
      <c r="A29" s="30"/>
      <c r="B29" s="31"/>
      <c r="C29" s="32"/>
      <c r="D29" s="23"/>
      <c r="E29" s="70"/>
      <c r="F29" s="24"/>
      <c r="G29" s="33"/>
      <c r="H29" s="34"/>
      <c r="I29" s="34"/>
      <c r="K29" s="83"/>
      <c r="L29" s="35"/>
    </row>
    <row r="30" spans="1:12" x14ac:dyDescent="0.25">
      <c r="A30" s="16"/>
      <c r="B30" s="44"/>
      <c r="C30" s="87">
        <v>2.1</v>
      </c>
      <c r="D30" s="45" t="s">
        <v>77</v>
      </c>
      <c r="E30" s="72"/>
      <c r="F30" s="46"/>
      <c r="G30" s="47"/>
      <c r="H30" s="48"/>
      <c r="I30" s="49">
        <f>SUBTOTAL(9,I31:I39)</f>
        <v>0</v>
      </c>
      <c r="K30" s="85"/>
      <c r="L30" s="50"/>
    </row>
    <row r="31" spans="1:12" x14ac:dyDescent="0.25">
      <c r="A31" s="16"/>
      <c r="B31" s="31"/>
      <c r="C31" s="91" t="s">
        <v>20</v>
      </c>
      <c r="D31" s="88" t="s">
        <v>39</v>
      </c>
      <c r="E31" s="89"/>
      <c r="F31" s="102" t="s">
        <v>43</v>
      </c>
      <c r="G31" s="106">
        <v>4929.1428571428569</v>
      </c>
      <c r="H31" s="141"/>
      <c r="I31" s="130">
        <f>ROUND(G31*H31,0)</f>
        <v>0</v>
      </c>
      <c r="K31" s="81"/>
      <c r="L31" s="52">
        <f>((50000*2)*12)*5</f>
        <v>6000000</v>
      </c>
    </row>
    <row r="32" spans="1:12" x14ac:dyDescent="0.25">
      <c r="A32" s="16"/>
      <c r="B32" s="31"/>
      <c r="C32" s="92" t="s">
        <v>15</v>
      </c>
      <c r="D32" s="76" t="s">
        <v>25</v>
      </c>
      <c r="E32" s="108"/>
      <c r="F32" s="104" t="s">
        <v>43</v>
      </c>
      <c r="G32" s="109">
        <v>4929.1428571428569</v>
      </c>
      <c r="H32" s="142"/>
      <c r="I32" s="131">
        <f t="shared" ref="I32:I38" si="1">ROUND(G32*H32,0)</f>
        <v>0</v>
      </c>
      <c r="K32" s="81"/>
      <c r="L32" s="52"/>
    </row>
    <row r="33" spans="1:12" x14ac:dyDescent="0.25">
      <c r="A33" s="16"/>
      <c r="B33" s="31"/>
      <c r="C33" s="92" t="s">
        <v>16</v>
      </c>
      <c r="D33" s="76" t="s">
        <v>63</v>
      </c>
      <c r="E33" s="108"/>
      <c r="F33" s="104" t="s">
        <v>43</v>
      </c>
      <c r="G33" s="109">
        <v>4929.1428571428569</v>
      </c>
      <c r="H33" s="142"/>
      <c r="I33" s="131">
        <f t="shared" si="1"/>
        <v>0</v>
      </c>
      <c r="K33" s="81"/>
      <c r="L33" s="52"/>
    </row>
    <row r="34" spans="1:12" x14ac:dyDescent="0.25">
      <c r="A34" s="16"/>
      <c r="B34" s="31"/>
      <c r="C34" s="92" t="s">
        <v>17</v>
      </c>
      <c r="D34" s="76" t="s">
        <v>99</v>
      </c>
      <c r="E34" s="108"/>
      <c r="F34" s="104" t="s">
        <v>43</v>
      </c>
      <c r="G34" s="109">
        <v>4929.1428571428569</v>
      </c>
      <c r="H34" s="142"/>
      <c r="I34" s="131">
        <f t="shared" si="1"/>
        <v>0</v>
      </c>
      <c r="K34" s="81"/>
      <c r="L34" s="52"/>
    </row>
    <row r="35" spans="1:12" x14ac:dyDescent="0.25">
      <c r="A35" s="16"/>
      <c r="B35" s="31"/>
      <c r="C35" s="92" t="s">
        <v>18</v>
      </c>
      <c r="D35" s="76" t="s">
        <v>124</v>
      </c>
      <c r="E35" s="108"/>
      <c r="F35" s="104" t="s">
        <v>43</v>
      </c>
      <c r="G35" s="109">
        <v>29574.857142857141</v>
      </c>
      <c r="H35" s="142"/>
      <c r="I35" s="131">
        <f t="shared" si="1"/>
        <v>0</v>
      </c>
      <c r="K35" s="81"/>
      <c r="L35" s="52"/>
    </row>
    <row r="36" spans="1:12" x14ac:dyDescent="0.25">
      <c r="A36" s="16"/>
      <c r="B36" s="31"/>
      <c r="C36" s="92" t="s">
        <v>23</v>
      </c>
      <c r="D36" s="76" t="s">
        <v>125</v>
      </c>
      <c r="E36" s="108"/>
      <c r="F36" s="104" t="s">
        <v>43</v>
      </c>
      <c r="G36" s="109">
        <v>9858.2857142857138</v>
      </c>
      <c r="H36" s="142"/>
      <c r="I36" s="131">
        <f t="shared" si="1"/>
        <v>0</v>
      </c>
      <c r="K36" s="81"/>
      <c r="L36" s="52"/>
    </row>
    <row r="37" spans="1:12" s="98" customFormat="1" x14ac:dyDescent="0.25">
      <c r="A37" s="99"/>
      <c r="B37" s="101"/>
      <c r="C37" s="92" t="s">
        <v>24</v>
      </c>
      <c r="D37" s="76" t="s">
        <v>26</v>
      </c>
      <c r="E37" s="108"/>
      <c r="F37" s="104" t="s">
        <v>43</v>
      </c>
      <c r="G37" s="109">
        <v>4929.1428571428569</v>
      </c>
      <c r="H37" s="142"/>
      <c r="I37" s="131">
        <f t="shared" si="1"/>
        <v>0</v>
      </c>
      <c r="K37" s="113"/>
      <c r="L37" s="103"/>
    </row>
    <row r="38" spans="1:12" x14ac:dyDescent="0.25">
      <c r="A38" s="16"/>
      <c r="B38" s="31"/>
      <c r="C38" s="93" t="s">
        <v>135</v>
      </c>
      <c r="D38" s="78" t="s">
        <v>98</v>
      </c>
      <c r="E38" s="110"/>
      <c r="F38" s="105" t="s">
        <v>43</v>
      </c>
      <c r="G38" s="111">
        <v>4929.1428571428569</v>
      </c>
      <c r="H38" s="143"/>
      <c r="I38" s="132">
        <f t="shared" si="1"/>
        <v>0</v>
      </c>
      <c r="K38" s="81"/>
      <c r="L38" s="52"/>
    </row>
    <row r="39" spans="1:12" ht="6" customHeight="1" x14ac:dyDescent="0.25">
      <c r="A39" s="16"/>
      <c r="B39" s="31"/>
      <c r="C39" s="32"/>
      <c r="D39" s="23"/>
      <c r="E39" s="70"/>
      <c r="F39" s="24"/>
      <c r="G39" s="33"/>
      <c r="H39" s="34"/>
      <c r="I39" s="34"/>
      <c r="K39" s="86"/>
      <c r="L39" s="57"/>
    </row>
    <row r="40" spans="1:12" s="98" customFormat="1" x14ac:dyDescent="0.25">
      <c r="A40" s="99"/>
      <c r="B40" s="44"/>
      <c r="C40" s="87">
        <v>2.2000000000000002</v>
      </c>
      <c r="D40" s="45" t="s">
        <v>100</v>
      </c>
      <c r="E40" s="72"/>
      <c r="F40" s="46"/>
      <c r="G40" s="47"/>
      <c r="H40" s="48"/>
      <c r="I40" s="49">
        <f>SUBTOTAL(9,I41:I47)</f>
        <v>0</v>
      </c>
      <c r="K40" s="85"/>
      <c r="L40" s="50"/>
    </row>
    <row r="41" spans="1:12" s="98" customFormat="1" x14ac:dyDescent="0.25">
      <c r="A41" s="99"/>
      <c r="B41" s="101"/>
      <c r="C41" s="91" t="s">
        <v>55</v>
      </c>
      <c r="D41" s="88" t="str">
        <f>D32</f>
        <v>SHE Officer</v>
      </c>
      <c r="E41" s="89"/>
      <c r="F41" s="102" t="s">
        <v>43</v>
      </c>
      <c r="G41" s="106">
        <v>4929</v>
      </c>
      <c r="H41" s="141"/>
      <c r="I41" s="131">
        <f>ROUND(G41*H41,0)</f>
        <v>0</v>
      </c>
      <c r="K41" s="113"/>
      <c r="L41" s="103"/>
    </row>
    <row r="42" spans="1:12" s="98" customFormat="1" x14ac:dyDescent="0.25">
      <c r="A42" s="99"/>
      <c r="B42" s="101"/>
      <c r="C42" s="92" t="s">
        <v>68</v>
      </c>
      <c r="D42" s="76" t="str">
        <f>D33</f>
        <v>Supervisor</v>
      </c>
      <c r="E42" s="108"/>
      <c r="F42" s="104" t="s">
        <v>43</v>
      </c>
      <c r="G42" s="109">
        <v>4929</v>
      </c>
      <c r="H42" s="142"/>
      <c r="I42" s="131">
        <f>G42*H42</f>
        <v>0</v>
      </c>
      <c r="K42" s="113"/>
      <c r="L42" s="103"/>
    </row>
    <row r="43" spans="1:12" s="98" customFormat="1" x14ac:dyDescent="0.25">
      <c r="A43" s="99"/>
      <c r="B43" s="101"/>
      <c r="C43" s="92" t="s">
        <v>69</v>
      </c>
      <c r="D43" s="76" t="str">
        <f>D35</f>
        <v>Semi-Skilled</v>
      </c>
      <c r="E43" s="108"/>
      <c r="F43" s="104" t="s">
        <v>43</v>
      </c>
      <c r="G43" s="109">
        <v>9858</v>
      </c>
      <c r="H43" s="142"/>
      <c r="I43" s="131">
        <f t="shared" ref="I43:I45" si="2">G43*H43</f>
        <v>0</v>
      </c>
      <c r="K43" s="113"/>
      <c r="L43" s="103"/>
    </row>
    <row r="44" spans="1:12" s="98" customFormat="1" x14ac:dyDescent="0.25">
      <c r="A44" s="99"/>
      <c r="B44" s="101"/>
      <c r="C44" s="92" t="s">
        <v>132</v>
      </c>
      <c r="D44" s="76" t="str">
        <f>D36</f>
        <v>Technician</v>
      </c>
      <c r="E44" s="108"/>
      <c r="F44" s="104" t="s">
        <v>43</v>
      </c>
      <c r="G44" s="109">
        <v>4929</v>
      </c>
      <c r="H44" s="142"/>
      <c r="I44" s="131">
        <f t="shared" si="2"/>
        <v>0</v>
      </c>
      <c r="K44" s="113"/>
      <c r="L44" s="103">
        <f>((50000*2)*12)*5</f>
        <v>6000000</v>
      </c>
    </row>
    <row r="45" spans="1:12" s="98" customFormat="1" x14ac:dyDescent="0.25">
      <c r="A45" s="99"/>
      <c r="B45" s="101"/>
      <c r="C45" s="92" t="s">
        <v>133</v>
      </c>
      <c r="D45" s="76" t="str">
        <f>D37</f>
        <v>Planner</v>
      </c>
      <c r="E45" s="108"/>
      <c r="F45" s="104" t="s">
        <v>43</v>
      </c>
      <c r="G45" s="109">
        <v>4929</v>
      </c>
      <c r="H45" s="142"/>
      <c r="I45" s="131">
        <f t="shared" si="2"/>
        <v>0</v>
      </c>
      <c r="K45" s="113"/>
      <c r="L45" s="103"/>
    </row>
    <row r="46" spans="1:12" s="98" customFormat="1" x14ac:dyDescent="0.25">
      <c r="A46" s="99"/>
      <c r="B46" s="101"/>
      <c r="C46" s="92" t="s">
        <v>134</v>
      </c>
      <c r="D46" s="78" t="str">
        <f>D38</f>
        <v>Driver</v>
      </c>
      <c r="E46" s="110"/>
      <c r="F46" s="105" t="s">
        <v>43</v>
      </c>
      <c r="G46" s="111">
        <v>4929</v>
      </c>
      <c r="H46" s="143"/>
      <c r="I46" s="132">
        <f>G46*H46</f>
        <v>0</v>
      </c>
      <c r="K46" s="113"/>
      <c r="L46" s="103"/>
    </row>
    <row r="47" spans="1:12" s="98" customFormat="1" ht="6" customHeight="1" x14ac:dyDescent="0.25">
      <c r="A47" s="99"/>
      <c r="B47" s="101"/>
      <c r="C47" s="32"/>
      <c r="D47" s="100"/>
      <c r="E47" s="70"/>
      <c r="F47" s="24"/>
      <c r="G47" s="33"/>
      <c r="H47" s="34"/>
      <c r="I47" s="34"/>
      <c r="K47" s="86"/>
      <c r="L47" s="57"/>
    </row>
    <row r="48" spans="1:12" s="98" customFormat="1" x14ac:dyDescent="0.25">
      <c r="A48" s="99"/>
      <c r="B48" s="44"/>
      <c r="C48" s="87">
        <v>2.2999999999999998</v>
      </c>
      <c r="D48" s="45" t="s">
        <v>95</v>
      </c>
      <c r="E48" s="72"/>
      <c r="F48" s="46"/>
      <c r="G48" s="47"/>
      <c r="H48" s="48"/>
      <c r="I48" s="49">
        <f>SUBTOTAL(9,I49:I55)</f>
        <v>0</v>
      </c>
      <c r="K48" s="85"/>
      <c r="L48" s="50"/>
    </row>
    <row r="49" spans="1:12" s="98" customFormat="1" x14ac:dyDescent="0.25">
      <c r="A49" s="99"/>
      <c r="B49" s="101"/>
      <c r="C49" s="92" t="s">
        <v>78</v>
      </c>
      <c r="D49" s="76" t="str">
        <f>D32</f>
        <v>SHE Officer</v>
      </c>
      <c r="E49" s="108"/>
      <c r="F49" s="104" t="s">
        <v>43</v>
      </c>
      <c r="G49" s="109">
        <v>1342</v>
      </c>
      <c r="H49" s="142"/>
      <c r="I49" s="131">
        <f t="shared" ref="I49:I54" si="3">ROUND(G49*H49,0)</f>
        <v>0</v>
      </c>
      <c r="K49" s="113"/>
      <c r="L49" s="103"/>
    </row>
    <row r="50" spans="1:12" s="98" customFormat="1" x14ac:dyDescent="0.25">
      <c r="A50" s="99"/>
      <c r="B50" s="101"/>
      <c r="C50" s="92" t="s">
        <v>79</v>
      </c>
      <c r="D50" s="76" t="str">
        <f>D33</f>
        <v>Supervisor</v>
      </c>
      <c r="E50" s="108"/>
      <c r="F50" s="104" t="s">
        <v>43</v>
      </c>
      <c r="G50" s="109">
        <v>1342</v>
      </c>
      <c r="H50" s="142"/>
      <c r="I50" s="131">
        <f t="shared" si="3"/>
        <v>0</v>
      </c>
      <c r="K50" s="113"/>
      <c r="L50" s="103"/>
    </row>
    <row r="51" spans="1:12" s="98" customFormat="1" x14ac:dyDescent="0.25">
      <c r="A51" s="99"/>
      <c r="B51" s="101"/>
      <c r="C51" s="92" t="s">
        <v>80</v>
      </c>
      <c r="D51" s="76" t="str">
        <f>D35</f>
        <v>Semi-Skilled</v>
      </c>
      <c r="E51" s="108"/>
      <c r="F51" s="104" t="s">
        <v>43</v>
      </c>
      <c r="G51" s="109">
        <v>2685</v>
      </c>
      <c r="H51" s="142"/>
      <c r="I51" s="131">
        <f t="shared" si="3"/>
        <v>0</v>
      </c>
      <c r="K51" s="113"/>
      <c r="L51" s="103"/>
    </row>
    <row r="52" spans="1:12" s="98" customFormat="1" x14ac:dyDescent="0.25">
      <c r="A52" s="99"/>
      <c r="B52" s="101"/>
      <c r="C52" s="92" t="s">
        <v>81</v>
      </c>
      <c r="D52" s="76" t="str">
        <f>D36</f>
        <v>Technician</v>
      </c>
      <c r="E52" s="108"/>
      <c r="F52" s="104" t="s">
        <v>43</v>
      </c>
      <c r="G52" s="109">
        <v>1342</v>
      </c>
      <c r="H52" s="142"/>
      <c r="I52" s="131">
        <f t="shared" si="3"/>
        <v>0</v>
      </c>
      <c r="K52" s="113"/>
      <c r="L52" s="103"/>
    </row>
    <row r="53" spans="1:12" s="98" customFormat="1" x14ac:dyDescent="0.25">
      <c r="A53" s="99"/>
      <c r="B53" s="101"/>
      <c r="C53" s="92" t="s">
        <v>82</v>
      </c>
      <c r="D53" s="76" t="str">
        <f>D37</f>
        <v>Planner</v>
      </c>
      <c r="E53" s="108"/>
      <c r="F53" s="104" t="s">
        <v>43</v>
      </c>
      <c r="G53" s="109">
        <v>1342</v>
      </c>
      <c r="H53" s="142"/>
      <c r="I53" s="131">
        <f t="shared" si="3"/>
        <v>0</v>
      </c>
      <c r="K53" s="113"/>
      <c r="L53" s="103"/>
    </row>
    <row r="54" spans="1:12" s="98" customFormat="1" x14ac:dyDescent="0.25">
      <c r="A54" s="99"/>
      <c r="B54" s="101"/>
      <c r="C54" s="93" t="s">
        <v>83</v>
      </c>
      <c r="D54" s="78" t="str">
        <f>D38</f>
        <v>Driver</v>
      </c>
      <c r="E54" s="110"/>
      <c r="F54" s="105" t="s">
        <v>43</v>
      </c>
      <c r="G54" s="111">
        <v>1342</v>
      </c>
      <c r="H54" s="142"/>
      <c r="I54" s="132">
        <f t="shared" si="3"/>
        <v>0</v>
      </c>
      <c r="K54" s="113"/>
      <c r="L54" s="103"/>
    </row>
    <row r="55" spans="1:12" s="98" customFormat="1" ht="6" customHeight="1" x14ac:dyDescent="0.25">
      <c r="A55" s="99"/>
      <c r="B55" s="101"/>
      <c r="C55" s="32"/>
      <c r="D55" s="100"/>
      <c r="E55" s="70"/>
      <c r="F55" s="24"/>
      <c r="G55" s="33"/>
      <c r="H55" s="34"/>
      <c r="I55" s="34"/>
      <c r="K55" s="86"/>
      <c r="L55" s="57"/>
    </row>
    <row r="56" spans="1:12" s="98" customFormat="1" ht="6" customHeight="1" x14ac:dyDescent="0.25">
      <c r="A56" s="99"/>
      <c r="B56" s="101"/>
      <c r="C56" s="32"/>
      <c r="D56" s="100"/>
      <c r="E56" s="70"/>
      <c r="F56" s="24"/>
      <c r="G56" s="33"/>
      <c r="H56" s="34"/>
      <c r="I56" s="34"/>
      <c r="K56" s="86"/>
      <c r="L56" s="57"/>
    </row>
    <row r="57" spans="1:12" x14ac:dyDescent="0.25">
      <c r="A57" s="16"/>
      <c r="B57" s="44"/>
      <c r="C57" s="87">
        <v>2.4</v>
      </c>
      <c r="D57" s="45" t="s">
        <v>96</v>
      </c>
      <c r="E57" s="72"/>
      <c r="F57" s="46"/>
      <c r="G57" s="47"/>
      <c r="H57" s="48"/>
      <c r="I57" s="49">
        <f>SUBTOTAL(9,I58:I63)</f>
        <v>0</v>
      </c>
      <c r="K57" s="85"/>
      <c r="L57" s="50"/>
    </row>
    <row r="58" spans="1:12" x14ac:dyDescent="0.25">
      <c r="A58" s="16"/>
      <c r="B58" s="44"/>
      <c r="C58" s="92" t="s">
        <v>84</v>
      </c>
      <c r="D58" s="76" t="str">
        <f t="shared" ref="D58:D63" si="4">D49</f>
        <v>SHE Officer</v>
      </c>
      <c r="E58" s="108"/>
      <c r="F58" s="104" t="s">
        <v>43</v>
      </c>
      <c r="G58" s="109">
        <v>1342</v>
      </c>
      <c r="H58" s="142"/>
      <c r="I58" s="131">
        <f>ROUND(G58*H58,0)</f>
        <v>0</v>
      </c>
      <c r="K58" s="85"/>
      <c r="L58" s="50"/>
    </row>
    <row r="59" spans="1:12" s="98" customFormat="1" x14ac:dyDescent="0.25">
      <c r="A59" s="99"/>
      <c r="B59" s="44"/>
      <c r="C59" s="92" t="s">
        <v>85</v>
      </c>
      <c r="D59" s="76" t="str">
        <f t="shared" si="4"/>
        <v>Supervisor</v>
      </c>
      <c r="E59" s="108"/>
      <c r="F59" s="104" t="s">
        <v>43</v>
      </c>
      <c r="G59" s="109">
        <v>1342</v>
      </c>
      <c r="H59" s="142"/>
      <c r="I59" s="131">
        <f t="shared" ref="I59:I63" si="5">ROUND(G59*H59,0)</f>
        <v>0</v>
      </c>
      <c r="K59" s="85"/>
      <c r="L59" s="50"/>
    </row>
    <row r="60" spans="1:12" s="98" customFormat="1" x14ac:dyDescent="0.25">
      <c r="A60" s="99"/>
      <c r="B60" s="44"/>
      <c r="C60" s="92" t="s">
        <v>86</v>
      </c>
      <c r="D60" s="76" t="str">
        <f t="shared" si="4"/>
        <v>Semi-Skilled</v>
      </c>
      <c r="E60" s="108"/>
      <c r="F60" s="104" t="s">
        <v>43</v>
      </c>
      <c r="G60" s="109">
        <v>2685</v>
      </c>
      <c r="H60" s="142"/>
      <c r="I60" s="131">
        <f t="shared" si="5"/>
        <v>0</v>
      </c>
      <c r="K60" s="85"/>
      <c r="L60" s="50"/>
    </row>
    <row r="61" spans="1:12" s="98" customFormat="1" x14ac:dyDescent="0.25">
      <c r="A61" s="99"/>
      <c r="B61" s="44"/>
      <c r="C61" s="92" t="s">
        <v>87</v>
      </c>
      <c r="D61" s="76" t="str">
        <f t="shared" si="4"/>
        <v>Technician</v>
      </c>
      <c r="E61" s="108"/>
      <c r="F61" s="104" t="s">
        <v>43</v>
      </c>
      <c r="G61" s="109">
        <v>1342</v>
      </c>
      <c r="H61" s="142"/>
      <c r="I61" s="131">
        <f t="shared" si="5"/>
        <v>0</v>
      </c>
      <c r="K61" s="85"/>
      <c r="L61" s="50"/>
    </row>
    <row r="62" spans="1:12" s="98" customFormat="1" x14ac:dyDescent="0.25">
      <c r="A62" s="99"/>
      <c r="B62" s="44"/>
      <c r="C62" s="92" t="s">
        <v>88</v>
      </c>
      <c r="D62" s="76" t="str">
        <f t="shared" si="4"/>
        <v>Planner</v>
      </c>
      <c r="E62" s="108"/>
      <c r="F62" s="104" t="s">
        <v>43</v>
      </c>
      <c r="G62" s="109">
        <v>1342</v>
      </c>
      <c r="H62" s="142"/>
      <c r="I62" s="131">
        <f t="shared" si="5"/>
        <v>0</v>
      </c>
      <c r="K62" s="85"/>
      <c r="L62" s="50"/>
    </row>
    <row r="63" spans="1:12" s="98" customFormat="1" x14ac:dyDescent="0.25">
      <c r="A63" s="99"/>
      <c r="B63" s="44"/>
      <c r="C63" s="93" t="s">
        <v>89</v>
      </c>
      <c r="D63" s="78" t="str">
        <f t="shared" si="4"/>
        <v>Driver</v>
      </c>
      <c r="E63" s="110"/>
      <c r="F63" s="105" t="s">
        <v>43</v>
      </c>
      <c r="G63" s="111">
        <v>1342</v>
      </c>
      <c r="H63" s="142"/>
      <c r="I63" s="132">
        <f t="shared" si="5"/>
        <v>0</v>
      </c>
      <c r="K63" s="85"/>
      <c r="L63" s="50"/>
    </row>
    <row r="64" spans="1:12" ht="6" customHeight="1" x14ac:dyDescent="0.25">
      <c r="A64" s="16"/>
      <c r="B64" s="31"/>
      <c r="C64" s="32"/>
      <c r="D64" s="23"/>
      <c r="E64" s="70"/>
      <c r="F64" s="24"/>
      <c r="G64" s="33"/>
      <c r="H64" s="34"/>
      <c r="I64" s="34"/>
      <c r="K64" s="86"/>
      <c r="L64" s="57"/>
    </row>
    <row r="65" spans="1:12" x14ac:dyDescent="0.25">
      <c r="A65" s="16"/>
      <c r="B65" s="44"/>
      <c r="C65" s="87">
        <v>2.5</v>
      </c>
      <c r="D65" s="45" t="s">
        <v>97</v>
      </c>
      <c r="E65" s="72"/>
      <c r="F65" s="46"/>
      <c r="G65" s="47"/>
      <c r="H65" s="140"/>
      <c r="I65" s="49">
        <f>SUBTOTAL(9,I66:I71)</f>
        <v>0</v>
      </c>
      <c r="K65" s="85"/>
      <c r="L65" s="50"/>
    </row>
    <row r="66" spans="1:12" x14ac:dyDescent="0.25">
      <c r="A66" s="16"/>
      <c r="B66" s="44"/>
      <c r="C66" s="92" t="s">
        <v>44</v>
      </c>
      <c r="D66" s="76" t="str">
        <f t="shared" ref="D66:D71" si="6">D58</f>
        <v>SHE Officer</v>
      </c>
      <c r="E66" s="108"/>
      <c r="F66" s="104" t="s">
        <v>43</v>
      </c>
      <c r="G66" s="138">
        <v>660</v>
      </c>
      <c r="H66" s="141"/>
      <c r="I66" s="131">
        <f>ROUND(G66*H66,0)</f>
        <v>0</v>
      </c>
      <c r="K66" s="85"/>
      <c r="L66" s="50"/>
    </row>
    <row r="67" spans="1:12" s="98" customFormat="1" x14ac:dyDescent="0.25">
      <c r="A67" s="99"/>
      <c r="B67" s="44"/>
      <c r="C67" s="92" t="s">
        <v>90</v>
      </c>
      <c r="D67" s="76" t="str">
        <f t="shared" si="6"/>
        <v>Supervisor</v>
      </c>
      <c r="E67" s="108"/>
      <c r="F67" s="104" t="s">
        <v>43</v>
      </c>
      <c r="G67" s="138">
        <v>660</v>
      </c>
      <c r="H67" s="142"/>
      <c r="I67" s="131">
        <f t="shared" ref="I67:I71" si="7">ROUND(G67*H67,0)</f>
        <v>0</v>
      </c>
      <c r="K67" s="85"/>
      <c r="L67" s="50"/>
    </row>
    <row r="68" spans="1:12" s="98" customFormat="1" x14ac:dyDescent="0.25">
      <c r="A68" s="99"/>
      <c r="B68" s="44"/>
      <c r="C68" s="92" t="s">
        <v>91</v>
      </c>
      <c r="D68" s="76" t="str">
        <f t="shared" si="6"/>
        <v>Semi-Skilled</v>
      </c>
      <c r="E68" s="108"/>
      <c r="F68" s="104" t="s">
        <v>43</v>
      </c>
      <c r="G68" s="138">
        <v>1320</v>
      </c>
      <c r="H68" s="142"/>
      <c r="I68" s="131">
        <f t="shared" si="7"/>
        <v>0</v>
      </c>
      <c r="K68" s="85"/>
      <c r="L68" s="50"/>
    </row>
    <row r="69" spans="1:12" s="98" customFormat="1" x14ac:dyDescent="0.25">
      <c r="A69" s="99"/>
      <c r="B69" s="44"/>
      <c r="C69" s="92" t="s">
        <v>92</v>
      </c>
      <c r="D69" s="76" t="str">
        <f t="shared" si="6"/>
        <v>Technician</v>
      </c>
      <c r="E69" s="108"/>
      <c r="F69" s="104" t="s">
        <v>43</v>
      </c>
      <c r="G69" s="138">
        <v>660</v>
      </c>
      <c r="H69" s="142"/>
      <c r="I69" s="131">
        <f t="shared" si="7"/>
        <v>0</v>
      </c>
      <c r="K69" s="85"/>
      <c r="L69" s="50"/>
    </row>
    <row r="70" spans="1:12" s="98" customFormat="1" x14ac:dyDescent="0.25">
      <c r="A70" s="99"/>
      <c r="B70" s="44"/>
      <c r="C70" s="92" t="s">
        <v>93</v>
      </c>
      <c r="D70" s="76" t="str">
        <f t="shared" si="6"/>
        <v>Planner</v>
      </c>
      <c r="E70" s="108"/>
      <c r="F70" s="104" t="s">
        <v>43</v>
      </c>
      <c r="G70" s="138">
        <v>660</v>
      </c>
      <c r="H70" s="142"/>
      <c r="I70" s="131">
        <f t="shared" si="7"/>
        <v>0</v>
      </c>
      <c r="K70" s="85"/>
      <c r="L70" s="50"/>
    </row>
    <row r="71" spans="1:12" s="98" customFormat="1" x14ac:dyDescent="0.25">
      <c r="A71" s="99"/>
      <c r="B71" s="44"/>
      <c r="C71" s="93" t="s">
        <v>94</v>
      </c>
      <c r="D71" s="78" t="str">
        <f t="shared" si="6"/>
        <v>Driver</v>
      </c>
      <c r="E71" s="110"/>
      <c r="F71" s="105" t="s">
        <v>43</v>
      </c>
      <c r="G71" s="139">
        <v>660</v>
      </c>
      <c r="H71" s="143"/>
      <c r="I71" s="132">
        <f t="shared" si="7"/>
        <v>0</v>
      </c>
      <c r="K71" s="85"/>
      <c r="L71" s="50"/>
    </row>
    <row r="72" spans="1:12" ht="6" customHeight="1" x14ac:dyDescent="0.25">
      <c r="A72" s="16"/>
      <c r="B72" s="31"/>
      <c r="C72" s="32"/>
      <c r="D72" s="23"/>
      <c r="E72" s="70"/>
      <c r="F72" s="24"/>
      <c r="G72" s="33"/>
      <c r="H72" s="34"/>
      <c r="I72" s="34"/>
      <c r="K72" s="86"/>
      <c r="L72" s="57"/>
    </row>
    <row r="73" spans="1:12" s="98" customFormat="1" ht="6" customHeight="1" thickBot="1" x14ac:dyDescent="0.3">
      <c r="A73" s="99"/>
      <c r="B73" s="101"/>
      <c r="C73" s="32"/>
      <c r="D73" s="100"/>
      <c r="E73" s="70"/>
      <c r="F73" s="24"/>
      <c r="G73" s="33"/>
      <c r="H73" s="34"/>
      <c r="I73" s="34"/>
      <c r="K73" s="86"/>
      <c r="L73" s="57"/>
    </row>
    <row r="74" spans="1:12" s="98" customFormat="1" ht="13.5" thickBot="1" x14ac:dyDescent="0.3">
      <c r="A74" s="99"/>
      <c r="B74" s="36"/>
      <c r="C74" s="133" t="s">
        <v>137</v>
      </c>
      <c r="D74" s="38"/>
      <c r="E74" s="71"/>
      <c r="F74" s="39"/>
      <c r="G74" s="40"/>
      <c r="H74" s="41"/>
      <c r="I74" s="42"/>
      <c r="K74" s="84"/>
      <c r="L74" s="43"/>
    </row>
    <row r="75" spans="1:12" s="98" customFormat="1" ht="6" customHeight="1" x14ac:dyDescent="0.25">
      <c r="A75" s="99"/>
      <c r="B75" s="101"/>
      <c r="C75" s="32"/>
      <c r="D75" s="100"/>
      <c r="E75" s="70"/>
      <c r="F75" s="24"/>
      <c r="G75" s="33"/>
      <c r="H75" s="34"/>
      <c r="I75" s="34"/>
      <c r="K75" s="86"/>
      <c r="L75" s="57"/>
    </row>
    <row r="76" spans="1:12" ht="6" customHeight="1" thickBot="1" x14ac:dyDescent="0.3">
      <c r="A76" s="16"/>
      <c r="B76" s="31"/>
      <c r="C76" s="32"/>
      <c r="D76" s="23"/>
      <c r="E76" s="70"/>
      <c r="F76" s="24"/>
      <c r="G76" s="33"/>
      <c r="H76" s="34"/>
      <c r="I76" s="34"/>
      <c r="K76" s="86"/>
      <c r="L76" s="57"/>
    </row>
    <row r="77" spans="1:12" ht="13.5" thickBot="1" x14ac:dyDescent="0.3">
      <c r="A77" s="16"/>
      <c r="B77" s="36">
        <v>3</v>
      </c>
      <c r="C77" s="37" t="s">
        <v>139</v>
      </c>
      <c r="D77" s="38"/>
      <c r="E77" s="71"/>
      <c r="F77" s="39"/>
      <c r="G77" s="40"/>
      <c r="H77" s="41"/>
      <c r="I77" s="42">
        <f>SUBTOTAL(9,I78:I85)</f>
        <v>3000000</v>
      </c>
      <c r="K77" s="84"/>
      <c r="L77" s="43"/>
    </row>
    <row r="78" spans="1:12" s="11" customFormat="1" ht="6" customHeight="1" x14ac:dyDescent="0.25">
      <c r="A78" s="30"/>
      <c r="B78" s="31"/>
      <c r="C78" s="32"/>
      <c r="D78" s="23"/>
      <c r="E78" s="70"/>
      <c r="F78" s="24"/>
      <c r="G78" s="33"/>
      <c r="H78" s="34"/>
      <c r="I78" s="34"/>
      <c r="K78" s="83"/>
      <c r="L78" s="35"/>
    </row>
    <row r="79" spans="1:12" s="11" customFormat="1" ht="40.9" customHeight="1" x14ac:dyDescent="0.25">
      <c r="A79" s="30"/>
      <c r="B79" s="101"/>
      <c r="C79" s="32"/>
      <c r="D79" s="100"/>
      <c r="E79" s="137" t="s">
        <v>141</v>
      </c>
      <c r="F79" s="24"/>
      <c r="G79" s="33"/>
      <c r="H79" s="34"/>
      <c r="I79" s="34"/>
      <c r="K79" s="83"/>
      <c r="L79" s="35"/>
    </row>
    <row r="80" spans="1:12" s="11" customFormat="1" ht="6" customHeight="1" x14ac:dyDescent="0.25">
      <c r="A80" s="30"/>
      <c r="B80" s="101"/>
      <c r="C80" s="32"/>
      <c r="D80" s="100"/>
      <c r="E80" s="70"/>
      <c r="F80" s="24"/>
      <c r="G80" s="33"/>
      <c r="H80" s="34"/>
      <c r="I80" s="34"/>
      <c r="K80" s="83"/>
      <c r="L80" s="35"/>
    </row>
    <row r="81" spans="1:12" x14ac:dyDescent="0.25">
      <c r="A81" s="16"/>
      <c r="B81" s="44"/>
      <c r="C81" s="87">
        <v>3.1</v>
      </c>
      <c r="D81" s="45" t="s">
        <v>45</v>
      </c>
      <c r="E81" s="72"/>
      <c r="F81" s="46"/>
      <c r="G81" s="47"/>
      <c r="H81" s="48"/>
      <c r="I81" s="49">
        <f>SUBTOTAL(9,I82:I85)</f>
        <v>3000000</v>
      </c>
      <c r="K81" s="85"/>
      <c r="L81" s="50"/>
    </row>
    <row r="82" spans="1:12" x14ac:dyDescent="0.25">
      <c r="A82" s="16"/>
      <c r="B82" s="31"/>
      <c r="C82" s="91" t="s">
        <v>46</v>
      </c>
      <c r="D82" s="88" t="s">
        <v>49</v>
      </c>
      <c r="E82" s="89"/>
      <c r="F82" s="102" t="s">
        <v>50</v>
      </c>
      <c r="G82" s="106">
        <v>3</v>
      </c>
      <c r="H82" s="58">
        <v>1000000</v>
      </c>
      <c r="I82" s="107">
        <f>ROUND(G82*H82,0)</f>
        <v>3000000</v>
      </c>
      <c r="K82" s="81">
        <f>+H82</f>
        <v>1000000</v>
      </c>
      <c r="L82" s="90" t="s">
        <v>67</v>
      </c>
    </row>
    <row r="83" spans="1:12" x14ac:dyDescent="0.25">
      <c r="A83" s="16"/>
      <c r="B83" s="31"/>
      <c r="C83" s="92" t="s">
        <v>47</v>
      </c>
      <c r="D83" s="76" t="s">
        <v>51</v>
      </c>
      <c r="E83" s="77"/>
      <c r="F83" s="53" t="s">
        <v>62</v>
      </c>
      <c r="G83" s="144"/>
      <c r="H83" s="54">
        <f>I82</f>
        <v>3000000</v>
      </c>
      <c r="I83" s="75">
        <f>ROUND(G83*H83,0)</f>
        <v>0</v>
      </c>
      <c r="K83" s="81"/>
      <c r="L83" s="52"/>
    </row>
    <row r="84" spans="1:12" x14ac:dyDescent="0.25">
      <c r="A84" s="16"/>
      <c r="B84" s="31"/>
      <c r="C84" s="93" t="s">
        <v>48</v>
      </c>
      <c r="D84" s="78" t="s">
        <v>52</v>
      </c>
      <c r="E84" s="79"/>
      <c r="F84" s="55" t="s">
        <v>62</v>
      </c>
      <c r="G84" s="145"/>
      <c r="H84" s="56">
        <f>I82+I83</f>
        <v>3000000</v>
      </c>
      <c r="I84" s="80">
        <f>ROUND(G84*H84,0)</f>
        <v>0</v>
      </c>
      <c r="K84" s="81"/>
      <c r="L84" s="52"/>
    </row>
    <row r="85" spans="1:12" s="11" customFormat="1" ht="6" customHeight="1" thickBot="1" x14ac:dyDescent="0.3">
      <c r="A85" s="30"/>
      <c r="B85" s="31"/>
      <c r="C85" s="32"/>
      <c r="D85" s="23"/>
      <c r="E85" s="70"/>
      <c r="F85" s="24"/>
      <c r="G85" s="33"/>
      <c r="H85" s="34"/>
      <c r="I85" s="34"/>
      <c r="K85" s="83"/>
      <c r="L85" s="35"/>
    </row>
    <row r="86" spans="1:12" s="98" customFormat="1" ht="13.5" thickBot="1" x14ac:dyDescent="0.3">
      <c r="A86" s="99"/>
      <c r="B86" s="36">
        <v>4</v>
      </c>
      <c r="C86" s="37" t="s">
        <v>138</v>
      </c>
      <c r="D86" s="38"/>
      <c r="E86" s="71"/>
      <c r="F86" s="39"/>
      <c r="G86" s="40"/>
      <c r="H86" s="41"/>
      <c r="I86" s="42">
        <f>SUBTOTAL(9,I87:I94)</f>
        <v>0</v>
      </c>
      <c r="K86" s="84"/>
      <c r="L86" s="43"/>
    </row>
    <row r="87" spans="1:12" s="11" customFormat="1" ht="6" customHeight="1" x14ac:dyDescent="0.25">
      <c r="A87" s="30"/>
      <c r="B87" s="101"/>
      <c r="C87" s="32"/>
      <c r="D87" s="100"/>
      <c r="E87" s="70"/>
      <c r="F87" s="24"/>
      <c r="G87" s="33"/>
      <c r="H87" s="34"/>
      <c r="I87" s="34"/>
      <c r="K87" s="83"/>
      <c r="L87" s="35"/>
    </row>
    <row r="88" spans="1:12" s="11" customFormat="1" ht="33" customHeight="1" x14ac:dyDescent="0.25">
      <c r="A88" s="30"/>
      <c r="B88" s="101"/>
      <c r="C88" s="32"/>
      <c r="D88" s="100"/>
      <c r="E88" s="137" t="s">
        <v>140</v>
      </c>
      <c r="F88" s="24"/>
      <c r="G88" s="33"/>
      <c r="H88" s="34"/>
      <c r="I88" s="34"/>
      <c r="K88" s="83"/>
      <c r="L88" s="35"/>
    </row>
    <row r="89" spans="1:12" s="11" customFormat="1" ht="6" customHeight="1" x14ac:dyDescent="0.25">
      <c r="A89" s="30"/>
      <c r="B89" s="101"/>
      <c r="C89" s="32"/>
      <c r="D89" s="100"/>
      <c r="E89" s="70"/>
      <c r="F89" s="24"/>
      <c r="G89" s="33"/>
      <c r="H89" s="34"/>
      <c r="I89" s="34"/>
      <c r="K89" s="83"/>
      <c r="L89" s="35"/>
    </row>
    <row r="90" spans="1:12" s="98" customFormat="1" x14ac:dyDescent="0.25">
      <c r="A90" s="99"/>
      <c r="B90" s="44"/>
      <c r="C90" s="87">
        <v>4.0999999999999996</v>
      </c>
      <c r="D90" s="45" t="s">
        <v>129</v>
      </c>
      <c r="E90" s="72"/>
      <c r="F90" s="46"/>
      <c r="G90" s="136"/>
      <c r="H90" s="48"/>
      <c r="I90" s="49">
        <f>SUBTOTAL(9,I91:I94)</f>
        <v>0</v>
      </c>
      <c r="K90" s="85"/>
      <c r="L90" s="50"/>
    </row>
    <row r="91" spans="1:12" s="98" customFormat="1" x14ac:dyDescent="0.25">
      <c r="A91" s="99"/>
      <c r="B91" s="44"/>
      <c r="C91" s="91" t="s">
        <v>130</v>
      </c>
      <c r="D91" s="88" t="str">
        <f>'Outage and Equip'!D26</f>
        <v>Inspection Drone Operator</v>
      </c>
      <c r="E91" s="89"/>
      <c r="F91" s="134" t="s">
        <v>40</v>
      </c>
      <c r="G91" s="106">
        <v>430.392</v>
      </c>
      <c r="H91" s="141"/>
      <c r="I91" s="107">
        <f>G91*H91</f>
        <v>0</v>
      </c>
      <c r="K91" s="85"/>
      <c r="L91" s="50"/>
    </row>
    <row r="92" spans="1:12" s="98" customFormat="1" x14ac:dyDescent="0.25">
      <c r="A92" s="99"/>
      <c r="B92" s="101"/>
      <c r="C92" s="93" t="s">
        <v>131</v>
      </c>
      <c r="D92" s="78" t="str">
        <f>'Outage and Equip'!D27</f>
        <v>Remote Controlled Drones including producing a report</v>
      </c>
      <c r="E92" s="110"/>
      <c r="F92" s="135" t="s">
        <v>40</v>
      </c>
      <c r="G92" s="111">
        <v>215.196</v>
      </c>
      <c r="H92" s="143"/>
      <c r="I92" s="112">
        <f>G92*H92</f>
        <v>0</v>
      </c>
      <c r="K92" s="113"/>
      <c r="L92" s="90"/>
    </row>
    <row r="93" spans="1:12" s="98" customFormat="1" x14ac:dyDescent="0.25">
      <c r="A93" s="99"/>
      <c r="B93" s="101"/>
      <c r="C93" s="127"/>
      <c r="D93" s="100"/>
      <c r="E93" s="70"/>
      <c r="F93" s="24"/>
      <c r="G93" s="128"/>
      <c r="H93" s="34"/>
      <c r="I93" s="34"/>
      <c r="K93" s="113"/>
      <c r="L93" s="90"/>
    </row>
    <row r="94" spans="1:12" s="11" customFormat="1" ht="6" customHeight="1" x14ac:dyDescent="0.25">
      <c r="A94" s="30"/>
      <c r="B94" s="101"/>
      <c r="C94" s="32"/>
      <c r="D94" s="100"/>
      <c r="E94" s="70"/>
      <c r="F94" s="24"/>
      <c r="G94" s="33"/>
      <c r="H94" s="34"/>
      <c r="I94" s="34"/>
      <c r="K94" s="83"/>
      <c r="L94" s="35"/>
    </row>
    <row r="95" spans="1:12" s="98" customFormat="1" ht="6" customHeight="1" thickBot="1" x14ac:dyDescent="0.3">
      <c r="A95" s="99"/>
      <c r="B95" s="101"/>
      <c r="C95" s="32"/>
      <c r="D95" s="100"/>
      <c r="E95" s="70"/>
      <c r="F95" s="24"/>
      <c r="G95" s="33"/>
      <c r="H95" s="34"/>
      <c r="I95" s="34"/>
      <c r="K95" s="113"/>
      <c r="L95" s="103"/>
    </row>
    <row r="96" spans="1:12" ht="13.5" thickBot="1" x14ac:dyDescent="0.3">
      <c r="A96" s="16"/>
      <c r="B96" s="59" t="s">
        <v>19</v>
      </c>
      <c r="C96" s="37"/>
      <c r="D96" s="38"/>
      <c r="E96" s="73"/>
      <c r="F96" s="60"/>
      <c r="G96" s="61"/>
      <c r="H96" s="41"/>
      <c r="I96" s="42">
        <f>I11+I28+I77+I86</f>
        <v>3000000</v>
      </c>
      <c r="K96" s="81"/>
      <c r="L96" s="52"/>
    </row>
    <row r="97" spans="8:12" x14ac:dyDescent="0.25">
      <c r="I97" s="63" t="s">
        <v>33</v>
      </c>
      <c r="K97" s="81"/>
      <c r="L97" s="52"/>
    </row>
    <row r="98" spans="8:12" x14ac:dyDescent="0.25">
      <c r="K98" s="81"/>
      <c r="L98" s="52"/>
    </row>
    <row r="99" spans="8:12" x14ac:dyDescent="0.25">
      <c r="H99" s="20" t="s">
        <v>53</v>
      </c>
      <c r="K99" s="81"/>
      <c r="L99" s="52"/>
    </row>
    <row r="101" spans="8:12" x14ac:dyDescent="0.25">
      <c r="H101" s="20" t="s">
        <v>56</v>
      </c>
    </row>
  </sheetData>
  <mergeCells count="4">
    <mergeCell ref="H8:I8"/>
    <mergeCell ref="B9:C9"/>
    <mergeCell ref="D14:E14"/>
    <mergeCell ref="K14:N14"/>
  </mergeCells>
  <phoneticPr fontId="8" type="noConversion"/>
  <printOptions horizontalCentered="1"/>
  <pageMargins left="0.51181102362204722" right="0.51181102362204722" top="0.55118110236220474" bottom="0.55118110236220474" header="0.11811023622047245" footer="0.11811023622047245"/>
  <pageSetup paperSize="9" scale="70" orientation="portrait" r:id="rId1"/>
  <headerFooter>
    <oddFooter>&amp;RPage &amp;P of 8</oddFooter>
  </headerFooter>
  <rowBreaks count="1" manualBreakCount="1">
    <brk id="73" max="8" man="1"/>
  </rowBreaks>
  <drawing r:id="rId2"/>
  <legacyDrawing r:id="rId3"/>
  <oleObjects>
    <mc:AlternateContent xmlns:mc="http://schemas.openxmlformats.org/markup-compatibility/2006">
      <mc:Choice Requires="x14">
        <oleObject progId="Word.Picture.8" shapeId="7169" r:id="rId4">
          <objectPr defaultSize="0" autoPict="0" r:id="rId5">
            <anchor moveWithCells="1" sizeWithCells="1">
              <from>
                <xdr:col>4</xdr:col>
                <xdr:colOff>3209925</xdr:colOff>
                <xdr:row>0</xdr:row>
                <xdr:rowOff>9525</xdr:rowOff>
              </from>
              <to>
                <xdr:col>6</xdr:col>
                <xdr:colOff>123825</xdr:colOff>
                <xdr:row>1</xdr:row>
                <xdr:rowOff>95250</xdr:rowOff>
              </to>
            </anchor>
          </objectPr>
        </oleObject>
      </mc:Choice>
      <mc:Fallback>
        <oleObject progId="Word.Picture.8" shapeId="716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D1:N41"/>
  <sheetViews>
    <sheetView view="pageBreakPreview" topLeftCell="B13" zoomScale="85" zoomScaleNormal="100" zoomScaleSheetLayoutView="85" workbookViewId="0">
      <selection activeCell="G36" sqref="G36"/>
    </sheetView>
  </sheetViews>
  <sheetFormatPr defaultRowHeight="15" x14ac:dyDescent="0.25"/>
  <cols>
    <col min="4" max="4" width="57.85546875" customWidth="1"/>
    <col min="6" max="6" width="12.42578125" customWidth="1"/>
    <col min="7" max="7" width="13.85546875" customWidth="1"/>
    <col min="8" max="8" width="13.7109375" customWidth="1"/>
    <col min="9" max="9" width="11.5703125" bestFit="1" customWidth="1"/>
    <col min="10" max="10" width="15.140625" bestFit="1" customWidth="1"/>
    <col min="13" max="13" width="14.42578125" bestFit="1" customWidth="1"/>
  </cols>
  <sheetData>
    <row r="1" spans="4:14" x14ac:dyDescent="0.25">
      <c r="D1" s="119" t="s">
        <v>114</v>
      </c>
    </row>
    <row r="2" spans="4:14" x14ac:dyDescent="0.25">
      <c r="D2" t="s">
        <v>149</v>
      </c>
    </row>
    <row r="3" spans="4:14" x14ac:dyDescent="0.25">
      <c r="G3" s="151" t="s">
        <v>150</v>
      </c>
      <c r="H3" s="149"/>
      <c r="I3" s="149"/>
      <c r="J3" s="150"/>
    </row>
    <row r="4" spans="4:14" x14ac:dyDescent="0.25">
      <c r="D4" s="119" t="s">
        <v>117</v>
      </c>
    </row>
    <row r="5" spans="4:14" x14ac:dyDescent="0.25">
      <c r="E5" s="146" t="s">
        <v>145</v>
      </c>
    </row>
    <row r="6" spans="4:14" s="118" customFormat="1" x14ac:dyDescent="0.25"/>
    <row r="7" spans="4:14" s="118" customFormat="1" x14ac:dyDescent="0.25">
      <c r="D7" s="120" t="s">
        <v>116</v>
      </c>
      <c r="E7" s="120" t="s">
        <v>0</v>
      </c>
      <c r="F7" s="120" t="s">
        <v>34</v>
      </c>
      <c r="G7" s="120" t="s">
        <v>3</v>
      </c>
      <c r="H7" s="120" t="s">
        <v>4</v>
      </c>
    </row>
    <row r="8" spans="4:14" s="118" customFormat="1" x14ac:dyDescent="0.25">
      <c r="D8" s="121" t="s">
        <v>142</v>
      </c>
      <c r="E8" s="121" t="s">
        <v>144</v>
      </c>
      <c r="F8" s="121">
        <v>1</v>
      </c>
      <c r="G8" s="121"/>
      <c r="H8" s="121"/>
    </row>
    <row r="9" spans="4:14" s="118" customFormat="1" x14ac:dyDescent="0.25">
      <c r="D9" s="121" t="s">
        <v>143</v>
      </c>
      <c r="E9" s="121" t="s">
        <v>144</v>
      </c>
      <c r="F9" s="121">
        <v>1</v>
      </c>
      <c r="G9" s="121"/>
      <c r="H9" s="121"/>
    </row>
    <row r="10" spans="4:14" s="118" customFormat="1" x14ac:dyDescent="0.25"/>
    <row r="11" spans="4:14" x14ac:dyDescent="0.25">
      <c r="D11" s="119" t="s">
        <v>121</v>
      </c>
    </row>
    <row r="13" spans="4:14" x14ac:dyDescent="0.25">
      <c r="D13" s="120" t="s">
        <v>116</v>
      </c>
      <c r="E13" s="120" t="s">
        <v>34</v>
      </c>
      <c r="F13" s="120" t="s">
        <v>27</v>
      </c>
      <c r="G13" s="120" t="s">
        <v>101</v>
      </c>
      <c r="H13" s="120" t="s">
        <v>102</v>
      </c>
      <c r="I13" s="120" t="s">
        <v>3</v>
      </c>
      <c r="J13" s="120" t="s">
        <v>4</v>
      </c>
    </row>
    <row r="14" spans="4:14" x14ac:dyDescent="0.25">
      <c r="D14" s="121" t="s">
        <v>103</v>
      </c>
      <c r="E14" s="121">
        <v>1</v>
      </c>
      <c r="F14" s="121">
        <v>537.99</v>
      </c>
      <c r="G14" s="121">
        <v>11.5</v>
      </c>
      <c r="H14" s="126">
        <f>E14*F14*G14</f>
        <v>6186.8850000000002</v>
      </c>
      <c r="I14" s="147"/>
      <c r="J14" s="123">
        <f>H14*I14</f>
        <v>0</v>
      </c>
      <c r="M14">
        <f>19*15</f>
        <v>285</v>
      </c>
    </row>
    <row r="15" spans="4:14" x14ac:dyDescent="0.25">
      <c r="D15" s="121" t="s">
        <v>104</v>
      </c>
      <c r="E15" s="121">
        <v>10</v>
      </c>
      <c r="F15" s="121">
        <v>537.99</v>
      </c>
      <c r="G15" s="121">
        <v>11.5</v>
      </c>
      <c r="H15" s="126">
        <f t="shared" ref="H15:H19" si="0">E15*F15*G15</f>
        <v>61868.85</v>
      </c>
      <c r="I15" s="147"/>
      <c r="J15" s="123">
        <f t="shared" ref="J15:J19" si="1">H15*I15</f>
        <v>0</v>
      </c>
    </row>
    <row r="16" spans="4:14" x14ac:dyDescent="0.25">
      <c r="D16" s="121" t="s">
        <v>105</v>
      </c>
      <c r="E16" s="121">
        <v>2</v>
      </c>
      <c r="F16" s="121">
        <v>537.99</v>
      </c>
      <c r="G16" s="121">
        <v>11.5</v>
      </c>
      <c r="H16" s="126">
        <f t="shared" si="0"/>
        <v>12373.77</v>
      </c>
      <c r="I16" s="147"/>
      <c r="J16" s="123">
        <f t="shared" si="1"/>
        <v>0</v>
      </c>
      <c r="M16">
        <f>22.36*15</f>
        <v>335.4</v>
      </c>
      <c r="N16">
        <f>M16*163</f>
        <v>54670.2</v>
      </c>
    </row>
    <row r="17" spans="4:14" x14ac:dyDescent="0.25">
      <c r="D17" s="121" t="s">
        <v>106</v>
      </c>
      <c r="E17" s="121">
        <v>1</v>
      </c>
      <c r="F17" s="121">
        <v>537.99</v>
      </c>
      <c r="G17" s="121">
        <v>11.5</v>
      </c>
      <c r="H17" s="126">
        <f t="shared" si="0"/>
        <v>6186.8850000000002</v>
      </c>
      <c r="I17" s="147"/>
      <c r="J17" s="123">
        <f t="shared" si="1"/>
        <v>0</v>
      </c>
    </row>
    <row r="18" spans="4:14" x14ac:dyDescent="0.25">
      <c r="D18" s="121" t="s">
        <v>107</v>
      </c>
      <c r="E18" s="121">
        <v>1</v>
      </c>
      <c r="F18" s="121">
        <v>537.99</v>
      </c>
      <c r="G18" s="121">
        <v>11.5</v>
      </c>
      <c r="H18" s="126">
        <f t="shared" si="0"/>
        <v>6186.8850000000002</v>
      </c>
      <c r="I18" s="147"/>
      <c r="J18" s="123">
        <f t="shared" si="1"/>
        <v>0</v>
      </c>
    </row>
    <row r="19" spans="4:14" x14ac:dyDescent="0.25">
      <c r="D19" s="121" t="s">
        <v>108</v>
      </c>
      <c r="E19" s="121">
        <v>1</v>
      </c>
      <c r="F19" s="121">
        <v>537.99</v>
      </c>
      <c r="G19" s="121">
        <v>11.5</v>
      </c>
      <c r="H19" s="126">
        <f t="shared" si="0"/>
        <v>6186.8850000000002</v>
      </c>
      <c r="I19" s="147"/>
      <c r="J19" s="123">
        <f t="shared" si="1"/>
        <v>0</v>
      </c>
      <c r="M19" s="122">
        <f>I19*163</f>
        <v>0</v>
      </c>
    </row>
    <row r="20" spans="4:14" x14ac:dyDescent="0.25">
      <c r="D20" s="118"/>
      <c r="E20" s="118"/>
      <c r="F20" s="118"/>
      <c r="G20" s="118"/>
      <c r="H20" s="148" t="s">
        <v>146</v>
      </c>
      <c r="I20" s="119" t="s">
        <v>118</v>
      </c>
      <c r="J20" s="124">
        <f>SUM(J14:J19)</f>
        <v>0</v>
      </c>
    </row>
    <row r="21" spans="4:14" x14ac:dyDescent="0.25">
      <c r="D21" s="118"/>
      <c r="E21" s="118"/>
      <c r="G21" s="118"/>
      <c r="H21" s="118"/>
      <c r="I21" s="118"/>
      <c r="J21" s="118"/>
    </row>
    <row r="22" spans="4:14" s="118" customFormat="1" x14ac:dyDescent="0.25"/>
    <row r="23" spans="4:14" s="118" customFormat="1" x14ac:dyDescent="0.25">
      <c r="D23" s="119" t="s">
        <v>122</v>
      </c>
    </row>
    <row r="24" spans="4:14" s="118" customFormat="1" x14ac:dyDescent="0.25"/>
    <row r="25" spans="4:14" x14ac:dyDescent="0.25">
      <c r="D25" s="120" t="s">
        <v>116</v>
      </c>
      <c r="E25" s="120" t="s">
        <v>34</v>
      </c>
      <c r="F25" s="120" t="s">
        <v>27</v>
      </c>
      <c r="G25" s="120" t="s">
        <v>101</v>
      </c>
      <c r="H25" s="120" t="s">
        <v>102</v>
      </c>
      <c r="I25" s="120" t="s">
        <v>3</v>
      </c>
      <c r="J25" s="120" t="s">
        <v>4</v>
      </c>
    </row>
    <row r="26" spans="4:14" x14ac:dyDescent="0.25">
      <c r="D26" s="121" t="s">
        <v>109</v>
      </c>
      <c r="E26" s="121">
        <v>1</v>
      </c>
      <c r="F26" s="121">
        <f>F31/2</f>
        <v>53.798999999999999</v>
      </c>
      <c r="G26" s="121">
        <v>8</v>
      </c>
      <c r="H26" s="121">
        <f>E26*F26*G26</f>
        <v>430.392</v>
      </c>
      <c r="I26" s="147"/>
      <c r="J26" s="123">
        <f>H26*I26</f>
        <v>0</v>
      </c>
    </row>
    <row r="27" spans="4:14" x14ac:dyDescent="0.25">
      <c r="D27" s="121" t="s">
        <v>115</v>
      </c>
      <c r="E27" s="121">
        <v>2</v>
      </c>
      <c r="F27" s="121">
        <f>F31/2</f>
        <v>53.798999999999999</v>
      </c>
      <c r="G27" s="121">
        <v>2</v>
      </c>
      <c r="H27" s="121">
        <f t="shared" ref="H27:H30" si="2">E27*F27*G27</f>
        <v>215.196</v>
      </c>
      <c r="I27" s="147"/>
      <c r="J27" s="123">
        <f>H27*I27</f>
        <v>0</v>
      </c>
    </row>
    <row r="28" spans="4:14" x14ac:dyDescent="0.25">
      <c r="D28" s="121" t="s">
        <v>110</v>
      </c>
      <c r="E28" s="121">
        <v>1</v>
      </c>
      <c r="F28" s="121">
        <f>F31</f>
        <v>107.598</v>
      </c>
      <c r="G28" s="121">
        <v>8</v>
      </c>
      <c r="H28" s="121">
        <f t="shared" si="2"/>
        <v>860.78399999999999</v>
      </c>
      <c r="I28" s="147"/>
      <c r="J28" s="123">
        <f t="shared" ref="J28:J30" si="3">H28*I28</f>
        <v>0</v>
      </c>
    </row>
    <row r="29" spans="4:14" x14ac:dyDescent="0.25">
      <c r="D29" s="121" t="s">
        <v>111</v>
      </c>
      <c r="E29" s="121">
        <v>1</v>
      </c>
      <c r="F29" s="121">
        <f>F31</f>
        <v>107.598</v>
      </c>
      <c r="G29" s="121">
        <v>8</v>
      </c>
      <c r="H29" s="121">
        <f t="shared" si="2"/>
        <v>860.78399999999999</v>
      </c>
      <c r="I29" s="147"/>
      <c r="J29" s="123">
        <f t="shared" si="3"/>
        <v>0</v>
      </c>
    </row>
    <row r="30" spans="4:14" x14ac:dyDescent="0.25">
      <c r="D30" s="121" t="s">
        <v>112</v>
      </c>
      <c r="E30" s="121">
        <v>1</v>
      </c>
      <c r="F30" s="121">
        <f>F31</f>
        <v>107.598</v>
      </c>
      <c r="G30" s="121">
        <v>8</v>
      </c>
      <c r="H30" s="121">
        <f t="shared" si="2"/>
        <v>860.78399999999999</v>
      </c>
      <c r="I30" s="147"/>
      <c r="J30" s="123">
        <f t="shared" si="3"/>
        <v>0</v>
      </c>
      <c r="N30">
        <f>8000*120</f>
        <v>960000</v>
      </c>
    </row>
    <row r="31" spans="4:14" s="118" customFormat="1" x14ac:dyDescent="0.25">
      <c r="F31" s="118">
        <v>107.598</v>
      </c>
      <c r="H31" s="148" t="s">
        <v>147</v>
      </c>
      <c r="I31" s="119" t="s">
        <v>118</v>
      </c>
      <c r="J31" s="124">
        <f>SUM(J26:J30)</f>
        <v>0</v>
      </c>
    </row>
    <row r="32" spans="4:14" s="118" customFormat="1" x14ac:dyDescent="0.25"/>
    <row r="33" spans="4:10" s="118" customFormat="1" x14ac:dyDescent="0.25">
      <c r="D33" s="162" t="s">
        <v>116</v>
      </c>
      <c r="E33" s="163"/>
      <c r="F33" s="164"/>
      <c r="G33" s="94" t="s">
        <v>119</v>
      </c>
      <c r="H33" s="94" t="s">
        <v>120</v>
      </c>
      <c r="I33" s="94" t="s">
        <v>3</v>
      </c>
      <c r="J33" s="94" t="s">
        <v>61</v>
      </c>
    </row>
    <row r="34" spans="4:10" x14ac:dyDescent="0.25">
      <c r="D34" s="159" t="s">
        <v>113</v>
      </c>
      <c r="E34" s="160"/>
      <c r="F34" s="161"/>
      <c r="G34" s="126">
        <v>8000</v>
      </c>
      <c r="H34" s="126">
        <f>(G34*120)/2</f>
        <v>480000</v>
      </c>
      <c r="I34" s="147"/>
      <c r="J34" s="123">
        <f>H34*I34</f>
        <v>0</v>
      </c>
    </row>
    <row r="35" spans="4:10" x14ac:dyDescent="0.25">
      <c r="H35" s="148" t="s">
        <v>147</v>
      </c>
      <c r="I35" s="119" t="s">
        <v>118</v>
      </c>
      <c r="J35" s="125">
        <f>SUM(J34)</f>
        <v>0</v>
      </c>
    </row>
    <row r="37" spans="4:10" x14ac:dyDescent="0.25">
      <c r="H37" t="s">
        <v>148</v>
      </c>
      <c r="I37" s="119"/>
      <c r="J37" s="125">
        <f>J20+J31+J35</f>
        <v>0</v>
      </c>
    </row>
    <row r="41" spans="4:10" x14ac:dyDescent="0.25">
      <c r="J41" s="129"/>
    </row>
  </sheetData>
  <mergeCells count="2">
    <mergeCell ref="D34:F34"/>
    <mergeCell ref="D33:F33"/>
  </mergeCells>
  <pageMargins left="0.7" right="0.7" top="0.75" bottom="0.75" header="0.3" footer="0.3"/>
  <pageSetup paperSize="9" scale="53" orientation="portrait" horizontalDpi="300" r:id="rId1"/>
  <colBreaks count="1" manualBreakCount="1">
    <brk id="11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BoQ</vt:lpstr>
      <vt:lpstr>Outage and Equip</vt:lpstr>
      <vt:lpstr>BoQ!Print_Area</vt:lpstr>
      <vt:lpstr>'Outage and Equip'!Print_Area</vt:lpstr>
      <vt:lpstr>BoQ!Print_Titles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Thabo Medupe</dc:creator>
  <cp:lastModifiedBy>Constance Sekhuto</cp:lastModifiedBy>
  <cp:lastPrinted>2022-10-11T14:33:19Z</cp:lastPrinted>
  <dcterms:created xsi:type="dcterms:W3CDTF">2017-06-12T08:29:09Z</dcterms:created>
  <dcterms:modified xsi:type="dcterms:W3CDTF">2022-10-24T09:44:04Z</dcterms:modified>
</cp:coreProperties>
</file>