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C:\Users\masukuvb\Desktop\Switchgears RFI\Circuit breakers\to Barto WCOU\"/>
    </mc:Choice>
  </mc:AlternateContent>
  <xr:revisionPtr revIDLastSave="0" documentId="13_ncr:1_{F37C14F7-AC2C-4CE3-9293-968AE25B4791}" xr6:coauthVersionLast="47" xr6:coauthVersionMax="47" xr10:uidLastSave="{00000000-0000-0000-0000-000000000000}"/>
  <bookViews>
    <workbookView xWindow="-120" yWindow="-120" windowWidth="20730" windowHeight="11160" tabRatio="871" activeTab="1" xr2:uid="{00000000-000D-0000-FFFF-FFFF00000000}"/>
  </bookViews>
  <sheets>
    <sheet name="LT 132 3150 31,5 3P 31 110" sheetId="114" r:id="rId1"/>
    <sheet name="Deviation Schedule- 132kV CB 3P" sheetId="7" r:id="rId2"/>
    <sheet name="Tool,Spare,Drwg,TypeT 132kV 3P" sheetId="45" r:id="rId3"/>
  </sheets>
  <definedNames>
    <definedName name="Deviations" localSheetId="1">#REF!</definedName>
    <definedName name="Deviations" localSheetId="0">#REF!</definedName>
    <definedName name="Deviations" localSheetId="2">#REF!</definedName>
    <definedName name="Deviations">#REF!</definedName>
    <definedName name="END" localSheetId="1">#REF!</definedName>
    <definedName name="END" localSheetId="0">#REF!</definedName>
    <definedName name="END" localSheetId="2">#REF!</definedName>
    <definedName name="END">#REF!</definedName>
    <definedName name="Item" localSheetId="1">#REF!</definedName>
    <definedName name="Item" localSheetId="0">#REF!</definedName>
    <definedName name="Item" localSheetId="2">#REF!</definedName>
    <definedName name="Item">#REF!</definedName>
    <definedName name="_xlnm.Print_Area" localSheetId="0">'LT 132 3150 31,5 3P 31 110'!$B$1:$H$582</definedName>
    <definedName name="_xlnm.Print_Area" localSheetId="2">'Tool,Spare,Drwg,TypeT 132kV 3P'!$B$1:$H$164</definedName>
    <definedName name="Schedule_A" localSheetId="1">#REF!</definedName>
    <definedName name="Schedule_A" localSheetId="0">#REF!</definedName>
    <definedName name="Schedule_A" localSheetId="2">#REF!</definedName>
    <definedName name="Schedule_A">#REF!</definedName>
    <definedName name="Spec_Rev_No" localSheetId="1">#REF!</definedName>
    <definedName name="Spec_Rev_No" localSheetId="0">#REF!</definedName>
    <definedName name="Spec_Rev_No" localSheetId="2">#REF!</definedName>
    <definedName name="Spec_Rev_N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84" i="114" l="1"/>
  <c r="G471" i="114"/>
  <c r="G435" i="114"/>
  <c r="G434" i="114"/>
  <c r="G416" i="114"/>
  <c r="G404" i="114"/>
  <c r="G366" i="114"/>
  <c r="G345" i="114"/>
  <c r="G344" i="114"/>
  <c r="G343" i="114"/>
  <c r="G342" i="114"/>
  <c r="G340" i="114"/>
  <c r="G339" i="114"/>
  <c r="G338" i="114"/>
  <c r="G336" i="114"/>
  <c r="G335" i="114"/>
  <c r="G334" i="114"/>
  <c r="G331" i="114"/>
  <c r="G327" i="114"/>
  <c r="G326" i="114"/>
  <c r="G323" i="114"/>
  <c r="G348" i="114" s="1"/>
  <c r="G319" i="114"/>
  <c r="G306" i="114"/>
  <c r="G302" i="114"/>
  <c r="G259" i="114"/>
  <c r="G256" i="114"/>
  <c r="G248" i="114"/>
  <c r="G239" i="114"/>
  <c r="G233" i="114"/>
  <c r="G232" i="114"/>
  <c r="G231" i="114"/>
  <c r="G220" i="114"/>
  <c r="G224" i="114" s="1"/>
  <c r="G217" i="114"/>
  <c r="G195" i="114"/>
  <c r="G194" i="114"/>
  <c r="G193" i="114"/>
  <c r="G192" i="114"/>
  <c r="G191" i="114"/>
  <c r="G190" i="114"/>
  <c r="G189" i="114"/>
  <c r="G188" i="114"/>
  <c r="G126" i="114"/>
  <c r="G115" i="114"/>
  <c r="G451" i="114" s="1"/>
  <c r="G114" i="114"/>
  <c r="G234" i="114" s="1"/>
  <c r="G113" i="114"/>
  <c r="G110" i="114"/>
  <c r="G503" i="114" s="1"/>
  <c r="G105" i="114"/>
  <c r="G97" i="114"/>
  <c r="G90" i="114"/>
  <c r="G280" i="114" s="1"/>
  <c r="G89" i="114"/>
  <c r="G88" i="114"/>
  <c r="G78" i="114"/>
  <c r="G77" i="114"/>
  <c r="G76" i="114"/>
  <c r="G75" i="114"/>
  <c r="G74" i="114"/>
  <c r="G73" i="114"/>
  <c r="G72" i="114"/>
  <c r="G71" i="114"/>
  <c r="G70" i="114"/>
  <c r="G67" i="114"/>
  <c r="G66" i="114"/>
  <c r="G59" i="114"/>
  <c r="G58" i="114"/>
  <c r="G57" i="114"/>
  <c r="G56" i="114"/>
  <c r="G53" i="114"/>
  <c r="G49" i="114"/>
  <c r="G47" i="114"/>
  <c r="G46" i="114"/>
  <c r="G34" i="114"/>
  <c r="G27" i="114"/>
  <c r="G22" i="114"/>
  <c r="G20" i="114"/>
  <c r="G313" i="114" s="1"/>
  <c r="G17" i="114"/>
  <c r="G15" i="114"/>
  <c r="G14" i="114"/>
  <c r="G13" i="114"/>
  <c r="G12" i="114"/>
  <c r="B3" i="114" s="1"/>
  <c r="G279" i="114" l="1"/>
  <c r="G222" i="114"/>
  <c r="G328" i="114"/>
  <c r="G112" i="114"/>
  <c r="G223" i="114"/>
  <c r="G329" i="114"/>
  <c r="G450" i="114"/>
  <c r="G499" i="114"/>
  <c r="G111" i="114"/>
  <c r="G332" i="114"/>
  <c r="G330" i="1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66" authorId="0" shapeId="0" xr:uid="{00000000-0006-0000-0C00-000001000000}">
      <text>
        <r>
          <rPr>
            <b/>
            <sz val="8"/>
            <color indexed="81"/>
            <rFont val="Tahoma"/>
            <family val="2"/>
          </rPr>
          <t>User:</t>
        </r>
        <r>
          <rPr>
            <sz val="8"/>
            <color indexed="81"/>
            <rFont val="Tahoma"/>
            <family val="2"/>
          </rPr>
          <t xml:space="preserve">
Training to be added in the Schedule A
Commissioning
Operating
Maintenance
Refurbishment</t>
        </r>
      </text>
    </comment>
  </commentList>
</comments>
</file>

<file path=xl/sharedStrings.xml><?xml version="1.0" encoding="utf-8"?>
<sst xmlns="http://schemas.openxmlformats.org/spreadsheetml/2006/main" count="2621" uniqueCount="1392">
  <si>
    <t>OUTDOOR CIRCUIT-BREAKERS</t>
  </si>
  <si>
    <t xml:space="preserve">CB Type and Ratings: </t>
  </si>
  <si>
    <t>T.1</t>
  </si>
  <si>
    <t>Full set of operating tools required 1 set per circuit-breaker upon delivery at site (provide a detailed list)</t>
  </si>
  <si>
    <t>Item</t>
  </si>
  <si>
    <t>Quantity</t>
  </si>
  <si>
    <t>Description</t>
  </si>
  <si>
    <t>Drawing Number</t>
  </si>
  <si>
    <t>Part Number</t>
  </si>
  <si>
    <t>T.2 a)</t>
  </si>
  <si>
    <t>Standard tools available for minor maintenance (provide a detailed list)</t>
  </si>
  <si>
    <t>T.2 b)</t>
  </si>
  <si>
    <t>Specialised tools available for major maintenance purposes (provide a detailed list)</t>
  </si>
  <si>
    <t>T.3 a)</t>
  </si>
  <si>
    <t>Spares available for maintenance - for breakdown repairs (provide a detailed list)</t>
  </si>
  <si>
    <t>T.3 b)</t>
  </si>
  <si>
    <t>Spares available for maintenance - for non-intrusive maintenance minor inspection (provide a detailed list)</t>
  </si>
  <si>
    <t>T.3 c)</t>
  </si>
  <si>
    <t>Spares available for maintenance -for intrusive maintenance major overhaul inspection (provide a detailed list)</t>
  </si>
  <si>
    <t>T.3 d)</t>
  </si>
  <si>
    <t>Complete Spare parts (provide a detailed list)</t>
  </si>
  <si>
    <t>T.4</t>
  </si>
  <si>
    <t>Drawings (provide the complete list)</t>
  </si>
  <si>
    <t>Revision No</t>
  </si>
  <si>
    <r>
      <t xml:space="preserve">Eskom No </t>
    </r>
    <r>
      <rPr>
        <i/>
        <sz val="10"/>
        <rFont val="Arial"/>
        <family val="2"/>
      </rPr>
      <t>(to be allocated)</t>
    </r>
  </si>
  <si>
    <t>4.1</t>
  </si>
  <si>
    <t xml:space="preserve">General Arrangement (GA) outline drawing </t>
  </si>
  <si>
    <t>4.2</t>
  </si>
  <si>
    <t xml:space="preserve">Drawing of all insulators used in the circuit-breaker </t>
  </si>
  <si>
    <t>4.3</t>
  </si>
  <si>
    <t>Generic layout of nameplates - complete CB, Pole, Mechanism and Motors</t>
  </si>
  <si>
    <t>4.4</t>
  </si>
  <si>
    <t>Generic auxiliary and control circuit schematic wiring diagram</t>
  </si>
  <si>
    <t>4.5</t>
  </si>
  <si>
    <t>GA drawing of the operating mechanism enclosure</t>
  </si>
  <si>
    <t>4.6</t>
  </si>
  <si>
    <t>4.7</t>
  </si>
  <si>
    <t>4.8</t>
  </si>
  <si>
    <t>4.9</t>
  </si>
  <si>
    <t>4.10</t>
  </si>
  <si>
    <t>T.5</t>
  </si>
  <si>
    <t>Test Facility</t>
  </si>
  <si>
    <t>5.2</t>
  </si>
  <si>
    <t>5.3</t>
  </si>
  <si>
    <t>5.4</t>
  </si>
  <si>
    <t>5.5</t>
  </si>
  <si>
    <t>5.6</t>
  </si>
  <si>
    <t>5.7</t>
  </si>
  <si>
    <t>Breaking current withstand - main circuit (SANS 62271-100 6.6)</t>
  </si>
  <si>
    <t>5.8</t>
  </si>
  <si>
    <t>5.9</t>
  </si>
  <si>
    <t>Critical current tests (where applicable) (SANS 62271-100 6.107)</t>
  </si>
  <si>
    <t>5.10</t>
  </si>
  <si>
    <t>Single-phase tests (for Un ≥ 66 kV ) (SANS 62271-100 6.108)</t>
  </si>
  <si>
    <t>5.11</t>
  </si>
  <si>
    <t>Double earth fault tests (for Un ≥  132 kV ) (SANS 62271-100 6.108)</t>
  </si>
  <si>
    <t>5.12</t>
  </si>
  <si>
    <t>Short-line fault tests (for class S2 circuit-breakers and Un ≥ 66 kV) (SANS 62271-100
6.109)</t>
  </si>
  <si>
    <t>5.13</t>
  </si>
  <si>
    <t>Out-of-phase making and breaking tests (applicable if an out-of-phase rating is assigned)
(SANS 62271-100 6.110)</t>
  </si>
  <si>
    <t>5.14</t>
  </si>
  <si>
    <t>Capacitive current switching tests (SANS 62271-100 6.111)</t>
  </si>
  <si>
    <t>5.15</t>
  </si>
  <si>
    <t>Switching of shunt reactors (for Un ≥ 66 kV ) (SANS 62271-110)</t>
  </si>
  <si>
    <t>5.16</t>
  </si>
  <si>
    <t>Electrical endurance tests (for class E2 circuit-breakers) (SANS 62271-100 6.112)</t>
  </si>
  <si>
    <t>5.17</t>
  </si>
  <si>
    <t>Circuit-breaker mechanical operation (SANS 62271-100 6.101.2.1 - 6.101.2.3)</t>
  </si>
  <si>
    <t>5.18</t>
  </si>
  <si>
    <t>Circuit-breaker extended mechanical endurance tests (for class M2 circuit-breakers) (SANS
62271-100 6.101.2.4)</t>
  </si>
  <si>
    <t>5.19</t>
  </si>
  <si>
    <t>Radio interference voltage tests (for Un ≥ 132 kV) (SANS 62271-100 6.3)</t>
  </si>
  <si>
    <t>5.20</t>
  </si>
  <si>
    <t>5.21</t>
  </si>
  <si>
    <t>5.22</t>
  </si>
  <si>
    <t>5.23</t>
  </si>
  <si>
    <t>X-radiation test procedures for vacuum interrupters (SANS 62271-100) - where applicable</t>
  </si>
  <si>
    <t>5.24</t>
  </si>
  <si>
    <t>Static terminal load tests (for Un ≥ 66 kV ) (SANS 62271-100 6.101.6)</t>
  </si>
  <si>
    <t>5.25</t>
  </si>
  <si>
    <t>5.26</t>
  </si>
  <si>
    <t>Additional tests on auxiliary and control circuits (SANS 62271-100 6.10)</t>
  </si>
  <si>
    <t>5.27</t>
  </si>
  <si>
    <t>SIGNATURES</t>
  </si>
  <si>
    <t xml:space="preserve">         </t>
  </si>
  <si>
    <t>Supplier</t>
  </si>
  <si>
    <t>Name (Print)</t>
  </si>
  <si>
    <t>Sign</t>
  </si>
  <si>
    <t>Date</t>
  </si>
  <si>
    <t>Factory</t>
  </si>
  <si>
    <t>Eskom</t>
  </si>
  <si>
    <t>Any Deviation offered to this (240-56063756) Standard specification shall be listed below with reasons for deviations. In addition evidence shall be provided that the deviation proposed will be at least more cost-effective than that spcified by Eskom.</t>
  </si>
  <si>
    <t>Clause</t>
  </si>
  <si>
    <t>Proposed Deviation</t>
  </si>
  <si>
    <t>NO DEVIATIONS TO SPECIFICATION</t>
  </si>
  <si>
    <t xml:space="preserve">Other special tests performed: </t>
  </si>
  <si>
    <t>Schedule A</t>
  </si>
  <si>
    <t>Schedule B</t>
  </si>
  <si>
    <t>Yes</t>
  </si>
  <si>
    <t>xxxxxxxxxx</t>
  </si>
  <si>
    <t>Years</t>
  </si>
  <si>
    <t>kV</t>
  </si>
  <si>
    <t>A</t>
  </si>
  <si>
    <t>kA</t>
  </si>
  <si>
    <t>D-DT-5407</t>
  </si>
  <si>
    <t xml:space="preserve">TECHNICAL SCHEDULES A &amp; B FOR 6,6 kV to 765 kV </t>
  </si>
  <si>
    <t>Schedule A:  Purchasers specific requirements</t>
  </si>
  <si>
    <t>Schedule B: Guarantees and technical particulars of equipment offered</t>
  </si>
  <si>
    <t>Clause of 240-56063756</t>
  </si>
  <si>
    <t>Item and system description</t>
  </si>
  <si>
    <t>·</t>
  </si>
  <si>
    <t>SAP No</t>
  </si>
  <si>
    <t>Buyers Guide Drawing</t>
  </si>
  <si>
    <t>1.3</t>
  </si>
  <si>
    <t>2.1.1</t>
  </si>
  <si>
    <t>Circuit-breaker application</t>
  </si>
  <si>
    <t>1.4</t>
  </si>
  <si>
    <t>3.1.1</t>
  </si>
  <si>
    <t>1.5</t>
  </si>
  <si>
    <t>System voltage range</t>
  </si>
  <si>
    <t>pu</t>
  </si>
  <si>
    <t>0,9 to 1,1</t>
  </si>
  <si>
    <t>1.6</t>
  </si>
  <si>
    <t>3.2.1</t>
  </si>
  <si>
    <t>System earthing (effective/non effective)</t>
  </si>
  <si>
    <t>Ratings</t>
  </si>
  <si>
    <t>Number of phases on system</t>
  </si>
  <si>
    <t>3.1.2</t>
  </si>
  <si>
    <t>3.1.3</t>
  </si>
  <si>
    <t>Hz</t>
  </si>
  <si>
    <t>3.1.4</t>
  </si>
  <si>
    <t>Maximum allowable temperature of main contacts (refer to Table 3 of SANS 62271-1)</t>
  </si>
  <si>
    <t>2.10</t>
  </si>
  <si>
    <t>Measured temperature rise (highest) of main contacts @ rated current (type test)</t>
  </si>
  <si>
    <t>K</t>
  </si>
  <si>
    <t>2.11</t>
  </si>
  <si>
    <t>2.12</t>
  </si>
  <si>
    <t>Measured temperature rise (highest) of bolted or equiv connections @ rated current (type test)</t>
  </si>
  <si>
    <t>2.13</t>
  </si>
  <si>
    <t>Maximum allowable temperature of terminals for the connection to external conductors (refer to Table 3 of SANS 62271-1)</t>
  </si>
  <si>
    <t>2.14</t>
  </si>
  <si>
    <t>Measured temperature rise (highest) of terminals for the connection to external conductors @ rated current (type test)</t>
  </si>
  <si>
    <t>3.1.5</t>
  </si>
  <si>
    <t>3.1.6</t>
  </si>
  <si>
    <t>3.1.7</t>
  </si>
  <si>
    <t>s</t>
  </si>
  <si>
    <t>3.1.8</t>
  </si>
  <si>
    <t>V</t>
  </si>
  <si>
    <t>2.20</t>
  </si>
  <si>
    <t>Rated supply frequency of closing and opening devices and of auxiliary and control circuits</t>
  </si>
  <si>
    <t>d.c.</t>
  </si>
  <si>
    <t>2.21</t>
  </si>
  <si>
    <t>Rated supply frequency of heaters and other a.c. auxiliary circuits</t>
  </si>
  <si>
    <t>2.22</t>
  </si>
  <si>
    <t>2.23</t>
  </si>
  <si>
    <t xml:space="preserve">Factor by which the 100 % symmetrical and asymmetrical single-phase rated short-circuit breaking current exceeds the three-phase rating </t>
  </si>
  <si>
    <t>2.24</t>
  </si>
  <si>
    <t>3.1.19</t>
  </si>
  <si>
    <t>2.25</t>
  </si>
  <si>
    <t>2.26</t>
  </si>
  <si>
    <t>Standard values of TRV related to the rated short-circuit breaking current (SANS 62271-100)</t>
  </si>
  <si>
    <t>2.27</t>
  </si>
  <si>
    <t>3.1.11</t>
  </si>
  <si>
    <t>Rated short-circuit making current of circuit-breaker</t>
  </si>
  <si>
    <t>2.28</t>
  </si>
  <si>
    <t>Rated operating sequence for circuit-breaker</t>
  </si>
  <si>
    <t>2.29</t>
  </si>
  <si>
    <t>Minimum resting time following rated operating sequence</t>
  </si>
  <si>
    <t>min</t>
  </si>
  <si>
    <t>2.30</t>
  </si>
  <si>
    <t>3.1.13</t>
  </si>
  <si>
    <t>2.31</t>
  </si>
  <si>
    <t>3.1.14</t>
  </si>
  <si>
    <t>2.32</t>
  </si>
  <si>
    <t>Classification of circuit-breaker according to its restrike performance (line- and cable-charging breaking current)</t>
  </si>
  <si>
    <t>2.33</t>
  </si>
  <si>
    <t>3.1.15</t>
  </si>
  <si>
    <t>Rated capacitive switching currents for circuit-breaker - line-charging breaking current</t>
  </si>
  <si>
    <t>2.34</t>
  </si>
  <si>
    <t>Rated capacitive switching currents for circuit-breaker - cable-charging breaking current</t>
  </si>
  <si>
    <t>2.35</t>
  </si>
  <si>
    <t>Classification of circuit-breaker according to its restrike performance (capacitor bank switching)</t>
  </si>
  <si>
    <t>2.36</t>
  </si>
  <si>
    <t>Rated capacitive switching currents for circuit-breaker - single capacitor bank breaking current</t>
  </si>
  <si>
    <t>2.37</t>
  </si>
  <si>
    <t>Rated capacitive switching currents for circuit-breaker - back-to-back capacitor bank breaking current</t>
  </si>
  <si>
    <t>2.38</t>
  </si>
  <si>
    <t>Rated capacitive switching currents for circuit-breaker - back-to-back capacitor bank inrush making current</t>
  </si>
  <si>
    <t>2.39</t>
  </si>
  <si>
    <t>3.1.16</t>
  </si>
  <si>
    <t>λ</t>
  </si>
  <si>
    <t>2.40</t>
  </si>
  <si>
    <t>3.1.17</t>
  </si>
  <si>
    <t>Rated opening time for circuit-breaker</t>
  </si>
  <si>
    <t>ms</t>
  </si>
  <si>
    <t>2.41</t>
  </si>
  <si>
    <t>shall not exceed 60</t>
  </si>
  <si>
    <t>2.42</t>
  </si>
  <si>
    <t>Rated closing time for circuit-breaker</t>
  </si>
  <si>
    <t>2.43</t>
  </si>
  <si>
    <t>Rated open-close time for circuit-breaker</t>
  </si>
  <si>
    <t>2.44</t>
  </si>
  <si>
    <t>Rated reclosing time for circuit-breaker</t>
  </si>
  <si>
    <t>2.45</t>
  </si>
  <si>
    <t>Rated close-open time for circuit-breaker</t>
  </si>
  <si>
    <t>2.46</t>
  </si>
  <si>
    <t>2.47</t>
  </si>
  <si>
    <t>Circuit-breaker mechanical endurance class</t>
  </si>
  <si>
    <t>2.48</t>
  </si>
  <si>
    <t>Number of mechanical operations for circuit-breaker</t>
  </si>
  <si>
    <t>2.49</t>
  </si>
  <si>
    <t>Service conditions</t>
  </si>
  <si>
    <t>Location (indoors/outdoors)</t>
  </si>
  <si>
    <t>Outdoors</t>
  </si>
  <si>
    <t>3.2</t>
  </si>
  <si>
    <t>Ambient air temperature range</t>
  </si>
  <si>
    <t>°C</t>
  </si>
  <si>
    <t>-10 to +40</t>
  </si>
  <si>
    <t>3.3</t>
  </si>
  <si>
    <t>Solar radiation</t>
  </si>
  <si>
    <t>3.4</t>
  </si>
  <si>
    <t>Altitude (amsl)</t>
  </si>
  <si>
    <t>m</t>
  </si>
  <si>
    <t>3.5</t>
  </si>
  <si>
    <t xml:space="preserve">Class of pollution (SANS 60815-1:2009) </t>
  </si>
  <si>
    <t>3.6</t>
  </si>
  <si>
    <t>Average humidity</t>
  </si>
  <si>
    <t>%</t>
  </si>
  <si>
    <t>3.7</t>
  </si>
  <si>
    <t>Wind speed (velocity)</t>
  </si>
  <si>
    <t>m/s</t>
  </si>
  <si>
    <t>3.8</t>
  </si>
  <si>
    <t>Condensation and precipitations</t>
  </si>
  <si>
    <t>3.9</t>
  </si>
  <si>
    <t>Seismic activity</t>
  </si>
  <si>
    <t>g</t>
  </si>
  <si>
    <t>0,3</t>
  </si>
  <si>
    <t>3.2.2</t>
  </si>
  <si>
    <t>General</t>
  </si>
  <si>
    <t>Circuit-breaker compliant to SANS 62271-100</t>
  </si>
  <si>
    <t>Circuit-breaker design (live-tank / dead-tank)</t>
  </si>
  <si>
    <t>Circuit-breaker manufacturer</t>
  </si>
  <si>
    <t>Circuit-breaker country of origin</t>
  </si>
  <si>
    <t>Circuit-breaker model/type designation</t>
  </si>
  <si>
    <t>Circuit-breaker total mass</t>
  </si>
  <si>
    <t>kg</t>
  </si>
  <si>
    <t>CTs required</t>
  </si>
  <si>
    <t>- CT manufacturer</t>
  </si>
  <si>
    <t>- CT country of origin</t>
  </si>
  <si>
    <t>3.2.2 d</t>
  </si>
  <si>
    <t>Support structure design</t>
  </si>
  <si>
    <t>4.11</t>
  </si>
  <si>
    <t>- Steel support structure to be supplied with circuit-breaker</t>
  </si>
  <si>
    <t>Y/N</t>
  </si>
  <si>
    <t>4.12</t>
  </si>
  <si>
    <t>- Circuit-breaker pole operation</t>
  </si>
  <si>
    <t>4.13</t>
  </si>
  <si>
    <t>- Stored energy operation for circuit-breaker mechanism</t>
  </si>
  <si>
    <t>4.14</t>
  </si>
  <si>
    <t>- Energy storage device</t>
  </si>
  <si>
    <t>Spring</t>
  </si>
  <si>
    <t>4.15</t>
  </si>
  <si>
    <t>- Manual and motorised spring charging</t>
  </si>
  <si>
    <t>4.16</t>
  </si>
  <si>
    <t>- Manual and electric energy release</t>
  </si>
  <si>
    <t>4.17</t>
  </si>
  <si>
    <t>- Mechanical energy stored in charged spring</t>
  </si>
  <si>
    <t>kJ</t>
  </si>
  <si>
    <t>4.18</t>
  </si>
  <si>
    <t>- Mechanical device provided to prevent over-charging of the closing spring for manual and motor charging</t>
  </si>
  <si>
    <t>4.19</t>
  </si>
  <si>
    <t>- Safe conditions produced in the case of failure to latch</t>
  </si>
  <si>
    <t>4.20</t>
  </si>
  <si>
    <t>- Circuit-breaker insulation and/or extinguishing medium</t>
  </si>
  <si>
    <t>4.21</t>
  </si>
  <si>
    <t xml:space="preserve">- Type of interrupter design (puffer, self-blast, etc.) </t>
  </si>
  <si>
    <t>4.22</t>
  </si>
  <si>
    <t>4.23</t>
  </si>
  <si>
    <t>- Minimim expected life-span of circuit-breaker</t>
  </si>
  <si>
    <t>years</t>
  </si>
  <si>
    <t>&gt; 40</t>
  </si>
  <si>
    <t>3.2.3</t>
  </si>
  <si>
    <t>Construction requirements</t>
  </si>
  <si>
    <t>Design and layout of the circuit-breaker :</t>
  </si>
  <si>
    <t>5.1</t>
  </si>
  <si>
    <t xml:space="preserve">  - standardised circuit-breaker elements to maximise interchageability</t>
  </si>
  <si>
    <t xml:space="preserve">  - modular, pre-assembled elements shall be designed to facilitate handling and installation</t>
  </si>
  <si>
    <t xml:space="preserve">  - designed to facilitate ease of construction and maintenance </t>
  </si>
  <si>
    <t xml:space="preserve">  - Filter material housing located to provide easy access during maintenance</t>
  </si>
  <si>
    <t>6</t>
  </si>
  <si>
    <t>3.2.4</t>
  </si>
  <si>
    <t>Circuit-breaker operating mechanism enclosure requirements</t>
  </si>
  <si>
    <t>Operating mechanisms, local control facilities and all parts requiring lubrication protected by weatherproof enclosures</t>
  </si>
  <si>
    <t>6.2</t>
  </si>
  <si>
    <t xml:space="preserve">  - degree of protection for enclosures containing exposed bearings, auxiliary switches, motors and other electrical devices</t>
  </si>
  <si>
    <t>IP</t>
  </si>
  <si>
    <t>IP 55</t>
  </si>
  <si>
    <t>6.3</t>
  </si>
  <si>
    <t xml:space="preserve">  - degree of protection for all open areas in the circuit-breaker common base frame as well as externally mounted indicating devices (where applicable)</t>
  </si>
  <si>
    <t>IP 2X</t>
  </si>
  <si>
    <t>6.4</t>
  </si>
  <si>
    <t xml:space="preserve">  - degree of protection for all other enclosures</t>
  </si>
  <si>
    <t>IP 54</t>
  </si>
  <si>
    <t>6.5</t>
  </si>
  <si>
    <t>Operating mechanism enclosure, handles and fixings material</t>
  </si>
  <si>
    <t>3CR12 stainless steel/ Painted aluminium</t>
  </si>
  <si>
    <t>6.6</t>
  </si>
  <si>
    <t>6.7</t>
  </si>
  <si>
    <t xml:space="preserve">Operating mechanism enclosures arranged to facilitate easy access from all sides </t>
  </si>
  <si>
    <t>6.8</t>
  </si>
  <si>
    <t>6.9</t>
  </si>
  <si>
    <t>Circuit-breaker designed for operation from the front of the operating mechanism enclosure</t>
  </si>
  <si>
    <t>6.10</t>
  </si>
  <si>
    <t xml:space="preserve">Access to the operating mechanism controls, terminals strips etc. provided through hinged front access door </t>
  </si>
  <si>
    <t>6.11</t>
  </si>
  <si>
    <t>6.12</t>
  </si>
  <si>
    <t>Front access door secured with a heavy-duty locking mechanism</t>
  </si>
  <si>
    <t>6.13</t>
  </si>
  <si>
    <t>Padlocking facility shackle diameter</t>
  </si>
  <si>
    <t>mm</t>
  </si>
  <si>
    <t>6.14</t>
  </si>
  <si>
    <t>Front access door equipped with travel stop</t>
  </si>
  <si>
    <t>6.15</t>
  </si>
  <si>
    <t>Rigid, corrosion resistant documentation pocket provided on inside of front access door, securely attached no protrusion through door</t>
  </si>
  <si>
    <t>6.16</t>
  </si>
  <si>
    <t>Facilites provided for securing operating tools on inside of front access door</t>
  </si>
  <si>
    <t>6.17</t>
  </si>
  <si>
    <t>Earthing of operating mechanism enclosure in accordance with 240-56063756</t>
  </si>
  <si>
    <t>6.18</t>
  </si>
  <si>
    <t>Provision for bottom/ below entry of all control cabling into operating mechanism enclosure</t>
  </si>
  <si>
    <t>6.19</t>
  </si>
  <si>
    <t>Metallic cable racking provided for inter-pole cabling?</t>
  </si>
  <si>
    <t>No</t>
  </si>
  <si>
    <t>6.20</t>
  </si>
  <si>
    <t>Upper surfaces of enclosure shaped/sloped to prevent the accumulation of water</t>
  </si>
  <si>
    <t>6.21</t>
  </si>
  <si>
    <t>6.22</t>
  </si>
  <si>
    <t xml:space="preserve">Gauze-covered drain hole provided (&gt; 25 mm) </t>
  </si>
  <si>
    <t>6.23</t>
  </si>
  <si>
    <t>Enclosure lifting eyes provided</t>
  </si>
  <si>
    <t>Top</t>
  </si>
  <si>
    <t>6.24</t>
  </si>
  <si>
    <t>Light grey (G29)</t>
  </si>
  <si>
    <t>6.25</t>
  </si>
  <si>
    <t>7</t>
  </si>
  <si>
    <t>3.2.5</t>
  </si>
  <si>
    <t>Circuit-breaker supporting structure</t>
  </si>
  <si>
    <t>7.1</t>
  </si>
  <si>
    <t xml:space="preserve">  - “static” dead weight of the circuit-breaker </t>
  </si>
  <si>
    <t>N</t>
  </si>
  <si>
    <t>7.2</t>
  </si>
  <si>
    <t>7.3</t>
  </si>
  <si>
    <t>7.4</t>
  </si>
  <si>
    <t>7.5</t>
  </si>
  <si>
    <t xml:space="preserve">  - “dynamic” horizontal force exerted during operation on the foundation</t>
  </si>
  <si>
    <t>7.6</t>
  </si>
  <si>
    <t xml:space="preserve">  - “dynamic” vertical force exerted during operation on the foundation </t>
  </si>
  <si>
    <t>7.7</t>
  </si>
  <si>
    <t xml:space="preserve">  - “dynamic” moment (torque) exerted during operation about the foundation </t>
  </si>
  <si>
    <t>Nm</t>
  </si>
  <si>
    <t>7.8</t>
  </si>
  <si>
    <t xml:space="preserve">  -  “dynamic” horizontal force exerted between circuit-breaker poles (centre phase interrupter chamber) during a rated (terminal fault) short-circuit </t>
  </si>
  <si>
    <t>7.9</t>
  </si>
  <si>
    <t>7.10</t>
  </si>
  <si>
    <t xml:space="preserve">  - maximum torque required for the foundation holding down bolt nuts </t>
  </si>
  <si>
    <t>7.11</t>
  </si>
  <si>
    <t>Circuit-breaker steel support structure to be designed by manufacturer</t>
  </si>
  <si>
    <t>7.12</t>
  </si>
  <si>
    <t>Circuit-breaker concrete foundation to be designed by manufacturer</t>
  </si>
  <si>
    <t>7.13</t>
  </si>
  <si>
    <t>Y / N / N/A</t>
  </si>
  <si>
    <t>7.14</t>
  </si>
  <si>
    <t>Circuit-breaker designed to interface with the standard Eskom steel support structure</t>
  </si>
  <si>
    <t>7.15</t>
  </si>
  <si>
    <t>Circuit-breaker support structure designed to interface with the standard Eskom concrete foundation</t>
  </si>
  <si>
    <t>7.16</t>
  </si>
  <si>
    <t>7.17</t>
  </si>
  <si>
    <t>7.18</t>
  </si>
  <si>
    <t>8</t>
  </si>
  <si>
    <t>3.2.6</t>
  </si>
  <si>
    <t>Corrosion protection and lubrication</t>
  </si>
  <si>
    <t>8.1</t>
  </si>
  <si>
    <t>Corrosion specification</t>
  </si>
  <si>
    <t>8.2</t>
  </si>
  <si>
    <t>Corrosivity rating of environment</t>
  </si>
  <si>
    <t>"high" to "very high"</t>
  </si>
  <si>
    <t>8.3</t>
  </si>
  <si>
    <t>DS</t>
  </si>
  <si>
    <t>DS-11</t>
  </si>
  <si>
    <t>8.4</t>
  </si>
  <si>
    <t>- Equivalent detailed  specification number offered for operating mechanism enclosures</t>
  </si>
  <si>
    <t>8.5</t>
  </si>
  <si>
    <t xml:space="preserve">- Equivalent detailed specification number offered for all bolts, nuts and washers  </t>
  </si>
  <si>
    <t>8.6</t>
  </si>
  <si>
    <t>- Equivalent detailed specification number offered for all structural steel</t>
  </si>
  <si>
    <t>8.7</t>
  </si>
  <si>
    <t>- Equivalent detailed specification number offered for all other exposed metal (excluding main terminals)</t>
  </si>
  <si>
    <t>8.8</t>
  </si>
  <si>
    <t>Details of lubricants provided with tender documentation</t>
  </si>
  <si>
    <t>8.9</t>
  </si>
  <si>
    <t>Details of flange arrangements, treatments to prevent flange corrosion provided with tender</t>
  </si>
  <si>
    <t>8.10</t>
  </si>
  <si>
    <t>9</t>
  </si>
  <si>
    <t>3.2.7</t>
  </si>
  <si>
    <t>Circuit-breaker operating mechanism enclosure heaters</t>
  </si>
  <si>
    <t>9.1</t>
  </si>
  <si>
    <t>Heater size offered</t>
  </si>
  <si>
    <t>Watt</t>
  </si>
  <si>
    <t>9.2</t>
  </si>
  <si>
    <t>Heater control circuit specification (240-56030489 and Eskom standard wiring drawing)</t>
  </si>
  <si>
    <t>9.3</t>
  </si>
  <si>
    <t>Heater maintains dew-point higher than ambient temperature, constantly circulates air to all parts of enclosure</t>
  </si>
  <si>
    <t>10</t>
  </si>
  <si>
    <t>3.2.8</t>
  </si>
  <si>
    <t>Terminal requirements</t>
  </si>
  <si>
    <t>10.1</t>
  </si>
  <si>
    <t>HV main terminal type</t>
  </si>
  <si>
    <t>10.2</t>
  </si>
  <si>
    <t>Flat pad details:</t>
  </si>
  <si>
    <t>10.3</t>
  </si>
  <si>
    <t>- Number of holes and pitch</t>
  </si>
  <si>
    <t>10.4</t>
  </si>
  <si>
    <t>- Thickness (min)</t>
  </si>
  <si>
    <t>10.5</t>
  </si>
  <si>
    <t>- Material</t>
  </si>
  <si>
    <t>10.6</t>
  </si>
  <si>
    <t xml:space="preserve">Main HV terminals shall be in accordance with SANS 62271-301 </t>
  </si>
  <si>
    <t>10.7</t>
  </si>
  <si>
    <t>HV main terminals removable without interfering with operation of circuit-breaker</t>
  </si>
  <si>
    <t>10.8</t>
  </si>
  <si>
    <t>Details of main HV terminals shown on the GA</t>
  </si>
  <si>
    <t>10.9</t>
  </si>
  <si>
    <t>Earthing terminals</t>
  </si>
  <si>
    <t>10.10</t>
  </si>
  <si>
    <t>Details of earthing terminals shown on the GA</t>
  </si>
  <si>
    <t>10.11</t>
  </si>
  <si>
    <t>- Circuit-breaker earthed to main substation grid through support structure and foundation holding down bolts</t>
  </si>
  <si>
    <t>10.12</t>
  </si>
  <si>
    <t>- Earthing of circuit-breaker via steel support structure and foundation holding down bolts</t>
  </si>
  <si>
    <t>10.13</t>
  </si>
  <si>
    <t>- Additional conductor provided between the circuit-breaker and the support structure</t>
  </si>
  <si>
    <t>10.14</t>
  </si>
  <si>
    <t>Cu/ Al</t>
  </si>
  <si>
    <t>10.15</t>
  </si>
  <si>
    <t>- Additional Ø18 mm hole provided at bottom of steel support structure (if part of supply)</t>
  </si>
  <si>
    <t>11</t>
  </si>
  <si>
    <t>3.2.9</t>
  </si>
  <si>
    <t>Safety clearances and personnel safety</t>
  </si>
  <si>
    <t>11.1</t>
  </si>
  <si>
    <t>Live parts isolated by means of elevation</t>
  </si>
  <si>
    <t>11.2</t>
  </si>
  <si>
    <t>11.3</t>
  </si>
  <si>
    <t xml:space="preserve">Distance from lowest part of any high-voltage insulation above ground </t>
  </si>
  <si>
    <t>11.4</t>
  </si>
  <si>
    <t>Type of pressure relief devices provided</t>
  </si>
  <si>
    <t>12</t>
  </si>
  <si>
    <t>3.2.10</t>
  </si>
  <si>
    <t>Insulation requirements</t>
  </si>
  <si>
    <t>Hollow insulators</t>
  </si>
  <si>
    <t>12.1</t>
  </si>
  <si>
    <t>- Insulator material</t>
  </si>
  <si>
    <t>12.2</t>
  </si>
  <si>
    <t>- Insulator manufacturer</t>
  </si>
  <si>
    <t>12.3</t>
  </si>
  <si>
    <t>12.4</t>
  </si>
  <si>
    <t>12.5</t>
  </si>
  <si>
    <t>Minimum insulation creepage distances (SANS 60815-1)</t>
  </si>
  <si>
    <t>12.6</t>
  </si>
  <si>
    <t>- Minimum external unified specific creepage distance (USCD)</t>
  </si>
  <si>
    <t>mm/kV</t>
  </si>
  <si>
    <t>Clearances in air</t>
  </si>
  <si>
    <t>12.7</t>
  </si>
  <si>
    <t>- Phase to phase clearance in air</t>
  </si>
  <si>
    <t>12.8</t>
  </si>
  <si>
    <t>- Phase to earth clearance in air</t>
  </si>
  <si>
    <t>13</t>
  </si>
  <si>
    <t>3.2.11</t>
  </si>
  <si>
    <t>Position / status indication</t>
  </si>
  <si>
    <t>Circuit-breaker position indication</t>
  </si>
  <si>
    <t>- Position indication visible with operating mechanism enclosure front access door closed</t>
  </si>
  <si>
    <t>- Closed position: “I” in white lettering on a red background</t>
  </si>
  <si>
    <t>- Open position: “O” in white lettering on a green background</t>
  </si>
  <si>
    <t>13.5</t>
  </si>
  <si>
    <t>- Lettering (symbol) size (min)</t>
  </si>
  <si>
    <t>Closing spring status indication</t>
  </si>
  <si>
    <t>13.6</t>
  </si>
  <si>
    <t>- Status indicated by "SPRING CHARGED" and "SPRING DISCHARGED"</t>
  </si>
  <si>
    <t>13.7</t>
  </si>
  <si>
    <t>- Lettering size (min)</t>
  </si>
  <si>
    <t>13.8</t>
  </si>
  <si>
    <t>Type of non-resettable circuit-breaker operation counter offered</t>
  </si>
  <si>
    <t>Mechanical / electrical</t>
  </si>
  <si>
    <t>13.9</t>
  </si>
  <si>
    <t>Pressure gauge provided (compensated for temperature and responding to insulation and/or extinguishing medium density) - where applicable</t>
  </si>
  <si>
    <t>13.10</t>
  </si>
  <si>
    <t>Pressure gauge sheltered from the elements - where applicable</t>
  </si>
  <si>
    <t>14</t>
  </si>
  <si>
    <t>3.2.12</t>
  </si>
  <si>
    <t>Labels</t>
  </si>
  <si>
    <t>Operating labels</t>
  </si>
  <si>
    <t>- Instructions for tripping (“TO TRIP”) and closing (“TO CLOSE”) the circuit-breaker</t>
  </si>
  <si>
    <t>- Instructions for charging closing springs (“TO CHARGE SPRING”)</t>
  </si>
  <si>
    <t>Actuator(s) for local opening and closing of the circuit-breaker labelled in accordance with 240-56063756.            NOTE The trip/close actuator colour differ from IEC 60073</t>
  </si>
  <si>
    <t>14.4</t>
  </si>
  <si>
    <t>Function labels</t>
  </si>
  <si>
    <t>14.5</t>
  </si>
  <si>
    <t>- Function labels provided to identify all LV (secondary) control equipment</t>
  </si>
  <si>
    <t>14.6</t>
  </si>
  <si>
    <t>14.7</t>
  </si>
  <si>
    <t>15</t>
  </si>
  <si>
    <t>3.2.13</t>
  </si>
  <si>
    <t>0,5 / year</t>
  </si>
  <si>
    <t>&gt;98</t>
  </si>
  <si>
    <t>&gt;-10</t>
  </si>
  <si>
    <t>- central gas/filling evacuation point connection provided</t>
  </si>
  <si>
    <t>- height of gas filling/evacuation point above ground (max)</t>
  </si>
  <si>
    <t>15.7</t>
  </si>
  <si>
    <t xml:space="preserve">- gas filling point and the gas pressure gauge separated </t>
  </si>
  <si>
    <t>15.8</t>
  </si>
  <si>
    <t>- dial type gauge responding to Density and indicating pressure compensated for temperature provided</t>
  </si>
  <si>
    <t>15.9</t>
  </si>
  <si>
    <t>- Density monitoring device (density switch) contact requirements</t>
  </si>
  <si>
    <t>15.10</t>
  </si>
  <si>
    <t>- Density monitoring device suitable for outdoor operation</t>
  </si>
  <si>
    <t>15.11</t>
  </si>
  <si>
    <t>- method/system used to prevent corrosion of moving parts and contacts</t>
  </si>
  <si>
    <t>15.12</t>
  </si>
  <si>
    <t>- Density monitoring device shielded against direct sunshine</t>
  </si>
  <si>
    <t>15.13</t>
  </si>
  <si>
    <t>15.14</t>
  </si>
  <si>
    <t>- details of arrangement offered supplied with tender documentation</t>
  </si>
  <si>
    <t>15.15</t>
  </si>
  <si>
    <t>- pipe work material</t>
  </si>
  <si>
    <t>15.16</t>
  </si>
  <si>
    <t>15.17</t>
  </si>
  <si>
    <t xml:space="preserve">- type of electrical connections to the density-monitoring device </t>
  </si>
  <si>
    <t>15.18</t>
  </si>
  <si>
    <t>15.19</t>
  </si>
  <si>
    <t>- details of all pressure devices provided with tender documentation</t>
  </si>
  <si>
    <t>15.20</t>
  </si>
  <si>
    <t>- Density monitoring device electrical interlocks and alarm requirements</t>
  </si>
  <si>
    <t>15.21</t>
  </si>
  <si>
    <t>16</t>
  </si>
  <si>
    <t>3.2.14</t>
  </si>
  <si>
    <t>Current Transformers</t>
  </si>
  <si>
    <t>CT specification</t>
  </si>
  <si>
    <t>Number of cores</t>
  </si>
  <si>
    <t>CT specification (drawing number)</t>
  </si>
  <si>
    <t>Rated short-time withstand current - magnitude</t>
  </si>
  <si>
    <t>Rated short-time withstand current - duration</t>
  </si>
  <si>
    <t>Position relative to the circuit-breaker</t>
  </si>
  <si>
    <t>Terminal numbering and wiring interface (drawing number)</t>
  </si>
  <si>
    <t>Protection current transformers:</t>
  </si>
  <si>
    <t>a) cores</t>
  </si>
  <si>
    <t>b) class</t>
  </si>
  <si>
    <t>16.10</t>
  </si>
  <si>
    <t>c) ratios</t>
  </si>
  <si>
    <t>Bus-zone current transformers:</t>
  </si>
  <si>
    <t>16.11</t>
  </si>
  <si>
    <t>16.12</t>
  </si>
  <si>
    <t>16.13</t>
  </si>
  <si>
    <t>Measurement current transformers:</t>
  </si>
  <si>
    <t>16.14</t>
  </si>
  <si>
    <t>16.15</t>
  </si>
  <si>
    <t>16.16</t>
  </si>
  <si>
    <t>c) burden</t>
  </si>
  <si>
    <t>VA</t>
  </si>
  <si>
    <t>16.17</t>
  </si>
  <si>
    <t>d) ratios</t>
  </si>
  <si>
    <t>16.18</t>
  </si>
  <si>
    <t>Details of the calculated magnetising curves provided on a log-scale</t>
  </si>
  <si>
    <t>16.19</t>
  </si>
  <si>
    <t>Details of protection against mechanical damage and fixing method provided</t>
  </si>
  <si>
    <t>16.20</t>
  </si>
  <si>
    <t>Ring-type CTs interchangeable without dismantling the bushing, this method provided with tender documentation</t>
  </si>
  <si>
    <t>17</t>
  </si>
  <si>
    <t>3.2.15</t>
  </si>
  <si>
    <t>Switching surge control (where applicable)</t>
  </si>
  <si>
    <t>17.1</t>
  </si>
  <si>
    <t>Pre-insertion closing resistor offered</t>
  </si>
  <si>
    <t>17.2</t>
  </si>
  <si>
    <t>Pre-insertion closing resistor resistance</t>
  </si>
  <si>
    <t>Ω</t>
  </si>
  <si>
    <t>17.3</t>
  </si>
  <si>
    <t>Electronic controller offered for switching of cap banks, reactor banks and transformers (Provide Manufacturer &amp; Type, IEC 61850 protocol compliancy)</t>
  </si>
  <si>
    <t>17.4</t>
  </si>
  <si>
    <t>18</t>
  </si>
  <si>
    <t>3.2.16</t>
  </si>
  <si>
    <t>Grading capacitors (where applicable)</t>
  </si>
  <si>
    <t>18.1</t>
  </si>
  <si>
    <t>18.2</t>
  </si>
  <si>
    <t>Grading capacitor capacitance</t>
  </si>
  <si>
    <t>pF</t>
  </si>
  <si>
    <t>18.3</t>
  </si>
  <si>
    <t xml:space="preserve">Details of how to verify condition of grading capacitors during the life of the circuit-breaker provided with the tender documentation </t>
  </si>
  <si>
    <t>Yes (where applicable)</t>
  </si>
  <si>
    <t>19</t>
  </si>
  <si>
    <t>3.2.17</t>
  </si>
  <si>
    <t>Extreme asymmetrical short-circuit interrupting capability (where applicable)</t>
  </si>
  <si>
    <t>19.1</t>
  </si>
  <si>
    <t>Circuit-breaker required to interrupt short-circuit currents with a higher degree of asymmetry than required by SANS 62271-100</t>
  </si>
  <si>
    <t>19.2</t>
  </si>
  <si>
    <t>Proof of higher asymmetrical interrupting capability provided with tender documentation</t>
  </si>
  <si>
    <t>20</t>
  </si>
  <si>
    <t>3.2.18</t>
  </si>
  <si>
    <t>Requirements for simultaneity of poles during single closing and single opening operations</t>
  </si>
  <si>
    <t>20.1</t>
  </si>
  <si>
    <t>Contact synchronism retained within rated values during the expected maintenance interval of circuit-breaker</t>
  </si>
  <si>
    <t>20.2</t>
  </si>
  <si>
    <t xml:space="preserve">- time interval between contact touch for all poles of the circuit-breaker </t>
  </si>
  <si>
    <t>&lt; 5</t>
  </si>
  <si>
    <t>20.3</t>
  </si>
  <si>
    <t xml:space="preserve">- time interval between contact touch for interrupters in the same pole </t>
  </si>
  <si>
    <t>&lt; 3.3</t>
  </si>
  <si>
    <t>20.4</t>
  </si>
  <si>
    <t>- time interval between contact touch for individual closing resistors - where applicable</t>
  </si>
  <si>
    <t>&lt; 10</t>
  </si>
  <si>
    <t>20.5</t>
  </si>
  <si>
    <t>- time interval between contact touch for individual closing resistors in the same pole (series connected) - where applicable</t>
  </si>
  <si>
    <t>&lt; 6,6</t>
  </si>
  <si>
    <t>20.6</t>
  </si>
  <si>
    <t>- time interval between contact separation for all poles of the circuit-breaker</t>
  </si>
  <si>
    <t>&lt; 3,3</t>
  </si>
  <si>
    <t>20.7</t>
  </si>
  <si>
    <t>- time interval between contact separation for interrupters in the same pole</t>
  </si>
  <si>
    <t>&lt; 2.5</t>
  </si>
  <si>
    <t>21</t>
  </si>
  <si>
    <t>3.2.19</t>
  </si>
  <si>
    <t>21.1</t>
  </si>
  <si>
    <t>All information and details provided with the tender documentation (Controller is IEC61850 protocol compliant)</t>
  </si>
  <si>
    <t>22</t>
  </si>
  <si>
    <t>3.2.20</t>
  </si>
  <si>
    <t>Pole discordance (PD) or phase discrepancy</t>
  </si>
  <si>
    <t>22.1</t>
  </si>
  <si>
    <t>All information and details provided with the tender documentation</t>
  </si>
  <si>
    <t>23</t>
  </si>
  <si>
    <t>3.2.21</t>
  </si>
  <si>
    <t>Auxiliary and control circuits</t>
  </si>
  <si>
    <t>Auxiliary and control circuit requirements (≥220kV use 0.54/07529 (Live-tank CB's) &amp; 0.54/8557 (Dead-tank CB's))</t>
  </si>
  <si>
    <t>Auxiliary power supplies:</t>
  </si>
  <si>
    <t>- Provision</t>
  </si>
  <si>
    <t>On site by Eskom</t>
  </si>
  <si>
    <t>- Peak power requirement (max)</t>
  </si>
  <si>
    <t>- Standby power requirements</t>
  </si>
  <si>
    <t>Circuit-breaker spring-charging motor control circuit (per mechanism):</t>
  </si>
  <si>
    <t>- d.c. supply voltage range of operation</t>
  </si>
  <si>
    <t>85 to 110</t>
  </si>
  <si>
    <t>- d.c. current (peak starting)</t>
  </si>
  <si>
    <t>&lt; 30</t>
  </si>
  <si>
    <t>- d.c. current (max continuous)</t>
  </si>
  <si>
    <t>- total time taken to charge spring</t>
  </si>
  <si>
    <t xml:space="preserve">- method offered for protection against continual motor running (over-run) </t>
  </si>
  <si>
    <t>23.10</t>
  </si>
  <si>
    <t>- automatic charging of closing spring</t>
  </si>
  <si>
    <t>- number of spare contacts of SLS provided (≥220kV use 0.54/07529 (LTCB's) &amp; 0.54/8557 (DTCB's))</t>
  </si>
  <si>
    <t>Circuit-breaker closing control circuit (per mechanism):</t>
  </si>
  <si>
    <t>- d.c. power (peak)</t>
  </si>
  <si>
    <t>W</t>
  </si>
  <si>
    <t>≤ 500</t>
  </si>
  <si>
    <t>- number of close coils required</t>
  </si>
  <si>
    <t xml:space="preserve">- close coil current </t>
  </si>
  <si>
    <t>Circuit-breaker tripping control circuit (per mechanism):</t>
  </si>
  <si>
    <t>70 to 110</t>
  </si>
  <si>
    <t>- number of trip coils required</t>
  </si>
  <si>
    <t>23.20</t>
  </si>
  <si>
    <t>- physically and electrically separate trip control circuits</t>
  </si>
  <si>
    <t>- trip circuit supervision</t>
  </si>
  <si>
    <t>- trip coils rated to carry 20mA d.c. continuously</t>
  </si>
  <si>
    <t xml:space="preserve">- trip coil current </t>
  </si>
  <si>
    <t>Circuit-breaker equipped with anti-pumping circuitry</t>
  </si>
  <si>
    <t>d.c. isolation switch provided</t>
  </si>
  <si>
    <t>Circuit-breaker control circuit interlocks specification</t>
  </si>
  <si>
    <t>Circuit-breaker alarm circuits wiring specification</t>
  </si>
  <si>
    <t>Auxiliary contacts provided (spare for Eskom use):</t>
  </si>
  <si>
    <t xml:space="preserve">    Duty rating</t>
  </si>
  <si>
    <t xml:space="preserve">  - a.c. and d.c. supply current</t>
  </si>
  <si>
    <t>23.30</t>
  </si>
  <si>
    <t xml:space="preserve">  - N/O and N/C contact reference positions (≥220kV use 0.54/07529 (LTCB's) &amp; 0.54/8557 (DTCB's))</t>
  </si>
  <si>
    <t>Circuit-breaker opened, spring discharged, gas low, relay coils de-energised</t>
  </si>
  <si>
    <t>Low insulation and/or extinguishing medium alarm</t>
  </si>
  <si>
    <t xml:space="preserve">  - N/O</t>
  </si>
  <si>
    <t xml:space="preserve">  - N/C</t>
  </si>
  <si>
    <t>Low insulation and/or extinguishing medium block contacts</t>
  </si>
  <si>
    <t>Spare circuit-breaker auxiliary switch contacts (per mechanism) (≥220kV use 0.54/07529 (LTCB's) &amp; 0.54/8557 (DTCB's))</t>
  </si>
  <si>
    <t>Spare circuit-breaker spring limit switch contacts (per mechanism) (≥220kV use 0.54/07529 (LTCB's) &amp; 0.54/8557 (DTCB's))</t>
  </si>
  <si>
    <t>Terminal blocks and terminal strips:</t>
  </si>
  <si>
    <t>- Number of spare terminals provided</t>
  </si>
  <si>
    <t>≥ 6</t>
  </si>
  <si>
    <t>23.40</t>
  </si>
  <si>
    <t>- Terminal blocks to DSP 34-253, screw clamp, spring-loaded insertion type (≥220kV use 0.54/07529 (LTCB's) &amp; 0.54/8557 (DTCB's))</t>
  </si>
  <si>
    <t>- Terminal block width offered (above 132kV use 0.54/07529 (LTCB's) &amp; 0.54/8557 (DTCB's))</t>
  </si>
  <si>
    <t>≥ 8</t>
  </si>
  <si>
    <t>- Make of terminal block offered (≥220kV use 0.54/07529 (LTCB's) &amp; 0.54/8557 (DTCB's))</t>
  </si>
  <si>
    <t>Lugs (insulated hook blade type)</t>
  </si>
  <si>
    <t>Crimped</t>
  </si>
  <si>
    <t>Earth sliding link types/equivalents (≥220kV use 0.54/07529 (LTCB's) &amp; 0.54/8557 (DTCB's))</t>
  </si>
  <si>
    <t>Weidmuller
TVP SAKA 10</t>
  </si>
  <si>
    <t xml:space="preserve">Trunking provided on both sides of each terminal strip </t>
  </si>
  <si>
    <t>'Fine-tooth' trunking tooth width</t>
  </si>
  <si>
    <t>6,1</t>
  </si>
  <si>
    <t>Trunking size</t>
  </si>
  <si>
    <t>60 x 60</t>
  </si>
  <si>
    <t>Wiring size:</t>
  </si>
  <si>
    <t>- CT and motor control circuit wires</t>
  </si>
  <si>
    <t>2,5</t>
  </si>
  <si>
    <t>- Control and other auxiliary wires</t>
  </si>
  <si>
    <t>1,5</t>
  </si>
  <si>
    <t>23.50</t>
  </si>
  <si>
    <t>- Minimum number of strands</t>
  </si>
  <si>
    <t>Wiring colour:</t>
  </si>
  <si>
    <t>- CT wires</t>
  </si>
  <si>
    <t>red/white/blue/black</t>
  </si>
  <si>
    <t>- Earth wires</t>
  </si>
  <si>
    <t>green/yellow</t>
  </si>
  <si>
    <t>- All other wires</t>
  </si>
  <si>
    <t>grey</t>
  </si>
  <si>
    <t>Wiring identification</t>
  </si>
  <si>
    <t>Ferruling</t>
  </si>
  <si>
    <t>Terminal strips numbered and designated as per drawing</t>
  </si>
  <si>
    <t>LV MCBs:</t>
  </si>
  <si>
    <t xml:space="preserve">- MCBs to SANS 60947-2 and IEC 60898 </t>
  </si>
  <si>
    <t>- Make and type offered</t>
  </si>
  <si>
    <t>23.60</t>
  </si>
  <si>
    <t>- Utilisation category (SANS 60947-2)</t>
  </si>
  <si>
    <t>'A'</t>
  </si>
  <si>
    <t>- Max service voltage</t>
  </si>
  <si>
    <t>- d.c. MCB rated voltage</t>
  </si>
  <si>
    <t>≥ 250</t>
  </si>
  <si>
    <t>- Pollution degree (SANS 60947-2)</t>
  </si>
  <si>
    <t>≥ 3</t>
  </si>
  <si>
    <t>- Suitable for isolation (SANS 60947-2)</t>
  </si>
  <si>
    <t>- Protection curve (SANS 60947-2 / IEC 60898)</t>
  </si>
  <si>
    <t>'C'</t>
  </si>
  <si>
    <t>- Location</t>
  </si>
  <si>
    <t>Mechanism enclosure</t>
  </si>
  <si>
    <t>23.67</t>
  </si>
  <si>
    <t>Circuit-breaker auxiliary and control circuit wiring interface (drawing number) (≥220kV use 0.54/07529 (LTCB's) &amp; 0.54/8557 (DTCB's))</t>
  </si>
  <si>
    <t>23.68</t>
  </si>
  <si>
    <t>Bottom entry removable brass/aluminium LV gland plates provided</t>
  </si>
  <si>
    <t>23.69</t>
  </si>
  <si>
    <t>Terminal strips shall be arranged in a vertical orientation</t>
  </si>
  <si>
    <t>23.70</t>
  </si>
  <si>
    <t xml:space="preserve">Earthing point inside mechanism enclosure provided, allows 10 spare secondary control cable cores </t>
  </si>
  <si>
    <t>24</t>
  </si>
  <si>
    <t>Nameplates</t>
  </si>
  <si>
    <t>- circuit-breaker (SANS 62271-100)</t>
  </si>
  <si>
    <t>- circuit-breaker operating mechanism (SANS 62271-100)</t>
  </si>
  <si>
    <t>- CT (SANS 60044-1 / NRS 029)</t>
  </si>
  <si>
    <t>Method used to attach nameplates (riveted or screwed on)</t>
  </si>
  <si>
    <t>Duplicate nameplates provided for CTs on inside of operating mechanism enclosure front access door</t>
  </si>
  <si>
    <t>25</t>
  </si>
  <si>
    <t>Tools and spares</t>
  </si>
  <si>
    <t>Tools to be supplied with circuit-breaker (minimum requirements):</t>
  </si>
  <si>
    <t>- full set of operating tools (Has the list on separate sheet been provided?)</t>
  </si>
  <si>
    <t>Sets</t>
  </si>
  <si>
    <t>1 set per circuit-breaker</t>
  </si>
  <si>
    <t>- tools fitted on inside of the front access door</t>
  </si>
  <si>
    <t>Standard tools available for minor maintenance (Has the list on separate sheet been provided?)</t>
  </si>
  <si>
    <t>Specialised tools available for major maintenance purposes (Has the list on separate sheet been provided?)</t>
  </si>
  <si>
    <t>Spares available for maintenance (Has the list on separate sheet been provided?)</t>
  </si>
  <si>
    <t>25.6</t>
  </si>
  <si>
    <t>Written letter, in case of design obsolescence has been provided?</t>
  </si>
  <si>
    <t>26</t>
  </si>
  <si>
    <t>3.2.24</t>
  </si>
  <si>
    <t>Documentation</t>
  </si>
  <si>
    <t>Note:  All tender documentation to be provided in electronic
          format.</t>
  </si>
  <si>
    <t>Documentation to be supplied with tender:</t>
  </si>
  <si>
    <t>- GA drawing (provide drawing number on separate sheet provided)</t>
  </si>
  <si>
    <t>- Drawing of all insulators used in the circuit-breaker (provide drawing number on separate sheet provided)</t>
  </si>
  <si>
    <t>- Generic layout of nameplates (provide drawing number on separate sheet provided)</t>
  </si>
  <si>
    <t>- Generic auxiliary and control circuit schematic wiring diagram (provide drawing number on separate sheet provided)</t>
  </si>
  <si>
    <t>- GA drawing of the operating mechanism enclosure</t>
  </si>
  <si>
    <t>- list of spare parts with prices for each circuit-breaker offered (provide list on separate sheet provided)</t>
  </si>
  <si>
    <t>- list of all operating tools for each circuit-breaker offered (Has the list on separate sheet been provided?)</t>
  </si>
  <si>
    <t>- list of all standard minor maintenance tools for each circuit-breaker offered (Has the list on separate sheet been provided?)</t>
  </si>
  <si>
    <t>- list of all specialised major maintenance tools for each circuit-breaker offered (Has the list on separate sheet been provided?)</t>
  </si>
  <si>
    <t>26.10</t>
  </si>
  <si>
    <t>- full list as well as copies of type test certificates and reports (Has the report numbers on separate sheet been provided?)</t>
  </si>
  <si>
    <t>- generic routine test certificates for each circuit-breaker</t>
  </si>
  <si>
    <t>- transport, storage, installation, operating and maintenance manuals</t>
  </si>
  <si>
    <t>- training material</t>
  </si>
  <si>
    <t>26.14</t>
  </si>
  <si>
    <t>- generic quality inspection and test plan (QITP)</t>
  </si>
  <si>
    <t>- all other relevant additional information requested</t>
  </si>
  <si>
    <t>Documentation to be supplied with each circuit-breaker:</t>
  </si>
  <si>
    <t>- Schematic wiring diagram for circuit-breaker</t>
  </si>
  <si>
    <t>- Complete set of routine test certificates for circuit-breaker</t>
  </si>
  <si>
    <t>- Commissioning and hand-over test sheet</t>
  </si>
  <si>
    <t>- Transport, storage, installation, operating and maintenance manuals</t>
  </si>
  <si>
    <t>26.20</t>
  </si>
  <si>
    <t xml:space="preserve">Submission of documentation requested upon awarding of contract </t>
  </si>
  <si>
    <t>26.21</t>
  </si>
  <si>
    <t>Units used in Republic of South Africa</t>
  </si>
  <si>
    <t>In tender/offer</t>
  </si>
  <si>
    <t>26.22</t>
  </si>
  <si>
    <t>Project reference list, service to Eskom</t>
  </si>
  <si>
    <t>27</t>
  </si>
  <si>
    <t>Packaging requirements</t>
  </si>
  <si>
    <t>27.1</t>
  </si>
  <si>
    <t>Each individual circuit-breaker unit packed</t>
  </si>
  <si>
    <t>27.2</t>
  </si>
  <si>
    <t xml:space="preserve">Containers (e.g. wooden crates) suitable for transport and storage over long periods (for up to 18 months) (NB: preservation requirements in QM-58) </t>
  </si>
  <si>
    <t>27.3</t>
  </si>
  <si>
    <t>Durable waterproof packaging designed to prevent damage to components during transportation and storage on site</t>
  </si>
  <si>
    <t>27.4</t>
  </si>
  <si>
    <t>Suitable ventilation provided to minimise condensation</t>
  </si>
  <si>
    <t>27.5</t>
  </si>
  <si>
    <t>Packaging able to withstand impact loadings of at least 18 kN</t>
  </si>
  <si>
    <t>27.6</t>
  </si>
  <si>
    <t>Each crate clearly and sequentially marked</t>
  </si>
  <si>
    <t>27.7</t>
  </si>
  <si>
    <t>Each container/crate clearly marked with a durable label using an indelible font with all specified information in 240-56063756</t>
  </si>
  <si>
    <t>27.8</t>
  </si>
  <si>
    <t>Exposed shafts, bearings and machined surfaces treated with a temporary anti-corrosive coating</t>
  </si>
  <si>
    <t>27.9</t>
  </si>
  <si>
    <t>Loose components or components that are subject to damage from exposure to dust or water packed in hermetically sealed plastic bags</t>
  </si>
  <si>
    <t>27.10</t>
  </si>
  <si>
    <t>All components clearly marked</t>
  </si>
  <si>
    <t>27.11</t>
  </si>
  <si>
    <t>Fork-lift lifting points provided on the packaging - where applicable</t>
  </si>
  <si>
    <t>27.12</t>
  </si>
  <si>
    <t xml:space="preserve">External temporary 230 V a.c. connection point for the heater circuit provided </t>
  </si>
  <si>
    <t>27.13</t>
  </si>
  <si>
    <t xml:space="preserve">Non-resettable impact recorder/detector provided </t>
  </si>
  <si>
    <t>27.14</t>
  </si>
  <si>
    <t>Circuit-breaker transported with a positive gas pressure of maximum 150 kPa - where applicable</t>
  </si>
  <si>
    <t>27.15</t>
  </si>
  <si>
    <t xml:space="preserve">Copy of the BOM shall be provided with the delivery note </t>
  </si>
  <si>
    <t>28</t>
  </si>
  <si>
    <t>Miscellaneous</t>
  </si>
  <si>
    <t>28.1</t>
  </si>
  <si>
    <t>28.2</t>
  </si>
  <si>
    <t>Written commitment to provide Inspection and maintenance DVD has been provided with tender docs</t>
  </si>
  <si>
    <t>28.3</t>
  </si>
  <si>
    <t>3.5.3.2</t>
  </si>
  <si>
    <t>Required period for spares availability</t>
  </si>
  <si>
    <t>25 years after discontinuation of switchgear</t>
  </si>
  <si>
    <t>28.4</t>
  </si>
  <si>
    <t>Availability of trip coils, close coils, spring charging motors, density monitoring devices, contactors &amp; relays</t>
  </si>
  <si>
    <t>Hours</t>
  </si>
  <si>
    <t>28.5</t>
  </si>
  <si>
    <t>3.5.5</t>
  </si>
  <si>
    <t>Specification sheets, speed calculation points, travel curve values shall be provided at contract awarding</t>
  </si>
  <si>
    <t>29</t>
  </si>
  <si>
    <t>Training Requirements</t>
  </si>
  <si>
    <t>29.1</t>
  </si>
  <si>
    <t>Training offered in accordance with 240-56065202</t>
  </si>
  <si>
    <t>Buyer's Guide Drawing</t>
  </si>
  <si>
    <t>Rated Voltage</t>
  </si>
  <si>
    <t>Ud</t>
  </si>
  <si>
    <t>Up</t>
  </si>
  <si>
    <t>Us</t>
  </si>
  <si>
    <t>Ir - bkr</t>
  </si>
  <si>
    <t>Ik, Ike</t>
  </si>
  <si>
    <t>Ip, Ipe</t>
  </si>
  <si>
    <t>Isc</t>
  </si>
  <si>
    <t>fptcf</t>
  </si>
  <si>
    <t>TRV</t>
  </si>
  <si>
    <t>Imake</t>
  </si>
  <si>
    <t>Op Seq</t>
  </si>
  <si>
    <t>C class (line &amp; cable)</t>
  </si>
  <si>
    <t>Ii</t>
  </si>
  <si>
    <t>Ic</t>
  </si>
  <si>
    <t>C class (cap bank)</t>
  </si>
  <si>
    <t>Isb</t>
  </si>
  <si>
    <t>Ibb</t>
  </si>
  <si>
    <t>Ibi</t>
  </si>
  <si>
    <t>M class</t>
  </si>
  <si>
    <t>No ops</t>
  </si>
  <si>
    <t>E class</t>
  </si>
  <si>
    <t>CB class</t>
  </si>
  <si>
    <t>App</t>
  </si>
  <si>
    <t>Vn</t>
  </si>
  <si>
    <t>Network earthing</t>
  </si>
  <si>
    <t>d.c. supply voltage</t>
  </si>
  <si>
    <t>pole operation</t>
  </si>
  <si>
    <t>P core class</t>
  </si>
  <si>
    <t>BZ core class</t>
  </si>
  <si>
    <t>External Creepage (USCD)</t>
  </si>
  <si>
    <t>BZ core ratios</t>
  </si>
  <si>
    <t>P core ratios</t>
  </si>
  <si>
    <t>M core ratios</t>
  </si>
  <si>
    <t>M core class</t>
  </si>
  <si>
    <t>M core burden</t>
  </si>
  <si>
    <t>4.101.2 factor by which 1-phase SC breaking current exceeds 3-phase</t>
  </si>
  <si>
    <t>Out-of-phase breaking current</t>
  </si>
  <si>
    <t>Class of pollution</t>
  </si>
  <si>
    <t>Design</t>
  </si>
  <si>
    <t>CTs required? (Yes / No)</t>
  </si>
  <si>
    <t>Supplied with steel support structure?</t>
  </si>
  <si>
    <t>SF6/Enviro-friendly</t>
  </si>
  <si>
    <t>Support Structure</t>
  </si>
  <si>
    <t>Foundation</t>
  </si>
  <si>
    <t>Common base frame supplied with circuit-breaker (Y/N/N/A)</t>
  </si>
  <si>
    <t>support structure to be designed by manufacturer</t>
  </si>
  <si>
    <t>foundation to be designed by manufacturer</t>
  </si>
  <si>
    <t>CB designed to interface with Eskom steel support structure</t>
  </si>
  <si>
    <t>CB steel support structure designed to interface with Eskom concrete foundation</t>
  </si>
  <si>
    <t>Earthing  via support structure and holding down bolts</t>
  </si>
  <si>
    <t>Additional connector provided between the circuit-breaker and the support structure</t>
  </si>
  <si>
    <t>electrical working clearance</t>
  </si>
  <si>
    <t>insulator material (Ceramic / Silicone rubber composite)</t>
  </si>
  <si>
    <t>DILO fitting</t>
  </si>
  <si>
    <t>Circuit-breaker to interrupt short-circuit currents with a higher degree of asymmetry than required by SANS 62271-100</t>
  </si>
  <si>
    <t>Main terminals (Flat pad)</t>
  </si>
  <si>
    <t>phase-phase clearances (mm)</t>
  </si>
  <si>
    <t>type of CT (Post-type / Ring-type / N/A)</t>
  </si>
  <si>
    <t>CT spec (NRS 029 / SANS 60044-1/ N/A)</t>
  </si>
  <si>
    <t>No ofCT cores (2M &amp; 2P / N/A)</t>
  </si>
  <si>
    <t>Position rel to CB (One side, both sides, N/A)</t>
  </si>
  <si>
    <t>P cores (e.g.  CORES 2 &amp; 4)</t>
  </si>
  <si>
    <t>M cores</t>
  </si>
  <si>
    <t>Wiring Standard</t>
  </si>
  <si>
    <t>Main terminal No of holes and pitch (pad)</t>
  </si>
  <si>
    <t>Main terminal thickness (pad)</t>
  </si>
  <si>
    <t>Wiring drawing</t>
  </si>
  <si>
    <t>BZ cores (e.g.  CORES 2 &amp; 4)</t>
  </si>
  <si>
    <t>Select item from list . . .</t>
  </si>
  <si>
    <t>__________</t>
  </si>
  <si>
    <t>_________</t>
  </si>
  <si>
    <t>N/A</t>
  </si>
  <si>
    <t xml:space="preserve">O-0,3s-CO-3m-CO (all poles) </t>
  </si>
  <si>
    <t>Class C2</t>
  </si>
  <si>
    <t>Class M2</t>
  </si>
  <si>
    <t>Non-effective</t>
  </si>
  <si>
    <t>3-pole operated (3P)</t>
  </si>
  <si>
    <t>Live-tank</t>
  </si>
  <si>
    <t>DILO DN8</t>
  </si>
  <si>
    <t>Flat pad</t>
  </si>
  <si>
    <t>240-56030489 and D-DT-5407</t>
  </si>
  <si>
    <t>8 x 50</t>
  </si>
  <si>
    <t>53,7</t>
  </si>
  <si>
    <t>Very heavy ('e')</t>
  </si>
  <si>
    <t>Steel support structure dimensioned outline and general arrangement</t>
  </si>
  <si>
    <t>Other submitted drawings (namely):-</t>
  </si>
  <si>
    <t xml:space="preserve">Insulation level (SANS 62271-100 6.2); dry lightning impulse withstand voltage
test (BIL or LIWL) </t>
  </si>
  <si>
    <t>Dry power frequency withstand level voltage tests (PFWL) (SANS 62271-100 )</t>
  </si>
  <si>
    <t>Wet power frequency voltage withstand level (PFWL) test (SANS 62271-100 )</t>
  </si>
  <si>
    <t>Dry switching impulse withstand level voltage test (SIWL) (SANS 62271-100)</t>
  </si>
  <si>
    <t>Temperature rise and measurement of resistance of circuits (SANS 62271-100 6.5 &amp; 6.4)</t>
  </si>
  <si>
    <t>Short-circuit making and breaking capacities (SANS 62271-100 6.102 to
6.106)</t>
  </si>
  <si>
    <t xml:space="preserve">Verification of the protection (IP coding) (SANS 62271-100 6.7) </t>
  </si>
  <si>
    <t>Tightness test (SANS 62271-100 6.8</t>
  </si>
  <si>
    <t>EMC tests (SANS 62271-100 6.9) - where applicable</t>
  </si>
  <si>
    <t>General-purpose</t>
  </si>
  <si>
    <t>2 column support with common base frame</t>
  </si>
  <si>
    <t>D-DT-5200 Sh 2</t>
  </si>
  <si>
    <t>SANS 62271-100 Table 4</t>
  </si>
  <si>
    <t>D-DT-5200 Sh 1</t>
  </si>
  <si>
    <t>BKR 132kV 3150A 40kA 3P 31 110VDC</t>
  </si>
  <si>
    <t>Tools, Spares, Drawings and Type Test reports/ certificates Schedule for 132 kV Live-tank circuit-breaker 3P offered</t>
  </si>
  <si>
    <t>Deviation Schedule - 132 kV Live-tank circuit-breaker 3P offered</t>
  </si>
  <si>
    <t>- Circuit-breaker tested at KIPTS or Any equivalent Insulator Pollution test performed</t>
  </si>
  <si>
    <t>12.9</t>
  </si>
  <si>
    <t>12.10</t>
  </si>
  <si>
    <t>Test certificate &amp; Test report for Insulator Pollution testing submitted with this Tender Documentation</t>
  </si>
  <si>
    <t xml:space="preserve"> - Insulator country of origin</t>
  </si>
  <si>
    <t>Ceramic (porcelain)/ Silicone rubber composite</t>
  </si>
  <si>
    <t>- Dew point at rated filling pressure (max) (at +20°C ) at commissioning</t>
  </si>
  <si>
    <t>- Moisture content (volume concentration of moisture expressed in microliters per litre) at commissioning</t>
  </si>
  <si>
    <t>μL/L</t>
  </si>
  <si>
    <t>- Dew point at rated filling pressure (max) (at +20°C ) limit when in service</t>
  </si>
  <si>
    <t>&gt;-5</t>
  </si>
  <si>
    <t>- Moisture content (volume concentration of moisture expressed in microliters per litre)  limit when in service</t>
  </si>
  <si>
    <t>ppmv</t>
  </si>
  <si>
    <t>Minimum electrical working clearance (240-56063756 Table 8)</t>
  </si>
  <si>
    <t>13.11</t>
  </si>
  <si>
    <t>24.6</t>
  </si>
  <si>
    <t>3.2.22 / 3.5.3</t>
  </si>
  <si>
    <t>3.2.23</t>
  </si>
  <si>
    <t>3.2.23.1</t>
  </si>
  <si>
    <t>3.2.23.2</t>
  </si>
  <si>
    <t>3.2.23.4</t>
  </si>
  <si>
    <t>12.11</t>
  </si>
  <si>
    <t>29.2</t>
  </si>
  <si>
    <t>29.3</t>
  </si>
  <si>
    <t>DSP 34-1658/ 240-75655504</t>
  </si>
  <si>
    <t>Circuit-breaker steel support structure drawing (240-56063756 Table 6)</t>
  </si>
  <si>
    <t>Circuit-breaker concrete foundation drawing (240-56063756 Table 6)</t>
  </si>
  <si>
    <t>Material and Corrosion Protection Information Table 7 on the 240-56063756 standard completed</t>
  </si>
  <si>
    <t>- Ceramic (porcelain) type insulators in accordance with SANS 62155 and SANS 60815-2, where applicable</t>
  </si>
  <si>
    <t>- Function label text height (min) - text in bleck letters on white background</t>
  </si>
  <si>
    <t>Labels manufactured to 240-56062515, using inherently corrosion-resistant rivets or self-tapping screws</t>
  </si>
  <si>
    <t>3.2.11 c)</t>
  </si>
  <si>
    <t>3.2.11 c) Note</t>
  </si>
  <si>
    <t>Appropriate warning label for mechanical trip facility</t>
  </si>
  <si>
    <t>14.8</t>
  </si>
  <si>
    <t>14.9</t>
  </si>
  <si>
    <t>3.2.11 a)</t>
  </si>
  <si>
    <t>3.2.11 b)</t>
  </si>
  <si>
    <t>3.2.11 d)</t>
  </si>
  <si>
    <t>3.2.11 e)</t>
  </si>
  <si>
    <t>3.2.11 f)</t>
  </si>
  <si>
    <t>3.2.10 a) &amp; b)</t>
  </si>
  <si>
    <t>3.2.10 b)</t>
  </si>
  <si>
    <t>3.2.10 c)</t>
  </si>
  <si>
    <t>3.2.10 d)</t>
  </si>
  <si>
    <t>3.2.10 e)</t>
  </si>
  <si>
    <t>3.2.10 f)</t>
  </si>
  <si>
    <t>3.2.10 g)</t>
  </si>
  <si>
    <t>3.2.9 a)</t>
  </si>
  <si>
    <t>3.2.9 b)</t>
  </si>
  <si>
    <t>3.2.9 c)</t>
  </si>
  <si>
    <t>11.6</t>
  </si>
  <si>
    <t>3.2.8 e)</t>
  </si>
  <si>
    <t>Circuit-breaker of dead-tank type - internal faults (internal arc) and pressure reief devices in ccordance with SANS 62271-203, where applicable</t>
  </si>
  <si>
    <t>11.7</t>
  </si>
  <si>
    <t xml:space="preserve"> - time for an arc due to internal fault (internal arc) up to short-circuit current cause no external effects</t>
  </si>
  <si>
    <t>11.8</t>
  </si>
  <si>
    <t xml:space="preserve"> - details provided with tender documentation</t>
  </si>
  <si>
    <t>Safe working procedure compliance to OHS Act provided</t>
  </si>
  <si>
    <t>11.5</t>
  </si>
  <si>
    <t>3.2.8 a)</t>
  </si>
  <si>
    <t>3.2.8 b)</t>
  </si>
  <si>
    <t>3.2.8 c)</t>
  </si>
  <si>
    <t>3.2.8 d) &amp; e)</t>
  </si>
  <si>
    <t>3.2.7 a)</t>
  </si>
  <si>
    <t>3.2.7 b) &amp; 3.2.23.1</t>
  </si>
  <si>
    <t>3.2.7 b)</t>
  </si>
  <si>
    <t>3.2.6 f)</t>
  </si>
  <si>
    <t xml:space="preserve">3.2.6 f) i. </t>
  </si>
  <si>
    <t xml:space="preserve">3.2.6 f) ii. </t>
  </si>
  <si>
    <t xml:space="preserve">3.2.6 f) iii. </t>
  </si>
  <si>
    <t xml:space="preserve">3.2.6 f) iv. </t>
  </si>
  <si>
    <t>Electrical supply for heater shall be single phase 230V a.c.</t>
  </si>
  <si>
    <t>9.4</t>
  </si>
  <si>
    <t>Date test performed</t>
  </si>
  <si>
    <t xml:space="preserve">Passed test/ failed </t>
  </si>
  <si>
    <t>Test Report Number</t>
  </si>
  <si>
    <t>Type Tests Reports/ Certificates (provide the complete list of type-tests performed as per Spec clause 3.3.2)</t>
  </si>
  <si>
    <t>3.2.6 a)</t>
  </si>
  <si>
    <t>Corrosivity rating environment - ‘C4’ and ‘C5’ (i.e. marine)</t>
  </si>
  <si>
    <t>C5 (marine)</t>
  </si>
  <si>
    <t xml:space="preserve"> - 3CR12, where applicable</t>
  </si>
  <si>
    <t xml:space="preserve"> - Stainless steel, where applicable</t>
  </si>
  <si>
    <t>DS-18</t>
  </si>
  <si>
    <t xml:space="preserve"> - Hot dip galvanised steel, where applicable</t>
  </si>
  <si>
    <t>DS-13</t>
  </si>
  <si>
    <t>3.2.6 b)</t>
  </si>
  <si>
    <t>3.2.6 c)</t>
  </si>
  <si>
    <t>8.11</t>
  </si>
  <si>
    <t>8.12</t>
  </si>
  <si>
    <t>3.2.6 d)</t>
  </si>
  <si>
    <t>8.13</t>
  </si>
  <si>
    <t>3.2.6 e)</t>
  </si>
  <si>
    <t>8.14</t>
  </si>
  <si>
    <t>3.2.6 c) &amp; f)</t>
  </si>
  <si>
    <t>2.7</t>
  </si>
  <si>
    <t>2.8</t>
  </si>
  <si>
    <t>2.9</t>
  </si>
  <si>
    <t>2.15</t>
  </si>
  <si>
    <t>2.16</t>
  </si>
  <si>
    <t>3.1.4 f)</t>
  </si>
  <si>
    <t>2.17</t>
  </si>
  <si>
    <t>2.18</t>
  </si>
  <si>
    <t>3.1.4 g)</t>
  </si>
  <si>
    <t>2.19</t>
  </si>
  <si>
    <t>3.1.4 f) &amp; g)</t>
  </si>
  <si>
    <t>Maximum allowable temperature of bolted or equivalent connections (refer to Table 3 of SANS 62271-1)</t>
  </si>
  <si>
    <t>Contact resistance of the main circuit measured during temperature rise</t>
  </si>
  <si>
    <t>µΩ</t>
  </si>
  <si>
    <t>Minimium contact resistance of the main circuit measured during temperature rise</t>
  </si>
  <si>
    <t>Maximium contact resistance of the main circuit not to be exceeded when testing CB during maintenance/ repairs</t>
  </si>
  <si>
    <t>3.1.8.1</t>
  </si>
  <si>
    <t>3.1.9 a)</t>
  </si>
  <si>
    <t xml:space="preserve"> - a.c. component of short-circuit breaking current</t>
  </si>
  <si>
    <t xml:space="preserve"> - d.c. component of short-circuit breaking current</t>
  </si>
  <si>
    <t xml:space="preserve"> %</t>
  </si>
  <si>
    <t>3.1.9 b)</t>
  </si>
  <si>
    <t>Circuit-breaker class S1 or class S2</t>
  </si>
  <si>
    <t>3.1.10 a)</t>
  </si>
  <si>
    <t>3.1.10 b)</t>
  </si>
  <si>
    <t>Rate of rise of recovery voltage of TRV</t>
  </si>
  <si>
    <t>kV/μs</t>
  </si>
  <si>
    <t>μs</t>
  </si>
  <si>
    <t>p.u.</t>
  </si>
  <si>
    <t>Peak value of the Initial TRV (ITRV)</t>
  </si>
  <si>
    <t xml:space="preserve">Rate of rise of recovery voltage of ITRV </t>
  </si>
  <si>
    <t>3.1.12 a) to d)</t>
  </si>
  <si>
    <t>3.1.12 d)</t>
  </si>
  <si>
    <t>2.50</t>
  </si>
  <si>
    <t>Characteristics for short-line faults tested in accordance with the standard</t>
  </si>
  <si>
    <t>SANS 62271-100 4.105 &amp; 6.109</t>
  </si>
  <si>
    <t>2.51</t>
  </si>
  <si>
    <t>Rated out-of-phase making current for circuit-breakers</t>
  </si>
  <si>
    <t>2.52</t>
  </si>
  <si>
    <t>Rated out-of-phase breaking current for circuit-breakers</t>
  </si>
  <si>
    <t>2.53</t>
  </si>
  <si>
    <t>3.1.15 c) &amp; 3.1.19</t>
  </si>
  <si>
    <t>2.54</t>
  </si>
  <si>
    <t>2.55</t>
  </si>
  <si>
    <t>2.56</t>
  </si>
  <si>
    <t>2.57</t>
  </si>
  <si>
    <t>2.58</t>
  </si>
  <si>
    <t>2.59</t>
  </si>
  <si>
    <t>2.60</t>
  </si>
  <si>
    <t>2.61</t>
  </si>
  <si>
    <t>Chopping number of the circuit-breaker for inductive load switching (used to determine suppression peak overvoltage factor) and re-ignition behaviour used to configure electronic controller</t>
  </si>
  <si>
    <t>2.62</t>
  </si>
  <si>
    <t>2.63</t>
  </si>
  <si>
    <t>2.64</t>
  </si>
  <si>
    <t>2.65</t>
  </si>
  <si>
    <t>2.66</t>
  </si>
  <si>
    <t>2.67</t>
  </si>
  <si>
    <t>2.68</t>
  </si>
  <si>
    <t>Rated pre-insertion time for circuit-breaker with pre-insertion resistor</t>
  </si>
  <si>
    <t>2.69</t>
  </si>
  <si>
    <t>3.1.18 &amp; 3.1.19</t>
  </si>
  <si>
    <t>2.70</t>
  </si>
  <si>
    <t>2.71</t>
  </si>
  <si>
    <t>Classification of circuit-breakers as a function of electrical endurance (Class E1 or Class E2)</t>
  </si>
  <si>
    <t>3.2.1 a)</t>
  </si>
  <si>
    <t>3.2.5 b)</t>
  </si>
  <si>
    <t>3.2.2 a)</t>
  </si>
  <si>
    <t>3.2.2 b)</t>
  </si>
  <si>
    <t xml:space="preserve">3.2.23.1 </t>
  </si>
  <si>
    <t>3.2.2 c)</t>
  </si>
  <si>
    <t>3.2.2 d)</t>
  </si>
  <si>
    <t>3.2.2 e)</t>
  </si>
  <si>
    <t xml:space="preserve">- Operating drive mechanism country of origin </t>
  </si>
  <si>
    <t>- Operating drive mechanism model/type designation</t>
  </si>
  <si>
    <t>3.2.2 f)</t>
  </si>
  <si>
    <t>4.24</t>
  </si>
  <si>
    <t>- Mass of insulation and/or extinguishing medium</t>
  </si>
  <si>
    <t>4.25</t>
  </si>
  <si>
    <t>4.26</t>
  </si>
  <si>
    <t>4.27</t>
  </si>
  <si>
    <t>3.2.2 g)</t>
  </si>
  <si>
    <t>4.28</t>
  </si>
  <si>
    <t>- minimal maintenance accordance to electrical and mechanical endurance</t>
  </si>
  <si>
    <t>3.2.3 a)</t>
  </si>
  <si>
    <t>3.2.3 b)</t>
  </si>
  <si>
    <t>3.2.3 c)</t>
  </si>
  <si>
    <t>3.2.3 d)</t>
  </si>
  <si>
    <t>3.2.4 a)</t>
  </si>
  <si>
    <t>3.2.4 b) &amp; 3.2.6</t>
  </si>
  <si>
    <t>Operating mechanism enclosure corrosion protection in accordance with 3.2.6 of DSP 34-1658</t>
  </si>
  <si>
    <t>3.2.4 c)</t>
  </si>
  <si>
    <t xml:space="preserve">  - all fastenings compliant with 240-56063756 and subject to Eskom approval</t>
  </si>
  <si>
    <t>3.2.4 d)</t>
  </si>
  <si>
    <t>3.2.4 e)</t>
  </si>
  <si>
    <t>3.2.4 f) &amp; 3.2.23.1 b) iii.</t>
  </si>
  <si>
    <t>3.2.4 g)</t>
  </si>
  <si>
    <t>3.2.4 h)</t>
  </si>
  <si>
    <t>3.2.4 i)</t>
  </si>
  <si>
    <t>3.2.4 j)</t>
  </si>
  <si>
    <t>3.2.4 k)</t>
  </si>
  <si>
    <t>3.2.4 l)</t>
  </si>
  <si>
    <t>3.2.4 m) &amp; 3.2.21 c)</t>
  </si>
  <si>
    <t>3.2.4 n)</t>
  </si>
  <si>
    <t>3.2.4 o)</t>
  </si>
  <si>
    <t>3.2.4 p)</t>
  </si>
  <si>
    <t>Gasket material offered (O-rings)</t>
  </si>
  <si>
    <t>Neoprene rubber/ Nitrile rubber/ Cork</t>
  </si>
  <si>
    <t>3.2.4 q)</t>
  </si>
  <si>
    <t>3.2.4 r)</t>
  </si>
  <si>
    <t>3.2.4 s)</t>
  </si>
  <si>
    <t>Enclosure colour in accordance with SANS 1019</t>
  </si>
  <si>
    <t>3.2.4 t)</t>
  </si>
  <si>
    <t>Mechanical trip facility located inside mechanism enclosure (clearly marked with warning labels)</t>
  </si>
  <si>
    <t>3.2.5 a) &amp; 3.2.23.1</t>
  </si>
  <si>
    <t>Mechanical loads (in accordance to SANS 62271-100 clause 6.101.6) and parameters relating to the design of the circuit-breaker support structure and foundation</t>
  </si>
  <si>
    <t>3.2.5 a)</t>
  </si>
  <si>
    <t xml:space="preserve">  - wind force (load) exerted on the circuit-breaker due to the wind velocity of 34 m/s </t>
  </si>
  <si>
    <t>7.19</t>
  </si>
  <si>
    <t xml:space="preserve"> - centre of gravity of the circuit-breaker</t>
  </si>
  <si>
    <t>7.20</t>
  </si>
  <si>
    <t>7.21</t>
  </si>
  <si>
    <t>7.22</t>
  </si>
  <si>
    <t>3.2.5 c)</t>
  </si>
  <si>
    <t>7.23</t>
  </si>
  <si>
    <t>3.2.5 c) &amp; d)</t>
  </si>
  <si>
    <t>7.24</t>
  </si>
  <si>
    <t>7.25</t>
  </si>
  <si>
    <t>7.26</t>
  </si>
  <si>
    <t>7.27</t>
  </si>
  <si>
    <t>3.2.5 e)</t>
  </si>
  <si>
    <t xml:space="preserve"> Rated static terminal load according to SANS 62271-100 Clause 6.101.6</t>
  </si>
  <si>
    <t>7.28</t>
  </si>
  <si>
    <t xml:space="preserve"> - rated static terminal load</t>
  </si>
  <si>
    <t>Minimum detailed specification number for exposed metal:-</t>
  </si>
  <si>
    <t>- Material (preferably not exposed copper or aluminium)</t>
  </si>
  <si>
    <t>- Silicone rubber composite type insulators in accordance with SANS 61462 and SANS 60815-3, where applicable</t>
  </si>
  <si>
    <t>- Minimum external specific creepage distance (SCD)</t>
  </si>
  <si>
    <t>- Position indication to SANS 62271-100 clause 5.12</t>
  </si>
  <si>
    <t>All indicating devices clearly visible and legible by persons with norml vision standing at ground level</t>
  </si>
  <si>
    <t>Appropriate warning label for performing manual operation without adequate amount of SF6 inside DCB</t>
  </si>
  <si>
    <t>Appropriate warning labels for interval between repeated CO's at testing</t>
  </si>
  <si>
    <t>3.2.12 a)</t>
  </si>
  <si>
    <t>3.2.12 c)</t>
  </si>
  <si>
    <t>3.2.12 d)</t>
  </si>
  <si>
    <t>3.2.12 e)</t>
  </si>
  <si>
    <t>&lt;2400</t>
  </si>
  <si>
    <t>Stainless steel/ factory painted Cu</t>
  </si>
  <si>
    <t>- separate/common filling/evacuating and density monitoring point per pole provided (i.e. 3P or 1P design)</t>
  </si>
  <si>
    <t xml:space="preserve"> - electrical connections to the density monitoring device shall preferably not be the plug-in type</t>
  </si>
  <si>
    <t xml:space="preserve"> - density-monitoring devices with locking facilities  (preferred)</t>
  </si>
  <si>
    <t>- cabling protected using compression glands/ rubber grommets</t>
  </si>
  <si>
    <t>15.22</t>
  </si>
  <si>
    <t>15.23</t>
  </si>
  <si>
    <t>3.2.12 f)</t>
  </si>
  <si>
    <t>3.2.13 a)</t>
  </si>
  <si>
    <t>Type of CT design (type designation)</t>
  </si>
  <si>
    <t>- CT outline GA, rating plate drawing and wiring schematic submitted (where applicable)</t>
  </si>
  <si>
    <t>- CT type tests submitted  (where applicable)</t>
  </si>
  <si>
    <t>16.4</t>
  </si>
  <si>
    <t>3.2.13 b)</t>
  </si>
  <si>
    <t>3.2.13 c)</t>
  </si>
  <si>
    <t>3.2.13 e)</t>
  </si>
  <si>
    <t>16.8</t>
  </si>
  <si>
    <t>16.9</t>
  </si>
  <si>
    <t>16.21</t>
  </si>
  <si>
    <t>16.22</t>
  </si>
  <si>
    <t>3.2.13 d)</t>
  </si>
  <si>
    <t>3.2.14 a)</t>
  </si>
  <si>
    <t>3.2.14 b)</t>
  </si>
  <si>
    <t>Metal oxide surge arresters in parallel with CB interrupters offered</t>
  </si>
  <si>
    <t>3.2.15 a)</t>
  </si>
  <si>
    <t>Grading capacitors offered</t>
  </si>
  <si>
    <t xml:space="preserve"> - Grading capacitors insulation material e.g. oil/paper</t>
  </si>
  <si>
    <t xml:space="preserve"> - Grading capacitors manufacturer</t>
  </si>
  <si>
    <t>18.4</t>
  </si>
  <si>
    <t xml:space="preserve"> - Grading capacitors insulation type designation</t>
  </si>
  <si>
    <t>18.5</t>
  </si>
  <si>
    <t xml:space="preserve"> - Grading capacitors country of origin</t>
  </si>
  <si>
    <t>18.6</t>
  </si>
  <si>
    <t>18.7</t>
  </si>
  <si>
    <t>3.2.15 b)</t>
  </si>
  <si>
    <t>3.2.17 a)</t>
  </si>
  <si>
    <t>Controlled switching &amp; condition monotoring (where applicable)</t>
  </si>
  <si>
    <t>21.2</t>
  </si>
  <si>
    <t>21.3</t>
  </si>
  <si>
    <t xml:space="preserve"> </t>
  </si>
  <si>
    <t>Technical A &amp; B schedule for controlled switching device (Point on Wave) completed and submitted</t>
  </si>
  <si>
    <t>21.4</t>
  </si>
  <si>
    <t>3.2.18  b)</t>
  </si>
  <si>
    <t>Circuit-breaker offered has been tested in accordance with SANS 62271-302</t>
  </si>
  <si>
    <t>21.5</t>
  </si>
  <si>
    <t>Circuit-breaker offered has been tested independent from any controlled switching device or with dedicated controller, sensors &amp; auxiliary equipment</t>
  </si>
  <si>
    <t>21.6</t>
  </si>
  <si>
    <t>3.2.18  c) &amp; 3.2.23.1</t>
  </si>
  <si>
    <t>Circuit-breaker mechanical charateristics submitted with tender documentation - which affect mechanical operating time, e.g. ambient temp, substation d.c.voltage, standing time, operating pressure</t>
  </si>
  <si>
    <t>21.7</t>
  </si>
  <si>
    <t>3.2.18 &amp; 3.2.23.1</t>
  </si>
  <si>
    <t>21.8</t>
  </si>
  <si>
    <t>3.2.18 d)</t>
  </si>
  <si>
    <t>Submitted with tender documentation the circuit-breaker dielectric characteristics - as a function of time (closing) and SF6 gas filling pressure up to maximum rated design pressure; upper &amp; lower limits; critical arcing window for re-ignition-free shunt reactor opening shunt reactor</t>
  </si>
  <si>
    <t>21.9</t>
  </si>
  <si>
    <t>Critical arcing window for re-ignition-free shunt reactor opening shunt reactor</t>
  </si>
  <si>
    <t>21.10</t>
  </si>
  <si>
    <t>3.2.18 c) &amp; d)</t>
  </si>
  <si>
    <t>Tolerance of +/- 1ms required as function of items under 3.2.18 c) and d)</t>
  </si>
  <si>
    <t>21.11</t>
  </si>
  <si>
    <t>3.2.18.1</t>
  </si>
  <si>
    <t>Point-on-Wave switching controller shall form part of PIU (digital secondary interface) as per clause 3.2.20.1</t>
  </si>
  <si>
    <t>Condition monitoring</t>
  </si>
  <si>
    <t>21.12</t>
  </si>
  <si>
    <t>On-line condition monitoring and/or integrated diagnostic device shall be IEC61850 protocol compliant</t>
  </si>
  <si>
    <t>21.13</t>
  </si>
  <si>
    <t>Details of functions achieved by on-line condition monitoring and/or integrated diagnostic device submitted with tender documenttion</t>
  </si>
  <si>
    <t>21.14</t>
  </si>
  <si>
    <t>All information required for circuit-breaker  condition monitoring shall be supplied for each design type at contract award - Specification sheets, speed calculation points, travel curve values, etc.</t>
  </si>
  <si>
    <t>22.2</t>
  </si>
  <si>
    <t>The PD timer and its associated circuitry are to be provided as a separate contract item (to be located on the control panel at a remote location in the control room
associated with the particular circuit-breaker)</t>
  </si>
  <si>
    <t>Timing events (with tolerances) between:-</t>
  </si>
  <si>
    <t>22.3</t>
  </si>
  <si>
    <t>3.2.19 b)</t>
  </si>
  <si>
    <t xml:space="preserve"> - main contact timing and the auxiliary contacts timing of the same pole for both opening and closing operations</t>
  </si>
  <si>
    <t>22.4</t>
  </si>
  <si>
    <t xml:space="preserve"> - main contact timing and the auxiliary contacts timing between all poles for both opening and closing operations assuming the open and close command is received simultaneously by all poles</t>
  </si>
  <si>
    <t>22.5</t>
  </si>
  <si>
    <t xml:space="preserve"> - designation of auxiliary contacts (required for future testing)</t>
  </si>
  <si>
    <t>3.2.20 b)</t>
  </si>
  <si>
    <t>3.2.20 c)</t>
  </si>
  <si>
    <t>3.2.20 d)</t>
  </si>
  <si>
    <t>3.2.20 e)</t>
  </si>
  <si>
    <t>Digital secondary plant interface option:-</t>
  </si>
  <si>
    <t>23.71</t>
  </si>
  <si>
    <t>3.2.20.1</t>
  </si>
  <si>
    <t xml:space="preserve"> - is the digital secondry plnt interface offered as a option for this circuit-breaker</t>
  </si>
  <si>
    <t>23.72</t>
  </si>
  <si>
    <t xml:space="preserve"> - does the digital secondary interface comply to the clause 3.2.20.1</t>
  </si>
  <si>
    <t>23.73</t>
  </si>
  <si>
    <t>3.2.20.1 b) &amp; Annex C</t>
  </si>
  <si>
    <t xml:space="preserve"> - has the Technical Schedules B (of 240-6465228) specific to digital secondary interface been completed and submitted with tender documentation</t>
  </si>
  <si>
    <t>23.74</t>
  </si>
  <si>
    <t xml:space="preserve"> - have all type test records been submitted with tender documentation</t>
  </si>
  <si>
    <t>23.75</t>
  </si>
  <si>
    <t xml:space="preserve"> - have the wiring schematics been submitted with tender documentation</t>
  </si>
  <si>
    <t>Nameplates provided for the following:-</t>
  </si>
  <si>
    <t>3.2.21 a)</t>
  </si>
  <si>
    <t>3.2.21 b)</t>
  </si>
  <si>
    <t>24.3</t>
  </si>
  <si>
    <t>24.4</t>
  </si>
  <si>
    <t>3.2.21 c)</t>
  </si>
  <si>
    <t>Circuit-breaker also tested according to SANS 62271-302 shall make special reference on its nameplate</t>
  </si>
  <si>
    <t>24.5</t>
  </si>
  <si>
    <t>3.2.21 d)</t>
  </si>
  <si>
    <t>Nameplate material offered weather-proof and inherently corrosion-resistant (engraved aluminium or stainless steel)</t>
  </si>
  <si>
    <t>24.7</t>
  </si>
  <si>
    <t>3.2.21 e)</t>
  </si>
  <si>
    <t>24.8</t>
  </si>
  <si>
    <t>3.2.21 f)</t>
  </si>
  <si>
    <t>Actual ratings of DCB type-tested values shall be displayed on nameplates</t>
  </si>
  <si>
    <t>3.2.22 a)</t>
  </si>
  <si>
    <t>3.2.22 b)</t>
  </si>
  <si>
    <t>3.2.22 c)</t>
  </si>
  <si>
    <t>3.2.22 d)</t>
  </si>
  <si>
    <t>3.2.22 e) / 3.5.3</t>
  </si>
  <si>
    <t>3.2.22 f)</t>
  </si>
  <si>
    <t>3.2.24 a)</t>
  </si>
  <si>
    <t>3.2.24 b)</t>
  </si>
  <si>
    <t>3.2.24 c)</t>
  </si>
  <si>
    <t>3.2.24 d)</t>
  </si>
  <si>
    <t>3.2.24 e)</t>
  </si>
  <si>
    <t>3.2.24 f)</t>
  </si>
  <si>
    <t>3.2.24 g)</t>
  </si>
  <si>
    <t>3.2.24 h)</t>
  </si>
  <si>
    <t>3.2.24 i)</t>
  </si>
  <si>
    <t>3.2.24 j)</t>
  </si>
  <si>
    <t>3.2.24 k)</t>
  </si>
  <si>
    <t>3.2.24 l)</t>
  </si>
  <si>
    <t>3.2.24 m)</t>
  </si>
  <si>
    <t>3.2.24 n)</t>
  </si>
  <si>
    <t>3.4.7.1 a) &amp; NOTES</t>
  </si>
  <si>
    <t>Test equipment used for precommissioning shall be in accordance with 240-56063756</t>
  </si>
  <si>
    <t>3.5.2 &amp; 3.2.23.1 p)</t>
  </si>
  <si>
    <t>3.5.3.2  &amp; 3.2.23.1 p)</t>
  </si>
  <si>
    <t>Will the training levels to be adapted to the Training Levels 1 to 4 in accordance with 240-56065202</t>
  </si>
  <si>
    <t>Has the detailed training programme in accordance with the training standard 240-56065202 been submitted with tender documentation</t>
  </si>
  <si>
    <t>Rated static terminal load shall be according to SANS 62271-100 Clause 6.101.6</t>
  </si>
  <si>
    <r>
      <t xml:space="preserve">- Configuration of moving contacts (single, double or triple motion) </t>
    </r>
    <r>
      <rPr>
        <b/>
        <sz val="10"/>
        <color theme="1"/>
        <rFont val="Arial"/>
        <family val="2"/>
      </rPr>
      <t>(Subject to Eskom approval)</t>
    </r>
  </si>
  <si>
    <r>
      <t>Item</t>
    </r>
    <r>
      <rPr>
        <b/>
        <sz val="10"/>
        <color theme="1"/>
        <rFont val="Times New Roman"/>
        <family val="1"/>
      </rPr>
      <t> </t>
    </r>
  </si>
  <si>
    <r>
      <t>Nominal system voltage (</t>
    </r>
    <r>
      <rPr>
        <i/>
        <sz val="10"/>
        <color theme="1"/>
        <rFont val="Arial"/>
        <family val="2"/>
      </rPr>
      <t>U</t>
    </r>
    <r>
      <rPr>
        <vertAlign val="subscript"/>
        <sz val="10"/>
        <color theme="1"/>
        <rFont val="Arial"/>
        <family val="2"/>
      </rPr>
      <t>n</t>
    </r>
    <r>
      <rPr>
        <sz val="10"/>
        <color theme="1"/>
        <rFont val="Arial"/>
        <family val="2"/>
      </rPr>
      <t>)</t>
    </r>
  </si>
  <si>
    <r>
      <t>Rated voltage (</t>
    </r>
    <r>
      <rPr>
        <i/>
        <sz val="10"/>
        <color theme="1"/>
        <rFont val="Arial"/>
        <family val="2"/>
      </rPr>
      <t>U</t>
    </r>
    <r>
      <rPr>
        <vertAlign val="subscript"/>
        <sz val="10"/>
        <color theme="1"/>
        <rFont val="Arial"/>
        <family val="2"/>
      </rPr>
      <t>r</t>
    </r>
    <r>
      <rPr>
        <sz val="10"/>
        <color theme="1"/>
        <rFont val="Arial"/>
        <family val="2"/>
      </rPr>
      <t>)</t>
    </r>
  </si>
  <si>
    <r>
      <t>Rated short-duration power-frequency withstand voltage (</t>
    </r>
    <r>
      <rPr>
        <i/>
        <sz val="10"/>
        <color theme="1"/>
        <rFont val="Arial"/>
        <family val="2"/>
      </rPr>
      <t>U</t>
    </r>
    <r>
      <rPr>
        <vertAlign val="subscript"/>
        <sz val="10"/>
        <color theme="1"/>
        <rFont val="Arial"/>
        <family val="2"/>
      </rPr>
      <t>d</t>
    </r>
    <r>
      <rPr>
        <sz val="10"/>
        <color theme="1"/>
        <rFont val="Arial"/>
        <family val="2"/>
      </rPr>
      <t>) - Phase-to-earth and between phases</t>
    </r>
  </si>
  <si>
    <r>
      <t>Rated short-duration power-frequency withstand voltage (</t>
    </r>
    <r>
      <rPr>
        <i/>
        <sz val="10"/>
        <color theme="1"/>
        <rFont val="Arial"/>
        <family val="2"/>
      </rPr>
      <t>U</t>
    </r>
    <r>
      <rPr>
        <vertAlign val="subscript"/>
        <sz val="10"/>
        <color theme="1"/>
        <rFont val="Arial"/>
        <family val="2"/>
      </rPr>
      <t>d</t>
    </r>
    <r>
      <rPr>
        <sz val="10"/>
        <color theme="1"/>
        <rFont val="Arial"/>
        <family val="2"/>
      </rPr>
      <t>) - Phase-to-earth and between phases - under Wet conditions as per SANS 62271-1 cl. 6.2 (</t>
    </r>
    <r>
      <rPr>
        <i/>
        <sz val="10"/>
        <color theme="1"/>
        <rFont val="Arial"/>
        <family val="2"/>
      </rPr>
      <t>U</t>
    </r>
    <r>
      <rPr>
        <sz val="8"/>
        <color theme="1"/>
        <rFont val="Arial"/>
        <family val="2"/>
      </rPr>
      <t>r</t>
    </r>
    <r>
      <rPr>
        <sz val="10"/>
        <color theme="1"/>
        <rFont val="Arial"/>
        <family val="2"/>
      </rPr>
      <t xml:space="preserve"> ≤ 245kV)</t>
    </r>
  </si>
  <si>
    <r>
      <t>Rated short-duration power-frequency withstand voltage (</t>
    </r>
    <r>
      <rPr>
        <i/>
        <sz val="10"/>
        <color theme="1"/>
        <rFont val="Arial"/>
        <family val="2"/>
      </rPr>
      <t>U</t>
    </r>
    <r>
      <rPr>
        <sz val="8"/>
        <color theme="1"/>
        <rFont val="Arial"/>
        <family val="2"/>
      </rPr>
      <t>d</t>
    </r>
    <r>
      <rPr>
        <sz val="10"/>
        <color theme="1"/>
        <rFont val="Arial"/>
        <family val="2"/>
      </rPr>
      <t>) - Across  open  switching  device (under Dry conditions)</t>
    </r>
  </si>
  <si>
    <r>
      <t>Rated short-duration power-frequency withstand voltage (</t>
    </r>
    <r>
      <rPr>
        <i/>
        <sz val="10"/>
        <color theme="1"/>
        <rFont val="Arial"/>
        <family val="2"/>
      </rPr>
      <t>U</t>
    </r>
    <r>
      <rPr>
        <sz val="8"/>
        <color theme="1"/>
        <rFont val="Arial"/>
        <family val="2"/>
      </rPr>
      <t>d</t>
    </r>
    <r>
      <rPr>
        <sz val="10"/>
        <color theme="1"/>
        <rFont val="Arial"/>
        <family val="2"/>
      </rPr>
      <t>) - Across  open  switching  device (under Wet conditions)</t>
    </r>
  </si>
  <si>
    <r>
      <t>Rated short-duration power-frequency withstand voltage (</t>
    </r>
    <r>
      <rPr>
        <i/>
        <sz val="10"/>
        <color theme="1"/>
        <rFont val="Arial"/>
        <family val="2"/>
      </rPr>
      <t>U</t>
    </r>
    <r>
      <rPr>
        <vertAlign val="subscript"/>
        <sz val="10"/>
        <color theme="1"/>
        <rFont val="Arial"/>
        <family val="2"/>
      </rPr>
      <t>d</t>
    </r>
    <r>
      <rPr>
        <sz val="10"/>
        <color theme="1"/>
        <rFont val="Arial"/>
        <family val="2"/>
      </rPr>
      <t>) - under Wet conditions as per SANS 62271-1 cl. 6.2 (</t>
    </r>
    <r>
      <rPr>
        <i/>
        <sz val="10"/>
        <color theme="1"/>
        <rFont val="Arial"/>
        <family val="2"/>
      </rPr>
      <t>U</t>
    </r>
    <r>
      <rPr>
        <sz val="8"/>
        <color theme="1"/>
        <rFont val="Arial"/>
        <family val="2"/>
      </rPr>
      <t>r</t>
    </r>
    <r>
      <rPr>
        <sz val="10"/>
        <color theme="1"/>
        <rFont val="Arial"/>
        <family val="2"/>
      </rPr>
      <t xml:space="preserve"> ≤ 245kV)</t>
    </r>
  </si>
  <si>
    <r>
      <t>Rated peak lightning impulse withstand voltage (</t>
    </r>
    <r>
      <rPr>
        <i/>
        <sz val="10"/>
        <color theme="1"/>
        <rFont val="Arial"/>
        <family val="2"/>
      </rPr>
      <t>U</t>
    </r>
    <r>
      <rPr>
        <vertAlign val="subscript"/>
        <sz val="10"/>
        <color theme="1"/>
        <rFont val="Arial"/>
        <family val="2"/>
      </rPr>
      <t>p</t>
    </r>
    <r>
      <rPr>
        <sz val="10"/>
        <color theme="1"/>
        <rFont val="Arial"/>
        <family val="2"/>
      </rPr>
      <t>) - Phase-to-earth and between phases</t>
    </r>
  </si>
  <si>
    <r>
      <t>Rated peak lightning impulse withstand voltage (</t>
    </r>
    <r>
      <rPr>
        <i/>
        <sz val="10"/>
        <color theme="1"/>
        <rFont val="Arial"/>
        <family val="2"/>
      </rPr>
      <t>U</t>
    </r>
    <r>
      <rPr>
        <vertAlign val="subscript"/>
        <sz val="10"/>
        <color theme="1"/>
        <rFont val="Arial"/>
        <family val="2"/>
      </rPr>
      <t>p</t>
    </r>
    <r>
      <rPr>
        <sz val="10"/>
        <color theme="1"/>
        <rFont val="Arial"/>
        <family val="2"/>
      </rPr>
      <t>) - Across  open  switching  device</t>
    </r>
  </si>
  <si>
    <r>
      <t>Rated switching impulse withstand voltage (</t>
    </r>
    <r>
      <rPr>
        <i/>
        <sz val="10"/>
        <color theme="1"/>
        <rFont val="Arial"/>
        <family val="2"/>
      </rPr>
      <t>U</t>
    </r>
    <r>
      <rPr>
        <vertAlign val="subscript"/>
        <sz val="10"/>
        <color theme="1"/>
        <rFont val="Arial"/>
        <family val="2"/>
      </rPr>
      <t>s</t>
    </r>
    <r>
      <rPr>
        <sz val="10"/>
        <color theme="1"/>
        <rFont val="Arial"/>
        <family val="2"/>
      </rPr>
      <t>) - Phase-to-earth and across open switching device - (Dry conditions)</t>
    </r>
  </si>
  <si>
    <r>
      <t>Rated switching impulse withstand voltage (</t>
    </r>
    <r>
      <rPr>
        <i/>
        <sz val="10"/>
        <color theme="1"/>
        <rFont val="Arial"/>
        <family val="2"/>
      </rPr>
      <t>U</t>
    </r>
    <r>
      <rPr>
        <vertAlign val="subscript"/>
        <sz val="10"/>
        <color theme="1"/>
        <rFont val="Arial"/>
        <family val="2"/>
      </rPr>
      <t>s</t>
    </r>
    <r>
      <rPr>
        <sz val="10"/>
        <color theme="1"/>
        <rFont val="Arial"/>
        <family val="2"/>
      </rPr>
      <t>) - Between phases - (Dry conditions)</t>
    </r>
  </si>
  <si>
    <r>
      <t>Rated switching impulse withstand voltage (</t>
    </r>
    <r>
      <rPr>
        <i/>
        <sz val="10"/>
        <color theme="1"/>
        <rFont val="Arial"/>
        <family val="2"/>
      </rPr>
      <t>U</t>
    </r>
    <r>
      <rPr>
        <vertAlign val="subscript"/>
        <sz val="10"/>
        <color theme="1"/>
        <rFont val="Arial"/>
        <family val="2"/>
      </rPr>
      <t>s</t>
    </r>
    <r>
      <rPr>
        <sz val="10"/>
        <color theme="1"/>
        <rFont val="Arial"/>
        <family val="2"/>
      </rPr>
      <t>) - Phase-to-earth and across open switching device - under Wet conditions as per SANS 62271-1 cl. 6.2</t>
    </r>
  </si>
  <si>
    <r>
      <t>Rated switching impulse withstand voltage (</t>
    </r>
    <r>
      <rPr>
        <i/>
        <sz val="10"/>
        <color theme="1"/>
        <rFont val="Arial"/>
        <family val="2"/>
      </rPr>
      <t>U</t>
    </r>
    <r>
      <rPr>
        <vertAlign val="subscript"/>
        <sz val="10"/>
        <color theme="1"/>
        <rFont val="Arial"/>
        <family val="2"/>
      </rPr>
      <t>s</t>
    </r>
    <r>
      <rPr>
        <sz val="10"/>
        <color theme="1"/>
        <rFont val="Arial"/>
        <family val="2"/>
      </rPr>
      <t>) - Between phases - under Wet conditions as per SANS 62271-1 cl. 6.2</t>
    </r>
  </si>
  <si>
    <r>
      <t>Rated frequency (</t>
    </r>
    <r>
      <rPr>
        <i/>
        <sz val="10"/>
        <color theme="1"/>
        <rFont val="Arial"/>
        <family val="2"/>
      </rPr>
      <t>f</t>
    </r>
    <r>
      <rPr>
        <vertAlign val="subscript"/>
        <sz val="10"/>
        <color theme="1"/>
        <rFont val="Arial"/>
        <family val="2"/>
      </rPr>
      <t>r</t>
    </r>
    <r>
      <rPr>
        <sz val="10"/>
        <color theme="1"/>
        <rFont val="Arial"/>
        <family val="2"/>
      </rPr>
      <t>)</t>
    </r>
  </si>
  <si>
    <r>
      <t>Rated normal current (</t>
    </r>
    <r>
      <rPr>
        <i/>
        <sz val="10"/>
        <color theme="1"/>
        <rFont val="Arial"/>
        <family val="2"/>
      </rPr>
      <t>I</t>
    </r>
    <r>
      <rPr>
        <vertAlign val="subscript"/>
        <sz val="10"/>
        <color theme="1"/>
        <rFont val="Arial"/>
        <family val="2"/>
      </rPr>
      <t>r</t>
    </r>
    <r>
      <rPr>
        <sz val="10"/>
        <color theme="1"/>
        <rFont val="Arial"/>
        <family val="2"/>
      </rPr>
      <t>) - main circuit</t>
    </r>
  </si>
  <si>
    <r>
      <t xml:space="preserve">Calculated maximum continuous current - main circuit @ 40 </t>
    </r>
    <r>
      <rPr>
        <vertAlign val="superscript"/>
        <sz val="10"/>
        <color theme="1"/>
        <rFont val="Arial"/>
        <family val="2"/>
      </rPr>
      <t>0</t>
    </r>
    <r>
      <rPr>
        <sz val="10"/>
        <color theme="1"/>
        <rFont val="Arial"/>
        <family val="2"/>
      </rPr>
      <t>C ambient</t>
    </r>
  </si>
  <si>
    <r>
      <t xml:space="preserve">Calculated maximum continuous current - main circuit @ 45 </t>
    </r>
    <r>
      <rPr>
        <vertAlign val="superscript"/>
        <sz val="10"/>
        <color theme="1"/>
        <rFont val="Arial"/>
        <family val="2"/>
      </rPr>
      <t>0</t>
    </r>
    <r>
      <rPr>
        <sz val="10"/>
        <color theme="1"/>
        <rFont val="Arial"/>
        <family val="2"/>
      </rPr>
      <t>C ambient</t>
    </r>
  </si>
  <si>
    <r>
      <rPr>
        <vertAlign val="superscript"/>
        <sz val="10"/>
        <color theme="1"/>
        <rFont val="Arial"/>
        <family val="2"/>
      </rPr>
      <t>O</t>
    </r>
    <r>
      <rPr>
        <sz val="10"/>
        <color theme="1"/>
        <rFont val="Arial"/>
        <family val="2"/>
      </rPr>
      <t>C</t>
    </r>
  </si>
  <si>
    <r>
      <t>Rated short-time withstand current (</t>
    </r>
    <r>
      <rPr>
        <i/>
        <sz val="10"/>
        <color theme="1"/>
        <rFont val="Arial"/>
        <family val="2"/>
      </rPr>
      <t>I</t>
    </r>
    <r>
      <rPr>
        <vertAlign val="subscript"/>
        <sz val="10"/>
        <color theme="1"/>
        <rFont val="Arial"/>
        <family val="2"/>
      </rPr>
      <t>k</t>
    </r>
    <r>
      <rPr>
        <sz val="10"/>
        <color theme="1"/>
        <rFont val="Arial"/>
        <family val="2"/>
      </rPr>
      <t>)</t>
    </r>
  </si>
  <si>
    <r>
      <t>Rated peak withstand current (</t>
    </r>
    <r>
      <rPr>
        <i/>
        <sz val="10"/>
        <color theme="1"/>
        <rFont val="Arial"/>
        <family val="2"/>
      </rPr>
      <t>I</t>
    </r>
    <r>
      <rPr>
        <vertAlign val="subscript"/>
        <sz val="10"/>
        <color theme="1"/>
        <rFont val="Arial"/>
        <family val="2"/>
      </rPr>
      <t>p</t>
    </r>
    <r>
      <rPr>
        <sz val="10"/>
        <color theme="1"/>
        <rFont val="Arial"/>
        <family val="2"/>
      </rPr>
      <t>)</t>
    </r>
  </si>
  <si>
    <r>
      <t>Rated duration of short circuit (</t>
    </r>
    <r>
      <rPr>
        <i/>
        <sz val="10"/>
        <color theme="1"/>
        <rFont val="Arial"/>
        <family val="2"/>
      </rPr>
      <t>t</t>
    </r>
    <r>
      <rPr>
        <i/>
        <vertAlign val="subscript"/>
        <sz val="10"/>
        <color theme="1"/>
        <rFont val="Arial"/>
        <family val="2"/>
      </rPr>
      <t>k</t>
    </r>
    <r>
      <rPr>
        <sz val="10"/>
        <color theme="1"/>
        <rFont val="Arial"/>
        <family val="2"/>
      </rPr>
      <t>)</t>
    </r>
  </si>
  <si>
    <r>
      <t>Rated d.c. supply voltage of closing and opening devices and of auxiliary and control circuits (</t>
    </r>
    <r>
      <rPr>
        <i/>
        <sz val="10"/>
        <color theme="1"/>
        <rFont val="Arial"/>
        <family val="2"/>
      </rPr>
      <t>U</t>
    </r>
    <r>
      <rPr>
        <vertAlign val="subscript"/>
        <sz val="10"/>
        <color theme="1"/>
        <rFont val="Arial"/>
        <family val="2"/>
      </rPr>
      <t>a</t>
    </r>
    <r>
      <rPr>
        <sz val="10"/>
        <color theme="1"/>
        <rFont val="Arial"/>
        <family val="2"/>
      </rPr>
      <t>)</t>
    </r>
  </si>
  <si>
    <r>
      <t>Rated a.c. supply voltage of heaters and other a.c. auxiliary circuits (</t>
    </r>
    <r>
      <rPr>
        <i/>
        <sz val="10"/>
        <color theme="1"/>
        <rFont val="Arial"/>
        <family val="2"/>
      </rPr>
      <t>U</t>
    </r>
    <r>
      <rPr>
        <vertAlign val="subscript"/>
        <sz val="10"/>
        <color theme="1"/>
        <rFont val="Arial"/>
        <family val="2"/>
      </rPr>
      <t>a</t>
    </r>
    <r>
      <rPr>
        <sz val="10"/>
        <color theme="1"/>
        <rFont val="Arial"/>
        <family val="2"/>
      </rPr>
      <t>)</t>
    </r>
  </si>
  <si>
    <r>
      <t>Rated short-circuit breaking current (</t>
    </r>
    <r>
      <rPr>
        <i/>
        <sz val="10"/>
        <color theme="1"/>
        <rFont val="Arial"/>
        <family val="2"/>
      </rPr>
      <t>I</t>
    </r>
    <r>
      <rPr>
        <vertAlign val="subscript"/>
        <sz val="10"/>
        <color theme="1"/>
        <rFont val="Arial"/>
        <family val="2"/>
      </rPr>
      <t>SC</t>
    </r>
    <r>
      <rPr>
        <sz val="10"/>
        <color theme="1"/>
        <rFont val="Arial"/>
        <family val="2"/>
      </rPr>
      <t>) of circuit-breaker</t>
    </r>
  </si>
  <si>
    <r>
      <t>First-pole-to-clear factor (</t>
    </r>
    <r>
      <rPr>
        <i/>
        <sz val="10"/>
        <color theme="1"/>
        <rFont val="Arial"/>
        <family val="2"/>
      </rPr>
      <t>k</t>
    </r>
    <r>
      <rPr>
        <vertAlign val="subscript"/>
        <sz val="10"/>
        <color theme="1"/>
        <rFont val="Arial"/>
        <family val="2"/>
      </rPr>
      <t>pp</t>
    </r>
    <r>
      <rPr>
        <sz val="10"/>
        <color theme="1"/>
        <rFont val="Arial"/>
        <family val="2"/>
      </rPr>
      <t>) for circuit-breaker</t>
    </r>
  </si>
  <si>
    <r>
      <t>Peak value of TRV (</t>
    </r>
    <r>
      <rPr>
        <i/>
        <sz val="10"/>
        <color theme="1"/>
        <rFont val="Arial"/>
        <family val="2"/>
      </rPr>
      <t>u</t>
    </r>
    <r>
      <rPr>
        <vertAlign val="subscript"/>
        <sz val="10"/>
        <color theme="1"/>
        <rFont val="Arial"/>
        <family val="2"/>
      </rPr>
      <t>c</t>
    </r>
    <r>
      <rPr>
        <sz val="10"/>
        <color theme="1"/>
        <rFont val="Arial"/>
        <family val="2"/>
      </rPr>
      <t>)</t>
    </r>
  </si>
  <si>
    <r>
      <t>Time delay (t</t>
    </r>
    <r>
      <rPr>
        <vertAlign val="subscript"/>
        <sz val="10"/>
        <color theme="1"/>
        <rFont val="Arial"/>
        <family val="2"/>
      </rPr>
      <t>d</t>
    </r>
    <r>
      <rPr>
        <sz val="10"/>
        <color theme="1"/>
        <rFont val="Arial"/>
        <family val="2"/>
      </rPr>
      <t>) of TRV</t>
    </r>
  </si>
  <si>
    <r>
      <t>Amplitude factor (</t>
    </r>
    <r>
      <rPr>
        <i/>
        <sz val="10"/>
        <color theme="1"/>
        <rFont val="Arial"/>
        <family val="2"/>
      </rPr>
      <t>k</t>
    </r>
    <r>
      <rPr>
        <vertAlign val="subscript"/>
        <sz val="10"/>
        <color theme="1"/>
        <rFont val="Arial"/>
        <family val="2"/>
      </rPr>
      <t>af</t>
    </r>
    <r>
      <rPr>
        <sz val="10"/>
        <color theme="1"/>
        <rFont val="Arial"/>
        <family val="2"/>
      </rPr>
      <t>) of TRV</t>
    </r>
  </si>
  <si>
    <r>
      <t xml:space="preserve">Inductive load switching tests performed in accordance to SANS 62271-110 (for </t>
    </r>
    <r>
      <rPr>
        <i/>
        <sz val="10"/>
        <color theme="1"/>
        <rFont val="Arial"/>
        <family val="2"/>
      </rPr>
      <t>U</t>
    </r>
    <r>
      <rPr>
        <vertAlign val="subscript"/>
        <sz val="10"/>
        <color theme="1"/>
        <rFont val="Arial"/>
        <family val="2"/>
      </rPr>
      <t>r</t>
    </r>
    <r>
      <rPr>
        <sz val="10"/>
        <color theme="1"/>
        <rFont val="Arial"/>
        <family val="2"/>
      </rPr>
      <t xml:space="preserve"> ≥52kV)</t>
    </r>
  </si>
  <si>
    <r>
      <t xml:space="preserve">Rated break-time for circuit-breaker (max 60ms for </t>
    </r>
    <r>
      <rPr>
        <i/>
        <sz val="10"/>
        <color theme="1"/>
        <rFont val="Arial"/>
        <family val="2"/>
      </rPr>
      <t>U</t>
    </r>
    <r>
      <rPr>
        <vertAlign val="subscript"/>
        <sz val="10"/>
        <color theme="1"/>
        <rFont val="Arial"/>
        <family val="2"/>
      </rPr>
      <t>n</t>
    </r>
    <r>
      <rPr>
        <sz val="10"/>
        <color theme="1"/>
        <rFont val="Arial"/>
        <family val="2"/>
      </rPr>
      <t xml:space="preserve"> ≤ 132kV;  max 50ms for </t>
    </r>
    <r>
      <rPr>
        <i/>
        <sz val="10"/>
        <color theme="1"/>
        <rFont val="Arial"/>
        <family val="2"/>
      </rPr>
      <t>U</t>
    </r>
    <r>
      <rPr>
        <vertAlign val="subscript"/>
        <sz val="10"/>
        <color theme="1"/>
        <rFont val="Arial"/>
        <family val="2"/>
      </rPr>
      <t>n</t>
    </r>
    <r>
      <rPr>
        <sz val="10"/>
        <color theme="1"/>
        <rFont val="Arial"/>
        <family val="2"/>
      </rPr>
      <t xml:space="preserve"> &gt;132kV</t>
    </r>
  </si>
  <si>
    <r>
      <t>W/m</t>
    </r>
    <r>
      <rPr>
        <vertAlign val="superscript"/>
        <sz val="10"/>
        <color theme="1"/>
        <rFont val="Arial"/>
        <family val="2"/>
      </rPr>
      <t>2</t>
    </r>
  </si>
  <si>
    <r>
      <t>NOTE:</t>
    </r>
    <r>
      <rPr>
        <sz val="8.5"/>
        <color theme="1"/>
        <rFont val="Arial"/>
        <family val="2"/>
      </rPr>
      <t xml:space="preserve">  When a feeder circuit-breaker is in the closed position and the spring has been charged, it shall be able to “TRIP-CLOSE-TRIP” before the spring needs to be recharged</t>
    </r>
  </si>
  <si>
    <r>
      <t>Maximum height to top of mechanism allows servicing from ground (</t>
    </r>
    <r>
      <rPr>
        <i/>
        <sz val="10"/>
        <color theme="1"/>
        <rFont val="Arial"/>
        <family val="2"/>
      </rPr>
      <t>U</t>
    </r>
    <r>
      <rPr>
        <i/>
        <vertAlign val="subscript"/>
        <sz val="10"/>
        <color theme="1"/>
        <rFont val="Arial"/>
        <family val="2"/>
      </rPr>
      <t>n</t>
    </r>
    <r>
      <rPr>
        <sz val="10"/>
        <color theme="1"/>
        <rFont val="Arial"/>
        <family val="2"/>
      </rPr>
      <t xml:space="preserve"> ≤ 132kV) or viewing indications and reading  from ground (</t>
    </r>
    <r>
      <rPr>
        <i/>
        <sz val="10"/>
        <color theme="1"/>
        <rFont val="Arial"/>
        <family val="2"/>
      </rPr>
      <t>U</t>
    </r>
    <r>
      <rPr>
        <i/>
        <vertAlign val="subscript"/>
        <sz val="10"/>
        <color theme="1"/>
        <rFont val="Arial"/>
        <family val="2"/>
      </rPr>
      <t>n</t>
    </r>
    <r>
      <rPr>
        <i/>
        <sz val="10"/>
        <color theme="1"/>
        <rFont val="Arial"/>
        <family val="2"/>
      </rPr>
      <t xml:space="preserve"> </t>
    </r>
    <r>
      <rPr>
        <sz val="10"/>
        <color theme="1"/>
        <rFont val="Arial"/>
        <family val="2"/>
      </rPr>
      <t>&gt;132kV) - it shall be shown clearly on the outline General Arrangement (GA) drawing</t>
    </r>
  </si>
  <si>
    <r>
      <t xml:space="preserve">  - rated “static” horizontal terminal force (longitudinal)  F</t>
    </r>
    <r>
      <rPr>
        <vertAlign val="subscript"/>
        <sz val="10"/>
        <color theme="1"/>
        <rFont val="Arial"/>
        <family val="2"/>
      </rPr>
      <t xml:space="preserve">thA </t>
    </r>
    <r>
      <rPr>
        <sz val="10"/>
        <color theme="1"/>
        <rFont val="Arial"/>
        <family val="2"/>
      </rPr>
      <t>of the circuit-breaker due to connected conductors</t>
    </r>
  </si>
  <si>
    <r>
      <t xml:space="preserve">  - rated “static” vertical terminal force (upward &amp; downward) F</t>
    </r>
    <r>
      <rPr>
        <vertAlign val="subscript"/>
        <sz val="10"/>
        <color theme="1"/>
        <rFont val="Arial"/>
        <family val="2"/>
      </rPr>
      <t>tv</t>
    </r>
    <r>
      <rPr>
        <sz val="10"/>
        <color theme="1"/>
        <rFont val="Arial"/>
        <family val="2"/>
      </rPr>
      <t xml:space="preserve"> of the  circuit-breaker due to connected conductors</t>
    </r>
  </si>
  <si>
    <r>
      <t xml:space="preserve">  - rated “static” terminal load horizontal force F</t>
    </r>
    <r>
      <rPr>
        <vertAlign val="subscript"/>
        <sz val="10"/>
        <color theme="1"/>
        <rFont val="Arial"/>
        <family val="2"/>
      </rPr>
      <t>shA</t>
    </r>
    <r>
      <rPr>
        <sz val="10"/>
        <color theme="1"/>
        <rFont val="Arial"/>
        <family val="2"/>
      </rPr>
      <t xml:space="preserve"> of the circuit-breaker due to connected conductors</t>
    </r>
  </si>
  <si>
    <r>
      <t xml:space="preserve">  - rated “static” horizontal terminal force (transversal) F</t>
    </r>
    <r>
      <rPr>
        <vertAlign val="subscript"/>
        <sz val="10"/>
        <color theme="1"/>
        <rFont val="Arial"/>
        <family val="2"/>
      </rPr>
      <t>thB</t>
    </r>
    <r>
      <rPr>
        <sz val="10"/>
        <color theme="1"/>
        <rFont val="Arial"/>
        <family val="2"/>
      </rPr>
      <t xml:space="preserve"> of the circuit-breaker due to connected conductors</t>
    </r>
  </si>
  <si>
    <r>
      <t xml:space="preserve">  - rated “static” terminal load horizontal force F</t>
    </r>
    <r>
      <rPr>
        <vertAlign val="subscript"/>
        <sz val="10"/>
        <color theme="1"/>
        <rFont val="Arial"/>
        <family val="2"/>
      </rPr>
      <t>shB</t>
    </r>
    <r>
      <rPr>
        <sz val="10"/>
        <color theme="1"/>
        <rFont val="Arial"/>
        <family val="2"/>
      </rPr>
      <t xml:space="preserve"> of the circuit-breaker due to connected conductors</t>
    </r>
  </si>
  <si>
    <r>
      <t xml:space="preserve">  - rated “static” terminal load vertical force F</t>
    </r>
    <r>
      <rPr>
        <vertAlign val="subscript"/>
        <sz val="10"/>
        <color theme="1"/>
        <rFont val="Arial"/>
        <family val="2"/>
      </rPr>
      <t>sv</t>
    </r>
    <r>
      <rPr>
        <sz val="10"/>
        <color theme="1"/>
        <rFont val="Arial"/>
        <family val="2"/>
      </rPr>
      <t xml:space="preserve"> of the circuit-breaker due to connected conductors</t>
    </r>
  </si>
  <si>
    <r>
      <t xml:space="preserve"> - horizontal force due to wind pressure on ice coated circuit-breaker F</t>
    </r>
    <r>
      <rPr>
        <vertAlign val="subscript"/>
        <sz val="10"/>
        <color theme="1"/>
        <rFont val="Arial"/>
        <family val="2"/>
      </rPr>
      <t>wh</t>
    </r>
  </si>
  <si>
    <r>
      <t>Rated static terminal load (resultant force) - F</t>
    </r>
    <r>
      <rPr>
        <vertAlign val="subscript"/>
        <sz val="10"/>
        <color theme="1"/>
        <rFont val="Arial"/>
        <family val="2"/>
      </rPr>
      <t>sr1</t>
    </r>
  </si>
  <si>
    <r>
      <t>Rated static terminal load (resultant force) - F</t>
    </r>
    <r>
      <rPr>
        <vertAlign val="subscript"/>
        <sz val="10"/>
        <color theme="1"/>
        <rFont val="Arial"/>
        <family val="2"/>
      </rPr>
      <t>sr2</t>
    </r>
  </si>
  <si>
    <r>
      <t>Rated static terminal load (resultant force) - F</t>
    </r>
    <r>
      <rPr>
        <vertAlign val="subscript"/>
        <sz val="10"/>
        <color theme="1"/>
        <rFont val="Arial"/>
        <family val="2"/>
      </rPr>
      <t>sr3</t>
    </r>
  </si>
  <si>
    <r>
      <t>Rated static terminal load (resultant force) - F</t>
    </r>
    <r>
      <rPr>
        <vertAlign val="subscript"/>
        <sz val="10"/>
        <color theme="1"/>
        <rFont val="Arial"/>
        <family val="2"/>
      </rPr>
      <t>sr4</t>
    </r>
  </si>
  <si>
    <r>
      <t>Common base frame supplied with circuit-breaker 
(</t>
    </r>
    <r>
      <rPr>
        <i/>
        <sz val="10"/>
        <color theme="1"/>
        <rFont val="Arial"/>
        <family val="2"/>
      </rPr>
      <t>U</t>
    </r>
    <r>
      <rPr>
        <vertAlign val="subscript"/>
        <sz val="10"/>
        <color theme="1"/>
        <rFont val="Arial"/>
        <family val="2"/>
      </rPr>
      <t>n</t>
    </r>
    <r>
      <rPr>
        <sz val="10"/>
        <color theme="1"/>
        <rFont val="Arial"/>
        <family val="2"/>
      </rPr>
      <t xml:space="preserve"> ≤ 132 kV)</t>
    </r>
  </si>
  <si>
    <r>
      <t>Requirements for SF</t>
    </r>
    <r>
      <rPr>
        <b/>
        <vertAlign val="subscript"/>
        <sz val="12"/>
        <color theme="1"/>
        <rFont val="Arial"/>
        <family val="2"/>
      </rPr>
      <t>6</t>
    </r>
    <r>
      <rPr>
        <b/>
        <sz val="12"/>
        <color theme="1"/>
        <rFont val="Arial"/>
        <family val="2"/>
      </rPr>
      <t xml:space="preserve"> gas (where applicable)                                                                 </t>
    </r>
    <r>
      <rPr>
        <sz val="10"/>
        <color theme="1"/>
        <rFont val="Arial"/>
        <family val="2"/>
      </rPr>
      <t>NOTE The Supplier shall provide details of other environmental friendly insulation and/or extinguishing medium, if applicable</t>
    </r>
  </si>
  <si>
    <r>
      <t>SF</t>
    </r>
    <r>
      <rPr>
        <vertAlign val="subscript"/>
        <sz val="10"/>
        <color theme="1"/>
        <rFont val="Arial"/>
        <family val="2"/>
      </rPr>
      <t>6</t>
    </r>
    <r>
      <rPr>
        <sz val="10"/>
        <color theme="1"/>
        <rFont val="Arial"/>
        <family val="2"/>
      </rPr>
      <t xml:space="preserve"> in accordance with IEC 60376</t>
    </r>
  </si>
  <si>
    <r>
      <t>The maximum SF</t>
    </r>
    <r>
      <rPr>
        <vertAlign val="subscript"/>
        <sz val="10"/>
        <color theme="1"/>
        <rFont val="Arial"/>
        <family val="2"/>
      </rPr>
      <t>6</t>
    </r>
    <r>
      <rPr>
        <sz val="10"/>
        <color theme="1"/>
        <rFont val="Arial"/>
        <family val="2"/>
      </rPr>
      <t xml:space="preserve"> gas leakage rate (NB: provide details if other enviro-friendly insulation and/or extinguishing medium)</t>
    </r>
  </si>
  <si>
    <r>
      <t>SF</t>
    </r>
    <r>
      <rPr>
        <vertAlign val="subscript"/>
        <sz val="10"/>
        <color theme="1"/>
        <rFont val="Arial"/>
        <family val="2"/>
      </rPr>
      <t>6</t>
    </r>
    <r>
      <rPr>
        <sz val="10"/>
        <color theme="1"/>
        <rFont val="Arial"/>
        <family val="2"/>
      </rPr>
      <t xml:space="preserve"> gas purity</t>
    </r>
  </si>
  <si>
    <r>
      <t>- SF</t>
    </r>
    <r>
      <rPr>
        <vertAlign val="subscript"/>
        <sz val="10"/>
        <color theme="1"/>
        <rFont val="Arial"/>
        <family val="2"/>
      </rPr>
      <t>6</t>
    </r>
    <r>
      <rPr>
        <sz val="10"/>
        <color theme="1"/>
        <rFont val="Arial"/>
        <family val="2"/>
      </rPr>
      <t xml:space="preserve"> content</t>
    </r>
  </si>
  <si>
    <r>
      <t>- SF</t>
    </r>
    <r>
      <rPr>
        <vertAlign val="subscript"/>
        <sz val="10"/>
        <color theme="1"/>
        <rFont val="Arial"/>
        <family val="2"/>
      </rPr>
      <t>6</t>
    </r>
    <r>
      <rPr>
        <sz val="10"/>
        <color theme="1"/>
        <rFont val="Arial"/>
        <family val="2"/>
      </rPr>
      <t xml:space="preserve"> gas contamination (by-products) by volume, limit when in service</t>
    </r>
  </si>
  <si>
    <r>
      <t>SF</t>
    </r>
    <r>
      <rPr>
        <vertAlign val="subscript"/>
        <sz val="10"/>
        <color theme="1"/>
        <rFont val="Arial"/>
        <family val="2"/>
      </rPr>
      <t>6</t>
    </r>
    <r>
      <rPr>
        <sz val="10"/>
        <color theme="1"/>
        <rFont val="Arial"/>
        <family val="2"/>
      </rPr>
      <t xml:space="preserve"> gas-filled circuit-breaker filling and pressure monitoring (NB: provide details if other enviro-friendly insulation and/or extinguishing medium)</t>
    </r>
  </si>
  <si>
    <r>
      <t xml:space="preserve">- non-return valves fitted on all DN8 (for </t>
    </r>
    <r>
      <rPr>
        <i/>
        <sz val="10"/>
        <color theme="1"/>
        <rFont val="Arial"/>
        <family val="2"/>
      </rPr>
      <t>U</t>
    </r>
    <r>
      <rPr>
        <vertAlign val="subscript"/>
        <sz val="10"/>
        <color theme="1"/>
        <rFont val="Arial"/>
        <family val="2"/>
      </rPr>
      <t>n</t>
    </r>
    <r>
      <rPr>
        <sz val="10"/>
        <color theme="1"/>
        <rFont val="Calibri"/>
        <family val="2"/>
      </rPr>
      <t>≤</t>
    </r>
    <r>
      <rPr>
        <sz val="10"/>
        <color theme="1"/>
        <rFont val="Arial"/>
        <family val="2"/>
      </rPr>
      <t>132kV) / DN20 ( Un≥220kV) fittings and pipe work to allow removal of poles and/or density monitoring device while maintaining system pressure</t>
    </r>
  </si>
  <si>
    <r>
      <t>Management of SF</t>
    </r>
    <r>
      <rPr>
        <vertAlign val="subscript"/>
        <sz val="10"/>
        <color theme="1"/>
        <rFont val="Arial"/>
        <family val="2"/>
      </rPr>
      <t>6</t>
    </r>
    <r>
      <rPr>
        <sz val="10"/>
        <color theme="1"/>
        <rFont val="Arial"/>
        <family val="2"/>
      </rPr>
      <t xml:space="preserve"> gas in accordance with NRS 087</t>
    </r>
  </si>
  <si>
    <r>
      <t>- close coil resitance @ 20</t>
    </r>
    <r>
      <rPr>
        <vertAlign val="superscript"/>
        <sz val="10"/>
        <color theme="1"/>
        <rFont val="Arial"/>
        <family val="2"/>
      </rPr>
      <t>0</t>
    </r>
    <r>
      <rPr>
        <sz val="10"/>
        <color theme="1"/>
        <rFont val="Arial"/>
        <family val="2"/>
      </rPr>
      <t>C</t>
    </r>
  </si>
  <si>
    <r>
      <t>- trip coil resitance @ 20</t>
    </r>
    <r>
      <rPr>
        <vertAlign val="superscript"/>
        <sz val="10"/>
        <color theme="1"/>
        <rFont val="Arial"/>
        <family val="2"/>
      </rPr>
      <t>0</t>
    </r>
    <r>
      <rPr>
        <sz val="10"/>
        <color theme="1"/>
        <rFont val="Arial"/>
        <family val="2"/>
      </rPr>
      <t>C</t>
    </r>
  </si>
  <si>
    <r>
      <t>mm</t>
    </r>
    <r>
      <rPr>
        <vertAlign val="superscript"/>
        <sz val="10"/>
        <color theme="1"/>
        <rFont val="Arial"/>
        <family val="2"/>
      </rPr>
      <t>2</t>
    </r>
  </si>
  <si>
    <r>
      <t>- I</t>
    </r>
    <r>
      <rPr>
        <vertAlign val="subscript"/>
        <sz val="10"/>
        <color theme="1"/>
        <rFont val="Arial"/>
        <family val="2"/>
      </rPr>
      <t>CU</t>
    </r>
  </si>
  <si>
    <r>
      <t>- I</t>
    </r>
    <r>
      <rPr>
        <vertAlign val="subscript"/>
        <sz val="10"/>
        <color theme="1"/>
        <rFont val="Arial"/>
        <family val="2"/>
      </rPr>
      <t>CS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</si>
</sst>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
    <numFmt numFmtId="165" formatCode="0.0"/>
  </numFmts>
  <fonts count="29" x14ac:knownFonts="1">
    <font>
      <sz val="11"/>
      <color theme="1"/>
      <name val="Calibri"/>
      <family val="2"/>
      <scheme val="minor"/>
    </font>
    <font>
      <sz val="10"/>
      <name val="Arial"/>
      <family val="2"/>
    </font>
    <font>
      <b/>
      <sz val="14"/>
      <name val="Arial"/>
      <family val="2"/>
    </font>
    <font>
      <b/>
      <sz val="12"/>
      <name val="Arial"/>
      <family val="2"/>
    </font>
    <font>
      <b/>
      <sz val="11"/>
      <name val="Arial"/>
      <family val="2"/>
    </font>
    <font>
      <b/>
      <sz val="10"/>
      <name val="Arial"/>
      <family val="2"/>
    </font>
    <font>
      <i/>
      <sz val="10"/>
      <name val="Arial"/>
      <family val="2"/>
    </font>
    <font>
      <b/>
      <sz val="16"/>
      <name val="Arial"/>
      <family val="2"/>
    </font>
    <font>
      <sz val="10"/>
      <name val="Arial"/>
      <family val="2"/>
    </font>
    <font>
      <sz val="14"/>
      <name val="Arial"/>
      <family val="2"/>
    </font>
    <font>
      <b/>
      <sz val="10"/>
      <color theme="1"/>
      <name val="Arial"/>
      <family val="2"/>
    </font>
    <font>
      <sz val="10"/>
      <color theme="1"/>
      <name val="Arial"/>
      <family val="2"/>
    </font>
    <font>
      <sz val="12"/>
      <name val="Arial"/>
      <family val="2"/>
    </font>
    <font>
      <b/>
      <sz val="10"/>
      <color indexed="10"/>
      <name val="Arial"/>
      <family val="2"/>
    </font>
    <font>
      <b/>
      <sz val="12"/>
      <color theme="1"/>
      <name val="Arial"/>
      <family val="2"/>
    </font>
    <font>
      <sz val="10"/>
      <color theme="1"/>
      <name val="Symbol"/>
      <family val="1"/>
      <charset val="2"/>
    </font>
    <font>
      <b/>
      <sz val="8.5"/>
      <color theme="1"/>
      <name val="Arial"/>
      <family val="2"/>
    </font>
    <font>
      <vertAlign val="superscript"/>
      <sz val="10"/>
      <color theme="1"/>
      <name val="Arial"/>
      <family val="2"/>
    </font>
    <font>
      <sz val="10"/>
      <color theme="1"/>
      <name val="Cambria"/>
      <family val="1"/>
    </font>
    <font>
      <b/>
      <sz val="8"/>
      <color indexed="81"/>
      <name val="Tahoma"/>
      <family val="2"/>
    </font>
    <font>
      <sz val="8"/>
      <color indexed="81"/>
      <name val="Tahoma"/>
      <family val="2"/>
    </font>
    <font>
      <sz val="10"/>
      <color theme="1"/>
      <name val="Calibri"/>
      <family val="2"/>
    </font>
    <font>
      <b/>
      <sz val="10"/>
      <color theme="1"/>
      <name val="Times New Roman"/>
      <family val="1"/>
    </font>
    <font>
      <i/>
      <sz val="10"/>
      <color theme="1"/>
      <name val="Arial"/>
      <family val="2"/>
    </font>
    <font>
      <vertAlign val="subscript"/>
      <sz val="10"/>
      <color theme="1"/>
      <name val="Arial"/>
      <family val="2"/>
    </font>
    <font>
      <sz val="8"/>
      <color theme="1"/>
      <name val="Arial"/>
      <family val="2"/>
    </font>
    <font>
      <i/>
      <vertAlign val="subscript"/>
      <sz val="10"/>
      <color theme="1"/>
      <name val="Arial"/>
      <family val="2"/>
    </font>
    <font>
      <sz val="8.5"/>
      <color theme="1"/>
      <name val="Arial"/>
      <family val="2"/>
    </font>
    <font>
      <b/>
      <vertAlign val="subscript"/>
      <sz val="12"/>
      <color theme="1"/>
      <name val="Arial"/>
      <family val="2"/>
    </font>
  </fonts>
  <fills count="7">
    <fill>
      <patternFill patternType="none"/>
    </fill>
    <fill>
      <patternFill patternType="gray125"/>
    </fill>
    <fill>
      <patternFill patternType="solid">
        <fgColor rgb="FFFFFFCC"/>
        <bgColor indexed="64"/>
      </patternFill>
    </fill>
    <fill>
      <patternFill patternType="solid">
        <fgColor rgb="FFFFFF00"/>
        <bgColor indexed="64"/>
      </patternFill>
    </fill>
    <fill>
      <patternFill patternType="solid">
        <fgColor indexed="26"/>
        <bgColor indexed="64"/>
      </patternFill>
    </fill>
    <fill>
      <patternFill patternType="solid">
        <fgColor rgb="FF92D050"/>
        <bgColor indexed="64"/>
      </patternFill>
    </fill>
    <fill>
      <patternFill patternType="solid">
        <fgColor theme="7" tint="0.39997558519241921"/>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hair">
        <color indexed="64"/>
      </bottom>
      <diagonal/>
    </border>
    <border>
      <left/>
      <right/>
      <top/>
      <bottom style="hair">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hair">
        <color indexed="64"/>
      </top>
      <bottom style="hair">
        <color indexed="64"/>
      </bottom>
      <diagonal/>
    </border>
    <border>
      <left/>
      <right style="thin">
        <color indexed="64"/>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hair">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hair">
        <color indexed="64"/>
      </bottom>
      <diagonal/>
    </border>
  </borders>
  <cellStyleXfs count="9">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cellStyleXfs>
  <cellXfs count="291">
    <xf numFmtId="0" fontId="0" fillId="0" borderId="0" xfId="0"/>
    <xf numFmtId="0" fontId="1" fillId="0" borderId="0" xfId="1" applyBorder="1"/>
    <xf numFmtId="0" fontId="1" fillId="0" borderId="0" xfId="1"/>
    <xf numFmtId="0" fontId="1" fillId="0" borderId="0" xfId="1" applyFont="1" applyBorder="1" applyAlignment="1"/>
    <xf numFmtId="0" fontId="3" fillId="0" borderId="0" xfId="1" applyFont="1" applyBorder="1" applyAlignment="1" applyProtection="1">
      <alignment horizontal="right" vertical="top" wrapText="1"/>
    </xf>
    <xf numFmtId="0" fontId="3" fillId="0" borderId="0" xfId="1" applyFont="1" applyBorder="1" applyAlignment="1" applyProtection="1">
      <alignment horizontal="center" vertical="top" wrapText="1"/>
    </xf>
    <xf numFmtId="0" fontId="3" fillId="0" borderId="0" xfId="1" applyFont="1" applyFill="1" applyBorder="1" applyAlignment="1" applyProtection="1">
      <alignment horizontal="center" vertical="top" wrapText="1"/>
    </xf>
    <xf numFmtId="49" fontId="1" fillId="0" borderId="0" xfId="1" applyNumberFormat="1" applyFont="1" applyBorder="1" applyAlignment="1" applyProtection="1">
      <alignment horizontal="left" vertical="top" wrapText="1"/>
      <protection locked="0"/>
    </xf>
    <xf numFmtId="49" fontId="1" fillId="0" borderId="0" xfId="1" applyNumberFormat="1" applyFont="1" applyBorder="1" applyAlignment="1" applyProtection="1">
      <alignment horizontal="center" vertical="top" wrapText="1"/>
      <protection locked="0"/>
    </xf>
    <xf numFmtId="0" fontId="1" fillId="0" borderId="0" xfId="1" applyFont="1" applyBorder="1" applyAlignment="1" applyProtection="1">
      <alignment vertical="top" wrapText="1"/>
      <protection locked="0"/>
    </xf>
    <xf numFmtId="0" fontId="1" fillId="0" borderId="0" xfId="1" applyFont="1" applyBorder="1" applyAlignment="1" applyProtection="1">
      <alignment horizontal="right" vertical="top" wrapText="1"/>
      <protection locked="0"/>
    </xf>
    <xf numFmtId="0" fontId="1" fillId="0" borderId="0" xfId="1" applyFont="1" applyBorder="1" applyAlignment="1" applyProtection="1">
      <alignment horizontal="center" vertical="top" wrapText="1"/>
      <protection locked="0"/>
    </xf>
    <xf numFmtId="0" fontId="1" fillId="0" borderId="0" xfId="1" applyFont="1" applyFill="1" applyBorder="1" applyAlignment="1" applyProtection="1">
      <alignment horizontal="center" vertical="top" wrapText="1"/>
      <protection locked="0"/>
    </xf>
    <xf numFmtId="49" fontId="1" fillId="0" borderId="5" xfId="1" applyNumberFormat="1" applyFont="1" applyBorder="1" applyAlignment="1" applyProtection="1">
      <alignment horizontal="left" vertical="top" wrapText="1"/>
      <protection locked="0"/>
    </xf>
    <xf numFmtId="0" fontId="1" fillId="0" borderId="0" xfId="1" applyFont="1" applyBorder="1" applyAlignment="1" applyProtection="1">
      <alignment vertical="top"/>
      <protection locked="0"/>
    </xf>
    <xf numFmtId="0" fontId="1" fillId="0" borderId="5" xfId="1" applyFont="1" applyBorder="1" applyAlignment="1" applyProtection="1">
      <alignment vertical="top" wrapText="1"/>
      <protection locked="0"/>
    </xf>
    <xf numFmtId="0" fontId="1" fillId="0" borderId="5" xfId="1" applyFont="1" applyBorder="1" applyAlignment="1" applyProtection="1">
      <alignment horizontal="center" vertical="top" wrapText="1"/>
      <protection locked="0"/>
    </xf>
    <xf numFmtId="0" fontId="1" fillId="0" borderId="5" xfId="1" applyFont="1" applyFill="1" applyBorder="1" applyAlignment="1" applyProtection="1">
      <alignment horizontal="center" vertical="top" wrapText="1"/>
      <protection locked="0"/>
    </xf>
    <xf numFmtId="49" fontId="1" fillId="0" borderId="0" xfId="1" applyNumberFormat="1" applyFont="1" applyBorder="1" applyAlignment="1" applyProtection="1">
      <alignment horizontal="left" vertical="top" wrapText="1"/>
    </xf>
    <xf numFmtId="0" fontId="1" fillId="0" borderId="0" xfId="1" applyFont="1" applyBorder="1" applyAlignment="1" applyProtection="1">
      <alignment vertical="top"/>
    </xf>
    <xf numFmtId="0" fontId="1" fillId="0" borderId="0" xfId="1" applyFont="1" applyBorder="1" applyAlignment="1" applyProtection="1">
      <alignment horizontal="center" vertical="top" wrapText="1"/>
    </xf>
    <xf numFmtId="0" fontId="1" fillId="0" borderId="0" xfId="1" applyFont="1" applyBorder="1" applyAlignment="1" applyProtection="1">
      <alignment horizontal="right" vertical="top" wrapText="1"/>
    </xf>
    <xf numFmtId="0" fontId="1" fillId="0" borderId="0" xfId="1" applyFont="1" applyFill="1" applyBorder="1" applyAlignment="1" applyProtection="1">
      <alignment horizontal="center" vertical="top" wrapText="1"/>
    </xf>
    <xf numFmtId="49" fontId="1" fillId="0" borderId="5" xfId="1" applyNumberFormat="1" applyFont="1" applyBorder="1" applyAlignment="1" applyProtection="1">
      <alignment horizontal="left" vertical="top" wrapText="1"/>
    </xf>
    <xf numFmtId="0" fontId="1" fillId="0" borderId="5" xfId="1" applyFont="1" applyBorder="1" applyAlignment="1" applyProtection="1">
      <alignment vertical="top" wrapText="1"/>
    </xf>
    <xf numFmtId="0" fontId="1" fillId="0" borderId="5" xfId="1" applyFont="1" applyBorder="1" applyAlignment="1" applyProtection="1">
      <alignment horizontal="center" vertical="top" wrapText="1"/>
    </xf>
    <xf numFmtId="0" fontId="1" fillId="0" borderId="5" xfId="1" applyFont="1" applyFill="1" applyBorder="1" applyAlignment="1" applyProtection="1">
      <alignment horizontal="center" vertical="top" wrapText="1"/>
    </xf>
    <xf numFmtId="0" fontId="1" fillId="0" borderId="1" xfId="1" applyBorder="1" applyAlignment="1">
      <alignment vertical="top"/>
    </xf>
    <xf numFmtId="0" fontId="5" fillId="0" borderId="2" xfId="1" applyFont="1" applyBorder="1" applyAlignment="1">
      <alignment vertical="top"/>
    </xf>
    <xf numFmtId="0" fontId="1" fillId="2" borderId="1" xfId="1" applyFill="1" applyBorder="1" applyAlignment="1">
      <alignment vertical="top"/>
    </xf>
    <xf numFmtId="0" fontId="8" fillId="0" borderId="0" xfId="7"/>
    <xf numFmtId="0" fontId="8" fillId="0" borderId="0" xfId="7" applyBorder="1"/>
    <xf numFmtId="0" fontId="8" fillId="0" borderId="1" xfId="7" applyBorder="1"/>
    <xf numFmtId="0" fontId="4" fillId="0" borderId="1" xfId="7" applyFont="1" applyBorder="1"/>
    <xf numFmtId="0" fontId="9" fillId="0" borderId="0" xfId="1" applyFont="1" applyBorder="1" applyAlignment="1" applyProtection="1">
      <alignment vertical="top" wrapText="1"/>
    </xf>
    <xf numFmtId="0" fontId="1" fillId="4" borderId="14" xfId="1" applyFont="1" applyFill="1" applyBorder="1" applyAlignment="1" applyProtection="1">
      <alignment horizontal="center" vertical="top" wrapText="1"/>
      <protection locked="0"/>
    </xf>
    <xf numFmtId="0" fontId="1" fillId="0" borderId="0" xfId="1" applyFont="1" applyBorder="1" applyAlignment="1" applyProtection="1">
      <alignment vertical="top" wrapText="1"/>
    </xf>
    <xf numFmtId="0" fontId="5" fillId="0" borderId="0" xfId="1" applyFont="1" applyBorder="1" applyAlignment="1" applyProtection="1">
      <alignment horizontal="center" vertical="top" wrapText="1"/>
    </xf>
    <xf numFmtId="0" fontId="12" fillId="0" borderId="0" xfId="1" applyFont="1" applyBorder="1" applyAlignment="1" applyProtection="1">
      <alignment vertical="top" wrapText="1"/>
    </xf>
    <xf numFmtId="0" fontId="11" fillId="0" borderId="15" xfId="1" applyFont="1" applyFill="1" applyBorder="1" applyAlignment="1" applyProtection="1">
      <alignment vertical="top" wrapText="1"/>
    </xf>
    <xf numFmtId="0" fontId="11" fillId="0" borderId="0" xfId="1" applyFont="1" applyFill="1" applyBorder="1" applyAlignment="1" applyProtection="1">
      <alignment vertical="top" wrapText="1"/>
    </xf>
    <xf numFmtId="0" fontId="12" fillId="0" borderId="0" xfId="1" applyFont="1" applyFill="1" applyBorder="1" applyAlignment="1" applyProtection="1">
      <alignment vertical="top" wrapText="1"/>
    </xf>
    <xf numFmtId="0" fontId="1" fillId="0" borderId="0" xfId="1" applyFont="1" applyFill="1" applyBorder="1" applyAlignment="1" applyProtection="1">
      <alignment vertical="top" wrapText="1"/>
    </xf>
    <xf numFmtId="49" fontId="5" fillId="0" borderId="0" xfId="1" applyNumberFormat="1" applyFont="1" applyBorder="1" applyAlignment="1" applyProtection="1">
      <alignment horizontal="center" wrapText="1"/>
    </xf>
    <xf numFmtId="0" fontId="5" fillId="0" borderId="0" xfId="1" applyFont="1" applyBorder="1" applyAlignment="1" applyProtection="1">
      <alignment horizontal="center" wrapText="1"/>
    </xf>
    <xf numFmtId="0" fontId="1" fillId="0" borderId="0" xfId="1" applyFont="1" applyFill="1" applyBorder="1" applyAlignment="1" applyProtection="1">
      <alignment wrapText="1"/>
    </xf>
    <xf numFmtId="0" fontId="1" fillId="0" borderId="0" xfId="1" applyFont="1" applyBorder="1" applyAlignment="1" applyProtection="1">
      <alignment wrapText="1"/>
    </xf>
    <xf numFmtId="49" fontId="5" fillId="0" borderId="0" xfId="1" applyNumberFormat="1" applyFont="1" applyBorder="1" applyAlignment="1" applyProtection="1">
      <alignment horizontal="left" vertical="top" wrapText="1"/>
    </xf>
    <xf numFmtId="49" fontId="1" fillId="0" borderId="0" xfId="1" applyNumberFormat="1" applyFont="1" applyBorder="1" applyAlignment="1" applyProtection="1">
      <alignment horizontal="center" vertical="top" wrapText="1"/>
    </xf>
    <xf numFmtId="0" fontId="1" fillId="0" borderId="0" xfId="1" applyFont="1" applyBorder="1" applyAlignment="1" applyProtection="1">
      <alignment horizontal="justify" vertical="top" wrapText="1"/>
    </xf>
    <xf numFmtId="0" fontId="1" fillId="0" borderId="21" xfId="1" applyFont="1" applyFill="1" applyBorder="1" applyAlignment="1" applyProtection="1">
      <alignment horizontal="center" vertical="top" wrapText="1"/>
    </xf>
    <xf numFmtId="0" fontId="5" fillId="0" borderId="21" xfId="1" applyFont="1" applyFill="1" applyBorder="1" applyAlignment="1" applyProtection="1">
      <alignment horizontal="center" vertical="top" wrapText="1"/>
    </xf>
    <xf numFmtId="0" fontId="5" fillId="0" borderId="0" xfId="1" applyFont="1" applyFill="1" applyBorder="1" applyAlignment="1" applyProtection="1">
      <alignment horizontal="center" vertical="top" wrapText="1"/>
    </xf>
    <xf numFmtId="49" fontId="14" fillId="0" borderId="22" xfId="1" applyNumberFormat="1" applyFont="1" applyFill="1" applyBorder="1" applyAlignment="1" applyProtection="1">
      <alignment horizontal="left" vertical="top" wrapText="1"/>
    </xf>
    <xf numFmtId="49" fontId="11" fillId="0" borderId="23" xfId="1" applyNumberFormat="1" applyFont="1" applyFill="1" applyBorder="1" applyAlignment="1" applyProtection="1">
      <alignment horizontal="center" vertical="top" wrapText="1"/>
    </xf>
    <xf numFmtId="0" fontId="10" fillId="0" borderId="26" xfId="1" applyFont="1" applyFill="1" applyBorder="1" applyAlignment="1" applyProtection="1">
      <alignment horizontal="right" vertical="top" wrapText="1"/>
    </xf>
    <xf numFmtId="0" fontId="10" fillId="0" borderId="23" xfId="1" applyFont="1" applyFill="1" applyBorder="1" applyAlignment="1" applyProtection="1">
      <alignment horizontal="center" vertical="top" wrapText="1"/>
    </xf>
    <xf numFmtId="0" fontId="5" fillId="0" borderId="27" xfId="1" applyFont="1" applyFill="1" applyBorder="1" applyAlignment="1" applyProtection="1">
      <alignment horizontal="center" vertical="top" wrapText="1"/>
    </xf>
    <xf numFmtId="49" fontId="14" fillId="0" borderId="28" xfId="1" applyNumberFormat="1" applyFont="1" applyFill="1" applyBorder="1" applyAlignment="1" applyProtection="1">
      <alignment horizontal="left" vertical="top" wrapText="1"/>
    </xf>
    <xf numFmtId="49" fontId="11" fillId="0" borderId="29" xfId="1" applyNumberFormat="1" applyFont="1" applyFill="1" applyBorder="1" applyAlignment="1" applyProtection="1">
      <alignment horizontal="center" vertical="top" wrapText="1"/>
    </xf>
    <xf numFmtId="164" fontId="11" fillId="0" borderId="31" xfId="1" applyNumberFormat="1" applyFont="1" applyFill="1" applyBorder="1" applyAlignment="1" applyProtection="1">
      <alignment horizontal="center" vertical="top" wrapText="1"/>
    </xf>
    <xf numFmtId="0" fontId="10" fillId="0" borderId="32" xfId="1" applyFont="1" applyFill="1" applyBorder="1" applyAlignment="1" applyProtection="1">
      <alignment horizontal="right" vertical="top" wrapText="1"/>
    </xf>
    <xf numFmtId="0" fontId="10" fillId="0" borderId="29" xfId="1" applyFont="1" applyFill="1" applyBorder="1" applyAlignment="1" applyProtection="1">
      <alignment horizontal="center" vertical="top" wrapText="1"/>
    </xf>
    <xf numFmtId="0" fontId="5" fillId="0" borderId="13" xfId="1" applyFont="1" applyFill="1" applyBorder="1" applyAlignment="1" applyProtection="1">
      <alignment horizontal="center" vertical="top" wrapText="1"/>
    </xf>
    <xf numFmtId="49" fontId="11" fillId="0" borderId="28" xfId="1" applyNumberFormat="1" applyFont="1" applyFill="1" applyBorder="1" applyAlignment="1" applyProtection="1">
      <alignment horizontal="left" vertical="top" wrapText="1"/>
    </xf>
    <xf numFmtId="0" fontId="15" fillId="0" borderId="30" xfId="1" applyFont="1" applyFill="1" applyBorder="1" applyAlignment="1" applyProtection="1">
      <alignment horizontal="center" vertical="top" wrapText="1"/>
    </xf>
    <xf numFmtId="0" fontId="11" fillId="0" borderId="33" xfId="1" applyFont="1" applyFill="1" applyBorder="1" applyAlignment="1" applyProtection="1">
      <alignment horizontal="justify" vertical="top" wrapText="1"/>
    </xf>
    <xf numFmtId="0" fontId="11" fillId="0" borderId="34" xfId="1" applyFont="1" applyFill="1" applyBorder="1" applyAlignment="1" applyProtection="1">
      <alignment horizontal="right" vertical="top" wrapText="1"/>
    </xf>
    <xf numFmtId="0" fontId="1" fillId="0" borderId="35" xfId="1" applyFont="1" applyFill="1" applyBorder="1" applyAlignment="1" applyProtection="1">
      <alignment horizontal="center" vertical="top" wrapText="1"/>
    </xf>
    <xf numFmtId="0" fontId="1" fillId="0" borderId="14" xfId="1" applyFont="1" applyFill="1" applyBorder="1" applyAlignment="1" applyProtection="1">
      <alignment horizontal="center" vertical="top" wrapText="1"/>
    </xf>
    <xf numFmtId="0" fontId="11" fillId="0" borderId="36" xfId="1" applyFont="1" applyFill="1" applyBorder="1" applyAlignment="1" applyProtection="1">
      <alignment horizontal="center" vertical="top" wrapText="1"/>
    </xf>
    <xf numFmtId="0" fontId="11" fillId="0" borderId="37" xfId="1" applyFont="1" applyFill="1" applyBorder="1" applyAlignment="1" applyProtection="1">
      <alignment horizontal="right" vertical="top" wrapText="1"/>
    </xf>
    <xf numFmtId="0" fontId="15" fillId="0" borderId="30" xfId="1" applyFont="1" applyFill="1" applyBorder="1" applyAlignment="1" applyProtection="1">
      <alignment vertical="top" wrapText="1"/>
    </xf>
    <xf numFmtId="0" fontId="11" fillId="0" borderId="0" xfId="1" applyFont="1" applyFill="1" applyBorder="1" applyAlignment="1" applyProtection="1">
      <alignment horizontal="justify" vertical="top" wrapText="1"/>
    </xf>
    <xf numFmtId="0" fontId="11" fillId="0" borderId="32" xfId="1" applyFont="1" applyFill="1" applyBorder="1" applyAlignment="1" applyProtection="1">
      <alignment horizontal="right" vertical="top" wrapText="1"/>
    </xf>
    <xf numFmtId="0" fontId="11" fillId="0" borderId="38" xfId="1" applyFont="1" applyFill="1" applyBorder="1" applyAlignment="1" applyProtection="1">
      <alignment vertical="top" wrapText="1"/>
    </xf>
    <xf numFmtId="0" fontId="1" fillId="0" borderId="16" xfId="1" applyFont="1" applyFill="1" applyBorder="1" applyAlignment="1" applyProtection="1">
      <alignment vertical="top" wrapText="1"/>
    </xf>
    <xf numFmtId="49" fontId="1" fillId="0" borderId="0" xfId="1" applyNumberFormat="1"/>
    <xf numFmtId="49" fontId="14" fillId="0" borderId="10" xfId="1" applyNumberFormat="1" applyFont="1" applyFill="1" applyBorder="1" applyAlignment="1" applyProtection="1">
      <alignment horizontal="left" vertical="top" wrapText="1"/>
    </xf>
    <xf numFmtId="49" fontId="11" fillId="0" borderId="11" xfId="1" applyNumberFormat="1" applyFont="1" applyFill="1" applyBorder="1" applyAlignment="1" applyProtection="1">
      <alignment horizontal="center" vertical="top" wrapText="1"/>
    </xf>
    <xf numFmtId="0" fontId="10" fillId="0" borderId="12" xfId="1" applyFont="1" applyFill="1" applyBorder="1" applyAlignment="1" applyProtection="1">
      <alignment horizontal="right" vertical="top" wrapText="1"/>
    </xf>
    <xf numFmtId="0" fontId="5" fillId="4" borderId="13" xfId="1" applyFont="1" applyFill="1" applyBorder="1" applyAlignment="1" applyProtection="1">
      <alignment horizontal="center" vertical="top" wrapText="1"/>
      <protection locked="0"/>
    </xf>
    <xf numFmtId="0" fontId="11" fillId="0" borderId="0" xfId="1" applyFont="1" applyFill="1"/>
    <xf numFmtId="1" fontId="11" fillId="0" borderId="31" xfId="1" applyNumberFormat="1" applyFont="1" applyFill="1" applyBorder="1" applyAlignment="1" applyProtection="1">
      <alignment horizontal="center" vertical="top" wrapText="1"/>
    </xf>
    <xf numFmtId="0" fontId="1" fillId="4" borderId="35" xfId="1" applyFont="1" applyFill="1" applyBorder="1" applyAlignment="1" applyProtection="1">
      <alignment horizontal="center" vertical="top" wrapText="1"/>
      <protection locked="0"/>
    </xf>
    <xf numFmtId="0" fontId="11" fillId="0" borderId="15" xfId="1" applyFont="1" applyFill="1" applyBorder="1" applyAlignment="1" applyProtection="1">
      <alignment horizontal="justify" vertical="top" wrapText="1"/>
    </xf>
    <xf numFmtId="49" fontId="11" fillId="0" borderId="31" xfId="1" applyNumberFormat="1" applyFont="1" applyFill="1" applyBorder="1" applyAlignment="1" applyProtection="1">
      <alignment horizontal="center" vertical="top" wrapText="1"/>
    </xf>
    <xf numFmtId="165" fontId="11" fillId="0" borderId="31" xfId="1" applyNumberFormat="1" applyFont="1" applyFill="1" applyBorder="1" applyAlignment="1" applyProtection="1">
      <alignment horizontal="center" vertical="top" wrapText="1"/>
    </xf>
    <xf numFmtId="49" fontId="11" fillId="0" borderId="41" xfId="1" applyNumberFormat="1" applyFont="1" applyFill="1" applyBorder="1" applyAlignment="1" applyProtection="1">
      <alignment horizontal="left" vertical="top" wrapText="1"/>
    </xf>
    <xf numFmtId="49" fontId="11" fillId="0" borderId="42" xfId="1" applyNumberFormat="1" applyFont="1" applyFill="1" applyBorder="1" applyAlignment="1" applyProtection="1">
      <alignment horizontal="center" vertical="top" wrapText="1"/>
    </xf>
    <xf numFmtId="0" fontId="1" fillId="4" borderId="16" xfId="1" applyFont="1" applyFill="1" applyBorder="1" applyAlignment="1" applyProtection="1">
      <alignment vertical="top" wrapText="1"/>
      <protection locked="0"/>
    </xf>
    <xf numFmtId="0" fontId="11" fillId="0" borderId="36" xfId="1" quotePrefix="1" applyFont="1" applyFill="1" applyBorder="1" applyAlignment="1" applyProtection="1">
      <alignment horizontal="center" vertical="top" wrapText="1"/>
    </xf>
    <xf numFmtId="49" fontId="10" fillId="0" borderId="41" xfId="1" applyNumberFormat="1" applyFont="1" applyFill="1" applyBorder="1" applyAlignment="1" applyProtection="1">
      <alignment horizontal="left" vertical="top" wrapText="1"/>
    </xf>
    <xf numFmtId="0" fontId="10" fillId="0" borderId="30" xfId="1" applyFont="1" applyFill="1" applyBorder="1" applyAlignment="1" applyProtection="1">
      <alignment vertical="top" wrapText="1"/>
    </xf>
    <xf numFmtId="0" fontId="10" fillId="0" borderId="0" xfId="1" applyFont="1" applyFill="1" applyBorder="1" applyAlignment="1" applyProtection="1">
      <alignment vertical="top" wrapText="1"/>
    </xf>
    <xf numFmtId="0" fontId="10" fillId="0" borderId="32" xfId="1" applyFont="1" applyFill="1" applyBorder="1" applyAlignment="1" applyProtection="1">
      <alignment vertical="top" wrapText="1"/>
    </xf>
    <xf numFmtId="0" fontId="10" fillId="0" borderId="38" xfId="1" applyFont="1" applyFill="1" applyBorder="1" applyAlignment="1" applyProtection="1">
      <alignment horizontal="center" vertical="top" wrapText="1"/>
    </xf>
    <xf numFmtId="0" fontId="5" fillId="4" borderId="16" xfId="1" applyFont="1" applyFill="1" applyBorder="1" applyAlignment="1" applyProtection="1">
      <alignment horizontal="center" vertical="top" wrapText="1"/>
      <protection locked="0"/>
    </xf>
    <xf numFmtId="0" fontId="11" fillId="0" borderId="29" xfId="1" applyFont="1" applyFill="1" applyBorder="1" applyAlignment="1" applyProtection="1">
      <alignment horizontal="center" vertical="top" wrapText="1"/>
    </xf>
    <xf numFmtId="0" fontId="1" fillId="4" borderId="13" xfId="1" applyFont="1" applyFill="1" applyBorder="1" applyAlignment="1" applyProtection="1">
      <alignment horizontal="center" vertical="top" wrapText="1"/>
      <protection locked="0"/>
    </xf>
    <xf numFmtId="0" fontId="11" fillId="0" borderId="15" xfId="1" quotePrefix="1" applyFont="1" applyFill="1" applyBorder="1" applyAlignment="1" applyProtection="1">
      <alignment vertical="top" wrapText="1"/>
    </xf>
    <xf numFmtId="0" fontId="16" fillId="0" borderId="0" xfId="1" applyFont="1" applyFill="1" applyBorder="1" applyAlignment="1" applyProtection="1">
      <alignment vertical="top" wrapText="1"/>
    </xf>
    <xf numFmtId="0" fontId="15" fillId="0" borderId="43" xfId="1" applyFont="1" applyFill="1" applyBorder="1" applyAlignment="1" applyProtection="1">
      <alignment horizontal="center" vertical="top" wrapText="1"/>
    </xf>
    <xf numFmtId="0" fontId="11" fillId="0" borderId="5" xfId="1" applyFont="1" applyFill="1" applyBorder="1" applyAlignment="1" applyProtection="1">
      <alignment vertical="top" wrapText="1"/>
    </xf>
    <xf numFmtId="0" fontId="11" fillId="0" borderId="44" xfId="1" applyFont="1" applyFill="1" applyBorder="1" applyAlignment="1" applyProtection="1">
      <alignment horizontal="right" vertical="top" wrapText="1"/>
    </xf>
    <xf numFmtId="0" fontId="11" fillId="0" borderId="42" xfId="1" applyFont="1" applyFill="1" applyBorder="1" applyAlignment="1" applyProtection="1">
      <alignment horizontal="center" vertical="top" wrapText="1"/>
    </xf>
    <xf numFmtId="0" fontId="1" fillId="4" borderId="45" xfId="1" applyFont="1" applyFill="1" applyBorder="1" applyAlignment="1" applyProtection="1">
      <alignment horizontal="center" vertical="top" wrapText="1"/>
      <protection locked="0"/>
    </xf>
    <xf numFmtId="0" fontId="11" fillId="0" borderId="46" xfId="1" applyFont="1" applyFill="1" applyBorder="1" applyAlignment="1" applyProtection="1">
      <alignment horizontal="center" vertical="top" wrapText="1"/>
    </xf>
    <xf numFmtId="0" fontId="1" fillId="4" borderId="36" xfId="1" applyFont="1" applyFill="1" applyBorder="1" applyAlignment="1" applyProtection="1">
      <alignment horizontal="center" vertical="top" wrapText="1"/>
      <protection locked="0"/>
    </xf>
    <xf numFmtId="0" fontId="17" fillId="0" borderId="37" xfId="1" applyFont="1" applyFill="1" applyBorder="1" applyAlignment="1" applyProtection="1">
      <alignment horizontal="right" vertical="top" wrapText="1"/>
    </xf>
    <xf numFmtId="0" fontId="11" fillId="0" borderId="47" xfId="1" applyFont="1" applyFill="1" applyBorder="1" applyAlignment="1" applyProtection="1">
      <alignment vertical="top" wrapText="1"/>
    </xf>
    <xf numFmtId="0" fontId="11" fillId="0" borderId="48" xfId="1" applyFont="1" applyFill="1" applyBorder="1" applyAlignment="1" applyProtection="1">
      <alignment horizontal="right" vertical="top" wrapText="1"/>
    </xf>
    <xf numFmtId="49" fontId="18" fillId="0" borderId="29" xfId="1" applyNumberFormat="1" applyFont="1" applyFill="1" applyBorder="1" applyAlignment="1" applyProtection="1">
      <alignment horizontal="center" vertical="top" wrapText="1"/>
    </xf>
    <xf numFmtId="49" fontId="10" fillId="0" borderId="28" xfId="1" applyNumberFormat="1" applyFont="1" applyFill="1" applyBorder="1" applyAlignment="1" applyProtection="1">
      <alignment horizontal="left" vertical="top" wrapText="1"/>
    </xf>
    <xf numFmtId="0" fontId="11" fillId="0" borderId="0" xfId="1" quotePrefix="1" applyFont="1" applyFill="1" applyBorder="1" applyAlignment="1" applyProtection="1">
      <alignment vertical="top" wrapText="1"/>
    </xf>
    <xf numFmtId="0" fontId="11" fillId="0" borderId="28" xfId="1" applyFont="1" applyFill="1" applyBorder="1" applyAlignment="1" applyProtection="1">
      <alignment horizontal="left" vertical="top" wrapText="1"/>
    </xf>
    <xf numFmtId="0" fontId="1" fillId="4" borderId="49" xfId="1" applyFont="1" applyFill="1" applyBorder="1" applyAlignment="1" applyProtection="1">
      <alignment horizontal="center" vertical="top" wrapText="1"/>
      <protection locked="0"/>
    </xf>
    <xf numFmtId="49" fontId="11" fillId="0" borderId="28" xfId="1" quotePrefix="1" applyNumberFormat="1" applyFont="1" applyFill="1" applyBorder="1" applyAlignment="1" applyProtection="1">
      <alignment horizontal="left" vertical="top" wrapText="1"/>
    </xf>
    <xf numFmtId="0" fontId="11" fillId="0" borderId="33" xfId="1" quotePrefix="1" applyFont="1" applyFill="1" applyBorder="1" applyAlignment="1" applyProtection="1">
      <alignment horizontal="justify" vertical="top" wrapText="1"/>
    </xf>
    <xf numFmtId="0" fontId="11" fillId="0" borderId="33" xfId="1" applyFont="1" applyFill="1" applyBorder="1" applyAlignment="1" applyProtection="1">
      <alignment horizontal="center" vertical="top" wrapText="1"/>
    </xf>
    <xf numFmtId="49" fontId="11" fillId="0" borderId="29" xfId="6" applyNumberFormat="1" applyFont="1" applyFill="1" applyBorder="1" applyAlignment="1" applyProtection="1">
      <alignment horizontal="center" vertical="top" wrapText="1"/>
    </xf>
    <xf numFmtId="49" fontId="11" fillId="0" borderId="50" xfId="1" applyNumberFormat="1" applyFont="1" applyFill="1" applyBorder="1" applyAlignment="1" applyProtection="1">
      <alignment horizontal="left" vertical="top" wrapText="1"/>
    </xf>
    <xf numFmtId="49" fontId="11" fillId="0" borderId="51" xfId="1" applyNumberFormat="1" applyFont="1" applyFill="1" applyBorder="1" applyAlignment="1" applyProtection="1">
      <alignment horizontal="center" vertical="top" wrapText="1"/>
    </xf>
    <xf numFmtId="0" fontId="15" fillId="0" borderId="52" xfId="1" applyFont="1" applyFill="1" applyBorder="1" applyAlignment="1" applyProtection="1">
      <alignment horizontal="center" vertical="top" wrapText="1"/>
    </xf>
    <xf numFmtId="0" fontId="11" fillId="0" borderId="53" xfId="1" applyFont="1" applyFill="1" applyBorder="1" applyAlignment="1" applyProtection="1">
      <alignment vertical="top" wrapText="1"/>
    </xf>
    <xf numFmtId="0" fontId="11" fillId="0" borderId="54" xfId="1" applyFont="1" applyFill="1" applyBorder="1" applyAlignment="1" applyProtection="1">
      <alignment horizontal="right" vertical="top" wrapText="1"/>
    </xf>
    <xf numFmtId="0" fontId="11" fillId="0" borderId="51" xfId="1" applyFont="1" applyFill="1" applyBorder="1" applyAlignment="1" applyProtection="1">
      <alignment horizontal="center" vertical="top" wrapText="1"/>
    </xf>
    <xf numFmtId="0" fontId="1" fillId="4" borderId="55" xfId="1" applyFont="1" applyFill="1" applyBorder="1" applyAlignment="1" applyProtection="1">
      <alignment horizontal="center" vertical="top" wrapText="1"/>
      <protection locked="0"/>
    </xf>
    <xf numFmtId="0" fontId="1" fillId="4" borderId="56" xfId="1" applyFont="1" applyFill="1" applyBorder="1" applyAlignment="1" applyProtection="1">
      <alignment horizontal="center" vertical="top" wrapText="1"/>
      <protection locked="0"/>
    </xf>
    <xf numFmtId="49" fontId="11" fillId="0" borderId="57" xfId="1" quotePrefix="1" applyNumberFormat="1" applyFont="1" applyFill="1" applyBorder="1" applyAlignment="1" applyProtection="1">
      <alignment vertical="top" wrapText="1"/>
    </xf>
    <xf numFmtId="49" fontId="11" fillId="0" borderId="51" xfId="1" quotePrefix="1" applyNumberFormat="1" applyFont="1" applyFill="1" applyBorder="1" applyAlignment="1" applyProtection="1">
      <alignment vertical="top" wrapText="1"/>
    </xf>
    <xf numFmtId="0" fontId="11" fillId="0" borderId="53" xfId="1" quotePrefix="1" applyFont="1" applyFill="1" applyBorder="1" applyAlignment="1" applyProtection="1">
      <alignment vertical="top" wrapText="1"/>
    </xf>
    <xf numFmtId="0" fontId="11" fillId="0" borderId="58" xfId="1" quotePrefix="1" applyFont="1" applyFill="1" applyBorder="1" applyAlignment="1" applyProtection="1">
      <alignment vertical="top" wrapText="1"/>
    </xf>
    <xf numFmtId="0" fontId="1" fillId="4" borderId="59" xfId="1" quotePrefix="1" applyFont="1" applyFill="1" applyBorder="1" applyAlignment="1" applyProtection="1">
      <alignment vertical="top" wrapText="1"/>
      <protection locked="0"/>
    </xf>
    <xf numFmtId="0" fontId="3" fillId="0" borderId="0" xfId="1" applyFont="1" applyFill="1" applyBorder="1" applyAlignment="1" applyProtection="1">
      <alignment vertical="top" wrapText="1"/>
    </xf>
    <xf numFmtId="0" fontId="11" fillId="5" borderId="0" xfId="1" applyFont="1" applyFill="1" applyBorder="1" applyAlignment="1" applyProtection="1">
      <alignment vertical="top" wrapText="1"/>
    </xf>
    <xf numFmtId="0" fontId="1" fillId="0" borderId="0" xfId="1" applyAlignment="1">
      <alignment horizontal="left"/>
    </xf>
    <xf numFmtId="0" fontId="1" fillId="0" borderId="0" xfId="1" applyFont="1"/>
    <xf numFmtId="0" fontId="1" fillId="0" borderId="0" xfId="1" quotePrefix="1" applyFont="1" applyBorder="1" applyAlignment="1" applyProtection="1">
      <alignment vertical="top" wrapText="1"/>
    </xf>
    <xf numFmtId="0" fontId="1" fillId="3" borderId="0" xfId="1" applyFont="1" applyFill="1" applyBorder="1" applyAlignment="1" applyProtection="1">
      <alignment vertical="top" wrapText="1"/>
    </xf>
    <xf numFmtId="0" fontId="1" fillId="3" borderId="0" xfId="1" applyFill="1"/>
    <xf numFmtId="0" fontId="8" fillId="0" borderId="62" xfId="7" applyBorder="1"/>
    <xf numFmtId="0" fontId="3" fillId="0" borderId="56" xfId="1" applyFont="1" applyFill="1" applyBorder="1" applyAlignment="1" applyProtection="1">
      <alignment horizontal="center" vertical="top" wrapText="1"/>
    </xf>
    <xf numFmtId="49" fontId="1" fillId="0" borderId="62" xfId="1" applyNumberFormat="1" applyFont="1" applyBorder="1" applyAlignment="1" applyProtection="1">
      <alignment horizontal="left" vertical="top" wrapText="1"/>
      <protection locked="0"/>
    </xf>
    <xf numFmtId="0" fontId="1" fillId="0" borderId="56" xfId="1" applyFont="1" applyFill="1" applyBorder="1" applyAlignment="1" applyProtection="1">
      <alignment horizontal="center" vertical="top" wrapText="1"/>
      <protection locked="0"/>
    </xf>
    <xf numFmtId="49" fontId="1" fillId="0" borderId="63" xfId="1" applyNumberFormat="1" applyFont="1" applyBorder="1" applyAlignment="1" applyProtection="1">
      <alignment horizontal="left" vertical="top" wrapText="1"/>
      <protection locked="0"/>
    </xf>
    <xf numFmtId="0" fontId="1" fillId="0" borderId="64" xfId="1" applyFont="1" applyFill="1" applyBorder="1" applyAlignment="1" applyProtection="1">
      <alignment horizontal="center" vertical="top" wrapText="1"/>
      <protection locked="0"/>
    </xf>
    <xf numFmtId="49" fontId="1" fillId="0" borderId="62" xfId="1" applyNumberFormat="1" applyFont="1" applyBorder="1" applyAlignment="1" applyProtection="1">
      <alignment horizontal="left" vertical="top" wrapText="1"/>
    </xf>
    <xf numFmtId="0" fontId="1" fillId="0" borderId="56" xfId="1" applyFont="1" applyFill="1" applyBorder="1" applyAlignment="1" applyProtection="1">
      <alignment horizontal="center" vertical="top" wrapText="1"/>
    </xf>
    <xf numFmtId="49" fontId="1" fillId="0" borderId="63" xfId="1" applyNumberFormat="1" applyFont="1" applyBorder="1" applyAlignment="1" applyProtection="1">
      <alignment horizontal="left" vertical="top" wrapText="1"/>
    </xf>
    <xf numFmtId="0" fontId="1" fillId="0" borderId="64" xfId="1" applyFont="1" applyFill="1" applyBorder="1" applyAlignment="1" applyProtection="1">
      <alignment horizontal="center" vertical="top" wrapText="1"/>
    </xf>
    <xf numFmtId="0" fontId="8" fillId="0" borderId="57" xfId="7" applyBorder="1"/>
    <xf numFmtId="0" fontId="8" fillId="0" borderId="53" xfId="7" applyBorder="1"/>
    <xf numFmtId="0" fontId="8" fillId="0" borderId="59" xfId="7" applyBorder="1"/>
    <xf numFmtId="0" fontId="1" fillId="0" borderId="60" xfId="1" applyBorder="1" applyAlignment="1">
      <alignment vertical="top"/>
    </xf>
    <xf numFmtId="0" fontId="1" fillId="0" borderId="61" xfId="1" applyBorder="1" applyAlignment="1">
      <alignment vertical="top"/>
    </xf>
    <xf numFmtId="0" fontId="4" fillId="0" borderId="60" xfId="1" applyFont="1" applyBorder="1" applyAlignment="1">
      <alignment vertical="top"/>
    </xf>
    <xf numFmtId="0" fontId="5" fillId="0" borderId="60" xfId="1" applyFont="1" applyBorder="1" applyAlignment="1">
      <alignment vertical="top"/>
    </xf>
    <xf numFmtId="0" fontId="5" fillId="0" borderId="61" xfId="1" applyFont="1" applyBorder="1" applyAlignment="1">
      <alignment vertical="top"/>
    </xf>
    <xf numFmtId="49" fontId="1" fillId="0" borderId="60" xfId="1" applyNumberFormat="1" applyFont="1" applyBorder="1" applyAlignment="1">
      <alignment vertical="top"/>
    </xf>
    <xf numFmtId="0" fontId="1" fillId="2" borderId="61" xfId="1" applyFill="1" applyBorder="1" applyAlignment="1">
      <alignment vertical="top"/>
    </xf>
    <xf numFmtId="0" fontId="5" fillId="0" borderId="61" xfId="1" applyFont="1" applyBorder="1" applyAlignment="1">
      <alignment vertical="top" wrapText="1"/>
    </xf>
    <xf numFmtId="0" fontId="1" fillId="0" borderId="62" xfId="1" applyBorder="1"/>
    <xf numFmtId="0" fontId="4" fillId="0" borderId="60" xfId="7" applyFont="1" applyBorder="1"/>
    <xf numFmtId="0" fontId="8" fillId="0" borderId="60" xfId="7" applyBorder="1"/>
    <xf numFmtId="0" fontId="1" fillId="0" borderId="57" xfId="1" applyBorder="1"/>
    <xf numFmtId="0" fontId="1" fillId="0" borderId="53" xfId="1" applyBorder="1"/>
    <xf numFmtId="0" fontId="1" fillId="0" borderId="59" xfId="1" applyBorder="1"/>
    <xf numFmtId="0" fontId="1" fillId="0" borderId="0" xfId="1" applyFont="1" applyBorder="1" applyAlignment="1" applyProtection="1">
      <alignment horizontal="center" vertical="top" wrapText="1"/>
    </xf>
    <xf numFmtId="0" fontId="3" fillId="0" borderId="0" xfId="1" applyFont="1" applyBorder="1" applyAlignment="1" applyProtection="1">
      <alignment vertical="top" wrapText="1"/>
    </xf>
    <xf numFmtId="0" fontId="1" fillId="0" borderId="2" xfId="1" applyFont="1" applyFill="1" applyBorder="1" applyAlignment="1">
      <alignment vertical="top" wrapText="1"/>
    </xf>
    <xf numFmtId="0" fontId="5" fillId="0" borderId="2" xfId="1" applyFont="1" applyBorder="1" applyAlignment="1">
      <alignment vertical="top"/>
    </xf>
    <xf numFmtId="0" fontId="14" fillId="0" borderId="30" xfId="1" applyFont="1" applyFill="1" applyBorder="1" applyAlignment="1" applyProtection="1">
      <alignment horizontal="justify" vertical="top" wrapText="1"/>
    </xf>
    <xf numFmtId="0" fontId="11" fillId="0" borderId="0" xfId="1" applyFont="1" applyFill="1" applyBorder="1" applyAlignment="1" applyProtection="1">
      <alignment horizontal="left" vertical="top" wrapText="1"/>
    </xf>
    <xf numFmtId="0" fontId="11" fillId="0" borderId="32" xfId="1" applyFont="1" applyFill="1" applyBorder="1" applyAlignment="1" applyProtection="1">
      <alignment horizontal="left" vertical="top" wrapText="1"/>
    </xf>
    <xf numFmtId="0" fontId="1" fillId="4" borderId="70" xfId="1" applyFont="1" applyFill="1" applyBorder="1" applyAlignment="1" applyProtection="1">
      <alignment horizontal="center" vertical="top" wrapText="1"/>
      <protection locked="0"/>
    </xf>
    <xf numFmtId="0" fontId="11" fillId="3" borderId="0" xfId="1" applyFont="1" applyFill="1" applyBorder="1" applyAlignment="1" applyProtection="1">
      <alignment vertical="top" wrapText="1"/>
    </xf>
    <xf numFmtId="1" fontId="11" fillId="0" borderId="29" xfId="1" applyNumberFormat="1" applyFont="1" applyFill="1" applyBorder="1" applyAlignment="1" applyProtection="1">
      <alignment horizontal="center" vertical="top" wrapText="1"/>
    </xf>
    <xf numFmtId="0" fontId="1" fillId="0" borderId="1" xfId="1" applyFont="1" applyBorder="1" applyAlignment="1">
      <alignment vertical="top"/>
    </xf>
    <xf numFmtId="0" fontId="1" fillId="0" borderId="1" xfId="1" applyFill="1" applyBorder="1" applyAlignment="1">
      <alignment vertical="top"/>
    </xf>
    <xf numFmtId="0" fontId="1" fillId="0" borderId="1" xfId="1" applyFont="1" applyFill="1" applyBorder="1" applyAlignment="1">
      <alignment vertical="top" wrapText="1"/>
    </xf>
    <xf numFmtId="0" fontId="21" fillId="0" borderId="37" xfId="1" applyFont="1" applyFill="1" applyBorder="1" applyAlignment="1" applyProtection="1">
      <alignment horizontal="right" vertical="top" wrapText="1"/>
    </xf>
    <xf numFmtId="0" fontId="11" fillId="0" borderId="15" xfId="1" quotePrefix="1" applyFont="1" applyFill="1" applyBorder="1" applyAlignment="1" applyProtection="1">
      <alignment horizontal="justify" vertical="top" wrapText="1"/>
    </xf>
    <xf numFmtId="0" fontId="1" fillId="0" borderId="13" xfId="1" applyFont="1" applyFill="1" applyBorder="1" applyAlignment="1" applyProtection="1">
      <alignment horizontal="center" vertical="top" wrapText="1"/>
      <protection locked="0"/>
    </xf>
    <xf numFmtId="1" fontId="11" fillId="0" borderId="46" xfId="1" applyNumberFormat="1" applyFont="1" applyFill="1" applyBorder="1" applyAlignment="1" applyProtection="1">
      <alignment horizontal="center" vertical="top" wrapText="1"/>
    </xf>
    <xf numFmtId="0" fontId="1" fillId="6" borderId="0" xfId="1" applyFont="1" applyFill="1" applyBorder="1" applyAlignment="1" applyProtection="1">
      <alignment vertical="top" wrapText="1"/>
    </xf>
    <xf numFmtId="0" fontId="1" fillId="6" borderId="14" xfId="1" applyFont="1" applyFill="1" applyBorder="1" applyAlignment="1" applyProtection="1">
      <alignment horizontal="center" vertical="top" wrapText="1"/>
      <protection locked="0"/>
    </xf>
    <xf numFmtId="3" fontId="11" fillId="0" borderId="36" xfId="1" applyNumberFormat="1" applyFont="1" applyFill="1" applyBorder="1" applyAlignment="1" applyProtection="1">
      <alignment horizontal="center" vertical="top" wrapText="1"/>
    </xf>
    <xf numFmtId="49" fontId="11" fillId="0" borderId="17" xfId="1" applyNumberFormat="1" applyFont="1" applyFill="1" applyBorder="1" applyAlignment="1" applyProtection="1">
      <alignment horizontal="center" vertical="top" wrapText="1"/>
    </xf>
    <xf numFmtId="49" fontId="11" fillId="0" borderId="18" xfId="1" applyNumberFormat="1" applyFont="1" applyFill="1" applyBorder="1" applyAlignment="1" applyProtection="1">
      <alignment horizontal="center" vertical="top" wrapText="1"/>
    </xf>
    <xf numFmtId="0" fontId="11" fillId="0" borderId="19" xfId="1" applyFont="1" applyFill="1" applyBorder="1" applyAlignment="1" applyProtection="1">
      <alignment horizontal="center" vertical="top" wrapText="1"/>
    </xf>
    <xf numFmtId="0" fontId="11" fillId="0" borderId="6" xfId="1" applyFont="1" applyFill="1" applyBorder="1" applyAlignment="1" applyProtection="1">
      <alignment horizontal="center" vertical="top" wrapText="1"/>
    </xf>
    <xf numFmtId="0" fontId="11" fillId="0" borderId="20" xfId="1" applyFont="1" applyFill="1" applyBorder="1" applyAlignment="1" applyProtection="1">
      <alignment horizontal="center" vertical="top" wrapText="1"/>
    </xf>
    <xf numFmtId="0" fontId="11" fillId="0" borderId="18" xfId="1" applyFont="1" applyFill="1" applyBorder="1" applyAlignment="1" applyProtection="1">
      <alignment horizontal="center" vertical="top" wrapText="1"/>
    </xf>
    <xf numFmtId="49" fontId="10" fillId="0" borderId="17" xfId="1" applyNumberFormat="1" applyFont="1" applyFill="1" applyBorder="1" applyAlignment="1" applyProtection="1">
      <alignment horizontal="center" vertical="top" wrapText="1"/>
    </xf>
    <xf numFmtId="49" fontId="10" fillId="0" borderId="18" xfId="1" applyNumberFormat="1" applyFont="1" applyFill="1" applyBorder="1" applyAlignment="1" applyProtection="1">
      <alignment horizontal="center" vertical="top" wrapText="1"/>
    </xf>
    <xf numFmtId="0" fontId="10" fillId="0" borderId="20" xfId="1" applyFont="1" applyFill="1" applyBorder="1" applyAlignment="1" applyProtection="1">
      <alignment horizontal="center" vertical="top" wrapText="1"/>
    </xf>
    <xf numFmtId="0" fontId="10" fillId="0" borderId="18" xfId="1" applyFont="1" applyFill="1" applyBorder="1" applyAlignment="1" applyProtection="1">
      <alignment horizontal="center" vertical="top" wrapText="1"/>
    </xf>
    <xf numFmtId="49" fontId="11" fillId="0" borderId="0" xfId="1" applyNumberFormat="1" applyFont="1" applyFill="1" applyBorder="1" applyAlignment="1" applyProtection="1">
      <alignment horizontal="left" vertical="top" wrapText="1"/>
    </xf>
    <xf numFmtId="49" fontId="11" fillId="0" borderId="0" xfId="1" applyNumberFormat="1" applyFont="1" applyFill="1" applyBorder="1" applyAlignment="1" applyProtection="1">
      <alignment horizontal="center" vertical="top" wrapText="1"/>
    </xf>
    <xf numFmtId="0" fontId="11" fillId="0" borderId="0" xfId="1" applyFont="1" applyFill="1" applyBorder="1" applyAlignment="1" applyProtection="1">
      <alignment horizontal="right" vertical="top" wrapText="1"/>
    </xf>
    <xf numFmtId="0" fontId="11" fillId="0" borderId="0" xfId="1" applyFont="1" applyFill="1" applyBorder="1" applyAlignment="1" applyProtection="1">
      <alignment horizontal="center" vertical="top" wrapText="1"/>
    </xf>
    <xf numFmtId="0" fontId="14" fillId="0" borderId="0" xfId="1" applyFont="1" applyFill="1" applyBorder="1" applyAlignment="1" applyProtection="1">
      <alignment horizontal="right" vertical="top" wrapText="1"/>
    </xf>
    <xf numFmtId="0" fontId="14" fillId="0" borderId="0" xfId="1" applyFont="1" applyFill="1" applyBorder="1" applyAlignment="1" applyProtection="1">
      <alignment horizontal="center" vertical="top" wrapText="1"/>
    </xf>
    <xf numFmtId="49" fontId="11" fillId="0" borderId="0" xfId="1" applyNumberFormat="1" applyFont="1" applyFill="1" applyBorder="1" applyAlignment="1" applyProtection="1">
      <alignment horizontal="left" vertical="top" wrapText="1"/>
      <protection locked="0"/>
    </xf>
    <xf numFmtId="49" fontId="11" fillId="0" borderId="0" xfId="1" applyNumberFormat="1" applyFont="1" applyFill="1" applyBorder="1" applyAlignment="1" applyProtection="1">
      <alignment horizontal="center" vertical="top" wrapText="1"/>
      <protection locked="0"/>
    </xf>
    <xf numFmtId="0" fontId="11" fillId="0" borderId="0" xfId="1" applyFont="1" applyFill="1" applyBorder="1" applyAlignment="1" applyProtection="1">
      <alignment vertical="top" wrapText="1"/>
      <protection locked="0"/>
    </xf>
    <xf numFmtId="0" fontId="11" fillId="0" borderId="0" xfId="1" applyFont="1" applyFill="1" applyBorder="1" applyAlignment="1" applyProtection="1">
      <alignment horizontal="right" vertical="top" wrapText="1"/>
      <protection locked="0"/>
    </xf>
    <xf numFmtId="0" fontId="11" fillId="0" borderId="0" xfId="1" applyFont="1" applyFill="1" applyBorder="1" applyAlignment="1" applyProtection="1">
      <alignment horizontal="center" vertical="top" wrapText="1"/>
      <protection locked="0"/>
    </xf>
    <xf numFmtId="49" fontId="11" fillId="0" borderId="5" xfId="1" applyNumberFormat="1" applyFont="1" applyFill="1" applyBorder="1" applyAlignment="1" applyProtection="1">
      <alignment horizontal="left" vertical="top" wrapText="1"/>
      <protection locked="0"/>
    </xf>
    <xf numFmtId="0" fontId="11" fillId="0" borderId="5" xfId="1" applyFont="1" applyFill="1" applyBorder="1" applyAlignment="1" applyProtection="1">
      <alignment vertical="top" wrapText="1"/>
      <protection locked="0"/>
    </xf>
    <xf numFmtId="0" fontId="11" fillId="0" borderId="5" xfId="1" applyFont="1" applyFill="1" applyBorder="1" applyAlignment="1" applyProtection="1">
      <alignment horizontal="center" vertical="top" wrapText="1"/>
      <protection locked="0"/>
    </xf>
    <xf numFmtId="49" fontId="11" fillId="0" borderId="5" xfId="1" applyNumberFormat="1" applyFont="1" applyFill="1" applyBorder="1" applyAlignment="1" applyProtection="1">
      <alignment horizontal="left" vertical="top" wrapText="1"/>
    </xf>
    <xf numFmtId="0" fontId="11" fillId="0" borderId="5" xfId="1" applyFont="1" applyFill="1" applyBorder="1" applyAlignment="1" applyProtection="1">
      <alignment horizontal="center" vertical="top" wrapText="1"/>
    </xf>
    <xf numFmtId="0" fontId="11" fillId="0" borderId="0" xfId="1" applyFont="1" applyFill="1" applyBorder="1" applyAlignment="1" applyProtection="1">
      <alignment horizontal="center" vertical="top" wrapText="1"/>
    </xf>
    <xf numFmtId="0" fontId="14" fillId="0" borderId="30" xfId="1" applyFont="1" applyFill="1" applyBorder="1" applyAlignment="1" applyProtection="1">
      <alignment horizontal="justify" vertical="top" wrapText="1"/>
    </xf>
    <xf numFmtId="0" fontId="14" fillId="0" borderId="0" xfId="1" applyFont="1" applyFill="1" applyBorder="1" applyAlignment="1" applyProtection="1">
      <alignment horizontal="justify" vertical="top" wrapText="1"/>
    </xf>
    <xf numFmtId="0" fontId="14" fillId="0" borderId="32" xfId="1" applyFont="1" applyFill="1" applyBorder="1" applyAlignment="1" applyProtection="1">
      <alignment horizontal="justify" vertical="top" wrapText="1"/>
    </xf>
    <xf numFmtId="0" fontId="11" fillId="0" borderId="0" xfId="1" applyFont="1" applyFill="1" applyBorder="1" applyAlignment="1" applyProtection="1">
      <alignment horizontal="left" vertical="top" wrapText="1"/>
    </xf>
    <xf numFmtId="0" fontId="11" fillId="0" borderId="32" xfId="1" applyFont="1" applyFill="1" applyBorder="1" applyAlignment="1" applyProtection="1">
      <alignment horizontal="left" vertical="top" wrapText="1"/>
    </xf>
    <xf numFmtId="0" fontId="14" fillId="0" borderId="0" xfId="1" applyFont="1" applyFill="1" applyBorder="1" applyAlignment="1" applyProtection="1">
      <alignment vertical="top" wrapText="1"/>
    </xf>
    <xf numFmtId="0" fontId="11" fillId="0" borderId="0" xfId="1" applyFont="1" applyFill="1" applyBorder="1" applyAlignment="1" applyProtection="1">
      <alignment horizontal="center" vertical="top" wrapText="1"/>
      <protection locked="0"/>
    </xf>
    <xf numFmtId="0" fontId="10" fillId="0" borderId="30" xfId="1" applyFont="1" applyFill="1" applyBorder="1" applyAlignment="1" applyProtection="1">
      <alignment horizontal="left" vertical="top" wrapText="1"/>
    </xf>
    <xf numFmtId="0" fontId="10" fillId="0" borderId="0" xfId="1" applyFont="1" applyFill="1" applyBorder="1" applyAlignment="1" applyProtection="1">
      <alignment horizontal="left" vertical="top" wrapText="1"/>
    </xf>
    <xf numFmtId="0" fontId="10" fillId="0" borderId="32" xfId="1" applyFont="1" applyFill="1" applyBorder="1" applyAlignment="1" applyProtection="1">
      <alignment horizontal="left" vertical="top" wrapText="1"/>
    </xf>
    <xf numFmtId="0" fontId="11" fillId="0" borderId="47" xfId="1" applyFont="1" applyFill="1" applyBorder="1" applyAlignment="1" applyProtection="1">
      <alignment horizontal="left" vertical="top" wrapText="1"/>
    </xf>
    <xf numFmtId="0" fontId="11" fillId="0" borderId="48" xfId="1" applyFont="1" applyFill="1" applyBorder="1" applyAlignment="1" applyProtection="1">
      <alignment horizontal="left" vertical="top" wrapText="1"/>
    </xf>
    <xf numFmtId="0" fontId="14" fillId="0" borderId="39" xfId="1" applyFont="1" applyFill="1" applyBorder="1" applyAlignment="1" applyProtection="1">
      <alignment horizontal="justify" vertical="top" wrapText="1"/>
    </xf>
    <xf numFmtId="0" fontId="14" fillId="0" borderId="40" xfId="1" applyFont="1" applyFill="1" applyBorder="1" applyAlignment="1" applyProtection="1">
      <alignment horizontal="justify" vertical="top" wrapText="1"/>
    </xf>
    <xf numFmtId="0" fontId="14" fillId="0" borderId="12" xfId="1" applyFont="1" applyFill="1" applyBorder="1" applyAlignment="1" applyProtection="1">
      <alignment horizontal="justify" vertical="top" wrapText="1"/>
    </xf>
    <xf numFmtId="0" fontId="10" fillId="0" borderId="19" xfId="1" applyFont="1" applyFill="1" applyBorder="1" applyAlignment="1" applyProtection="1">
      <alignment horizontal="center" vertical="top" wrapText="1"/>
    </xf>
    <xf numFmtId="0" fontId="10" fillId="0" borderId="6" xfId="1" applyFont="1" applyFill="1" applyBorder="1" applyAlignment="1" applyProtection="1">
      <alignment horizontal="center" vertical="top" wrapText="1"/>
    </xf>
    <xf numFmtId="0" fontId="14" fillId="0" borderId="24" xfId="1" applyFont="1" applyFill="1" applyBorder="1" applyAlignment="1" applyProtection="1">
      <alignment horizontal="justify" vertical="top" wrapText="1"/>
    </xf>
    <xf numFmtId="0" fontId="14" fillId="0" borderId="25" xfId="1" applyFont="1" applyFill="1" applyBorder="1" applyAlignment="1" applyProtection="1">
      <alignment horizontal="justify" vertical="top" wrapText="1"/>
    </xf>
    <xf numFmtId="0" fontId="14" fillId="0" borderId="39" xfId="1" applyFont="1" applyFill="1" applyBorder="1" applyAlignment="1" applyProtection="1">
      <alignment vertical="top" wrapText="1"/>
    </xf>
    <xf numFmtId="0" fontId="14" fillId="0" borderId="40" xfId="1" applyFont="1" applyFill="1" applyBorder="1" applyAlignment="1" applyProtection="1">
      <alignment vertical="top" wrapText="1"/>
    </xf>
    <xf numFmtId="0" fontId="14" fillId="0" borderId="12" xfId="1" applyFont="1" applyFill="1" applyBorder="1" applyAlignment="1" applyProtection="1">
      <alignment vertical="top" wrapText="1"/>
    </xf>
    <xf numFmtId="0" fontId="5" fillId="0" borderId="0" xfId="1" applyFont="1" applyBorder="1" applyAlignment="1" applyProtection="1">
      <alignment vertical="top" wrapText="1"/>
    </xf>
    <xf numFmtId="0" fontId="2" fillId="0" borderId="0" xfId="1" applyFont="1" applyBorder="1" applyAlignment="1" applyProtection="1">
      <alignment horizontal="center" vertical="top" wrapText="1"/>
    </xf>
    <xf numFmtId="0" fontId="2" fillId="0" borderId="0" xfId="1" applyNumberFormat="1" applyFont="1" applyBorder="1" applyAlignment="1" applyProtection="1">
      <alignment horizontal="center" vertical="top" wrapText="1"/>
    </xf>
    <xf numFmtId="0" fontId="13" fillId="0" borderId="0" xfId="1" applyFont="1" applyBorder="1" applyAlignment="1" applyProtection="1">
      <alignment horizontal="right" wrapText="1"/>
    </xf>
    <xf numFmtId="0" fontId="1" fillId="0" borderId="0" xfId="1" applyFont="1" applyBorder="1" applyAlignment="1" applyProtection="1">
      <alignment horizontal="center" vertical="top" wrapText="1"/>
    </xf>
    <xf numFmtId="0" fontId="3" fillId="0" borderId="0" xfId="1" applyFont="1" applyBorder="1" applyAlignment="1" applyProtection="1">
      <alignment vertical="top" wrapText="1"/>
    </xf>
    <xf numFmtId="0" fontId="1" fillId="0" borderId="0" xfId="1" applyFont="1" applyBorder="1" applyAlignment="1" applyProtection="1">
      <alignment horizontal="center" vertical="top" wrapText="1"/>
      <protection locked="0"/>
    </xf>
    <xf numFmtId="0" fontId="7" fillId="0" borderId="66" xfId="7" applyFont="1" applyBorder="1" applyAlignment="1">
      <alignment horizontal="center" vertical="top" wrapText="1"/>
    </xf>
    <xf numFmtId="0" fontId="7" fillId="0" borderId="67" xfId="7" applyFont="1" applyBorder="1" applyAlignment="1">
      <alignment horizontal="center" vertical="top" wrapText="1"/>
    </xf>
    <xf numFmtId="0" fontId="7" fillId="0" borderId="68" xfId="7" applyFont="1" applyBorder="1" applyAlignment="1">
      <alignment horizontal="center" vertical="top" wrapText="1"/>
    </xf>
    <xf numFmtId="0" fontId="1" fillId="0" borderId="69" xfId="7" applyFont="1" applyBorder="1" applyAlignment="1">
      <alignment horizontal="center" vertical="center" wrapText="1"/>
    </xf>
    <xf numFmtId="0" fontId="1" fillId="0" borderId="4" xfId="7" applyFont="1" applyBorder="1" applyAlignment="1">
      <alignment horizontal="center" vertical="center" wrapText="1"/>
    </xf>
    <xf numFmtId="0" fontId="1" fillId="0" borderId="65" xfId="7" applyFont="1" applyBorder="1" applyAlignment="1">
      <alignment horizontal="center" vertical="center" wrapText="1"/>
    </xf>
    <xf numFmtId="0" fontId="4" fillId="0" borderId="2" xfId="7" applyFont="1" applyBorder="1" applyAlignment="1">
      <alignment horizontal="center"/>
    </xf>
    <xf numFmtId="0" fontId="4" fillId="0" borderId="4" xfId="7" applyFont="1" applyBorder="1" applyAlignment="1">
      <alignment horizontal="center"/>
    </xf>
    <xf numFmtId="0" fontId="4" fillId="0" borderId="65" xfId="7" applyFont="1" applyBorder="1" applyAlignment="1">
      <alignment horizontal="center"/>
    </xf>
    <xf numFmtId="0" fontId="8" fillId="0" borderId="2" xfId="7" applyBorder="1" applyAlignment="1">
      <alignment wrapText="1"/>
    </xf>
    <xf numFmtId="0" fontId="8" fillId="0" borderId="4" xfId="7" applyBorder="1" applyAlignment="1">
      <alignment wrapText="1"/>
    </xf>
    <xf numFmtId="0" fontId="8" fillId="0" borderId="65" xfId="7" applyBorder="1" applyAlignment="1">
      <alignment wrapText="1"/>
    </xf>
    <xf numFmtId="0" fontId="8" fillId="0" borderId="2" xfId="7" applyBorder="1" applyAlignment="1"/>
    <xf numFmtId="0" fontId="8" fillId="0" borderId="4" xfId="7" applyBorder="1" applyAlignment="1"/>
    <xf numFmtId="0" fontId="8" fillId="0" borderId="65" xfId="7" applyBorder="1" applyAlignment="1"/>
    <xf numFmtId="0" fontId="1" fillId="0" borderId="62" xfId="1" applyFont="1" applyBorder="1" applyAlignment="1" applyProtection="1">
      <alignment horizontal="center" vertical="top" wrapText="1"/>
    </xf>
    <xf numFmtId="0" fontId="8" fillId="0" borderId="1" xfId="7" applyBorder="1" applyAlignment="1">
      <alignment wrapText="1"/>
    </xf>
    <xf numFmtId="0" fontId="8" fillId="0" borderId="61" xfId="7" applyBorder="1" applyAlignment="1">
      <alignment wrapText="1"/>
    </xf>
    <xf numFmtId="0" fontId="8" fillId="0" borderId="0" xfId="7" applyBorder="1" applyAlignment="1">
      <alignment wrapText="1"/>
    </xf>
    <xf numFmtId="0" fontId="8" fillId="0" borderId="56" xfId="7" applyBorder="1" applyAlignment="1">
      <alignment wrapText="1"/>
    </xf>
    <xf numFmtId="0" fontId="3" fillId="0" borderId="62" xfId="1" applyFont="1" applyBorder="1" applyAlignment="1" applyProtection="1">
      <alignment vertical="top" wrapText="1"/>
    </xf>
    <xf numFmtId="0" fontId="1" fillId="0" borderId="62" xfId="1" applyFont="1" applyBorder="1" applyAlignment="1" applyProtection="1">
      <alignment horizontal="center" vertical="top" wrapText="1"/>
      <protection locked="0"/>
    </xf>
    <xf numFmtId="0" fontId="1" fillId="0" borderId="2" xfId="1" applyFont="1" applyFill="1" applyBorder="1" applyAlignment="1">
      <alignment vertical="top"/>
    </xf>
    <xf numFmtId="0" fontId="1" fillId="0" borderId="3" xfId="1" applyFont="1" applyFill="1" applyBorder="1" applyAlignment="1">
      <alignment vertical="top"/>
    </xf>
    <xf numFmtId="0" fontId="1" fillId="0" borderId="0" xfId="1" applyBorder="1" applyAlignment="1">
      <alignment wrapText="1"/>
    </xf>
    <xf numFmtId="0" fontId="1" fillId="0" borderId="56" xfId="1" applyBorder="1" applyAlignment="1">
      <alignment wrapText="1"/>
    </xf>
    <xf numFmtId="0" fontId="1" fillId="2" borderId="2" xfId="1" applyFill="1" applyBorder="1" applyAlignment="1">
      <alignment vertical="top"/>
    </xf>
    <xf numFmtId="0" fontId="1" fillId="0" borderId="3" xfId="1" applyBorder="1" applyAlignment="1">
      <alignment vertical="top"/>
    </xf>
    <xf numFmtId="0" fontId="1" fillId="2" borderId="2" xfId="1" applyFont="1" applyFill="1" applyBorder="1" applyAlignment="1">
      <alignment vertical="top" wrapText="1"/>
    </xf>
    <xf numFmtId="0" fontId="1" fillId="0" borderId="3" xfId="1" applyBorder="1" applyAlignment="1">
      <alignment vertical="top" wrapText="1"/>
    </xf>
    <xf numFmtId="0" fontId="4" fillId="0" borderId="2" xfId="1" applyFont="1" applyBorder="1" applyAlignment="1">
      <alignment vertical="top" wrapText="1"/>
    </xf>
    <xf numFmtId="0" fontId="1" fillId="0" borderId="4" xfId="1" applyBorder="1" applyAlignment="1">
      <alignment vertical="top" wrapText="1"/>
    </xf>
    <xf numFmtId="0" fontId="1" fillId="0" borderId="65" xfId="1" applyBorder="1" applyAlignment="1">
      <alignment vertical="top" wrapText="1"/>
    </xf>
    <xf numFmtId="0" fontId="5" fillId="0" borderId="2" xfId="1" applyFont="1" applyBorder="1" applyAlignment="1">
      <alignment vertical="top"/>
    </xf>
    <xf numFmtId="0" fontId="1" fillId="0" borderId="3" xfId="1" applyFont="1" applyBorder="1" applyAlignment="1">
      <alignment vertical="top"/>
    </xf>
    <xf numFmtId="0" fontId="1" fillId="2" borderId="2" xfId="1" applyFill="1" applyBorder="1" applyAlignment="1">
      <alignment vertical="top" wrapText="1"/>
    </xf>
    <xf numFmtId="0" fontId="1" fillId="2" borderId="3" xfId="1" applyFill="1" applyBorder="1" applyAlignment="1">
      <alignment vertical="top"/>
    </xf>
    <xf numFmtId="0" fontId="2" fillId="0" borderId="7" xfId="1" applyFont="1" applyBorder="1" applyAlignment="1" applyProtection="1">
      <alignment horizontal="center" vertical="top" wrapText="1"/>
    </xf>
    <xf numFmtId="0" fontId="2" fillId="0" borderId="8" xfId="1" applyFont="1" applyBorder="1" applyAlignment="1" applyProtection="1">
      <alignment horizontal="center" vertical="top" wrapText="1"/>
    </xf>
    <xf numFmtId="0" fontId="2" fillId="0" borderId="9" xfId="1" applyFont="1" applyBorder="1" applyAlignment="1" applyProtection="1">
      <alignment horizontal="center" vertical="top" wrapText="1"/>
    </xf>
    <xf numFmtId="0" fontId="3" fillId="0" borderId="60" xfId="1" applyFont="1" applyBorder="1" applyAlignment="1" applyProtection="1">
      <alignment horizontal="center" vertical="top" wrapText="1"/>
    </xf>
    <xf numFmtId="0" fontId="3" fillId="0" borderId="1" xfId="1" applyFont="1" applyBorder="1" applyAlignment="1" applyProtection="1">
      <alignment horizontal="center" vertical="top" wrapText="1"/>
    </xf>
    <xf numFmtId="0" fontId="3" fillId="0" borderId="61" xfId="1" applyFont="1" applyBorder="1" applyAlignment="1" applyProtection="1">
      <alignment horizontal="center" vertical="top" wrapText="1"/>
    </xf>
    <xf numFmtId="0" fontId="4" fillId="0" borderId="60" xfId="1" applyFont="1" applyBorder="1" applyAlignment="1" applyProtection="1">
      <alignment horizontal="left" vertical="top" wrapText="1"/>
    </xf>
    <xf numFmtId="0" fontId="4" fillId="0" borderId="1" xfId="1" applyFont="1" applyBorder="1" applyAlignment="1" applyProtection="1">
      <alignment horizontal="left" vertical="top" wrapText="1"/>
    </xf>
    <xf numFmtId="0" fontId="4" fillId="0" borderId="61" xfId="1" applyFont="1" applyBorder="1" applyAlignment="1" applyProtection="1">
      <alignment horizontal="left" vertical="top" wrapText="1"/>
    </xf>
    <xf numFmtId="0" fontId="1" fillId="0" borderId="2" xfId="1" applyBorder="1" applyAlignment="1">
      <alignment vertical="top"/>
    </xf>
  </cellXfs>
  <cellStyles count="9">
    <cellStyle name="Normal" xfId="0" builtinId="0"/>
    <cellStyle name="Normal 2" xfId="1" xr:uid="{00000000-0005-0000-0000-000001000000}"/>
    <cellStyle name="Normal 2 2" xfId="2" xr:uid="{00000000-0005-0000-0000-000002000000}"/>
    <cellStyle name="Normal 2 2 2" xfId="3" xr:uid="{00000000-0005-0000-0000-000003000000}"/>
    <cellStyle name="Normal 2 3" xfId="4" xr:uid="{00000000-0005-0000-0000-000004000000}"/>
    <cellStyle name="Normal 3" xfId="5" xr:uid="{00000000-0005-0000-0000-000005000000}"/>
    <cellStyle name="Normal 4" xfId="6" xr:uid="{00000000-0005-0000-0000-000006000000}"/>
    <cellStyle name="Normal 5" xfId="7" xr:uid="{00000000-0005-0000-0000-000007000000}"/>
    <cellStyle name="Normal 5 2" xfId="8" xr:uid="{00000000-0005-0000-0000-000008000000}"/>
  </cellStyles>
  <dxfs count="376">
    <dxf>
      <fill>
        <patternFill>
          <bgColor indexed="45"/>
        </patternFill>
      </fill>
    </dxf>
    <dxf>
      <fill>
        <patternFill>
          <bgColor indexed="45"/>
        </patternFill>
      </fill>
    </dxf>
    <dxf>
      <fill>
        <patternFill>
          <bgColor indexed="45"/>
        </patternFill>
      </fill>
    </dxf>
    <dxf>
      <font>
        <condense val="0"/>
        <extend val="0"/>
        <color indexed="9"/>
      </font>
      <fill>
        <patternFill>
          <bgColor indexed="10"/>
        </patternFill>
      </fill>
    </dxf>
    <dxf>
      <fill>
        <patternFill>
          <bgColor indexed="45"/>
        </patternFill>
      </fill>
    </dxf>
    <dxf>
      <fill>
        <patternFill>
          <bgColor indexed="45"/>
        </patternFill>
      </fill>
    </dxf>
    <dxf>
      <font>
        <condense val="0"/>
        <extend val="0"/>
        <color indexed="9"/>
      </font>
      <fill>
        <patternFill>
          <bgColor indexed="10"/>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ont>
        <condense val="0"/>
        <extend val="0"/>
        <color indexed="9"/>
      </font>
      <fill>
        <patternFill>
          <bgColor indexed="10"/>
        </patternFill>
      </fill>
    </dxf>
    <dxf>
      <fill>
        <patternFill>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pageSetUpPr fitToPage="1"/>
  </sheetPr>
  <dimension ref="A1:CH633"/>
  <sheetViews>
    <sheetView zoomScaleNormal="100" workbookViewId="0">
      <selection activeCell="H19" sqref="H19"/>
    </sheetView>
  </sheetViews>
  <sheetFormatPr defaultRowHeight="12.75" x14ac:dyDescent="0.25"/>
  <cols>
    <col min="1" max="1" width="2.140625" style="36" customWidth="1"/>
    <col min="2" max="2" width="7.140625" style="18" bestFit="1" customWidth="1"/>
    <col min="3" max="3" width="10.7109375" style="48" bestFit="1" customWidth="1"/>
    <col min="4" max="4" width="3.42578125" style="36" customWidth="1"/>
    <col min="5" max="5" width="48.140625" style="49" customWidth="1"/>
    <col min="6" max="6" width="7.5703125" style="21" customWidth="1"/>
    <col min="7" max="7" width="17.28515625" style="168" customWidth="1"/>
    <col min="8" max="8" width="16.85546875" style="22" customWidth="1"/>
    <col min="9" max="9" width="3.140625" style="42" customWidth="1"/>
    <col min="10" max="11" width="9.140625" style="36"/>
    <col min="12" max="12" width="9.140625" style="36" customWidth="1"/>
    <col min="13" max="13" width="48.140625" style="36" hidden="1" customWidth="1"/>
    <col min="14" max="14" width="20" style="36" hidden="1" customWidth="1"/>
    <col min="15" max="15" width="14" style="36" hidden="1" customWidth="1"/>
    <col min="16" max="16" width="13" style="36" hidden="1" customWidth="1"/>
    <col min="17" max="17" width="12.5703125" style="36" hidden="1" customWidth="1"/>
    <col min="18" max="18" width="11.7109375" style="36" hidden="1" customWidth="1"/>
    <col min="19" max="19" width="13.42578125" style="36" hidden="1" customWidth="1"/>
    <col min="20" max="20" width="11.85546875" style="36" hidden="1" customWidth="1"/>
    <col min="21" max="21" width="12.28515625" style="36" hidden="1" customWidth="1"/>
    <col min="22" max="22" width="12.140625" style="36" hidden="1" customWidth="1"/>
    <col min="23" max="23" width="13.42578125" style="36" hidden="1" customWidth="1"/>
    <col min="24" max="24" width="11.85546875" style="36" hidden="1" customWidth="1"/>
    <col min="25" max="25" width="23.5703125" style="36" hidden="1" customWidth="1"/>
    <col min="26" max="26" width="12.140625" style="36" hidden="1" customWidth="1"/>
    <col min="27" max="27" width="46.42578125" style="36" hidden="1" customWidth="1"/>
    <col min="28" max="28" width="17" style="36" hidden="1" customWidth="1"/>
    <col min="29" max="29" width="11.140625" style="36" hidden="1" customWidth="1"/>
    <col min="30" max="30" width="13.140625" style="36" hidden="1" customWidth="1"/>
    <col min="31" max="31" width="12.140625" style="36" hidden="1" customWidth="1"/>
    <col min="32" max="32" width="13.28515625" style="36" hidden="1" customWidth="1"/>
    <col min="33" max="33" width="13" style="36" hidden="1" customWidth="1"/>
    <col min="34" max="34" width="13.42578125" style="36" hidden="1" customWidth="1"/>
    <col min="35" max="35" width="12.28515625" style="36" hidden="1" customWidth="1"/>
    <col min="36" max="36" width="12.5703125" style="36" hidden="1" customWidth="1"/>
    <col min="37" max="37" width="30" style="36" hidden="1" customWidth="1"/>
    <col min="38" max="38" width="12.5703125" style="36" hidden="1" customWidth="1"/>
    <col min="39" max="39" width="33.42578125" style="36" hidden="1" customWidth="1"/>
    <col min="40" max="40" width="13" style="36" hidden="1" customWidth="1"/>
    <col min="41" max="41" width="12.42578125" style="36" hidden="1" customWidth="1"/>
    <col min="42" max="42" width="13.5703125" style="36" hidden="1" customWidth="1"/>
    <col min="43" max="43" width="19.28515625" style="36" hidden="1" customWidth="1"/>
    <col min="44" max="44" width="13" style="36" hidden="1" customWidth="1"/>
    <col min="45" max="46" width="12.5703125" style="36" hidden="1" customWidth="1"/>
    <col min="47" max="47" width="15.7109375" style="36" hidden="1" customWidth="1"/>
    <col min="48" max="48" width="41.140625" style="36" hidden="1" customWidth="1"/>
    <col min="49" max="49" width="36.7109375" style="36" hidden="1" customWidth="1"/>
    <col min="50" max="50" width="34.42578125" style="36" hidden="1" customWidth="1"/>
    <col min="51" max="51" width="28.5703125" style="36" hidden="1" customWidth="1"/>
    <col min="52" max="52" width="26.85546875" style="36" hidden="1" customWidth="1"/>
    <col min="53" max="53" width="15.85546875" style="36" hidden="1" customWidth="1"/>
    <col min="54" max="54" width="15.7109375" style="36" hidden="1" customWidth="1"/>
    <col min="55" max="55" width="11.42578125" style="36" hidden="1" customWidth="1"/>
    <col min="56" max="56" width="9.140625" style="36" hidden="1" customWidth="1"/>
    <col min="57" max="57" width="39.42578125" style="36" hidden="1" customWidth="1"/>
    <col min="58" max="58" width="10.28515625" style="36" hidden="1" customWidth="1"/>
    <col min="59" max="59" width="13.85546875" style="36" hidden="1" customWidth="1"/>
    <col min="60" max="60" width="15.28515625" style="36" hidden="1" customWidth="1"/>
    <col min="61" max="61" width="16.85546875" style="36" hidden="1" customWidth="1"/>
    <col min="62" max="62" width="18.42578125" style="36" hidden="1" customWidth="1"/>
    <col min="63" max="63" width="20" style="36" hidden="1" customWidth="1"/>
    <col min="64" max="64" width="18.28515625" style="36" hidden="1" customWidth="1"/>
    <col min="65" max="65" width="17.42578125" style="36" hidden="1" customWidth="1"/>
    <col min="66" max="66" width="16.140625" style="36" hidden="1" customWidth="1"/>
    <col min="67" max="67" width="19.28515625" style="36" hidden="1" customWidth="1"/>
    <col min="68" max="68" width="17" style="36" hidden="1" customWidth="1"/>
    <col min="69" max="69" width="13.42578125" style="36" hidden="1" customWidth="1"/>
    <col min="70" max="70" width="22.85546875" style="36" hidden="1" customWidth="1"/>
    <col min="71" max="71" width="15.28515625" style="36" hidden="1" customWidth="1"/>
    <col min="72" max="72" width="20.140625" style="36" hidden="1" customWidth="1"/>
    <col min="73" max="73" width="18.28515625" style="36" hidden="1" customWidth="1"/>
    <col min="74" max="74" width="20.140625" style="36" hidden="1" customWidth="1"/>
    <col min="75" max="75" width="15.140625" style="36" hidden="1" customWidth="1"/>
    <col min="76" max="76" width="14.7109375" style="36" hidden="1" customWidth="1"/>
    <col min="77" max="77" width="11.7109375" style="36" hidden="1" customWidth="1"/>
    <col min="78" max="78" width="11.85546875" style="36" hidden="1" customWidth="1"/>
    <col min="79" max="79" width="14" style="36" hidden="1" customWidth="1"/>
    <col min="80" max="80" width="14.28515625" style="36" hidden="1" customWidth="1"/>
    <col min="81" max="81" width="17.5703125" style="36" hidden="1" customWidth="1"/>
    <col min="82" max="82" width="23.7109375" style="36" hidden="1" customWidth="1"/>
    <col min="83" max="83" width="13.28515625" style="36" hidden="1" customWidth="1"/>
    <col min="84" max="84" width="12.140625" style="36" hidden="1" customWidth="1"/>
    <col min="85" max="85" width="11.140625" style="36" hidden="1" customWidth="1"/>
    <col min="86" max="86" width="15.42578125" style="36" hidden="1" customWidth="1"/>
    <col min="87" max="104" width="9.140625" style="36" customWidth="1"/>
    <col min="105" max="256" width="9.140625" style="36"/>
    <col min="257" max="257" width="2.140625" style="36" customWidth="1"/>
    <col min="258" max="258" width="7.140625" style="36" bestFit="1" customWidth="1"/>
    <col min="259" max="259" width="10.7109375" style="36" bestFit="1" customWidth="1"/>
    <col min="260" max="260" width="3.42578125" style="36" customWidth="1"/>
    <col min="261" max="261" width="48.140625" style="36" customWidth="1"/>
    <col min="262" max="262" width="7.5703125" style="36" customWidth="1"/>
    <col min="263" max="263" width="17.28515625" style="36" customWidth="1"/>
    <col min="264" max="264" width="16.85546875" style="36" customWidth="1"/>
    <col min="265" max="265" width="3.140625" style="36" customWidth="1"/>
    <col min="266" max="267" width="9.140625" style="36"/>
    <col min="268" max="268" width="9.140625" style="36" customWidth="1"/>
    <col min="269" max="269" width="48.140625" style="36" customWidth="1"/>
    <col min="270" max="270" width="20" style="36" customWidth="1"/>
    <col min="271" max="271" width="14" style="36" customWidth="1"/>
    <col min="272" max="272" width="13" style="36" customWidth="1"/>
    <col min="273" max="273" width="12.5703125" style="36" customWidth="1"/>
    <col min="274" max="274" width="11.7109375" style="36" customWidth="1"/>
    <col min="275" max="275" width="13.42578125" style="36" customWidth="1"/>
    <col min="276" max="276" width="11.85546875" style="36" customWidth="1"/>
    <col min="277" max="277" width="12.28515625" style="36" customWidth="1"/>
    <col min="278" max="278" width="12.140625" style="36" customWidth="1"/>
    <col min="279" max="279" width="13.42578125" style="36" customWidth="1"/>
    <col min="280" max="280" width="11.85546875" style="36" customWidth="1"/>
    <col min="281" max="281" width="23.5703125" style="36" customWidth="1"/>
    <col min="282" max="282" width="12.140625" style="36" customWidth="1"/>
    <col min="283" max="283" width="46.42578125" style="36" customWidth="1"/>
    <col min="284" max="284" width="17" style="36" customWidth="1"/>
    <col min="285" max="285" width="11.140625" style="36" customWidth="1"/>
    <col min="286" max="286" width="13.140625" style="36" customWidth="1"/>
    <col min="287" max="287" width="12.140625" style="36" customWidth="1"/>
    <col min="288" max="288" width="13.28515625" style="36" customWidth="1"/>
    <col min="289" max="289" width="13" style="36" customWidth="1"/>
    <col min="290" max="290" width="13.42578125" style="36" customWidth="1"/>
    <col min="291" max="291" width="12.28515625" style="36" customWidth="1"/>
    <col min="292" max="292" width="12.5703125" style="36" customWidth="1"/>
    <col min="293" max="293" width="30" style="36" customWidth="1"/>
    <col min="294" max="294" width="12.5703125" style="36" customWidth="1"/>
    <col min="295" max="295" width="33.42578125" style="36" customWidth="1"/>
    <col min="296" max="296" width="13" style="36" customWidth="1"/>
    <col min="297" max="297" width="12.42578125" style="36" customWidth="1"/>
    <col min="298" max="298" width="13.5703125" style="36" customWidth="1"/>
    <col min="299" max="299" width="19.28515625" style="36" customWidth="1"/>
    <col min="300" max="300" width="13" style="36" customWidth="1"/>
    <col min="301" max="302" width="12.5703125" style="36" customWidth="1"/>
    <col min="303" max="303" width="15.7109375" style="36" customWidth="1"/>
    <col min="304" max="304" width="41.140625" style="36" customWidth="1"/>
    <col min="305" max="305" width="36.7109375" style="36" customWidth="1"/>
    <col min="306" max="306" width="34.42578125" style="36" customWidth="1"/>
    <col min="307" max="307" width="28.5703125" style="36" customWidth="1"/>
    <col min="308" max="308" width="26.85546875" style="36" customWidth="1"/>
    <col min="309" max="309" width="15.85546875" style="36" customWidth="1"/>
    <col min="310" max="310" width="15.7109375" style="36" customWidth="1"/>
    <col min="311" max="311" width="11.42578125" style="36" customWidth="1"/>
    <col min="312" max="312" width="9.140625" style="36" customWidth="1"/>
    <col min="313" max="313" width="39.42578125" style="36" customWidth="1"/>
    <col min="314" max="314" width="10.28515625" style="36" customWidth="1"/>
    <col min="315" max="315" width="13.85546875" style="36" customWidth="1"/>
    <col min="316" max="316" width="15.28515625" style="36" customWidth="1"/>
    <col min="317" max="317" width="16.85546875" style="36" customWidth="1"/>
    <col min="318" max="318" width="18.42578125" style="36" customWidth="1"/>
    <col min="319" max="319" width="20" style="36" customWidth="1"/>
    <col min="320" max="320" width="18.28515625" style="36" customWidth="1"/>
    <col min="321" max="321" width="17.42578125" style="36" customWidth="1"/>
    <col min="322" max="322" width="16.140625" style="36" customWidth="1"/>
    <col min="323" max="323" width="19.28515625" style="36" customWidth="1"/>
    <col min="324" max="324" width="17" style="36" customWidth="1"/>
    <col min="325" max="325" width="13.42578125" style="36" customWidth="1"/>
    <col min="326" max="326" width="22.85546875" style="36" customWidth="1"/>
    <col min="327" max="327" width="15.28515625" style="36" customWidth="1"/>
    <col min="328" max="328" width="20.140625" style="36" customWidth="1"/>
    <col min="329" max="329" width="18.28515625" style="36" customWidth="1"/>
    <col min="330" max="330" width="20.140625" style="36" customWidth="1"/>
    <col min="331" max="331" width="15.140625" style="36" customWidth="1"/>
    <col min="332" max="332" width="14.7109375" style="36" customWidth="1"/>
    <col min="333" max="333" width="11.7109375" style="36" customWidth="1"/>
    <col min="334" max="334" width="11.85546875" style="36" customWidth="1"/>
    <col min="335" max="335" width="14" style="36" customWidth="1"/>
    <col min="336" max="336" width="14.28515625" style="36" customWidth="1"/>
    <col min="337" max="337" width="17.5703125" style="36" customWidth="1"/>
    <col min="338" max="338" width="23.7109375" style="36" customWidth="1"/>
    <col min="339" max="339" width="13.28515625" style="36" customWidth="1"/>
    <col min="340" max="340" width="12.140625" style="36" customWidth="1"/>
    <col min="341" max="341" width="11.140625" style="36" customWidth="1"/>
    <col min="342" max="342" width="15.42578125" style="36" customWidth="1"/>
    <col min="343" max="360" width="9.140625" style="36" customWidth="1"/>
    <col min="361" max="512" width="9.140625" style="36"/>
    <col min="513" max="513" width="2.140625" style="36" customWidth="1"/>
    <col min="514" max="514" width="7.140625" style="36" bestFit="1" customWidth="1"/>
    <col min="515" max="515" width="10.7109375" style="36" bestFit="1" customWidth="1"/>
    <col min="516" max="516" width="3.42578125" style="36" customWidth="1"/>
    <col min="517" max="517" width="48.140625" style="36" customWidth="1"/>
    <col min="518" max="518" width="7.5703125" style="36" customWidth="1"/>
    <col min="519" max="519" width="17.28515625" style="36" customWidth="1"/>
    <col min="520" max="520" width="16.85546875" style="36" customWidth="1"/>
    <col min="521" max="521" width="3.140625" style="36" customWidth="1"/>
    <col min="522" max="523" width="9.140625" style="36"/>
    <col min="524" max="524" width="9.140625" style="36" customWidth="1"/>
    <col min="525" max="525" width="48.140625" style="36" customWidth="1"/>
    <col min="526" max="526" width="20" style="36" customWidth="1"/>
    <col min="527" max="527" width="14" style="36" customWidth="1"/>
    <col min="528" max="528" width="13" style="36" customWidth="1"/>
    <col min="529" max="529" width="12.5703125" style="36" customWidth="1"/>
    <col min="530" max="530" width="11.7109375" style="36" customWidth="1"/>
    <col min="531" max="531" width="13.42578125" style="36" customWidth="1"/>
    <col min="532" max="532" width="11.85546875" style="36" customWidth="1"/>
    <col min="533" max="533" width="12.28515625" style="36" customWidth="1"/>
    <col min="534" max="534" width="12.140625" style="36" customWidth="1"/>
    <col min="535" max="535" width="13.42578125" style="36" customWidth="1"/>
    <col min="536" max="536" width="11.85546875" style="36" customWidth="1"/>
    <col min="537" max="537" width="23.5703125" style="36" customWidth="1"/>
    <col min="538" max="538" width="12.140625" style="36" customWidth="1"/>
    <col min="539" max="539" width="46.42578125" style="36" customWidth="1"/>
    <col min="540" max="540" width="17" style="36" customWidth="1"/>
    <col min="541" max="541" width="11.140625" style="36" customWidth="1"/>
    <col min="542" max="542" width="13.140625" style="36" customWidth="1"/>
    <col min="543" max="543" width="12.140625" style="36" customWidth="1"/>
    <col min="544" max="544" width="13.28515625" style="36" customWidth="1"/>
    <col min="545" max="545" width="13" style="36" customWidth="1"/>
    <col min="546" max="546" width="13.42578125" style="36" customWidth="1"/>
    <col min="547" max="547" width="12.28515625" style="36" customWidth="1"/>
    <col min="548" max="548" width="12.5703125" style="36" customWidth="1"/>
    <col min="549" max="549" width="30" style="36" customWidth="1"/>
    <col min="550" max="550" width="12.5703125" style="36" customWidth="1"/>
    <col min="551" max="551" width="33.42578125" style="36" customWidth="1"/>
    <col min="552" max="552" width="13" style="36" customWidth="1"/>
    <col min="553" max="553" width="12.42578125" style="36" customWidth="1"/>
    <col min="554" max="554" width="13.5703125" style="36" customWidth="1"/>
    <col min="555" max="555" width="19.28515625" style="36" customWidth="1"/>
    <col min="556" max="556" width="13" style="36" customWidth="1"/>
    <col min="557" max="558" width="12.5703125" style="36" customWidth="1"/>
    <col min="559" max="559" width="15.7109375" style="36" customWidth="1"/>
    <col min="560" max="560" width="41.140625" style="36" customWidth="1"/>
    <col min="561" max="561" width="36.7109375" style="36" customWidth="1"/>
    <col min="562" max="562" width="34.42578125" style="36" customWidth="1"/>
    <col min="563" max="563" width="28.5703125" style="36" customWidth="1"/>
    <col min="564" max="564" width="26.85546875" style="36" customWidth="1"/>
    <col min="565" max="565" width="15.85546875" style="36" customWidth="1"/>
    <col min="566" max="566" width="15.7109375" style="36" customWidth="1"/>
    <col min="567" max="567" width="11.42578125" style="36" customWidth="1"/>
    <col min="568" max="568" width="9.140625" style="36" customWidth="1"/>
    <col min="569" max="569" width="39.42578125" style="36" customWidth="1"/>
    <col min="570" max="570" width="10.28515625" style="36" customWidth="1"/>
    <col min="571" max="571" width="13.85546875" style="36" customWidth="1"/>
    <col min="572" max="572" width="15.28515625" style="36" customWidth="1"/>
    <col min="573" max="573" width="16.85546875" style="36" customWidth="1"/>
    <col min="574" max="574" width="18.42578125" style="36" customWidth="1"/>
    <col min="575" max="575" width="20" style="36" customWidth="1"/>
    <col min="576" max="576" width="18.28515625" style="36" customWidth="1"/>
    <col min="577" max="577" width="17.42578125" style="36" customWidth="1"/>
    <col min="578" max="578" width="16.140625" style="36" customWidth="1"/>
    <col min="579" max="579" width="19.28515625" style="36" customWidth="1"/>
    <col min="580" max="580" width="17" style="36" customWidth="1"/>
    <col min="581" max="581" width="13.42578125" style="36" customWidth="1"/>
    <col min="582" max="582" width="22.85546875" style="36" customWidth="1"/>
    <col min="583" max="583" width="15.28515625" style="36" customWidth="1"/>
    <col min="584" max="584" width="20.140625" style="36" customWidth="1"/>
    <col min="585" max="585" width="18.28515625" style="36" customWidth="1"/>
    <col min="586" max="586" width="20.140625" style="36" customWidth="1"/>
    <col min="587" max="587" width="15.140625" style="36" customWidth="1"/>
    <col min="588" max="588" width="14.7109375" style="36" customWidth="1"/>
    <col min="589" max="589" width="11.7109375" style="36" customWidth="1"/>
    <col min="590" max="590" width="11.85546875" style="36" customWidth="1"/>
    <col min="591" max="591" width="14" style="36" customWidth="1"/>
    <col min="592" max="592" width="14.28515625" style="36" customWidth="1"/>
    <col min="593" max="593" width="17.5703125" style="36" customWidth="1"/>
    <col min="594" max="594" width="23.7109375" style="36" customWidth="1"/>
    <col min="595" max="595" width="13.28515625" style="36" customWidth="1"/>
    <col min="596" max="596" width="12.140625" style="36" customWidth="1"/>
    <col min="597" max="597" width="11.140625" style="36" customWidth="1"/>
    <col min="598" max="598" width="15.42578125" style="36" customWidth="1"/>
    <col min="599" max="616" width="9.140625" style="36" customWidth="1"/>
    <col min="617" max="768" width="9.140625" style="36"/>
    <col min="769" max="769" width="2.140625" style="36" customWidth="1"/>
    <col min="770" max="770" width="7.140625" style="36" bestFit="1" customWidth="1"/>
    <col min="771" max="771" width="10.7109375" style="36" bestFit="1" customWidth="1"/>
    <col min="772" max="772" width="3.42578125" style="36" customWidth="1"/>
    <col min="773" max="773" width="48.140625" style="36" customWidth="1"/>
    <col min="774" max="774" width="7.5703125" style="36" customWidth="1"/>
    <col min="775" max="775" width="17.28515625" style="36" customWidth="1"/>
    <col min="776" max="776" width="16.85546875" style="36" customWidth="1"/>
    <col min="777" max="777" width="3.140625" style="36" customWidth="1"/>
    <col min="778" max="779" width="9.140625" style="36"/>
    <col min="780" max="780" width="9.140625" style="36" customWidth="1"/>
    <col min="781" max="781" width="48.140625" style="36" customWidth="1"/>
    <col min="782" max="782" width="20" style="36" customWidth="1"/>
    <col min="783" max="783" width="14" style="36" customWidth="1"/>
    <col min="784" max="784" width="13" style="36" customWidth="1"/>
    <col min="785" max="785" width="12.5703125" style="36" customWidth="1"/>
    <col min="786" max="786" width="11.7109375" style="36" customWidth="1"/>
    <col min="787" max="787" width="13.42578125" style="36" customWidth="1"/>
    <col min="788" max="788" width="11.85546875" style="36" customWidth="1"/>
    <col min="789" max="789" width="12.28515625" style="36" customWidth="1"/>
    <col min="790" max="790" width="12.140625" style="36" customWidth="1"/>
    <col min="791" max="791" width="13.42578125" style="36" customWidth="1"/>
    <col min="792" max="792" width="11.85546875" style="36" customWidth="1"/>
    <col min="793" max="793" width="23.5703125" style="36" customWidth="1"/>
    <col min="794" max="794" width="12.140625" style="36" customWidth="1"/>
    <col min="795" max="795" width="46.42578125" style="36" customWidth="1"/>
    <col min="796" max="796" width="17" style="36" customWidth="1"/>
    <col min="797" max="797" width="11.140625" style="36" customWidth="1"/>
    <col min="798" max="798" width="13.140625" style="36" customWidth="1"/>
    <col min="799" max="799" width="12.140625" style="36" customWidth="1"/>
    <col min="800" max="800" width="13.28515625" style="36" customWidth="1"/>
    <col min="801" max="801" width="13" style="36" customWidth="1"/>
    <col min="802" max="802" width="13.42578125" style="36" customWidth="1"/>
    <col min="803" max="803" width="12.28515625" style="36" customWidth="1"/>
    <col min="804" max="804" width="12.5703125" style="36" customWidth="1"/>
    <col min="805" max="805" width="30" style="36" customWidth="1"/>
    <col min="806" max="806" width="12.5703125" style="36" customWidth="1"/>
    <col min="807" max="807" width="33.42578125" style="36" customWidth="1"/>
    <col min="808" max="808" width="13" style="36" customWidth="1"/>
    <col min="809" max="809" width="12.42578125" style="36" customWidth="1"/>
    <col min="810" max="810" width="13.5703125" style="36" customWidth="1"/>
    <col min="811" max="811" width="19.28515625" style="36" customWidth="1"/>
    <col min="812" max="812" width="13" style="36" customWidth="1"/>
    <col min="813" max="814" width="12.5703125" style="36" customWidth="1"/>
    <col min="815" max="815" width="15.7109375" style="36" customWidth="1"/>
    <col min="816" max="816" width="41.140625" style="36" customWidth="1"/>
    <col min="817" max="817" width="36.7109375" style="36" customWidth="1"/>
    <col min="818" max="818" width="34.42578125" style="36" customWidth="1"/>
    <col min="819" max="819" width="28.5703125" style="36" customWidth="1"/>
    <col min="820" max="820" width="26.85546875" style="36" customWidth="1"/>
    <col min="821" max="821" width="15.85546875" style="36" customWidth="1"/>
    <col min="822" max="822" width="15.7109375" style="36" customWidth="1"/>
    <col min="823" max="823" width="11.42578125" style="36" customWidth="1"/>
    <col min="824" max="824" width="9.140625" style="36" customWidth="1"/>
    <col min="825" max="825" width="39.42578125" style="36" customWidth="1"/>
    <col min="826" max="826" width="10.28515625" style="36" customWidth="1"/>
    <col min="827" max="827" width="13.85546875" style="36" customWidth="1"/>
    <col min="828" max="828" width="15.28515625" style="36" customWidth="1"/>
    <col min="829" max="829" width="16.85546875" style="36" customWidth="1"/>
    <col min="830" max="830" width="18.42578125" style="36" customWidth="1"/>
    <col min="831" max="831" width="20" style="36" customWidth="1"/>
    <col min="832" max="832" width="18.28515625" style="36" customWidth="1"/>
    <col min="833" max="833" width="17.42578125" style="36" customWidth="1"/>
    <col min="834" max="834" width="16.140625" style="36" customWidth="1"/>
    <col min="835" max="835" width="19.28515625" style="36" customWidth="1"/>
    <col min="836" max="836" width="17" style="36" customWidth="1"/>
    <col min="837" max="837" width="13.42578125" style="36" customWidth="1"/>
    <col min="838" max="838" width="22.85546875" style="36" customWidth="1"/>
    <col min="839" max="839" width="15.28515625" style="36" customWidth="1"/>
    <col min="840" max="840" width="20.140625" style="36" customWidth="1"/>
    <col min="841" max="841" width="18.28515625" style="36" customWidth="1"/>
    <col min="842" max="842" width="20.140625" style="36" customWidth="1"/>
    <col min="843" max="843" width="15.140625" style="36" customWidth="1"/>
    <col min="844" max="844" width="14.7109375" style="36" customWidth="1"/>
    <col min="845" max="845" width="11.7109375" style="36" customWidth="1"/>
    <col min="846" max="846" width="11.85546875" style="36" customWidth="1"/>
    <col min="847" max="847" width="14" style="36" customWidth="1"/>
    <col min="848" max="848" width="14.28515625" style="36" customWidth="1"/>
    <col min="849" max="849" width="17.5703125" style="36" customWidth="1"/>
    <col min="850" max="850" width="23.7109375" style="36" customWidth="1"/>
    <col min="851" max="851" width="13.28515625" style="36" customWidth="1"/>
    <col min="852" max="852" width="12.140625" style="36" customWidth="1"/>
    <col min="853" max="853" width="11.140625" style="36" customWidth="1"/>
    <col min="854" max="854" width="15.42578125" style="36" customWidth="1"/>
    <col min="855" max="872" width="9.140625" style="36" customWidth="1"/>
    <col min="873" max="1024" width="9.140625" style="36"/>
    <col min="1025" max="1025" width="2.140625" style="36" customWidth="1"/>
    <col min="1026" max="1026" width="7.140625" style="36" bestFit="1" customWidth="1"/>
    <col min="1027" max="1027" width="10.7109375" style="36" bestFit="1" customWidth="1"/>
    <col min="1028" max="1028" width="3.42578125" style="36" customWidth="1"/>
    <col min="1029" max="1029" width="48.140625" style="36" customWidth="1"/>
    <col min="1030" max="1030" width="7.5703125" style="36" customWidth="1"/>
    <col min="1031" max="1031" width="17.28515625" style="36" customWidth="1"/>
    <col min="1032" max="1032" width="16.85546875" style="36" customWidth="1"/>
    <col min="1033" max="1033" width="3.140625" style="36" customWidth="1"/>
    <col min="1034" max="1035" width="9.140625" style="36"/>
    <col min="1036" max="1036" width="9.140625" style="36" customWidth="1"/>
    <col min="1037" max="1037" width="48.140625" style="36" customWidth="1"/>
    <col min="1038" max="1038" width="20" style="36" customWidth="1"/>
    <col min="1039" max="1039" width="14" style="36" customWidth="1"/>
    <col min="1040" max="1040" width="13" style="36" customWidth="1"/>
    <col min="1041" max="1041" width="12.5703125" style="36" customWidth="1"/>
    <col min="1042" max="1042" width="11.7109375" style="36" customWidth="1"/>
    <col min="1043" max="1043" width="13.42578125" style="36" customWidth="1"/>
    <col min="1044" max="1044" width="11.85546875" style="36" customWidth="1"/>
    <col min="1045" max="1045" width="12.28515625" style="36" customWidth="1"/>
    <col min="1046" max="1046" width="12.140625" style="36" customWidth="1"/>
    <col min="1047" max="1047" width="13.42578125" style="36" customWidth="1"/>
    <col min="1048" max="1048" width="11.85546875" style="36" customWidth="1"/>
    <col min="1049" max="1049" width="23.5703125" style="36" customWidth="1"/>
    <col min="1050" max="1050" width="12.140625" style="36" customWidth="1"/>
    <col min="1051" max="1051" width="46.42578125" style="36" customWidth="1"/>
    <col min="1052" max="1052" width="17" style="36" customWidth="1"/>
    <col min="1053" max="1053" width="11.140625" style="36" customWidth="1"/>
    <col min="1054" max="1054" width="13.140625" style="36" customWidth="1"/>
    <col min="1055" max="1055" width="12.140625" style="36" customWidth="1"/>
    <col min="1056" max="1056" width="13.28515625" style="36" customWidth="1"/>
    <col min="1057" max="1057" width="13" style="36" customWidth="1"/>
    <col min="1058" max="1058" width="13.42578125" style="36" customWidth="1"/>
    <col min="1059" max="1059" width="12.28515625" style="36" customWidth="1"/>
    <col min="1060" max="1060" width="12.5703125" style="36" customWidth="1"/>
    <col min="1061" max="1061" width="30" style="36" customWidth="1"/>
    <col min="1062" max="1062" width="12.5703125" style="36" customWidth="1"/>
    <col min="1063" max="1063" width="33.42578125" style="36" customWidth="1"/>
    <col min="1064" max="1064" width="13" style="36" customWidth="1"/>
    <col min="1065" max="1065" width="12.42578125" style="36" customWidth="1"/>
    <col min="1066" max="1066" width="13.5703125" style="36" customWidth="1"/>
    <col min="1067" max="1067" width="19.28515625" style="36" customWidth="1"/>
    <col min="1068" max="1068" width="13" style="36" customWidth="1"/>
    <col min="1069" max="1070" width="12.5703125" style="36" customWidth="1"/>
    <col min="1071" max="1071" width="15.7109375" style="36" customWidth="1"/>
    <col min="1072" max="1072" width="41.140625" style="36" customWidth="1"/>
    <col min="1073" max="1073" width="36.7109375" style="36" customWidth="1"/>
    <col min="1074" max="1074" width="34.42578125" style="36" customWidth="1"/>
    <col min="1075" max="1075" width="28.5703125" style="36" customWidth="1"/>
    <col min="1076" max="1076" width="26.85546875" style="36" customWidth="1"/>
    <col min="1077" max="1077" width="15.85546875" style="36" customWidth="1"/>
    <col min="1078" max="1078" width="15.7109375" style="36" customWidth="1"/>
    <col min="1079" max="1079" width="11.42578125" style="36" customWidth="1"/>
    <col min="1080" max="1080" width="9.140625" style="36" customWidth="1"/>
    <col min="1081" max="1081" width="39.42578125" style="36" customWidth="1"/>
    <col min="1082" max="1082" width="10.28515625" style="36" customWidth="1"/>
    <col min="1083" max="1083" width="13.85546875" style="36" customWidth="1"/>
    <col min="1084" max="1084" width="15.28515625" style="36" customWidth="1"/>
    <col min="1085" max="1085" width="16.85546875" style="36" customWidth="1"/>
    <col min="1086" max="1086" width="18.42578125" style="36" customWidth="1"/>
    <col min="1087" max="1087" width="20" style="36" customWidth="1"/>
    <col min="1088" max="1088" width="18.28515625" style="36" customWidth="1"/>
    <col min="1089" max="1089" width="17.42578125" style="36" customWidth="1"/>
    <col min="1090" max="1090" width="16.140625" style="36" customWidth="1"/>
    <col min="1091" max="1091" width="19.28515625" style="36" customWidth="1"/>
    <col min="1092" max="1092" width="17" style="36" customWidth="1"/>
    <col min="1093" max="1093" width="13.42578125" style="36" customWidth="1"/>
    <col min="1094" max="1094" width="22.85546875" style="36" customWidth="1"/>
    <col min="1095" max="1095" width="15.28515625" style="36" customWidth="1"/>
    <col min="1096" max="1096" width="20.140625" style="36" customWidth="1"/>
    <col min="1097" max="1097" width="18.28515625" style="36" customWidth="1"/>
    <col min="1098" max="1098" width="20.140625" style="36" customWidth="1"/>
    <col min="1099" max="1099" width="15.140625" style="36" customWidth="1"/>
    <col min="1100" max="1100" width="14.7109375" style="36" customWidth="1"/>
    <col min="1101" max="1101" width="11.7109375" style="36" customWidth="1"/>
    <col min="1102" max="1102" width="11.85546875" style="36" customWidth="1"/>
    <col min="1103" max="1103" width="14" style="36" customWidth="1"/>
    <col min="1104" max="1104" width="14.28515625" style="36" customWidth="1"/>
    <col min="1105" max="1105" width="17.5703125" style="36" customWidth="1"/>
    <col min="1106" max="1106" width="23.7109375" style="36" customWidth="1"/>
    <col min="1107" max="1107" width="13.28515625" style="36" customWidth="1"/>
    <col min="1108" max="1108" width="12.140625" style="36" customWidth="1"/>
    <col min="1109" max="1109" width="11.140625" style="36" customWidth="1"/>
    <col min="1110" max="1110" width="15.42578125" style="36" customWidth="1"/>
    <col min="1111" max="1128" width="9.140625" style="36" customWidth="1"/>
    <col min="1129" max="1280" width="9.140625" style="36"/>
    <col min="1281" max="1281" width="2.140625" style="36" customWidth="1"/>
    <col min="1282" max="1282" width="7.140625" style="36" bestFit="1" customWidth="1"/>
    <col min="1283" max="1283" width="10.7109375" style="36" bestFit="1" customWidth="1"/>
    <col min="1284" max="1284" width="3.42578125" style="36" customWidth="1"/>
    <col min="1285" max="1285" width="48.140625" style="36" customWidth="1"/>
    <col min="1286" max="1286" width="7.5703125" style="36" customWidth="1"/>
    <col min="1287" max="1287" width="17.28515625" style="36" customWidth="1"/>
    <col min="1288" max="1288" width="16.85546875" style="36" customWidth="1"/>
    <col min="1289" max="1289" width="3.140625" style="36" customWidth="1"/>
    <col min="1290" max="1291" width="9.140625" style="36"/>
    <col min="1292" max="1292" width="9.140625" style="36" customWidth="1"/>
    <col min="1293" max="1293" width="48.140625" style="36" customWidth="1"/>
    <col min="1294" max="1294" width="20" style="36" customWidth="1"/>
    <col min="1295" max="1295" width="14" style="36" customWidth="1"/>
    <col min="1296" max="1296" width="13" style="36" customWidth="1"/>
    <col min="1297" max="1297" width="12.5703125" style="36" customWidth="1"/>
    <col min="1298" max="1298" width="11.7109375" style="36" customWidth="1"/>
    <col min="1299" max="1299" width="13.42578125" style="36" customWidth="1"/>
    <col min="1300" max="1300" width="11.85546875" style="36" customWidth="1"/>
    <col min="1301" max="1301" width="12.28515625" style="36" customWidth="1"/>
    <col min="1302" max="1302" width="12.140625" style="36" customWidth="1"/>
    <col min="1303" max="1303" width="13.42578125" style="36" customWidth="1"/>
    <col min="1304" max="1304" width="11.85546875" style="36" customWidth="1"/>
    <col min="1305" max="1305" width="23.5703125" style="36" customWidth="1"/>
    <col min="1306" max="1306" width="12.140625" style="36" customWidth="1"/>
    <col min="1307" max="1307" width="46.42578125" style="36" customWidth="1"/>
    <col min="1308" max="1308" width="17" style="36" customWidth="1"/>
    <col min="1309" max="1309" width="11.140625" style="36" customWidth="1"/>
    <col min="1310" max="1310" width="13.140625" style="36" customWidth="1"/>
    <col min="1311" max="1311" width="12.140625" style="36" customWidth="1"/>
    <col min="1312" max="1312" width="13.28515625" style="36" customWidth="1"/>
    <col min="1313" max="1313" width="13" style="36" customWidth="1"/>
    <col min="1314" max="1314" width="13.42578125" style="36" customWidth="1"/>
    <col min="1315" max="1315" width="12.28515625" style="36" customWidth="1"/>
    <col min="1316" max="1316" width="12.5703125" style="36" customWidth="1"/>
    <col min="1317" max="1317" width="30" style="36" customWidth="1"/>
    <col min="1318" max="1318" width="12.5703125" style="36" customWidth="1"/>
    <col min="1319" max="1319" width="33.42578125" style="36" customWidth="1"/>
    <col min="1320" max="1320" width="13" style="36" customWidth="1"/>
    <col min="1321" max="1321" width="12.42578125" style="36" customWidth="1"/>
    <col min="1322" max="1322" width="13.5703125" style="36" customWidth="1"/>
    <col min="1323" max="1323" width="19.28515625" style="36" customWidth="1"/>
    <col min="1324" max="1324" width="13" style="36" customWidth="1"/>
    <col min="1325" max="1326" width="12.5703125" style="36" customWidth="1"/>
    <col min="1327" max="1327" width="15.7109375" style="36" customWidth="1"/>
    <col min="1328" max="1328" width="41.140625" style="36" customWidth="1"/>
    <col min="1329" max="1329" width="36.7109375" style="36" customWidth="1"/>
    <col min="1330" max="1330" width="34.42578125" style="36" customWidth="1"/>
    <col min="1331" max="1331" width="28.5703125" style="36" customWidth="1"/>
    <col min="1332" max="1332" width="26.85546875" style="36" customWidth="1"/>
    <col min="1333" max="1333" width="15.85546875" style="36" customWidth="1"/>
    <col min="1334" max="1334" width="15.7109375" style="36" customWidth="1"/>
    <col min="1335" max="1335" width="11.42578125" style="36" customWidth="1"/>
    <col min="1336" max="1336" width="9.140625" style="36" customWidth="1"/>
    <col min="1337" max="1337" width="39.42578125" style="36" customWidth="1"/>
    <col min="1338" max="1338" width="10.28515625" style="36" customWidth="1"/>
    <col min="1339" max="1339" width="13.85546875" style="36" customWidth="1"/>
    <col min="1340" max="1340" width="15.28515625" style="36" customWidth="1"/>
    <col min="1341" max="1341" width="16.85546875" style="36" customWidth="1"/>
    <col min="1342" max="1342" width="18.42578125" style="36" customWidth="1"/>
    <col min="1343" max="1343" width="20" style="36" customWidth="1"/>
    <col min="1344" max="1344" width="18.28515625" style="36" customWidth="1"/>
    <col min="1345" max="1345" width="17.42578125" style="36" customWidth="1"/>
    <col min="1346" max="1346" width="16.140625" style="36" customWidth="1"/>
    <col min="1347" max="1347" width="19.28515625" style="36" customWidth="1"/>
    <col min="1348" max="1348" width="17" style="36" customWidth="1"/>
    <col min="1349" max="1349" width="13.42578125" style="36" customWidth="1"/>
    <col min="1350" max="1350" width="22.85546875" style="36" customWidth="1"/>
    <col min="1351" max="1351" width="15.28515625" style="36" customWidth="1"/>
    <col min="1352" max="1352" width="20.140625" style="36" customWidth="1"/>
    <col min="1353" max="1353" width="18.28515625" style="36" customWidth="1"/>
    <col min="1354" max="1354" width="20.140625" style="36" customWidth="1"/>
    <col min="1355" max="1355" width="15.140625" style="36" customWidth="1"/>
    <col min="1356" max="1356" width="14.7109375" style="36" customWidth="1"/>
    <col min="1357" max="1357" width="11.7109375" style="36" customWidth="1"/>
    <col min="1358" max="1358" width="11.85546875" style="36" customWidth="1"/>
    <col min="1359" max="1359" width="14" style="36" customWidth="1"/>
    <col min="1360" max="1360" width="14.28515625" style="36" customWidth="1"/>
    <col min="1361" max="1361" width="17.5703125" style="36" customWidth="1"/>
    <col min="1362" max="1362" width="23.7109375" style="36" customWidth="1"/>
    <col min="1363" max="1363" width="13.28515625" style="36" customWidth="1"/>
    <col min="1364" max="1364" width="12.140625" style="36" customWidth="1"/>
    <col min="1365" max="1365" width="11.140625" style="36" customWidth="1"/>
    <col min="1366" max="1366" width="15.42578125" style="36" customWidth="1"/>
    <col min="1367" max="1384" width="9.140625" style="36" customWidth="1"/>
    <col min="1385" max="1536" width="9.140625" style="36"/>
    <col min="1537" max="1537" width="2.140625" style="36" customWidth="1"/>
    <col min="1538" max="1538" width="7.140625" style="36" bestFit="1" customWidth="1"/>
    <col min="1539" max="1539" width="10.7109375" style="36" bestFit="1" customWidth="1"/>
    <col min="1540" max="1540" width="3.42578125" style="36" customWidth="1"/>
    <col min="1541" max="1541" width="48.140625" style="36" customWidth="1"/>
    <col min="1542" max="1542" width="7.5703125" style="36" customWidth="1"/>
    <col min="1543" max="1543" width="17.28515625" style="36" customWidth="1"/>
    <col min="1544" max="1544" width="16.85546875" style="36" customWidth="1"/>
    <col min="1545" max="1545" width="3.140625" style="36" customWidth="1"/>
    <col min="1546" max="1547" width="9.140625" style="36"/>
    <col min="1548" max="1548" width="9.140625" style="36" customWidth="1"/>
    <col min="1549" max="1549" width="48.140625" style="36" customWidth="1"/>
    <col min="1550" max="1550" width="20" style="36" customWidth="1"/>
    <col min="1551" max="1551" width="14" style="36" customWidth="1"/>
    <col min="1552" max="1552" width="13" style="36" customWidth="1"/>
    <col min="1553" max="1553" width="12.5703125" style="36" customWidth="1"/>
    <col min="1554" max="1554" width="11.7109375" style="36" customWidth="1"/>
    <col min="1555" max="1555" width="13.42578125" style="36" customWidth="1"/>
    <col min="1556" max="1556" width="11.85546875" style="36" customWidth="1"/>
    <col min="1557" max="1557" width="12.28515625" style="36" customWidth="1"/>
    <col min="1558" max="1558" width="12.140625" style="36" customWidth="1"/>
    <col min="1559" max="1559" width="13.42578125" style="36" customWidth="1"/>
    <col min="1560" max="1560" width="11.85546875" style="36" customWidth="1"/>
    <col min="1561" max="1561" width="23.5703125" style="36" customWidth="1"/>
    <col min="1562" max="1562" width="12.140625" style="36" customWidth="1"/>
    <col min="1563" max="1563" width="46.42578125" style="36" customWidth="1"/>
    <col min="1564" max="1564" width="17" style="36" customWidth="1"/>
    <col min="1565" max="1565" width="11.140625" style="36" customWidth="1"/>
    <col min="1566" max="1566" width="13.140625" style="36" customWidth="1"/>
    <col min="1567" max="1567" width="12.140625" style="36" customWidth="1"/>
    <col min="1568" max="1568" width="13.28515625" style="36" customWidth="1"/>
    <col min="1569" max="1569" width="13" style="36" customWidth="1"/>
    <col min="1570" max="1570" width="13.42578125" style="36" customWidth="1"/>
    <col min="1571" max="1571" width="12.28515625" style="36" customWidth="1"/>
    <col min="1572" max="1572" width="12.5703125" style="36" customWidth="1"/>
    <col min="1573" max="1573" width="30" style="36" customWidth="1"/>
    <col min="1574" max="1574" width="12.5703125" style="36" customWidth="1"/>
    <col min="1575" max="1575" width="33.42578125" style="36" customWidth="1"/>
    <col min="1576" max="1576" width="13" style="36" customWidth="1"/>
    <col min="1577" max="1577" width="12.42578125" style="36" customWidth="1"/>
    <col min="1578" max="1578" width="13.5703125" style="36" customWidth="1"/>
    <col min="1579" max="1579" width="19.28515625" style="36" customWidth="1"/>
    <col min="1580" max="1580" width="13" style="36" customWidth="1"/>
    <col min="1581" max="1582" width="12.5703125" style="36" customWidth="1"/>
    <col min="1583" max="1583" width="15.7109375" style="36" customWidth="1"/>
    <col min="1584" max="1584" width="41.140625" style="36" customWidth="1"/>
    <col min="1585" max="1585" width="36.7109375" style="36" customWidth="1"/>
    <col min="1586" max="1586" width="34.42578125" style="36" customWidth="1"/>
    <col min="1587" max="1587" width="28.5703125" style="36" customWidth="1"/>
    <col min="1588" max="1588" width="26.85546875" style="36" customWidth="1"/>
    <col min="1589" max="1589" width="15.85546875" style="36" customWidth="1"/>
    <col min="1590" max="1590" width="15.7109375" style="36" customWidth="1"/>
    <col min="1591" max="1591" width="11.42578125" style="36" customWidth="1"/>
    <col min="1592" max="1592" width="9.140625" style="36" customWidth="1"/>
    <col min="1593" max="1593" width="39.42578125" style="36" customWidth="1"/>
    <col min="1594" max="1594" width="10.28515625" style="36" customWidth="1"/>
    <col min="1595" max="1595" width="13.85546875" style="36" customWidth="1"/>
    <col min="1596" max="1596" width="15.28515625" style="36" customWidth="1"/>
    <col min="1597" max="1597" width="16.85546875" style="36" customWidth="1"/>
    <col min="1598" max="1598" width="18.42578125" style="36" customWidth="1"/>
    <col min="1599" max="1599" width="20" style="36" customWidth="1"/>
    <col min="1600" max="1600" width="18.28515625" style="36" customWidth="1"/>
    <col min="1601" max="1601" width="17.42578125" style="36" customWidth="1"/>
    <col min="1602" max="1602" width="16.140625" style="36" customWidth="1"/>
    <col min="1603" max="1603" width="19.28515625" style="36" customWidth="1"/>
    <col min="1604" max="1604" width="17" style="36" customWidth="1"/>
    <col min="1605" max="1605" width="13.42578125" style="36" customWidth="1"/>
    <col min="1606" max="1606" width="22.85546875" style="36" customWidth="1"/>
    <col min="1607" max="1607" width="15.28515625" style="36" customWidth="1"/>
    <col min="1608" max="1608" width="20.140625" style="36" customWidth="1"/>
    <col min="1609" max="1609" width="18.28515625" style="36" customWidth="1"/>
    <col min="1610" max="1610" width="20.140625" style="36" customWidth="1"/>
    <col min="1611" max="1611" width="15.140625" style="36" customWidth="1"/>
    <col min="1612" max="1612" width="14.7109375" style="36" customWidth="1"/>
    <col min="1613" max="1613" width="11.7109375" style="36" customWidth="1"/>
    <col min="1614" max="1614" width="11.85546875" style="36" customWidth="1"/>
    <col min="1615" max="1615" width="14" style="36" customWidth="1"/>
    <col min="1616" max="1616" width="14.28515625" style="36" customWidth="1"/>
    <col min="1617" max="1617" width="17.5703125" style="36" customWidth="1"/>
    <col min="1618" max="1618" width="23.7109375" style="36" customWidth="1"/>
    <col min="1619" max="1619" width="13.28515625" style="36" customWidth="1"/>
    <col min="1620" max="1620" width="12.140625" style="36" customWidth="1"/>
    <col min="1621" max="1621" width="11.140625" style="36" customWidth="1"/>
    <col min="1622" max="1622" width="15.42578125" style="36" customWidth="1"/>
    <col min="1623" max="1640" width="9.140625" style="36" customWidth="1"/>
    <col min="1641" max="1792" width="9.140625" style="36"/>
    <col min="1793" max="1793" width="2.140625" style="36" customWidth="1"/>
    <col min="1794" max="1794" width="7.140625" style="36" bestFit="1" customWidth="1"/>
    <col min="1795" max="1795" width="10.7109375" style="36" bestFit="1" customWidth="1"/>
    <col min="1796" max="1796" width="3.42578125" style="36" customWidth="1"/>
    <col min="1797" max="1797" width="48.140625" style="36" customWidth="1"/>
    <col min="1798" max="1798" width="7.5703125" style="36" customWidth="1"/>
    <col min="1799" max="1799" width="17.28515625" style="36" customWidth="1"/>
    <col min="1800" max="1800" width="16.85546875" style="36" customWidth="1"/>
    <col min="1801" max="1801" width="3.140625" style="36" customWidth="1"/>
    <col min="1802" max="1803" width="9.140625" style="36"/>
    <col min="1804" max="1804" width="9.140625" style="36" customWidth="1"/>
    <col min="1805" max="1805" width="48.140625" style="36" customWidth="1"/>
    <col min="1806" max="1806" width="20" style="36" customWidth="1"/>
    <col min="1807" max="1807" width="14" style="36" customWidth="1"/>
    <col min="1808" max="1808" width="13" style="36" customWidth="1"/>
    <col min="1809" max="1809" width="12.5703125" style="36" customWidth="1"/>
    <col min="1810" max="1810" width="11.7109375" style="36" customWidth="1"/>
    <col min="1811" max="1811" width="13.42578125" style="36" customWidth="1"/>
    <col min="1812" max="1812" width="11.85546875" style="36" customWidth="1"/>
    <col min="1813" max="1813" width="12.28515625" style="36" customWidth="1"/>
    <col min="1814" max="1814" width="12.140625" style="36" customWidth="1"/>
    <col min="1815" max="1815" width="13.42578125" style="36" customWidth="1"/>
    <col min="1816" max="1816" width="11.85546875" style="36" customWidth="1"/>
    <col min="1817" max="1817" width="23.5703125" style="36" customWidth="1"/>
    <col min="1818" max="1818" width="12.140625" style="36" customWidth="1"/>
    <col min="1819" max="1819" width="46.42578125" style="36" customWidth="1"/>
    <col min="1820" max="1820" width="17" style="36" customWidth="1"/>
    <col min="1821" max="1821" width="11.140625" style="36" customWidth="1"/>
    <col min="1822" max="1822" width="13.140625" style="36" customWidth="1"/>
    <col min="1823" max="1823" width="12.140625" style="36" customWidth="1"/>
    <col min="1824" max="1824" width="13.28515625" style="36" customWidth="1"/>
    <col min="1825" max="1825" width="13" style="36" customWidth="1"/>
    <col min="1826" max="1826" width="13.42578125" style="36" customWidth="1"/>
    <col min="1827" max="1827" width="12.28515625" style="36" customWidth="1"/>
    <col min="1828" max="1828" width="12.5703125" style="36" customWidth="1"/>
    <col min="1829" max="1829" width="30" style="36" customWidth="1"/>
    <col min="1830" max="1830" width="12.5703125" style="36" customWidth="1"/>
    <col min="1831" max="1831" width="33.42578125" style="36" customWidth="1"/>
    <col min="1832" max="1832" width="13" style="36" customWidth="1"/>
    <col min="1833" max="1833" width="12.42578125" style="36" customWidth="1"/>
    <col min="1834" max="1834" width="13.5703125" style="36" customWidth="1"/>
    <col min="1835" max="1835" width="19.28515625" style="36" customWidth="1"/>
    <col min="1836" max="1836" width="13" style="36" customWidth="1"/>
    <col min="1837" max="1838" width="12.5703125" style="36" customWidth="1"/>
    <col min="1839" max="1839" width="15.7109375" style="36" customWidth="1"/>
    <col min="1840" max="1840" width="41.140625" style="36" customWidth="1"/>
    <col min="1841" max="1841" width="36.7109375" style="36" customWidth="1"/>
    <col min="1842" max="1842" width="34.42578125" style="36" customWidth="1"/>
    <col min="1843" max="1843" width="28.5703125" style="36" customWidth="1"/>
    <col min="1844" max="1844" width="26.85546875" style="36" customWidth="1"/>
    <col min="1845" max="1845" width="15.85546875" style="36" customWidth="1"/>
    <col min="1846" max="1846" width="15.7109375" style="36" customWidth="1"/>
    <col min="1847" max="1847" width="11.42578125" style="36" customWidth="1"/>
    <col min="1848" max="1848" width="9.140625" style="36" customWidth="1"/>
    <col min="1849" max="1849" width="39.42578125" style="36" customWidth="1"/>
    <col min="1850" max="1850" width="10.28515625" style="36" customWidth="1"/>
    <col min="1851" max="1851" width="13.85546875" style="36" customWidth="1"/>
    <col min="1852" max="1852" width="15.28515625" style="36" customWidth="1"/>
    <col min="1853" max="1853" width="16.85546875" style="36" customWidth="1"/>
    <col min="1854" max="1854" width="18.42578125" style="36" customWidth="1"/>
    <col min="1855" max="1855" width="20" style="36" customWidth="1"/>
    <col min="1856" max="1856" width="18.28515625" style="36" customWidth="1"/>
    <col min="1857" max="1857" width="17.42578125" style="36" customWidth="1"/>
    <col min="1858" max="1858" width="16.140625" style="36" customWidth="1"/>
    <col min="1859" max="1859" width="19.28515625" style="36" customWidth="1"/>
    <col min="1860" max="1860" width="17" style="36" customWidth="1"/>
    <col min="1861" max="1861" width="13.42578125" style="36" customWidth="1"/>
    <col min="1862" max="1862" width="22.85546875" style="36" customWidth="1"/>
    <col min="1863" max="1863" width="15.28515625" style="36" customWidth="1"/>
    <col min="1864" max="1864" width="20.140625" style="36" customWidth="1"/>
    <col min="1865" max="1865" width="18.28515625" style="36" customWidth="1"/>
    <col min="1866" max="1866" width="20.140625" style="36" customWidth="1"/>
    <col min="1867" max="1867" width="15.140625" style="36" customWidth="1"/>
    <col min="1868" max="1868" width="14.7109375" style="36" customWidth="1"/>
    <col min="1869" max="1869" width="11.7109375" style="36" customWidth="1"/>
    <col min="1870" max="1870" width="11.85546875" style="36" customWidth="1"/>
    <col min="1871" max="1871" width="14" style="36" customWidth="1"/>
    <col min="1872" max="1872" width="14.28515625" style="36" customWidth="1"/>
    <col min="1873" max="1873" width="17.5703125" style="36" customWidth="1"/>
    <col min="1874" max="1874" width="23.7109375" style="36" customWidth="1"/>
    <col min="1875" max="1875" width="13.28515625" style="36" customWidth="1"/>
    <col min="1876" max="1876" width="12.140625" style="36" customWidth="1"/>
    <col min="1877" max="1877" width="11.140625" style="36" customWidth="1"/>
    <col min="1878" max="1878" width="15.42578125" style="36" customWidth="1"/>
    <col min="1879" max="1896" width="9.140625" style="36" customWidth="1"/>
    <col min="1897" max="2048" width="9.140625" style="36"/>
    <col min="2049" max="2049" width="2.140625" style="36" customWidth="1"/>
    <col min="2050" max="2050" width="7.140625" style="36" bestFit="1" customWidth="1"/>
    <col min="2051" max="2051" width="10.7109375" style="36" bestFit="1" customWidth="1"/>
    <col min="2052" max="2052" width="3.42578125" style="36" customWidth="1"/>
    <col min="2053" max="2053" width="48.140625" style="36" customWidth="1"/>
    <col min="2054" max="2054" width="7.5703125" style="36" customWidth="1"/>
    <col min="2055" max="2055" width="17.28515625" style="36" customWidth="1"/>
    <col min="2056" max="2056" width="16.85546875" style="36" customWidth="1"/>
    <col min="2057" max="2057" width="3.140625" style="36" customWidth="1"/>
    <col min="2058" max="2059" width="9.140625" style="36"/>
    <col min="2060" max="2060" width="9.140625" style="36" customWidth="1"/>
    <col min="2061" max="2061" width="48.140625" style="36" customWidth="1"/>
    <col min="2062" max="2062" width="20" style="36" customWidth="1"/>
    <col min="2063" max="2063" width="14" style="36" customWidth="1"/>
    <col min="2064" max="2064" width="13" style="36" customWidth="1"/>
    <col min="2065" max="2065" width="12.5703125" style="36" customWidth="1"/>
    <col min="2066" max="2066" width="11.7109375" style="36" customWidth="1"/>
    <col min="2067" max="2067" width="13.42578125" style="36" customWidth="1"/>
    <col min="2068" max="2068" width="11.85546875" style="36" customWidth="1"/>
    <col min="2069" max="2069" width="12.28515625" style="36" customWidth="1"/>
    <col min="2070" max="2070" width="12.140625" style="36" customWidth="1"/>
    <col min="2071" max="2071" width="13.42578125" style="36" customWidth="1"/>
    <col min="2072" max="2072" width="11.85546875" style="36" customWidth="1"/>
    <col min="2073" max="2073" width="23.5703125" style="36" customWidth="1"/>
    <col min="2074" max="2074" width="12.140625" style="36" customWidth="1"/>
    <col min="2075" max="2075" width="46.42578125" style="36" customWidth="1"/>
    <col min="2076" max="2076" width="17" style="36" customWidth="1"/>
    <col min="2077" max="2077" width="11.140625" style="36" customWidth="1"/>
    <col min="2078" max="2078" width="13.140625" style="36" customWidth="1"/>
    <col min="2079" max="2079" width="12.140625" style="36" customWidth="1"/>
    <col min="2080" max="2080" width="13.28515625" style="36" customWidth="1"/>
    <col min="2081" max="2081" width="13" style="36" customWidth="1"/>
    <col min="2082" max="2082" width="13.42578125" style="36" customWidth="1"/>
    <col min="2083" max="2083" width="12.28515625" style="36" customWidth="1"/>
    <col min="2084" max="2084" width="12.5703125" style="36" customWidth="1"/>
    <col min="2085" max="2085" width="30" style="36" customWidth="1"/>
    <col min="2086" max="2086" width="12.5703125" style="36" customWidth="1"/>
    <col min="2087" max="2087" width="33.42578125" style="36" customWidth="1"/>
    <col min="2088" max="2088" width="13" style="36" customWidth="1"/>
    <col min="2089" max="2089" width="12.42578125" style="36" customWidth="1"/>
    <col min="2090" max="2090" width="13.5703125" style="36" customWidth="1"/>
    <col min="2091" max="2091" width="19.28515625" style="36" customWidth="1"/>
    <col min="2092" max="2092" width="13" style="36" customWidth="1"/>
    <col min="2093" max="2094" width="12.5703125" style="36" customWidth="1"/>
    <col min="2095" max="2095" width="15.7109375" style="36" customWidth="1"/>
    <col min="2096" max="2096" width="41.140625" style="36" customWidth="1"/>
    <col min="2097" max="2097" width="36.7109375" style="36" customWidth="1"/>
    <col min="2098" max="2098" width="34.42578125" style="36" customWidth="1"/>
    <col min="2099" max="2099" width="28.5703125" style="36" customWidth="1"/>
    <col min="2100" max="2100" width="26.85546875" style="36" customWidth="1"/>
    <col min="2101" max="2101" width="15.85546875" style="36" customWidth="1"/>
    <col min="2102" max="2102" width="15.7109375" style="36" customWidth="1"/>
    <col min="2103" max="2103" width="11.42578125" style="36" customWidth="1"/>
    <col min="2104" max="2104" width="9.140625" style="36" customWidth="1"/>
    <col min="2105" max="2105" width="39.42578125" style="36" customWidth="1"/>
    <col min="2106" max="2106" width="10.28515625" style="36" customWidth="1"/>
    <col min="2107" max="2107" width="13.85546875" style="36" customWidth="1"/>
    <col min="2108" max="2108" width="15.28515625" style="36" customWidth="1"/>
    <col min="2109" max="2109" width="16.85546875" style="36" customWidth="1"/>
    <col min="2110" max="2110" width="18.42578125" style="36" customWidth="1"/>
    <col min="2111" max="2111" width="20" style="36" customWidth="1"/>
    <col min="2112" max="2112" width="18.28515625" style="36" customWidth="1"/>
    <col min="2113" max="2113" width="17.42578125" style="36" customWidth="1"/>
    <col min="2114" max="2114" width="16.140625" style="36" customWidth="1"/>
    <col min="2115" max="2115" width="19.28515625" style="36" customWidth="1"/>
    <col min="2116" max="2116" width="17" style="36" customWidth="1"/>
    <col min="2117" max="2117" width="13.42578125" style="36" customWidth="1"/>
    <col min="2118" max="2118" width="22.85546875" style="36" customWidth="1"/>
    <col min="2119" max="2119" width="15.28515625" style="36" customWidth="1"/>
    <col min="2120" max="2120" width="20.140625" style="36" customWidth="1"/>
    <col min="2121" max="2121" width="18.28515625" style="36" customWidth="1"/>
    <col min="2122" max="2122" width="20.140625" style="36" customWidth="1"/>
    <col min="2123" max="2123" width="15.140625" style="36" customWidth="1"/>
    <col min="2124" max="2124" width="14.7109375" style="36" customWidth="1"/>
    <col min="2125" max="2125" width="11.7109375" style="36" customWidth="1"/>
    <col min="2126" max="2126" width="11.85546875" style="36" customWidth="1"/>
    <col min="2127" max="2127" width="14" style="36" customWidth="1"/>
    <col min="2128" max="2128" width="14.28515625" style="36" customWidth="1"/>
    <col min="2129" max="2129" width="17.5703125" style="36" customWidth="1"/>
    <col min="2130" max="2130" width="23.7109375" style="36" customWidth="1"/>
    <col min="2131" max="2131" width="13.28515625" style="36" customWidth="1"/>
    <col min="2132" max="2132" width="12.140625" style="36" customWidth="1"/>
    <col min="2133" max="2133" width="11.140625" style="36" customWidth="1"/>
    <col min="2134" max="2134" width="15.42578125" style="36" customWidth="1"/>
    <col min="2135" max="2152" width="9.140625" style="36" customWidth="1"/>
    <col min="2153" max="2304" width="9.140625" style="36"/>
    <col min="2305" max="2305" width="2.140625" style="36" customWidth="1"/>
    <col min="2306" max="2306" width="7.140625" style="36" bestFit="1" customWidth="1"/>
    <col min="2307" max="2307" width="10.7109375" style="36" bestFit="1" customWidth="1"/>
    <col min="2308" max="2308" width="3.42578125" style="36" customWidth="1"/>
    <col min="2309" max="2309" width="48.140625" style="36" customWidth="1"/>
    <col min="2310" max="2310" width="7.5703125" style="36" customWidth="1"/>
    <col min="2311" max="2311" width="17.28515625" style="36" customWidth="1"/>
    <col min="2312" max="2312" width="16.85546875" style="36" customWidth="1"/>
    <col min="2313" max="2313" width="3.140625" style="36" customWidth="1"/>
    <col min="2314" max="2315" width="9.140625" style="36"/>
    <col min="2316" max="2316" width="9.140625" style="36" customWidth="1"/>
    <col min="2317" max="2317" width="48.140625" style="36" customWidth="1"/>
    <col min="2318" max="2318" width="20" style="36" customWidth="1"/>
    <col min="2319" max="2319" width="14" style="36" customWidth="1"/>
    <col min="2320" max="2320" width="13" style="36" customWidth="1"/>
    <col min="2321" max="2321" width="12.5703125" style="36" customWidth="1"/>
    <col min="2322" max="2322" width="11.7109375" style="36" customWidth="1"/>
    <col min="2323" max="2323" width="13.42578125" style="36" customWidth="1"/>
    <col min="2324" max="2324" width="11.85546875" style="36" customWidth="1"/>
    <col min="2325" max="2325" width="12.28515625" style="36" customWidth="1"/>
    <col min="2326" max="2326" width="12.140625" style="36" customWidth="1"/>
    <col min="2327" max="2327" width="13.42578125" style="36" customWidth="1"/>
    <col min="2328" max="2328" width="11.85546875" style="36" customWidth="1"/>
    <col min="2329" max="2329" width="23.5703125" style="36" customWidth="1"/>
    <col min="2330" max="2330" width="12.140625" style="36" customWidth="1"/>
    <col min="2331" max="2331" width="46.42578125" style="36" customWidth="1"/>
    <col min="2332" max="2332" width="17" style="36" customWidth="1"/>
    <col min="2333" max="2333" width="11.140625" style="36" customWidth="1"/>
    <col min="2334" max="2334" width="13.140625" style="36" customWidth="1"/>
    <col min="2335" max="2335" width="12.140625" style="36" customWidth="1"/>
    <col min="2336" max="2336" width="13.28515625" style="36" customWidth="1"/>
    <col min="2337" max="2337" width="13" style="36" customWidth="1"/>
    <col min="2338" max="2338" width="13.42578125" style="36" customWidth="1"/>
    <col min="2339" max="2339" width="12.28515625" style="36" customWidth="1"/>
    <col min="2340" max="2340" width="12.5703125" style="36" customWidth="1"/>
    <col min="2341" max="2341" width="30" style="36" customWidth="1"/>
    <col min="2342" max="2342" width="12.5703125" style="36" customWidth="1"/>
    <col min="2343" max="2343" width="33.42578125" style="36" customWidth="1"/>
    <col min="2344" max="2344" width="13" style="36" customWidth="1"/>
    <col min="2345" max="2345" width="12.42578125" style="36" customWidth="1"/>
    <col min="2346" max="2346" width="13.5703125" style="36" customWidth="1"/>
    <col min="2347" max="2347" width="19.28515625" style="36" customWidth="1"/>
    <col min="2348" max="2348" width="13" style="36" customWidth="1"/>
    <col min="2349" max="2350" width="12.5703125" style="36" customWidth="1"/>
    <col min="2351" max="2351" width="15.7109375" style="36" customWidth="1"/>
    <col min="2352" max="2352" width="41.140625" style="36" customWidth="1"/>
    <col min="2353" max="2353" width="36.7109375" style="36" customWidth="1"/>
    <col min="2354" max="2354" width="34.42578125" style="36" customWidth="1"/>
    <col min="2355" max="2355" width="28.5703125" style="36" customWidth="1"/>
    <col min="2356" max="2356" width="26.85546875" style="36" customWidth="1"/>
    <col min="2357" max="2357" width="15.85546875" style="36" customWidth="1"/>
    <col min="2358" max="2358" width="15.7109375" style="36" customWidth="1"/>
    <col min="2359" max="2359" width="11.42578125" style="36" customWidth="1"/>
    <col min="2360" max="2360" width="9.140625" style="36" customWidth="1"/>
    <col min="2361" max="2361" width="39.42578125" style="36" customWidth="1"/>
    <col min="2362" max="2362" width="10.28515625" style="36" customWidth="1"/>
    <col min="2363" max="2363" width="13.85546875" style="36" customWidth="1"/>
    <col min="2364" max="2364" width="15.28515625" style="36" customWidth="1"/>
    <col min="2365" max="2365" width="16.85546875" style="36" customWidth="1"/>
    <col min="2366" max="2366" width="18.42578125" style="36" customWidth="1"/>
    <col min="2367" max="2367" width="20" style="36" customWidth="1"/>
    <col min="2368" max="2368" width="18.28515625" style="36" customWidth="1"/>
    <col min="2369" max="2369" width="17.42578125" style="36" customWidth="1"/>
    <col min="2370" max="2370" width="16.140625" style="36" customWidth="1"/>
    <col min="2371" max="2371" width="19.28515625" style="36" customWidth="1"/>
    <col min="2372" max="2372" width="17" style="36" customWidth="1"/>
    <col min="2373" max="2373" width="13.42578125" style="36" customWidth="1"/>
    <col min="2374" max="2374" width="22.85546875" style="36" customWidth="1"/>
    <col min="2375" max="2375" width="15.28515625" style="36" customWidth="1"/>
    <col min="2376" max="2376" width="20.140625" style="36" customWidth="1"/>
    <col min="2377" max="2377" width="18.28515625" style="36" customWidth="1"/>
    <col min="2378" max="2378" width="20.140625" style="36" customWidth="1"/>
    <col min="2379" max="2379" width="15.140625" style="36" customWidth="1"/>
    <col min="2380" max="2380" width="14.7109375" style="36" customWidth="1"/>
    <col min="2381" max="2381" width="11.7109375" style="36" customWidth="1"/>
    <col min="2382" max="2382" width="11.85546875" style="36" customWidth="1"/>
    <col min="2383" max="2383" width="14" style="36" customWidth="1"/>
    <col min="2384" max="2384" width="14.28515625" style="36" customWidth="1"/>
    <col min="2385" max="2385" width="17.5703125" style="36" customWidth="1"/>
    <col min="2386" max="2386" width="23.7109375" style="36" customWidth="1"/>
    <col min="2387" max="2387" width="13.28515625" style="36" customWidth="1"/>
    <col min="2388" max="2388" width="12.140625" style="36" customWidth="1"/>
    <col min="2389" max="2389" width="11.140625" style="36" customWidth="1"/>
    <col min="2390" max="2390" width="15.42578125" style="36" customWidth="1"/>
    <col min="2391" max="2408" width="9.140625" style="36" customWidth="1"/>
    <col min="2409" max="2560" width="9.140625" style="36"/>
    <col min="2561" max="2561" width="2.140625" style="36" customWidth="1"/>
    <col min="2562" max="2562" width="7.140625" style="36" bestFit="1" customWidth="1"/>
    <col min="2563" max="2563" width="10.7109375" style="36" bestFit="1" customWidth="1"/>
    <col min="2564" max="2564" width="3.42578125" style="36" customWidth="1"/>
    <col min="2565" max="2565" width="48.140625" style="36" customWidth="1"/>
    <col min="2566" max="2566" width="7.5703125" style="36" customWidth="1"/>
    <col min="2567" max="2567" width="17.28515625" style="36" customWidth="1"/>
    <col min="2568" max="2568" width="16.85546875" style="36" customWidth="1"/>
    <col min="2569" max="2569" width="3.140625" style="36" customWidth="1"/>
    <col min="2570" max="2571" width="9.140625" style="36"/>
    <col min="2572" max="2572" width="9.140625" style="36" customWidth="1"/>
    <col min="2573" max="2573" width="48.140625" style="36" customWidth="1"/>
    <col min="2574" max="2574" width="20" style="36" customWidth="1"/>
    <col min="2575" max="2575" width="14" style="36" customWidth="1"/>
    <col min="2576" max="2576" width="13" style="36" customWidth="1"/>
    <col min="2577" max="2577" width="12.5703125" style="36" customWidth="1"/>
    <col min="2578" max="2578" width="11.7109375" style="36" customWidth="1"/>
    <col min="2579" max="2579" width="13.42578125" style="36" customWidth="1"/>
    <col min="2580" max="2580" width="11.85546875" style="36" customWidth="1"/>
    <col min="2581" max="2581" width="12.28515625" style="36" customWidth="1"/>
    <col min="2582" max="2582" width="12.140625" style="36" customWidth="1"/>
    <col min="2583" max="2583" width="13.42578125" style="36" customWidth="1"/>
    <col min="2584" max="2584" width="11.85546875" style="36" customWidth="1"/>
    <col min="2585" max="2585" width="23.5703125" style="36" customWidth="1"/>
    <col min="2586" max="2586" width="12.140625" style="36" customWidth="1"/>
    <col min="2587" max="2587" width="46.42578125" style="36" customWidth="1"/>
    <col min="2588" max="2588" width="17" style="36" customWidth="1"/>
    <col min="2589" max="2589" width="11.140625" style="36" customWidth="1"/>
    <col min="2590" max="2590" width="13.140625" style="36" customWidth="1"/>
    <col min="2591" max="2591" width="12.140625" style="36" customWidth="1"/>
    <col min="2592" max="2592" width="13.28515625" style="36" customWidth="1"/>
    <col min="2593" max="2593" width="13" style="36" customWidth="1"/>
    <col min="2594" max="2594" width="13.42578125" style="36" customWidth="1"/>
    <col min="2595" max="2595" width="12.28515625" style="36" customWidth="1"/>
    <col min="2596" max="2596" width="12.5703125" style="36" customWidth="1"/>
    <col min="2597" max="2597" width="30" style="36" customWidth="1"/>
    <col min="2598" max="2598" width="12.5703125" style="36" customWidth="1"/>
    <col min="2599" max="2599" width="33.42578125" style="36" customWidth="1"/>
    <col min="2600" max="2600" width="13" style="36" customWidth="1"/>
    <col min="2601" max="2601" width="12.42578125" style="36" customWidth="1"/>
    <col min="2602" max="2602" width="13.5703125" style="36" customWidth="1"/>
    <col min="2603" max="2603" width="19.28515625" style="36" customWidth="1"/>
    <col min="2604" max="2604" width="13" style="36" customWidth="1"/>
    <col min="2605" max="2606" width="12.5703125" style="36" customWidth="1"/>
    <col min="2607" max="2607" width="15.7109375" style="36" customWidth="1"/>
    <col min="2608" max="2608" width="41.140625" style="36" customWidth="1"/>
    <col min="2609" max="2609" width="36.7109375" style="36" customWidth="1"/>
    <col min="2610" max="2610" width="34.42578125" style="36" customWidth="1"/>
    <col min="2611" max="2611" width="28.5703125" style="36" customWidth="1"/>
    <col min="2612" max="2612" width="26.85546875" style="36" customWidth="1"/>
    <col min="2613" max="2613" width="15.85546875" style="36" customWidth="1"/>
    <col min="2614" max="2614" width="15.7109375" style="36" customWidth="1"/>
    <col min="2615" max="2615" width="11.42578125" style="36" customWidth="1"/>
    <col min="2616" max="2616" width="9.140625" style="36" customWidth="1"/>
    <col min="2617" max="2617" width="39.42578125" style="36" customWidth="1"/>
    <col min="2618" max="2618" width="10.28515625" style="36" customWidth="1"/>
    <col min="2619" max="2619" width="13.85546875" style="36" customWidth="1"/>
    <col min="2620" max="2620" width="15.28515625" style="36" customWidth="1"/>
    <col min="2621" max="2621" width="16.85546875" style="36" customWidth="1"/>
    <col min="2622" max="2622" width="18.42578125" style="36" customWidth="1"/>
    <col min="2623" max="2623" width="20" style="36" customWidth="1"/>
    <col min="2624" max="2624" width="18.28515625" style="36" customWidth="1"/>
    <col min="2625" max="2625" width="17.42578125" style="36" customWidth="1"/>
    <col min="2626" max="2626" width="16.140625" style="36" customWidth="1"/>
    <col min="2627" max="2627" width="19.28515625" style="36" customWidth="1"/>
    <col min="2628" max="2628" width="17" style="36" customWidth="1"/>
    <col min="2629" max="2629" width="13.42578125" style="36" customWidth="1"/>
    <col min="2630" max="2630" width="22.85546875" style="36" customWidth="1"/>
    <col min="2631" max="2631" width="15.28515625" style="36" customWidth="1"/>
    <col min="2632" max="2632" width="20.140625" style="36" customWidth="1"/>
    <col min="2633" max="2633" width="18.28515625" style="36" customWidth="1"/>
    <col min="2634" max="2634" width="20.140625" style="36" customWidth="1"/>
    <col min="2635" max="2635" width="15.140625" style="36" customWidth="1"/>
    <col min="2636" max="2636" width="14.7109375" style="36" customWidth="1"/>
    <col min="2637" max="2637" width="11.7109375" style="36" customWidth="1"/>
    <col min="2638" max="2638" width="11.85546875" style="36" customWidth="1"/>
    <col min="2639" max="2639" width="14" style="36" customWidth="1"/>
    <col min="2640" max="2640" width="14.28515625" style="36" customWidth="1"/>
    <col min="2641" max="2641" width="17.5703125" style="36" customWidth="1"/>
    <col min="2642" max="2642" width="23.7109375" style="36" customWidth="1"/>
    <col min="2643" max="2643" width="13.28515625" style="36" customWidth="1"/>
    <col min="2644" max="2644" width="12.140625" style="36" customWidth="1"/>
    <col min="2645" max="2645" width="11.140625" style="36" customWidth="1"/>
    <col min="2646" max="2646" width="15.42578125" style="36" customWidth="1"/>
    <col min="2647" max="2664" width="9.140625" style="36" customWidth="1"/>
    <col min="2665" max="2816" width="9.140625" style="36"/>
    <col min="2817" max="2817" width="2.140625" style="36" customWidth="1"/>
    <col min="2818" max="2818" width="7.140625" style="36" bestFit="1" customWidth="1"/>
    <col min="2819" max="2819" width="10.7109375" style="36" bestFit="1" customWidth="1"/>
    <col min="2820" max="2820" width="3.42578125" style="36" customWidth="1"/>
    <col min="2821" max="2821" width="48.140625" style="36" customWidth="1"/>
    <col min="2822" max="2822" width="7.5703125" style="36" customWidth="1"/>
    <col min="2823" max="2823" width="17.28515625" style="36" customWidth="1"/>
    <col min="2824" max="2824" width="16.85546875" style="36" customWidth="1"/>
    <col min="2825" max="2825" width="3.140625" style="36" customWidth="1"/>
    <col min="2826" max="2827" width="9.140625" style="36"/>
    <col min="2828" max="2828" width="9.140625" style="36" customWidth="1"/>
    <col min="2829" max="2829" width="48.140625" style="36" customWidth="1"/>
    <col min="2830" max="2830" width="20" style="36" customWidth="1"/>
    <col min="2831" max="2831" width="14" style="36" customWidth="1"/>
    <col min="2832" max="2832" width="13" style="36" customWidth="1"/>
    <col min="2833" max="2833" width="12.5703125" style="36" customWidth="1"/>
    <col min="2834" max="2834" width="11.7109375" style="36" customWidth="1"/>
    <col min="2835" max="2835" width="13.42578125" style="36" customWidth="1"/>
    <col min="2836" max="2836" width="11.85546875" style="36" customWidth="1"/>
    <col min="2837" max="2837" width="12.28515625" style="36" customWidth="1"/>
    <col min="2838" max="2838" width="12.140625" style="36" customWidth="1"/>
    <col min="2839" max="2839" width="13.42578125" style="36" customWidth="1"/>
    <col min="2840" max="2840" width="11.85546875" style="36" customWidth="1"/>
    <col min="2841" max="2841" width="23.5703125" style="36" customWidth="1"/>
    <col min="2842" max="2842" width="12.140625" style="36" customWidth="1"/>
    <col min="2843" max="2843" width="46.42578125" style="36" customWidth="1"/>
    <col min="2844" max="2844" width="17" style="36" customWidth="1"/>
    <col min="2845" max="2845" width="11.140625" style="36" customWidth="1"/>
    <col min="2846" max="2846" width="13.140625" style="36" customWidth="1"/>
    <col min="2847" max="2847" width="12.140625" style="36" customWidth="1"/>
    <col min="2848" max="2848" width="13.28515625" style="36" customWidth="1"/>
    <col min="2849" max="2849" width="13" style="36" customWidth="1"/>
    <col min="2850" max="2850" width="13.42578125" style="36" customWidth="1"/>
    <col min="2851" max="2851" width="12.28515625" style="36" customWidth="1"/>
    <col min="2852" max="2852" width="12.5703125" style="36" customWidth="1"/>
    <col min="2853" max="2853" width="30" style="36" customWidth="1"/>
    <col min="2854" max="2854" width="12.5703125" style="36" customWidth="1"/>
    <col min="2855" max="2855" width="33.42578125" style="36" customWidth="1"/>
    <col min="2856" max="2856" width="13" style="36" customWidth="1"/>
    <col min="2857" max="2857" width="12.42578125" style="36" customWidth="1"/>
    <col min="2858" max="2858" width="13.5703125" style="36" customWidth="1"/>
    <col min="2859" max="2859" width="19.28515625" style="36" customWidth="1"/>
    <col min="2860" max="2860" width="13" style="36" customWidth="1"/>
    <col min="2861" max="2862" width="12.5703125" style="36" customWidth="1"/>
    <col min="2863" max="2863" width="15.7109375" style="36" customWidth="1"/>
    <col min="2864" max="2864" width="41.140625" style="36" customWidth="1"/>
    <col min="2865" max="2865" width="36.7109375" style="36" customWidth="1"/>
    <col min="2866" max="2866" width="34.42578125" style="36" customWidth="1"/>
    <col min="2867" max="2867" width="28.5703125" style="36" customWidth="1"/>
    <col min="2868" max="2868" width="26.85546875" style="36" customWidth="1"/>
    <col min="2869" max="2869" width="15.85546875" style="36" customWidth="1"/>
    <col min="2870" max="2870" width="15.7109375" style="36" customWidth="1"/>
    <col min="2871" max="2871" width="11.42578125" style="36" customWidth="1"/>
    <col min="2872" max="2872" width="9.140625" style="36" customWidth="1"/>
    <col min="2873" max="2873" width="39.42578125" style="36" customWidth="1"/>
    <col min="2874" max="2874" width="10.28515625" style="36" customWidth="1"/>
    <col min="2875" max="2875" width="13.85546875" style="36" customWidth="1"/>
    <col min="2876" max="2876" width="15.28515625" style="36" customWidth="1"/>
    <col min="2877" max="2877" width="16.85546875" style="36" customWidth="1"/>
    <col min="2878" max="2878" width="18.42578125" style="36" customWidth="1"/>
    <col min="2879" max="2879" width="20" style="36" customWidth="1"/>
    <col min="2880" max="2880" width="18.28515625" style="36" customWidth="1"/>
    <col min="2881" max="2881" width="17.42578125" style="36" customWidth="1"/>
    <col min="2882" max="2882" width="16.140625" style="36" customWidth="1"/>
    <col min="2883" max="2883" width="19.28515625" style="36" customWidth="1"/>
    <col min="2884" max="2884" width="17" style="36" customWidth="1"/>
    <col min="2885" max="2885" width="13.42578125" style="36" customWidth="1"/>
    <col min="2886" max="2886" width="22.85546875" style="36" customWidth="1"/>
    <col min="2887" max="2887" width="15.28515625" style="36" customWidth="1"/>
    <col min="2888" max="2888" width="20.140625" style="36" customWidth="1"/>
    <col min="2889" max="2889" width="18.28515625" style="36" customWidth="1"/>
    <col min="2890" max="2890" width="20.140625" style="36" customWidth="1"/>
    <col min="2891" max="2891" width="15.140625" style="36" customWidth="1"/>
    <col min="2892" max="2892" width="14.7109375" style="36" customWidth="1"/>
    <col min="2893" max="2893" width="11.7109375" style="36" customWidth="1"/>
    <col min="2894" max="2894" width="11.85546875" style="36" customWidth="1"/>
    <col min="2895" max="2895" width="14" style="36" customWidth="1"/>
    <col min="2896" max="2896" width="14.28515625" style="36" customWidth="1"/>
    <col min="2897" max="2897" width="17.5703125" style="36" customWidth="1"/>
    <col min="2898" max="2898" width="23.7109375" style="36" customWidth="1"/>
    <col min="2899" max="2899" width="13.28515625" style="36" customWidth="1"/>
    <col min="2900" max="2900" width="12.140625" style="36" customWidth="1"/>
    <col min="2901" max="2901" width="11.140625" style="36" customWidth="1"/>
    <col min="2902" max="2902" width="15.42578125" style="36" customWidth="1"/>
    <col min="2903" max="2920" width="9.140625" style="36" customWidth="1"/>
    <col min="2921" max="3072" width="9.140625" style="36"/>
    <col min="3073" max="3073" width="2.140625" style="36" customWidth="1"/>
    <col min="3074" max="3074" width="7.140625" style="36" bestFit="1" customWidth="1"/>
    <col min="3075" max="3075" width="10.7109375" style="36" bestFit="1" customWidth="1"/>
    <col min="3076" max="3076" width="3.42578125" style="36" customWidth="1"/>
    <col min="3077" max="3077" width="48.140625" style="36" customWidth="1"/>
    <col min="3078" max="3078" width="7.5703125" style="36" customWidth="1"/>
    <col min="3079" max="3079" width="17.28515625" style="36" customWidth="1"/>
    <col min="3080" max="3080" width="16.85546875" style="36" customWidth="1"/>
    <col min="3081" max="3081" width="3.140625" style="36" customWidth="1"/>
    <col min="3082" max="3083" width="9.140625" style="36"/>
    <col min="3084" max="3084" width="9.140625" style="36" customWidth="1"/>
    <col min="3085" max="3085" width="48.140625" style="36" customWidth="1"/>
    <col min="3086" max="3086" width="20" style="36" customWidth="1"/>
    <col min="3087" max="3087" width="14" style="36" customWidth="1"/>
    <col min="3088" max="3088" width="13" style="36" customWidth="1"/>
    <col min="3089" max="3089" width="12.5703125" style="36" customWidth="1"/>
    <col min="3090" max="3090" width="11.7109375" style="36" customWidth="1"/>
    <col min="3091" max="3091" width="13.42578125" style="36" customWidth="1"/>
    <col min="3092" max="3092" width="11.85546875" style="36" customWidth="1"/>
    <col min="3093" max="3093" width="12.28515625" style="36" customWidth="1"/>
    <col min="3094" max="3094" width="12.140625" style="36" customWidth="1"/>
    <col min="3095" max="3095" width="13.42578125" style="36" customWidth="1"/>
    <col min="3096" max="3096" width="11.85546875" style="36" customWidth="1"/>
    <col min="3097" max="3097" width="23.5703125" style="36" customWidth="1"/>
    <col min="3098" max="3098" width="12.140625" style="36" customWidth="1"/>
    <col min="3099" max="3099" width="46.42578125" style="36" customWidth="1"/>
    <col min="3100" max="3100" width="17" style="36" customWidth="1"/>
    <col min="3101" max="3101" width="11.140625" style="36" customWidth="1"/>
    <col min="3102" max="3102" width="13.140625" style="36" customWidth="1"/>
    <col min="3103" max="3103" width="12.140625" style="36" customWidth="1"/>
    <col min="3104" max="3104" width="13.28515625" style="36" customWidth="1"/>
    <col min="3105" max="3105" width="13" style="36" customWidth="1"/>
    <col min="3106" max="3106" width="13.42578125" style="36" customWidth="1"/>
    <col min="3107" max="3107" width="12.28515625" style="36" customWidth="1"/>
    <col min="3108" max="3108" width="12.5703125" style="36" customWidth="1"/>
    <col min="3109" max="3109" width="30" style="36" customWidth="1"/>
    <col min="3110" max="3110" width="12.5703125" style="36" customWidth="1"/>
    <col min="3111" max="3111" width="33.42578125" style="36" customWidth="1"/>
    <col min="3112" max="3112" width="13" style="36" customWidth="1"/>
    <col min="3113" max="3113" width="12.42578125" style="36" customWidth="1"/>
    <col min="3114" max="3114" width="13.5703125" style="36" customWidth="1"/>
    <col min="3115" max="3115" width="19.28515625" style="36" customWidth="1"/>
    <col min="3116" max="3116" width="13" style="36" customWidth="1"/>
    <col min="3117" max="3118" width="12.5703125" style="36" customWidth="1"/>
    <col min="3119" max="3119" width="15.7109375" style="36" customWidth="1"/>
    <col min="3120" max="3120" width="41.140625" style="36" customWidth="1"/>
    <col min="3121" max="3121" width="36.7109375" style="36" customWidth="1"/>
    <col min="3122" max="3122" width="34.42578125" style="36" customWidth="1"/>
    <col min="3123" max="3123" width="28.5703125" style="36" customWidth="1"/>
    <col min="3124" max="3124" width="26.85546875" style="36" customWidth="1"/>
    <col min="3125" max="3125" width="15.85546875" style="36" customWidth="1"/>
    <col min="3126" max="3126" width="15.7109375" style="36" customWidth="1"/>
    <col min="3127" max="3127" width="11.42578125" style="36" customWidth="1"/>
    <col min="3128" max="3128" width="9.140625" style="36" customWidth="1"/>
    <col min="3129" max="3129" width="39.42578125" style="36" customWidth="1"/>
    <col min="3130" max="3130" width="10.28515625" style="36" customWidth="1"/>
    <col min="3131" max="3131" width="13.85546875" style="36" customWidth="1"/>
    <col min="3132" max="3132" width="15.28515625" style="36" customWidth="1"/>
    <col min="3133" max="3133" width="16.85546875" style="36" customWidth="1"/>
    <col min="3134" max="3134" width="18.42578125" style="36" customWidth="1"/>
    <col min="3135" max="3135" width="20" style="36" customWidth="1"/>
    <col min="3136" max="3136" width="18.28515625" style="36" customWidth="1"/>
    <col min="3137" max="3137" width="17.42578125" style="36" customWidth="1"/>
    <col min="3138" max="3138" width="16.140625" style="36" customWidth="1"/>
    <col min="3139" max="3139" width="19.28515625" style="36" customWidth="1"/>
    <col min="3140" max="3140" width="17" style="36" customWidth="1"/>
    <col min="3141" max="3141" width="13.42578125" style="36" customWidth="1"/>
    <col min="3142" max="3142" width="22.85546875" style="36" customWidth="1"/>
    <col min="3143" max="3143" width="15.28515625" style="36" customWidth="1"/>
    <col min="3144" max="3144" width="20.140625" style="36" customWidth="1"/>
    <col min="3145" max="3145" width="18.28515625" style="36" customWidth="1"/>
    <col min="3146" max="3146" width="20.140625" style="36" customWidth="1"/>
    <col min="3147" max="3147" width="15.140625" style="36" customWidth="1"/>
    <col min="3148" max="3148" width="14.7109375" style="36" customWidth="1"/>
    <col min="3149" max="3149" width="11.7109375" style="36" customWidth="1"/>
    <col min="3150" max="3150" width="11.85546875" style="36" customWidth="1"/>
    <col min="3151" max="3151" width="14" style="36" customWidth="1"/>
    <col min="3152" max="3152" width="14.28515625" style="36" customWidth="1"/>
    <col min="3153" max="3153" width="17.5703125" style="36" customWidth="1"/>
    <col min="3154" max="3154" width="23.7109375" style="36" customWidth="1"/>
    <col min="3155" max="3155" width="13.28515625" style="36" customWidth="1"/>
    <col min="3156" max="3156" width="12.140625" style="36" customWidth="1"/>
    <col min="3157" max="3157" width="11.140625" style="36" customWidth="1"/>
    <col min="3158" max="3158" width="15.42578125" style="36" customWidth="1"/>
    <col min="3159" max="3176" width="9.140625" style="36" customWidth="1"/>
    <col min="3177" max="3328" width="9.140625" style="36"/>
    <col min="3329" max="3329" width="2.140625" style="36" customWidth="1"/>
    <col min="3330" max="3330" width="7.140625" style="36" bestFit="1" customWidth="1"/>
    <col min="3331" max="3331" width="10.7109375" style="36" bestFit="1" customWidth="1"/>
    <col min="3332" max="3332" width="3.42578125" style="36" customWidth="1"/>
    <col min="3333" max="3333" width="48.140625" style="36" customWidth="1"/>
    <col min="3334" max="3334" width="7.5703125" style="36" customWidth="1"/>
    <col min="3335" max="3335" width="17.28515625" style="36" customWidth="1"/>
    <col min="3336" max="3336" width="16.85546875" style="36" customWidth="1"/>
    <col min="3337" max="3337" width="3.140625" style="36" customWidth="1"/>
    <col min="3338" max="3339" width="9.140625" style="36"/>
    <col min="3340" max="3340" width="9.140625" style="36" customWidth="1"/>
    <col min="3341" max="3341" width="48.140625" style="36" customWidth="1"/>
    <col min="3342" max="3342" width="20" style="36" customWidth="1"/>
    <col min="3343" max="3343" width="14" style="36" customWidth="1"/>
    <col min="3344" max="3344" width="13" style="36" customWidth="1"/>
    <col min="3345" max="3345" width="12.5703125" style="36" customWidth="1"/>
    <col min="3346" max="3346" width="11.7109375" style="36" customWidth="1"/>
    <col min="3347" max="3347" width="13.42578125" style="36" customWidth="1"/>
    <col min="3348" max="3348" width="11.85546875" style="36" customWidth="1"/>
    <col min="3349" max="3349" width="12.28515625" style="36" customWidth="1"/>
    <col min="3350" max="3350" width="12.140625" style="36" customWidth="1"/>
    <col min="3351" max="3351" width="13.42578125" style="36" customWidth="1"/>
    <col min="3352" max="3352" width="11.85546875" style="36" customWidth="1"/>
    <col min="3353" max="3353" width="23.5703125" style="36" customWidth="1"/>
    <col min="3354" max="3354" width="12.140625" style="36" customWidth="1"/>
    <col min="3355" max="3355" width="46.42578125" style="36" customWidth="1"/>
    <col min="3356" max="3356" width="17" style="36" customWidth="1"/>
    <col min="3357" max="3357" width="11.140625" style="36" customWidth="1"/>
    <col min="3358" max="3358" width="13.140625" style="36" customWidth="1"/>
    <col min="3359" max="3359" width="12.140625" style="36" customWidth="1"/>
    <col min="3360" max="3360" width="13.28515625" style="36" customWidth="1"/>
    <col min="3361" max="3361" width="13" style="36" customWidth="1"/>
    <col min="3362" max="3362" width="13.42578125" style="36" customWidth="1"/>
    <col min="3363" max="3363" width="12.28515625" style="36" customWidth="1"/>
    <col min="3364" max="3364" width="12.5703125" style="36" customWidth="1"/>
    <col min="3365" max="3365" width="30" style="36" customWidth="1"/>
    <col min="3366" max="3366" width="12.5703125" style="36" customWidth="1"/>
    <col min="3367" max="3367" width="33.42578125" style="36" customWidth="1"/>
    <col min="3368" max="3368" width="13" style="36" customWidth="1"/>
    <col min="3369" max="3369" width="12.42578125" style="36" customWidth="1"/>
    <col min="3370" max="3370" width="13.5703125" style="36" customWidth="1"/>
    <col min="3371" max="3371" width="19.28515625" style="36" customWidth="1"/>
    <col min="3372" max="3372" width="13" style="36" customWidth="1"/>
    <col min="3373" max="3374" width="12.5703125" style="36" customWidth="1"/>
    <col min="3375" max="3375" width="15.7109375" style="36" customWidth="1"/>
    <col min="3376" max="3376" width="41.140625" style="36" customWidth="1"/>
    <col min="3377" max="3377" width="36.7109375" style="36" customWidth="1"/>
    <col min="3378" max="3378" width="34.42578125" style="36" customWidth="1"/>
    <col min="3379" max="3379" width="28.5703125" style="36" customWidth="1"/>
    <col min="3380" max="3380" width="26.85546875" style="36" customWidth="1"/>
    <col min="3381" max="3381" width="15.85546875" style="36" customWidth="1"/>
    <col min="3382" max="3382" width="15.7109375" style="36" customWidth="1"/>
    <col min="3383" max="3383" width="11.42578125" style="36" customWidth="1"/>
    <col min="3384" max="3384" width="9.140625" style="36" customWidth="1"/>
    <col min="3385" max="3385" width="39.42578125" style="36" customWidth="1"/>
    <col min="3386" max="3386" width="10.28515625" style="36" customWidth="1"/>
    <col min="3387" max="3387" width="13.85546875" style="36" customWidth="1"/>
    <col min="3388" max="3388" width="15.28515625" style="36" customWidth="1"/>
    <col min="3389" max="3389" width="16.85546875" style="36" customWidth="1"/>
    <col min="3390" max="3390" width="18.42578125" style="36" customWidth="1"/>
    <col min="3391" max="3391" width="20" style="36" customWidth="1"/>
    <col min="3392" max="3392" width="18.28515625" style="36" customWidth="1"/>
    <col min="3393" max="3393" width="17.42578125" style="36" customWidth="1"/>
    <col min="3394" max="3394" width="16.140625" style="36" customWidth="1"/>
    <col min="3395" max="3395" width="19.28515625" style="36" customWidth="1"/>
    <col min="3396" max="3396" width="17" style="36" customWidth="1"/>
    <col min="3397" max="3397" width="13.42578125" style="36" customWidth="1"/>
    <col min="3398" max="3398" width="22.85546875" style="36" customWidth="1"/>
    <col min="3399" max="3399" width="15.28515625" style="36" customWidth="1"/>
    <col min="3400" max="3400" width="20.140625" style="36" customWidth="1"/>
    <col min="3401" max="3401" width="18.28515625" style="36" customWidth="1"/>
    <col min="3402" max="3402" width="20.140625" style="36" customWidth="1"/>
    <col min="3403" max="3403" width="15.140625" style="36" customWidth="1"/>
    <col min="3404" max="3404" width="14.7109375" style="36" customWidth="1"/>
    <col min="3405" max="3405" width="11.7109375" style="36" customWidth="1"/>
    <col min="3406" max="3406" width="11.85546875" style="36" customWidth="1"/>
    <col min="3407" max="3407" width="14" style="36" customWidth="1"/>
    <col min="3408" max="3408" width="14.28515625" style="36" customWidth="1"/>
    <col min="3409" max="3409" width="17.5703125" style="36" customWidth="1"/>
    <col min="3410" max="3410" width="23.7109375" style="36" customWidth="1"/>
    <col min="3411" max="3411" width="13.28515625" style="36" customWidth="1"/>
    <col min="3412" max="3412" width="12.140625" style="36" customWidth="1"/>
    <col min="3413" max="3413" width="11.140625" style="36" customWidth="1"/>
    <col min="3414" max="3414" width="15.42578125" style="36" customWidth="1"/>
    <col min="3415" max="3432" width="9.140625" style="36" customWidth="1"/>
    <col min="3433" max="3584" width="9.140625" style="36"/>
    <col min="3585" max="3585" width="2.140625" style="36" customWidth="1"/>
    <col min="3586" max="3586" width="7.140625" style="36" bestFit="1" customWidth="1"/>
    <col min="3587" max="3587" width="10.7109375" style="36" bestFit="1" customWidth="1"/>
    <col min="3588" max="3588" width="3.42578125" style="36" customWidth="1"/>
    <col min="3589" max="3589" width="48.140625" style="36" customWidth="1"/>
    <col min="3590" max="3590" width="7.5703125" style="36" customWidth="1"/>
    <col min="3591" max="3591" width="17.28515625" style="36" customWidth="1"/>
    <col min="3592" max="3592" width="16.85546875" style="36" customWidth="1"/>
    <col min="3593" max="3593" width="3.140625" style="36" customWidth="1"/>
    <col min="3594" max="3595" width="9.140625" style="36"/>
    <col min="3596" max="3596" width="9.140625" style="36" customWidth="1"/>
    <col min="3597" max="3597" width="48.140625" style="36" customWidth="1"/>
    <col min="3598" max="3598" width="20" style="36" customWidth="1"/>
    <col min="3599" max="3599" width="14" style="36" customWidth="1"/>
    <col min="3600" max="3600" width="13" style="36" customWidth="1"/>
    <col min="3601" max="3601" width="12.5703125" style="36" customWidth="1"/>
    <col min="3602" max="3602" width="11.7109375" style="36" customWidth="1"/>
    <col min="3603" max="3603" width="13.42578125" style="36" customWidth="1"/>
    <col min="3604" max="3604" width="11.85546875" style="36" customWidth="1"/>
    <col min="3605" max="3605" width="12.28515625" style="36" customWidth="1"/>
    <col min="3606" max="3606" width="12.140625" style="36" customWidth="1"/>
    <col min="3607" max="3607" width="13.42578125" style="36" customWidth="1"/>
    <col min="3608" max="3608" width="11.85546875" style="36" customWidth="1"/>
    <col min="3609" max="3609" width="23.5703125" style="36" customWidth="1"/>
    <col min="3610" max="3610" width="12.140625" style="36" customWidth="1"/>
    <col min="3611" max="3611" width="46.42578125" style="36" customWidth="1"/>
    <col min="3612" max="3612" width="17" style="36" customWidth="1"/>
    <col min="3613" max="3613" width="11.140625" style="36" customWidth="1"/>
    <col min="3614" max="3614" width="13.140625" style="36" customWidth="1"/>
    <col min="3615" max="3615" width="12.140625" style="36" customWidth="1"/>
    <col min="3616" max="3616" width="13.28515625" style="36" customWidth="1"/>
    <col min="3617" max="3617" width="13" style="36" customWidth="1"/>
    <col min="3618" max="3618" width="13.42578125" style="36" customWidth="1"/>
    <col min="3619" max="3619" width="12.28515625" style="36" customWidth="1"/>
    <col min="3620" max="3620" width="12.5703125" style="36" customWidth="1"/>
    <col min="3621" max="3621" width="30" style="36" customWidth="1"/>
    <col min="3622" max="3622" width="12.5703125" style="36" customWidth="1"/>
    <col min="3623" max="3623" width="33.42578125" style="36" customWidth="1"/>
    <col min="3624" max="3624" width="13" style="36" customWidth="1"/>
    <col min="3625" max="3625" width="12.42578125" style="36" customWidth="1"/>
    <col min="3626" max="3626" width="13.5703125" style="36" customWidth="1"/>
    <col min="3627" max="3627" width="19.28515625" style="36" customWidth="1"/>
    <col min="3628" max="3628" width="13" style="36" customWidth="1"/>
    <col min="3629" max="3630" width="12.5703125" style="36" customWidth="1"/>
    <col min="3631" max="3631" width="15.7109375" style="36" customWidth="1"/>
    <col min="3632" max="3632" width="41.140625" style="36" customWidth="1"/>
    <col min="3633" max="3633" width="36.7109375" style="36" customWidth="1"/>
    <col min="3634" max="3634" width="34.42578125" style="36" customWidth="1"/>
    <col min="3635" max="3635" width="28.5703125" style="36" customWidth="1"/>
    <col min="3636" max="3636" width="26.85546875" style="36" customWidth="1"/>
    <col min="3637" max="3637" width="15.85546875" style="36" customWidth="1"/>
    <col min="3638" max="3638" width="15.7109375" style="36" customWidth="1"/>
    <col min="3639" max="3639" width="11.42578125" style="36" customWidth="1"/>
    <col min="3640" max="3640" width="9.140625" style="36" customWidth="1"/>
    <col min="3641" max="3641" width="39.42578125" style="36" customWidth="1"/>
    <col min="3642" max="3642" width="10.28515625" style="36" customWidth="1"/>
    <col min="3643" max="3643" width="13.85546875" style="36" customWidth="1"/>
    <col min="3644" max="3644" width="15.28515625" style="36" customWidth="1"/>
    <col min="3645" max="3645" width="16.85546875" style="36" customWidth="1"/>
    <col min="3646" max="3646" width="18.42578125" style="36" customWidth="1"/>
    <col min="3647" max="3647" width="20" style="36" customWidth="1"/>
    <col min="3648" max="3648" width="18.28515625" style="36" customWidth="1"/>
    <col min="3649" max="3649" width="17.42578125" style="36" customWidth="1"/>
    <col min="3650" max="3650" width="16.140625" style="36" customWidth="1"/>
    <col min="3651" max="3651" width="19.28515625" style="36" customWidth="1"/>
    <col min="3652" max="3652" width="17" style="36" customWidth="1"/>
    <col min="3653" max="3653" width="13.42578125" style="36" customWidth="1"/>
    <col min="3654" max="3654" width="22.85546875" style="36" customWidth="1"/>
    <col min="3655" max="3655" width="15.28515625" style="36" customWidth="1"/>
    <col min="3656" max="3656" width="20.140625" style="36" customWidth="1"/>
    <col min="3657" max="3657" width="18.28515625" style="36" customWidth="1"/>
    <col min="3658" max="3658" width="20.140625" style="36" customWidth="1"/>
    <col min="3659" max="3659" width="15.140625" style="36" customWidth="1"/>
    <col min="3660" max="3660" width="14.7109375" style="36" customWidth="1"/>
    <col min="3661" max="3661" width="11.7109375" style="36" customWidth="1"/>
    <col min="3662" max="3662" width="11.85546875" style="36" customWidth="1"/>
    <col min="3663" max="3663" width="14" style="36" customWidth="1"/>
    <col min="3664" max="3664" width="14.28515625" style="36" customWidth="1"/>
    <col min="3665" max="3665" width="17.5703125" style="36" customWidth="1"/>
    <col min="3666" max="3666" width="23.7109375" style="36" customWidth="1"/>
    <col min="3667" max="3667" width="13.28515625" style="36" customWidth="1"/>
    <col min="3668" max="3668" width="12.140625" style="36" customWidth="1"/>
    <col min="3669" max="3669" width="11.140625" style="36" customWidth="1"/>
    <col min="3670" max="3670" width="15.42578125" style="36" customWidth="1"/>
    <col min="3671" max="3688" width="9.140625" style="36" customWidth="1"/>
    <col min="3689" max="3840" width="9.140625" style="36"/>
    <col min="3841" max="3841" width="2.140625" style="36" customWidth="1"/>
    <col min="3842" max="3842" width="7.140625" style="36" bestFit="1" customWidth="1"/>
    <col min="3843" max="3843" width="10.7109375" style="36" bestFit="1" customWidth="1"/>
    <col min="3844" max="3844" width="3.42578125" style="36" customWidth="1"/>
    <col min="3845" max="3845" width="48.140625" style="36" customWidth="1"/>
    <col min="3846" max="3846" width="7.5703125" style="36" customWidth="1"/>
    <col min="3847" max="3847" width="17.28515625" style="36" customWidth="1"/>
    <col min="3848" max="3848" width="16.85546875" style="36" customWidth="1"/>
    <col min="3849" max="3849" width="3.140625" style="36" customWidth="1"/>
    <col min="3850" max="3851" width="9.140625" style="36"/>
    <col min="3852" max="3852" width="9.140625" style="36" customWidth="1"/>
    <col min="3853" max="3853" width="48.140625" style="36" customWidth="1"/>
    <col min="3854" max="3854" width="20" style="36" customWidth="1"/>
    <col min="3855" max="3855" width="14" style="36" customWidth="1"/>
    <col min="3856" max="3856" width="13" style="36" customWidth="1"/>
    <col min="3857" max="3857" width="12.5703125" style="36" customWidth="1"/>
    <col min="3858" max="3858" width="11.7109375" style="36" customWidth="1"/>
    <col min="3859" max="3859" width="13.42578125" style="36" customWidth="1"/>
    <col min="3860" max="3860" width="11.85546875" style="36" customWidth="1"/>
    <col min="3861" max="3861" width="12.28515625" style="36" customWidth="1"/>
    <col min="3862" max="3862" width="12.140625" style="36" customWidth="1"/>
    <col min="3863" max="3863" width="13.42578125" style="36" customWidth="1"/>
    <col min="3864" max="3864" width="11.85546875" style="36" customWidth="1"/>
    <col min="3865" max="3865" width="23.5703125" style="36" customWidth="1"/>
    <col min="3866" max="3866" width="12.140625" style="36" customWidth="1"/>
    <col min="3867" max="3867" width="46.42578125" style="36" customWidth="1"/>
    <col min="3868" max="3868" width="17" style="36" customWidth="1"/>
    <col min="3869" max="3869" width="11.140625" style="36" customWidth="1"/>
    <col min="3870" max="3870" width="13.140625" style="36" customWidth="1"/>
    <col min="3871" max="3871" width="12.140625" style="36" customWidth="1"/>
    <col min="3872" max="3872" width="13.28515625" style="36" customWidth="1"/>
    <col min="3873" max="3873" width="13" style="36" customWidth="1"/>
    <col min="3874" max="3874" width="13.42578125" style="36" customWidth="1"/>
    <col min="3875" max="3875" width="12.28515625" style="36" customWidth="1"/>
    <col min="3876" max="3876" width="12.5703125" style="36" customWidth="1"/>
    <col min="3877" max="3877" width="30" style="36" customWidth="1"/>
    <col min="3878" max="3878" width="12.5703125" style="36" customWidth="1"/>
    <col min="3879" max="3879" width="33.42578125" style="36" customWidth="1"/>
    <col min="3880" max="3880" width="13" style="36" customWidth="1"/>
    <col min="3881" max="3881" width="12.42578125" style="36" customWidth="1"/>
    <col min="3882" max="3882" width="13.5703125" style="36" customWidth="1"/>
    <col min="3883" max="3883" width="19.28515625" style="36" customWidth="1"/>
    <col min="3884" max="3884" width="13" style="36" customWidth="1"/>
    <col min="3885" max="3886" width="12.5703125" style="36" customWidth="1"/>
    <col min="3887" max="3887" width="15.7109375" style="36" customWidth="1"/>
    <col min="3888" max="3888" width="41.140625" style="36" customWidth="1"/>
    <col min="3889" max="3889" width="36.7109375" style="36" customWidth="1"/>
    <col min="3890" max="3890" width="34.42578125" style="36" customWidth="1"/>
    <col min="3891" max="3891" width="28.5703125" style="36" customWidth="1"/>
    <col min="3892" max="3892" width="26.85546875" style="36" customWidth="1"/>
    <col min="3893" max="3893" width="15.85546875" style="36" customWidth="1"/>
    <col min="3894" max="3894" width="15.7109375" style="36" customWidth="1"/>
    <col min="3895" max="3895" width="11.42578125" style="36" customWidth="1"/>
    <col min="3896" max="3896" width="9.140625" style="36" customWidth="1"/>
    <col min="3897" max="3897" width="39.42578125" style="36" customWidth="1"/>
    <col min="3898" max="3898" width="10.28515625" style="36" customWidth="1"/>
    <col min="3899" max="3899" width="13.85546875" style="36" customWidth="1"/>
    <col min="3900" max="3900" width="15.28515625" style="36" customWidth="1"/>
    <col min="3901" max="3901" width="16.85546875" style="36" customWidth="1"/>
    <col min="3902" max="3902" width="18.42578125" style="36" customWidth="1"/>
    <col min="3903" max="3903" width="20" style="36" customWidth="1"/>
    <col min="3904" max="3904" width="18.28515625" style="36" customWidth="1"/>
    <col min="3905" max="3905" width="17.42578125" style="36" customWidth="1"/>
    <col min="3906" max="3906" width="16.140625" style="36" customWidth="1"/>
    <col min="3907" max="3907" width="19.28515625" style="36" customWidth="1"/>
    <col min="3908" max="3908" width="17" style="36" customWidth="1"/>
    <col min="3909" max="3909" width="13.42578125" style="36" customWidth="1"/>
    <col min="3910" max="3910" width="22.85546875" style="36" customWidth="1"/>
    <col min="3911" max="3911" width="15.28515625" style="36" customWidth="1"/>
    <col min="3912" max="3912" width="20.140625" style="36" customWidth="1"/>
    <col min="3913" max="3913" width="18.28515625" style="36" customWidth="1"/>
    <col min="3914" max="3914" width="20.140625" style="36" customWidth="1"/>
    <col min="3915" max="3915" width="15.140625" style="36" customWidth="1"/>
    <col min="3916" max="3916" width="14.7109375" style="36" customWidth="1"/>
    <col min="3917" max="3917" width="11.7109375" style="36" customWidth="1"/>
    <col min="3918" max="3918" width="11.85546875" style="36" customWidth="1"/>
    <col min="3919" max="3919" width="14" style="36" customWidth="1"/>
    <col min="3920" max="3920" width="14.28515625" style="36" customWidth="1"/>
    <col min="3921" max="3921" width="17.5703125" style="36" customWidth="1"/>
    <col min="3922" max="3922" width="23.7109375" style="36" customWidth="1"/>
    <col min="3923" max="3923" width="13.28515625" style="36" customWidth="1"/>
    <col min="3924" max="3924" width="12.140625" style="36" customWidth="1"/>
    <col min="3925" max="3925" width="11.140625" style="36" customWidth="1"/>
    <col min="3926" max="3926" width="15.42578125" style="36" customWidth="1"/>
    <col min="3927" max="3944" width="9.140625" style="36" customWidth="1"/>
    <col min="3945" max="4096" width="9.140625" style="36"/>
    <col min="4097" max="4097" width="2.140625" style="36" customWidth="1"/>
    <col min="4098" max="4098" width="7.140625" style="36" bestFit="1" customWidth="1"/>
    <col min="4099" max="4099" width="10.7109375" style="36" bestFit="1" customWidth="1"/>
    <col min="4100" max="4100" width="3.42578125" style="36" customWidth="1"/>
    <col min="4101" max="4101" width="48.140625" style="36" customWidth="1"/>
    <col min="4102" max="4102" width="7.5703125" style="36" customWidth="1"/>
    <col min="4103" max="4103" width="17.28515625" style="36" customWidth="1"/>
    <col min="4104" max="4104" width="16.85546875" style="36" customWidth="1"/>
    <col min="4105" max="4105" width="3.140625" style="36" customWidth="1"/>
    <col min="4106" max="4107" width="9.140625" style="36"/>
    <col min="4108" max="4108" width="9.140625" style="36" customWidth="1"/>
    <col min="4109" max="4109" width="48.140625" style="36" customWidth="1"/>
    <col min="4110" max="4110" width="20" style="36" customWidth="1"/>
    <col min="4111" max="4111" width="14" style="36" customWidth="1"/>
    <col min="4112" max="4112" width="13" style="36" customWidth="1"/>
    <col min="4113" max="4113" width="12.5703125" style="36" customWidth="1"/>
    <col min="4114" max="4114" width="11.7109375" style="36" customWidth="1"/>
    <col min="4115" max="4115" width="13.42578125" style="36" customWidth="1"/>
    <col min="4116" max="4116" width="11.85546875" style="36" customWidth="1"/>
    <col min="4117" max="4117" width="12.28515625" style="36" customWidth="1"/>
    <col min="4118" max="4118" width="12.140625" style="36" customWidth="1"/>
    <col min="4119" max="4119" width="13.42578125" style="36" customWidth="1"/>
    <col min="4120" max="4120" width="11.85546875" style="36" customWidth="1"/>
    <col min="4121" max="4121" width="23.5703125" style="36" customWidth="1"/>
    <col min="4122" max="4122" width="12.140625" style="36" customWidth="1"/>
    <col min="4123" max="4123" width="46.42578125" style="36" customWidth="1"/>
    <col min="4124" max="4124" width="17" style="36" customWidth="1"/>
    <col min="4125" max="4125" width="11.140625" style="36" customWidth="1"/>
    <col min="4126" max="4126" width="13.140625" style="36" customWidth="1"/>
    <col min="4127" max="4127" width="12.140625" style="36" customWidth="1"/>
    <col min="4128" max="4128" width="13.28515625" style="36" customWidth="1"/>
    <col min="4129" max="4129" width="13" style="36" customWidth="1"/>
    <col min="4130" max="4130" width="13.42578125" style="36" customWidth="1"/>
    <col min="4131" max="4131" width="12.28515625" style="36" customWidth="1"/>
    <col min="4132" max="4132" width="12.5703125" style="36" customWidth="1"/>
    <col min="4133" max="4133" width="30" style="36" customWidth="1"/>
    <col min="4134" max="4134" width="12.5703125" style="36" customWidth="1"/>
    <col min="4135" max="4135" width="33.42578125" style="36" customWidth="1"/>
    <col min="4136" max="4136" width="13" style="36" customWidth="1"/>
    <col min="4137" max="4137" width="12.42578125" style="36" customWidth="1"/>
    <col min="4138" max="4138" width="13.5703125" style="36" customWidth="1"/>
    <col min="4139" max="4139" width="19.28515625" style="36" customWidth="1"/>
    <col min="4140" max="4140" width="13" style="36" customWidth="1"/>
    <col min="4141" max="4142" width="12.5703125" style="36" customWidth="1"/>
    <col min="4143" max="4143" width="15.7109375" style="36" customWidth="1"/>
    <col min="4144" max="4144" width="41.140625" style="36" customWidth="1"/>
    <col min="4145" max="4145" width="36.7109375" style="36" customWidth="1"/>
    <col min="4146" max="4146" width="34.42578125" style="36" customWidth="1"/>
    <col min="4147" max="4147" width="28.5703125" style="36" customWidth="1"/>
    <col min="4148" max="4148" width="26.85546875" style="36" customWidth="1"/>
    <col min="4149" max="4149" width="15.85546875" style="36" customWidth="1"/>
    <col min="4150" max="4150" width="15.7109375" style="36" customWidth="1"/>
    <col min="4151" max="4151" width="11.42578125" style="36" customWidth="1"/>
    <col min="4152" max="4152" width="9.140625" style="36" customWidth="1"/>
    <col min="4153" max="4153" width="39.42578125" style="36" customWidth="1"/>
    <col min="4154" max="4154" width="10.28515625" style="36" customWidth="1"/>
    <col min="4155" max="4155" width="13.85546875" style="36" customWidth="1"/>
    <col min="4156" max="4156" width="15.28515625" style="36" customWidth="1"/>
    <col min="4157" max="4157" width="16.85546875" style="36" customWidth="1"/>
    <col min="4158" max="4158" width="18.42578125" style="36" customWidth="1"/>
    <col min="4159" max="4159" width="20" style="36" customWidth="1"/>
    <col min="4160" max="4160" width="18.28515625" style="36" customWidth="1"/>
    <col min="4161" max="4161" width="17.42578125" style="36" customWidth="1"/>
    <col min="4162" max="4162" width="16.140625" style="36" customWidth="1"/>
    <col min="4163" max="4163" width="19.28515625" style="36" customWidth="1"/>
    <col min="4164" max="4164" width="17" style="36" customWidth="1"/>
    <col min="4165" max="4165" width="13.42578125" style="36" customWidth="1"/>
    <col min="4166" max="4166" width="22.85546875" style="36" customWidth="1"/>
    <col min="4167" max="4167" width="15.28515625" style="36" customWidth="1"/>
    <col min="4168" max="4168" width="20.140625" style="36" customWidth="1"/>
    <col min="4169" max="4169" width="18.28515625" style="36" customWidth="1"/>
    <col min="4170" max="4170" width="20.140625" style="36" customWidth="1"/>
    <col min="4171" max="4171" width="15.140625" style="36" customWidth="1"/>
    <col min="4172" max="4172" width="14.7109375" style="36" customWidth="1"/>
    <col min="4173" max="4173" width="11.7109375" style="36" customWidth="1"/>
    <col min="4174" max="4174" width="11.85546875" style="36" customWidth="1"/>
    <col min="4175" max="4175" width="14" style="36" customWidth="1"/>
    <col min="4176" max="4176" width="14.28515625" style="36" customWidth="1"/>
    <col min="4177" max="4177" width="17.5703125" style="36" customWidth="1"/>
    <col min="4178" max="4178" width="23.7109375" style="36" customWidth="1"/>
    <col min="4179" max="4179" width="13.28515625" style="36" customWidth="1"/>
    <col min="4180" max="4180" width="12.140625" style="36" customWidth="1"/>
    <col min="4181" max="4181" width="11.140625" style="36" customWidth="1"/>
    <col min="4182" max="4182" width="15.42578125" style="36" customWidth="1"/>
    <col min="4183" max="4200" width="9.140625" style="36" customWidth="1"/>
    <col min="4201" max="4352" width="9.140625" style="36"/>
    <col min="4353" max="4353" width="2.140625" style="36" customWidth="1"/>
    <col min="4354" max="4354" width="7.140625" style="36" bestFit="1" customWidth="1"/>
    <col min="4355" max="4355" width="10.7109375" style="36" bestFit="1" customWidth="1"/>
    <col min="4356" max="4356" width="3.42578125" style="36" customWidth="1"/>
    <col min="4357" max="4357" width="48.140625" style="36" customWidth="1"/>
    <col min="4358" max="4358" width="7.5703125" style="36" customWidth="1"/>
    <col min="4359" max="4359" width="17.28515625" style="36" customWidth="1"/>
    <col min="4360" max="4360" width="16.85546875" style="36" customWidth="1"/>
    <col min="4361" max="4361" width="3.140625" style="36" customWidth="1"/>
    <col min="4362" max="4363" width="9.140625" style="36"/>
    <col min="4364" max="4364" width="9.140625" style="36" customWidth="1"/>
    <col min="4365" max="4365" width="48.140625" style="36" customWidth="1"/>
    <col min="4366" max="4366" width="20" style="36" customWidth="1"/>
    <col min="4367" max="4367" width="14" style="36" customWidth="1"/>
    <col min="4368" max="4368" width="13" style="36" customWidth="1"/>
    <col min="4369" max="4369" width="12.5703125" style="36" customWidth="1"/>
    <col min="4370" max="4370" width="11.7109375" style="36" customWidth="1"/>
    <col min="4371" max="4371" width="13.42578125" style="36" customWidth="1"/>
    <col min="4372" max="4372" width="11.85546875" style="36" customWidth="1"/>
    <col min="4373" max="4373" width="12.28515625" style="36" customWidth="1"/>
    <col min="4374" max="4374" width="12.140625" style="36" customWidth="1"/>
    <col min="4375" max="4375" width="13.42578125" style="36" customWidth="1"/>
    <col min="4376" max="4376" width="11.85546875" style="36" customWidth="1"/>
    <col min="4377" max="4377" width="23.5703125" style="36" customWidth="1"/>
    <col min="4378" max="4378" width="12.140625" style="36" customWidth="1"/>
    <col min="4379" max="4379" width="46.42578125" style="36" customWidth="1"/>
    <col min="4380" max="4380" width="17" style="36" customWidth="1"/>
    <col min="4381" max="4381" width="11.140625" style="36" customWidth="1"/>
    <col min="4382" max="4382" width="13.140625" style="36" customWidth="1"/>
    <col min="4383" max="4383" width="12.140625" style="36" customWidth="1"/>
    <col min="4384" max="4384" width="13.28515625" style="36" customWidth="1"/>
    <col min="4385" max="4385" width="13" style="36" customWidth="1"/>
    <col min="4386" max="4386" width="13.42578125" style="36" customWidth="1"/>
    <col min="4387" max="4387" width="12.28515625" style="36" customWidth="1"/>
    <col min="4388" max="4388" width="12.5703125" style="36" customWidth="1"/>
    <col min="4389" max="4389" width="30" style="36" customWidth="1"/>
    <col min="4390" max="4390" width="12.5703125" style="36" customWidth="1"/>
    <col min="4391" max="4391" width="33.42578125" style="36" customWidth="1"/>
    <col min="4392" max="4392" width="13" style="36" customWidth="1"/>
    <col min="4393" max="4393" width="12.42578125" style="36" customWidth="1"/>
    <col min="4394" max="4394" width="13.5703125" style="36" customWidth="1"/>
    <col min="4395" max="4395" width="19.28515625" style="36" customWidth="1"/>
    <col min="4396" max="4396" width="13" style="36" customWidth="1"/>
    <col min="4397" max="4398" width="12.5703125" style="36" customWidth="1"/>
    <col min="4399" max="4399" width="15.7109375" style="36" customWidth="1"/>
    <col min="4400" max="4400" width="41.140625" style="36" customWidth="1"/>
    <col min="4401" max="4401" width="36.7109375" style="36" customWidth="1"/>
    <col min="4402" max="4402" width="34.42578125" style="36" customWidth="1"/>
    <col min="4403" max="4403" width="28.5703125" style="36" customWidth="1"/>
    <col min="4404" max="4404" width="26.85546875" style="36" customWidth="1"/>
    <col min="4405" max="4405" width="15.85546875" style="36" customWidth="1"/>
    <col min="4406" max="4406" width="15.7109375" style="36" customWidth="1"/>
    <col min="4407" max="4407" width="11.42578125" style="36" customWidth="1"/>
    <col min="4408" max="4408" width="9.140625" style="36" customWidth="1"/>
    <col min="4409" max="4409" width="39.42578125" style="36" customWidth="1"/>
    <col min="4410" max="4410" width="10.28515625" style="36" customWidth="1"/>
    <col min="4411" max="4411" width="13.85546875" style="36" customWidth="1"/>
    <col min="4412" max="4412" width="15.28515625" style="36" customWidth="1"/>
    <col min="4413" max="4413" width="16.85546875" style="36" customWidth="1"/>
    <col min="4414" max="4414" width="18.42578125" style="36" customWidth="1"/>
    <col min="4415" max="4415" width="20" style="36" customWidth="1"/>
    <col min="4416" max="4416" width="18.28515625" style="36" customWidth="1"/>
    <col min="4417" max="4417" width="17.42578125" style="36" customWidth="1"/>
    <col min="4418" max="4418" width="16.140625" style="36" customWidth="1"/>
    <col min="4419" max="4419" width="19.28515625" style="36" customWidth="1"/>
    <col min="4420" max="4420" width="17" style="36" customWidth="1"/>
    <col min="4421" max="4421" width="13.42578125" style="36" customWidth="1"/>
    <col min="4422" max="4422" width="22.85546875" style="36" customWidth="1"/>
    <col min="4423" max="4423" width="15.28515625" style="36" customWidth="1"/>
    <col min="4424" max="4424" width="20.140625" style="36" customWidth="1"/>
    <col min="4425" max="4425" width="18.28515625" style="36" customWidth="1"/>
    <col min="4426" max="4426" width="20.140625" style="36" customWidth="1"/>
    <col min="4427" max="4427" width="15.140625" style="36" customWidth="1"/>
    <col min="4428" max="4428" width="14.7109375" style="36" customWidth="1"/>
    <col min="4429" max="4429" width="11.7109375" style="36" customWidth="1"/>
    <col min="4430" max="4430" width="11.85546875" style="36" customWidth="1"/>
    <col min="4431" max="4431" width="14" style="36" customWidth="1"/>
    <col min="4432" max="4432" width="14.28515625" style="36" customWidth="1"/>
    <col min="4433" max="4433" width="17.5703125" style="36" customWidth="1"/>
    <col min="4434" max="4434" width="23.7109375" style="36" customWidth="1"/>
    <col min="4435" max="4435" width="13.28515625" style="36" customWidth="1"/>
    <col min="4436" max="4436" width="12.140625" style="36" customWidth="1"/>
    <col min="4437" max="4437" width="11.140625" style="36" customWidth="1"/>
    <col min="4438" max="4438" width="15.42578125" style="36" customWidth="1"/>
    <col min="4439" max="4456" width="9.140625" style="36" customWidth="1"/>
    <col min="4457" max="4608" width="9.140625" style="36"/>
    <col min="4609" max="4609" width="2.140625" style="36" customWidth="1"/>
    <col min="4610" max="4610" width="7.140625" style="36" bestFit="1" customWidth="1"/>
    <col min="4611" max="4611" width="10.7109375" style="36" bestFit="1" customWidth="1"/>
    <col min="4612" max="4612" width="3.42578125" style="36" customWidth="1"/>
    <col min="4613" max="4613" width="48.140625" style="36" customWidth="1"/>
    <col min="4614" max="4614" width="7.5703125" style="36" customWidth="1"/>
    <col min="4615" max="4615" width="17.28515625" style="36" customWidth="1"/>
    <col min="4616" max="4616" width="16.85546875" style="36" customWidth="1"/>
    <col min="4617" max="4617" width="3.140625" style="36" customWidth="1"/>
    <col min="4618" max="4619" width="9.140625" style="36"/>
    <col min="4620" max="4620" width="9.140625" style="36" customWidth="1"/>
    <col min="4621" max="4621" width="48.140625" style="36" customWidth="1"/>
    <col min="4622" max="4622" width="20" style="36" customWidth="1"/>
    <col min="4623" max="4623" width="14" style="36" customWidth="1"/>
    <col min="4624" max="4624" width="13" style="36" customWidth="1"/>
    <col min="4625" max="4625" width="12.5703125" style="36" customWidth="1"/>
    <col min="4626" max="4626" width="11.7109375" style="36" customWidth="1"/>
    <col min="4627" max="4627" width="13.42578125" style="36" customWidth="1"/>
    <col min="4628" max="4628" width="11.85546875" style="36" customWidth="1"/>
    <col min="4629" max="4629" width="12.28515625" style="36" customWidth="1"/>
    <col min="4630" max="4630" width="12.140625" style="36" customWidth="1"/>
    <col min="4631" max="4631" width="13.42578125" style="36" customWidth="1"/>
    <col min="4632" max="4632" width="11.85546875" style="36" customWidth="1"/>
    <col min="4633" max="4633" width="23.5703125" style="36" customWidth="1"/>
    <col min="4634" max="4634" width="12.140625" style="36" customWidth="1"/>
    <col min="4635" max="4635" width="46.42578125" style="36" customWidth="1"/>
    <col min="4636" max="4636" width="17" style="36" customWidth="1"/>
    <col min="4637" max="4637" width="11.140625" style="36" customWidth="1"/>
    <col min="4638" max="4638" width="13.140625" style="36" customWidth="1"/>
    <col min="4639" max="4639" width="12.140625" style="36" customWidth="1"/>
    <col min="4640" max="4640" width="13.28515625" style="36" customWidth="1"/>
    <col min="4641" max="4641" width="13" style="36" customWidth="1"/>
    <col min="4642" max="4642" width="13.42578125" style="36" customWidth="1"/>
    <col min="4643" max="4643" width="12.28515625" style="36" customWidth="1"/>
    <col min="4644" max="4644" width="12.5703125" style="36" customWidth="1"/>
    <col min="4645" max="4645" width="30" style="36" customWidth="1"/>
    <col min="4646" max="4646" width="12.5703125" style="36" customWidth="1"/>
    <col min="4647" max="4647" width="33.42578125" style="36" customWidth="1"/>
    <col min="4648" max="4648" width="13" style="36" customWidth="1"/>
    <col min="4649" max="4649" width="12.42578125" style="36" customWidth="1"/>
    <col min="4650" max="4650" width="13.5703125" style="36" customWidth="1"/>
    <col min="4651" max="4651" width="19.28515625" style="36" customWidth="1"/>
    <col min="4652" max="4652" width="13" style="36" customWidth="1"/>
    <col min="4653" max="4654" width="12.5703125" style="36" customWidth="1"/>
    <col min="4655" max="4655" width="15.7109375" style="36" customWidth="1"/>
    <col min="4656" max="4656" width="41.140625" style="36" customWidth="1"/>
    <col min="4657" max="4657" width="36.7109375" style="36" customWidth="1"/>
    <col min="4658" max="4658" width="34.42578125" style="36" customWidth="1"/>
    <col min="4659" max="4659" width="28.5703125" style="36" customWidth="1"/>
    <col min="4660" max="4660" width="26.85546875" style="36" customWidth="1"/>
    <col min="4661" max="4661" width="15.85546875" style="36" customWidth="1"/>
    <col min="4662" max="4662" width="15.7109375" style="36" customWidth="1"/>
    <col min="4663" max="4663" width="11.42578125" style="36" customWidth="1"/>
    <col min="4664" max="4664" width="9.140625" style="36" customWidth="1"/>
    <col min="4665" max="4665" width="39.42578125" style="36" customWidth="1"/>
    <col min="4666" max="4666" width="10.28515625" style="36" customWidth="1"/>
    <col min="4667" max="4667" width="13.85546875" style="36" customWidth="1"/>
    <col min="4668" max="4668" width="15.28515625" style="36" customWidth="1"/>
    <col min="4669" max="4669" width="16.85546875" style="36" customWidth="1"/>
    <col min="4670" max="4670" width="18.42578125" style="36" customWidth="1"/>
    <col min="4671" max="4671" width="20" style="36" customWidth="1"/>
    <col min="4672" max="4672" width="18.28515625" style="36" customWidth="1"/>
    <col min="4673" max="4673" width="17.42578125" style="36" customWidth="1"/>
    <col min="4674" max="4674" width="16.140625" style="36" customWidth="1"/>
    <col min="4675" max="4675" width="19.28515625" style="36" customWidth="1"/>
    <col min="4676" max="4676" width="17" style="36" customWidth="1"/>
    <col min="4677" max="4677" width="13.42578125" style="36" customWidth="1"/>
    <col min="4678" max="4678" width="22.85546875" style="36" customWidth="1"/>
    <col min="4679" max="4679" width="15.28515625" style="36" customWidth="1"/>
    <col min="4680" max="4680" width="20.140625" style="36" customWidth="1"/>
    <col min="4681" max="4681" width="18.28515625" style="36" customWidth="1"/>
    <col min="4682" max="4682" width="20.140625" style="36" customWidth="1"/>
    <col min="4683" max="4683" width="15.140625" style="36" customWidth="1"/>
    <col min="4684" max="4684" width="14.7109375" style="36" customWidth="1"/>
    <col min="4685" max="4685" width="11.7109375" style="36" customWidth="1"/>
    <col min="4686" max="4686" width="11.85546875" style="36" customWidth="1"/>
    <col min="4687" max="4687" width="14" style="36" customWidth="1"/>
    <col min="4688" max="4688" width="14.28515625" style="36" customWidth="1"/>
    <col min="4689" max="4689" width="17.5703125" style="36" customWidth="1"/>
    <col min="4690" max="4690" width="23.7109375" style="36" customWidth="1"/>
    <col min="4691" max="4691" width="13.28515625" style="36" customWidth="1"/>
    <col min="4692" max="4692" width="12.140625" style="36" customWidth="1"/>
    <col min="4693" max="4693" width="11.140625" style="36" customWidth="1"/>
    <col min="4694" max="4694" width="15.42578125" style="36" customWidth="1"/>
    <col min="4695" max="4712" width="9.140625" style="36" customWidth="1"/>
    <col min="4713" max="4864" width="9.140625" style="36"/>
    <col min="4865" max="4865" width="2.140625" style="36" customWidth="1"/>
    <col min="4866" max="4866" width="7.140625" style="36" bestFit="1" customWidth="1"/>
    <col min="4867" max="4867" width="10.7109375" style="36" bestFit="1" customWidth="1"/>
    <col min="4868" max="4868" width="3.42578125" style="36" customWidth="1"/>
    <col min="4869" max="4869" width="48.140625" style="36" customWidth="1"/>
    <col min="4870" max="4870" width="7.5703125" style="36" customWidth="1"/>
    <col min="4871" max="4871" width="17.28515625" style="36" customWidth="1"/>
    <col min="4872" max="4872" width="16.85546875" style="36" customWidth="1"/>
    <col min="4873" max="4873" width="3.140625" style="36" customWidth="1"/>
    <col min="4874" max="4875" width="9.140625" style="36"/>
    <col min="4876" max="4876" width="9.140625" style="36" customWidth="1"/>
    <col min="4877" max="4877" width="48.140625" style="36" customWidth="1"/>
    <col min="4878" max="4878" width="20" style="36" customWidth="1"/>
    <col min="4879" max="4879" width="14" style="36" customWidth="1"/>
    <col min="4880" max="4880" width="13" style="36" customWidth="1"/>
    <col min="4881" max="4881" width="12.5703125" style="36" customWidth="1"/>
    <col min="4882" max="4882" width="11.7109375" style="36" customWidth="1"/>
    <col min="4883" max="4883" width="13.42578125" style="36" customWidth="1"/>
    <col min="4884" max="4884" width="11.85546875" style="36" customWidth="1"/>
    <col min="4885" max="4885" width="12.28515625" style="36" customWidth="1"/>
    <col min="4886" max="4886" width="12.140625" style="36" customWidth="1"/>
    <col min="4887" max="4887" width="13.42578125" style="36" customWidth="1"/>
    <col min="4888" max="4888" width="11.85546875" style="36" customWidth="1"/>
    <col min="4889" max="4889" width="23.5703125" style="36" customWidth="1"/>
    <col min="4890" max="4890" width="12.140625" style="36" customWidth="1"/>
    <col min="4891" max="4891" width="46.42578125" style="36" customWidth="1"/>
    <col min="4892" max="4892" width="17" style="36" customWidth="1"/>
    <col min="4893" max="4893" width="11.140625" style="36" customWidth="1"/>
    <col min="4894" max="4894" width="13.140625" style="36" customWidth="1"/>
    <col min="4895" max="4895" width="12.140625" style="36" customWidth="1"/>
    <col min="4896" max="4896" width="13.28515625" style="36" customWidth="1"/>
    <col min="4897" max="4897" width="13" style="36" customWidth="1"/>
    <col min="4898" max="4898" width="13.42578125" style="36" customWidth="1"/>
    <col min="4899" max="4899" width="12.28515625" style="36" customWidth="1"/>
    <col min="4900" max="4900" width="12.5703125" style="36" customWidth="1"/>
    <col min="4901" max="4901" width="30" style="36" customWidth="1"/>
    <col min="4902" max="4902" width="12.5703125" style="36" customWidth="1"/>
    <col min="4903" max="4903" width="33.42578125" style="36" customWidth="1"/>
    <col min="4904" max="4904" width="13" style="36" customWidth="1"/>
    <col min="4905" max="4905" width="12.42578125" style="36" customWidth="1"/>
    <col min="4906" max="4906" width="13.5703125" style="36" customWidth="1"/>
    <col min="4907" max="4907" width="19.28515625" style="36" customWidth="1"/>
    <col min="4908" max="4908" width="13" style="36" customWidth="1"/>
    <col min="4909" max="4910" width="12.5703125" style="36" customWidth="1"/>
    <col min="4911" max="4911" width="15.7109375" style="36" customWidth="1"/>
    <col min="4912" max="4912" width="41.140625" style="36" customWidth="1"/>
    <col min="4913" max="4913" width="36.7109375" style="36" customWidth="1"/>
    <col min="4914" max="4914" width="34.42578125" style="36" customWidth="1"/>
    <col min="4915" max="4915" width="28.5703125" style="36" customWidth="1"/>
    <col min="4916" max="4916" width="26.85546875" style="36" customWidth="1"/>
    <col min="4917" max="4917" width="15.85546875" style="36" customWidth="1"/>
    <col min="4918" max="4918" width="15.7109375" style="36" customWidth="1"/>
    <col min="4919" max="4919" width="11.42578125" style="36" customWidth="1"/>
    <col min="4920" max="4920" width="9.140625" style="36" customWidth="1"/>
    <col min="4921" max="4921" width="39.42578125" style="36" customWidth="1"/>
    <col min="4922" max="4922" width="10.28515625" style="36" customWidth="1"/>
    <col min="4923" max="4923" width="13.85546875" style="36" customWidth="1"/>
    <col min="4924" max="4924" width="15.28515625" style="36" customWidth="1"/>
    <col min="4925" max="4925" width="16.85546875" style="36" customWidth="1"/>
    <col min="4926" max="4926" width="18.42578125" style="36" customWidth="1"/>
    <col min="4927" max="4927" width="20" style="36" customWidth="1"/>
    <col min="4928" max="4928" width="18.28515625" style="36" customWidth="1"/>
    <col min="4929" max="4929" width="17.42578125" style="36" customWidth="1"/>
    <col min="4930" max="4930" width="16.140625" style="36" customWidth="1"/>
    <col min="4931" max="4931" width="19.28515625" style="36" customWidth="1"/>
    <col min="4932" max="4932" width="17" style="36" customWidth="1"/>
    <col min="4933" max="4933" width="13.42578125" style="36" customWidth="1"/>
    <col min="4934" max="4934" width="22.85546875" style="36" customWidth="1"/>
    <col min="4935" max="4935" width="15.28515625" style="36" customWidth="1"/>
    <col min="4936" max="4936" width="20.140625" style="36" customWidth="1"/>
    <col min="4937" max="4937" width="18.28515625" style="36" customWidth="1"/>
    <col min="4938" max="4938" width="20.140625" style="36" customWidth="1"/>
    <col min="4939" max="4939" width="15.140625" style="36" customWidth="1"/>
    <col min="4940" max="4940" width="14.7109375" style="36" customWidth="1"/>
    <col min="4941" max="4941" width="11.7109375" style="36" customWidth="1"/>
    <col min="4942" max="4942" width="11.85546875" style="36" customWidth="1"/>
    <col min="4943" max="4943" width="14" style="36" customWidth="1"/>
    <col min="4944" max="4944" width="14.28515625" style="36" customWidth="1"/>
    <col min="4945" max="4945" width="17.5703125" style="36" customWidth="1"/>
    <col min="4946" max="4946" width="23.7109375" style="36" customWidth="1"/>
    <col min="4947" max="4947" width="13.28515625" style="36" customWidth="1"/>
    <col min="4948" max="4948" width="12.140625" style="36" customWidth="1"/>
    <col min="4949" max="4949" width="11.140625" style="36" customWidth="1"/>
    <col min="4950" max="4950" width="15.42578125" style="36" customWidth="1"/>
    <col min="4951" max="4968" width="9.140625" style="36" customWidth="1"/>
    <col min="4969" max="5120" width="9.140625" style="36"/>
    <col min="5121" max="5121" width="2.140625" style="36" customWidth="1"/>
    <col min="5122" max="5122" width="7.140625" style="36" bestFit="1" customWidth="1"/>
    <col min="5123" max="5123" width="10.7109375" style="36" bestFit="1" customWidth="1"/>
    <col min="5124" max="5124" width="3.42578125" style="36" customWidth="1"/>
    <col min="5125" max="5125" width="48.140625" style="36" customWidth="1"/>
    <col min="5126" max="5126" width="7.5703125" style="36" customWidth="1"/>
    <col min="5127" max="5127" width="17.28515625" style="36" customWidth="1"/>
    <col min="5128" max="5128" width="16.85546875" style="36" customWidth="1"/>
    <col min="5129" max="5129" width="3.140625" style="36" customWidth="1"/>
    <col min="5130" max="5131" width="9.140625" style="36"/>
    <col min="5132" max="5132" width="9.140625" style="36" customWidth="1"/>
    <col min="5133" max="5133" width="48.140625" style="36" customWidth="1"/>
    <col min="5134" max="5134" width="20" style="36" customWidth="1"/>
    <col min="5135" max="5135" width="14" style="36" customWidth="1"/>
    <col min="5136" max="5136" width="13" style="36" customWidth="1"/>
    <col min="5137" max="5137" width="12.5703125" style="36" customWidth="1"/>
    <col min="5138" max="5138" width="11.7109375" style="36" customWidth="1"/>
    <col min="5139" max="5139" width="13.42578125" style="36" customWidth="1"/>
    <col min="5140" max="5140" width="11.85546875" style="36" customWidth="1"/>
    <col min="5141" max="5141" width="12.28515625" style="36" customWidth="1"/>
    <col min="5142" max="5142" width="12.140625" style="36" customWidth="1"/>
    <col min="5143" max="5143" width="13.42578125" style="36" customWidth="1"/>
    <col min="5144" max="5144" width="11.85546875" style="36" customWidth="1"/>
    <col min="5145" max="5145" width="23.5703125" style="36" customWidth="1"/>
    <col min="5146" max="5146" width="12.140625" style="36" customWidth="1"/>
    <col min="5147" max="5147" width="46.42578125" style="36" customWidth="1"/>
    <col min="5148" max="5148" width="17" style="36" customWidth="1"/>
    <col min="5149" max="5149" width="11.140625" style="36" customWidth="1"/>
    <col min="5150" max="5150" width="13.140625" style="36" customWidth="1"/>
    <col min="5151" max="5151" width="12.140625" style="36" customWidth="1"/>
    <col min="5152" max="5152" width="13.28515625" style="36" customWidth="1"/>
    <col min="5153" max="5153" width="13" style="36" customWidth="1"/>
    <col min="5154" max="5154" width="13.42578125" style="36" customWidth="1"/>
    <col min="5155" max="5155" width="12.28515625" style="36" customWidth="1"/>
    <col min="5156" max="5156" width="12.5703125" style="36" customWidth="1"/>
    <col min="5157" max="5157" width="30" style="36" customWidth="1"/>
    <col min="5158" max="5158" width="12.5703125" style="36" customWidth="1"/>
    <col min="5159" max="5159" width="33.42578125" style="36" customWidth="1"/>
    <col min="5160" max="5160" width="13" style="36" customWidth="1"/>
    <col min="5161" max="5161" width="12.42578125" style="36" customWidth="1"/>
    <col min="5162" max="5162" width="13.5703125" style="36" customWidth="1"/>
    <col min="5163" max="5163" width="19.28515625" style="36" customWidth="1"/>
    <col min="5164" max="5164" width="13" style="36" customWidth="1"/>
    <col min="5165" max="5166" width="12.5703125" style="36" customWidth="1"/>
    <col min="5167" max="5167" width="15.7109375" style="36" customWidth="1"/>
    <col min="5168" max="5168" width="41.140625" style="36" customWidth="1"/>
    <col min="5169" max="5169" width="36.7109375" style="36" customWidth="1"/>
    <col min="5170" max="5170" width="34.42578125" style="36" customWidth="1"/>
    <col min="5171" max="5171" width="28.5703125" style="36" customWidth="1"/>
    <col min="5172" max="5172" width="26.85546875" style="36" customWidth="1"/>
    <col min="5173" max="5173" width="15.85546875" style="36" customWidth="1"/>
    <col min="5174" max="5174" width="15.7109375" style="36" customWidth="1"/>
    <col min="5175" max="5175" width="11.42578125" style="36" customWidth="1"/>
    <col min="5176" max="5176" width="9.140625" style="36" customWidth="1"/>
    <col min="5177" max="5177" width="39.42578125" style="36" customWidth="1"/>
    <col min="5178" max="5178" width="10.28515625" style="36" customWidth="1"/>
    <col min="5179" max="5179" width="13.85546875" style="36" customWidth="1"/>
    <col min="5180" max="5180" width="15.28515625" style="36" customWidth="1"/>
    <col min="5181" max="5181" width="16.85546875" style="36" customWidth="1"/>
    <col min="5182" max="5182" width="18.42578125" style="36" customWidth="1"/>
    <col min="5183" max="5183" width="20" style="36" customWidth="1"/>
    <col min="5184" max="5184" width="18.28515625" style="36" customWidth="1"/>
    <col min="5185" max="5185" width="17.42578125" style="36" customWidth="1"/>
    <col min="5186" max="5186" width="16.140625" style="36" customWidth="1"/>
    <col min="5187" max="5187" width="19.28515625" style="36" customWidth="1"/>
    <col min="5188" max="5188" width="17" style="36" customWidth="1"/>
    <col min="5189" max="5189" width="13.42578125" style="36" customWidth="1"/>
    <col min="5190" max="5190" width="22.85546875" style="36" customWidth="1"/>
    <col min="5191" max="5191" width="15.28515625" style="36" customWidth="1"/>
    <col min="5192" max="5192" width="20.140625" style="36" customWidth="1"/>
    <col min="5193" max="5193" width="18.28515625" style="36" customWidth="1"/>
    <col min="5194" max="5194" width="20.140625" style="36" customWidth="1"/>
    <col min="5195" max="5195" width="15.140625" style="36" customWidth="1"/>
    <col min="5196" max="5196" width="14.7109375" style="36" customWidth="1"/>
    <col min="5197" max="5197" width="11.7109375" style="36" customWidth="1"/>
    <col min="5198" max="5198" width="11.85546875" style="36" customWidth="1"/>
    <col min="5199" max="5199" width="14" style="36" customWidth="1"/>
    <col min="5200" max="5200" width="14.28515625" style="36" customWidth="1"/>
    <col min="5201" max="5201" width="17.5703125" style="36" customWidth="1"/>
    <col min="5202" max="5202" width="23.7109375" style="36" customWidth="1"/>
    <col min="5203" max="5203" width="13.28515625" style="36" customWidth="1"/>
    <col min="5204" max="5204" width="12.140625" style="36" customWidth="1"/>
    <col min="5205" max="5205" width="11.140625" style="36" customWidth="1"/>
    <col min="5206" max="5206" width="15.42578125" style="36" customWidth="1"/>
    <col min="5207" max="5224" width="9.140625" style="36" customWidth="1"/>
    <col min="5225" max="5376" width="9.140625" style="36"/>
    <col min="5377" max="5377" width="2.140625" style="36" customWidth="1"/>
    <col min="5378" max="5378" width="7.140625" style="36" bestFit="1" customWidth="1"/>
    <col min="5379" max="5379" width="10.7109375" style="36" bestFit="1" customWidth="1"/>
    <col min="5380" max="5380" width="3.42578125" style="36" customWidth="1"/>
    <col min="5381" max="5381" width="48.140625" style="36" customWidth="1"/>
    <col min="5382" max="5382" width="7.5703125" style="36" customWidth="1"/>
    <col min="5383" max="5383" width="17.28515625" style="36" customWidth="1"/>
    <col min="5384" max="5384" width="16.85546875" style="36" customWidth="1"/>
    <col min="5385" max="5385" width="3.140625" style="36" customWidth="1"/>
    <col min="5386" max="5387" width="9.140625" style="36"/>
    <col min="5388" max="5388" width="9.140625" style="36" customWidth="1"/>
    <col min="5389" max="5389" width="48.140625" style="36" customWidth="1"/>
    <col min="5390" max="5390" width="20" style="36" customWidth="1"/>
    <col min="5391" max="5391" width="14" style="36" customWidth="1"/>
    <col min="5392" max="5392" width="13" style="36" customWidth="1"/>
    <col min="5393" max="5393" width="12.5703125" style="36" customWidth="1"/>
    <col min="5394" max="5394" width="11.7109375" style="36" customWidth="1"/>
    <col min="5395" max="5395" width="13.42578125" style="36" customWidth="1"/>
    <col min="5396" max="5396" width="11.85546875" style="36" customWidth="1"/>
    <col min="5397" max="5397" width="12.28515625" style="36" customWidth="1"/>
    <col min="5398" max="5398" width="12.140625" style="36" customWidth="1"/>
    <col min="5399" max="5399" width="13.42578125" style="36" customWidth="1"/>
    <col min="5400" max="5400" width="11.85546875" style="36" customWidth="1"/>
    <col min="5401" max="5401" width="23.5703125" style="36" customWidth="1"/>
    <col min="5402" max="5402" width="12.140625" style="36" customWidth="1"/>
    <col min="5403" max="5403" width="46.42578125" style="36" customWidth="1"/>
    <col min="5404" max="5404" width="17" style="36" customWidth="1"/>
    <col min="5405" max="5405" width="11.140625" style="36" customWidth="1"/>
    <col min="5406" max="5406" width="13.140625" style="36" customWidth="1"/>
    <col min="5407" max="5407" width="12.140625" style="36" customWidth="1"/>
    <col min="5408" max="5408" width="13.28515625" style="36" customWidth="1"/>
    <col min="5409" max="5409" width="13" style="36" customWidth="1"/>
    <col min="5410" max="5410" width="13.42578125" style="36" customWidth="1"/>
    <col min="5411" max="5411" width="12.28515625" style="36" customWidth="1"/>
    <col min="5412" max="5412" width="12.5703125" style="36" customWidth="1"/>
    <col min="5413" max="5413" width="30" style="36" customWidth="1"/>
    <col min="5414" max="5414" width="12.5703125" style="36" customWidth="1"/>
    <col min="5415" max="5415" width="33.42578125" style="36" customWidth="1"/>
    <col min="5416" max="5416" width="13" style="36" customWidth="1"/>
    <col min="5417" max="5417" width="12.42578125" style="36" customWidth="1"/>
    <col min="5418" max="5418" width="13.5703125" style="36" customWidth="1"/>
    <col min="5419" max="5419" width="19.28515625" style="36" customWidth="1"/>
    <col min="5420" max="5420" width="13" style="36" customWidth="1"/>
    <col min="5421" max="5422" width="12.5703125" style="36" customWidth="1"/>
    <col min="5423" max="5423" width="15.7109375" style="36" customWidth="1"/>
    <col min="5424" max="5424" width="41.140625" style="36" customWidth="1"/>
    <col min="5425" max="5425" width="36.7109375" style="36" customWidth="1"/>
    <col min="5426" max="5426" width="34.42578125" style="36" customWidth="1"/>
    <col min="5427" max="5427" width="28.5703125" style="36" customWidth="1"/>
    <col min="5428" max="5428" width="26.85546875" style="36" customWidth="1"/>
    <col min="5429" max="5429" width="15.85546875" style="36" customWidth="1"/>
    <col min="5430" max="5430" width="15.7109375" style="36" customWidth="1"/>
    <col min="5431" max="5431" width="11.42578125" style="36" customWidth="1"/>
    <col min="5432" max="5432" width="9.140625" style="36" customWidth="1"/>
    <col min="5433" max="5433" width="39.42578125" style="36" customWidth="1"/>
    <col min="5434" max="5434" width="10.28515625" style="36" customWidth="1"/>
    <col min="5435" max="5435" width="13.85546875" style="36" customWidth="1"/>
    <col min="5436" max="5436" width="15.28515625" style="36" customWidth="1"/>
    <col min="5437" max="5437" width="16.85546875" style="36" customWidth="1"/>
    <col min="5438" max="5438" width="18.42578125" style="36" customWidth="1"/>
    <col min="5439" max="5439" width="20" style="36" customWidth="1"/>
    <col min="5440" max="5440" width="18.28515625" style="36" customWidth="1"/>
    <col min="5441" max="5441" width="17.42578125" style="36" customWidth="1"/>
    <col min="5442" max="5442" width="16.140625" style="36" customWidth="1"/>
    <col min="5443" max="5443" width="19.28515625" style="36" customWidth="1"/>
    <col min="5444" max="5444" width="17" style="36" customWidth="1"/>
    <col min="5445" max="5445" width="13.42578125" style="36" customWidth="1"/>
    <col min="5446" max="5446" width="22.85546875" style="36" customWidth="1"/>
    <col min="5447" max="5447" width="15.28515625" style="36" customWidth="1"/>
    <col min="5448" max="5448" width="20.140625" style="36" customWidth="1"/>
    <col min="5449" max="5449" width="18.28515625" style="36" customWidth="1"/>
    <col min="5450" max="5450" width="20.140625" style="36" customWidth="1"/>
    <col min="5451" max="5451" width="15.140625" style="36" customWidth="1"/>
    <col min="5452" max="5452" width="14.7109375" style="36" customWidth="1"/>
    <col min="5453" max="5453" width="11.7109375" style="36" customWidth="1"/>
    <col min="5454" max="5454" width="11.85546875" style="36" customWidth="1"/>
    <col min="5455" max="5455" width="14" style="36" customWidth="1"/>
    <col min="5456" max="5456" width="14.28515625" style="36" customWidth="1"/>
    <col min="5457" max="5457" width="17.5703125" style="36" customWidth="1"/>
    <col min="5458" max="5458" width="23.7109375" style="36" customWidth="1"/>
    <col min="5459" max="5459" width="13.28515625" style="36" customWidth="1"/>
    <col min="5460" max="5460" width="12.140625" style="36" customWidth="1"/>
    <col min="5461" max="5461" width="11.140625" style="36" customWidth="1"/>
    <col min="5462" max="5462" width="15.42578125" style="36" customWidth="1"/>
    <col min="5463" max="5480" width="9.140625" style="36" customWidth="1"/>
    <col min="5481" max="5632" width="9.140625" style="36"/>
    <col min="5633" max="5633" width="2.140625" style="36" customWidth="1"/>
    <col min="5634" max="5634" width="7.140625" style="36" bestFit="1" customWidth="1"/>
    <col min="5635" max="5635" width="10.7109375" style="36" bestFit="1" customWidth="1"/>
    <col min="5636" max="5636" width="3.42578125" style="36" customWidth="1"/>
    <col min="5637" max="5637" width="48.140625" style="36" customWidth="1"/>
    <col min="5638" max="5638" width="7.5703125" style="36" customWidth="1"/>
    <col min="5639" max="5639" width="17.28515625" style="36" customWidth="1"/>
    <col min="5640" max="5640" width="16.85546875" style="36" customWidth="1"/>
    <col min="5641" max="5641" width="3.140625" style="36" customWidth="1"/>
    <col min="5642" max="5643" width="9.140625" style="36"/>
    <col min="5644" max="5644" width="9.140625" style="36" customWidth="1"/>
    <col min="5645" max="5645" width="48.140625" style="36" customWidth="1"/>
    <col min="5646" max="5646" width="20" style="36" customWidth="1"/>
    <col min="5647" max="5647" width="14" style="36" customWidth="1"/>
    <col min="5648" max="5648" width="13" style="36" customWidth="1"/>
    <col min="5649" max="5649" width="12.5703125" style="36" customWidth="1"/>
    <col min="5650" max="5650" width="11.7109375" style="36" customWidth="1"/>
    <col min="5651" max="5651" width="13.42578125" style="36" customWidth="1"/>
    <col min="5652" max="5652" width="11.85546875" style="36" customWidth="1"/>
    <col min="5653" max="5653" width="12.28515625" style="36" customWidth="1"/>
    <col min="5654" max="5654" width="12.140625" style="36" customWidth="1"/>
    <col min="5655" max="5655" width="13.42578125" style="36" customWidth="1"/>
    <col min="5656" max="5656" width="11.85546875" style="36" customWidth="1"/>
    <col min="5657" max="5657" width="23.5703125" style="36" customWidth="1"/>
    <col min="5658" max="5658" width="12.140625" style="36" customWidth="1"/>
    <col min="5659" max="5659" width="46.42578125" style="36" customWidth="1"/>
    <col min="5660" max="5660" width="17" style="36" customWidth="1"/>
    <col min="5661" max="5661" width="11.140625" style="36" customWidth="1"/>
    <col min="5662" max="5662" width="13.140625" style="36" customWidth="1"/>
    <col min="5663" max="5663" width="12.140625" style="36" customWidth="1"/>
    <col min="5664" max="5664" width="13.28515625" style="36" customWidth="1"/>
    <col min="5665" max="5665" width="13" style="36" customWidth="1"/>
    <col min="5666" max="5666" width="13.42578125" style="36" customWidth="1"/>
    <col min="5667" max="5667" width="12.28515625" style="36" customWidth="1"/>
    <col min="5668" max="5668" width="12.5703125" style="36" customWidth="1"/>
    <col min="5669" max="5669" width="30" style="36" customWidth="1"/>
    <col min="5670" max="5670" width="12.5703125" style="36" customWidth="1"/>
    <col min="5671" max="5671" width="33.42578125" style="36" customWidth="1"/>
    <col min="5672" max="5672" width="13" style="36" customWidth="1"/>
    <col min="5673" max="5673" width="12.42578125" style="36" customWidth="1"/>
    <col min="5674" max="5674" width="13.5703125" style="36" customWidth="1"/>
    <col min="5675" max="5675" width="19.28515625" style="36" customWidth="1"/>
    <col min="5676" max="5676" width="13" style="36" customWidth="1"/>
    <col min="5677" max="5678" width="12.5703125" style="36" customWidth="1"/>
    <col min="5679" max="5679" width="15.7109375" style="36" customWidth="1"/>
    <col min="5680" max="5680" width="41.140625" style="36" customWidth="1"/>
    <col min="5681" max="5681" width="36.7109375" style="36" customWidth="1"/>
    <col min="5682" max="5682" width="34.42578125" style="36" customWidth="1"/>
    <col min="5683" max="5683" width="28.5703125" style="36" customWidth="1"/>
    <col min="5684" max="5684" width="26.85546875" style="36" customWidth="1"/>
    <col min="5685" max="5685" width="15.85546875" style="36" customWidth="1"/>
    <col min="5686" max="5686" width="15.7109375" style="36" customWidth="1"/>
    <col min="5687" max="5687" width="11.42578125" style="36" customWidth="1"/>
    <col min="5688" max="5688" width="9.140625" style="36" customWidth="1"/>
    <col min="5689" max="5689" width="39.42578125" style="36" customWidth="1"/>
    <col min="5690" max="5690" width="10.28515625" style="36" customWidth="1"/>
    <col min="5691" max="5691" width="13.85546875" style="36" customWidth="1"/>
    <col min="5692" max="5692" width="15.28515625" style="36" customWidth="1"/>
    <col min="5693" max="5693" width="16.85546875" style="36" customWidth="1"/>
    <col min="5694" max="5694" width="18.42578125" style="36" customWidth="1"/>
    <col min="5695" max="5695" width="20" style="36" customWidth="1"/>
    <col min="5696" max="5696" width="18.28515625" style="36" customWidth="1"/>
    <col min="5697" max="5697" width="17.42578125" style="36" customWidth="1"/>
    <col min="5698" max="5698" width="16.140625" style="36" customWidth="1"/>
    <col min="5699" max="5699" width="19.28515625" style="36" customWidth="1"/>
    <col min="5700" max="5700" width="17" style="36" customWidth="1"/>
    <col min="5701" max="5701" width="13.42578125" style="36" customWidth="1"/>
    <col min="5702" max="5702" width="22.85546875" style="36" customWidth="1"/>
    <col min="5703" max="5703" width="15.28515625" style="36" customWidth="1"/>
    <col min="5704" max="5704" width="20.140625" style="36" customWidth="1"/>
    <col min="5705" max="5705" width="18.28515625" style="36" customWidth="1"/>
    <col min="5706" max="5706" width="20.140625" style="36" customWidth="1"/>
    <col min="5707" max="5707" width="15.140625" style="36" customWidth="1"/>
    <col min="5708" max="5708" width="14.7109375" style="36" customWidth="1"/>
    <col min="5709" max="5709" width="11.7109375" style="36" customWidth="1"/>
    <col min="5710" max="5710" width="11.85546875" style="36" customWidth="1"/>
    <col min="5711" max="5711" width="14" style="36" customWidth="1"/>
    <col min="5712" max="5712" width="14.28515625" style="36" customWidth="1"/>
    <col min="5713" max="5713" width="17.5703125" style="36" customWidth="1"/>
    <col min="5714" max="5714" width="23.7109375" style="36" customWidth="1"/>
    <col min="5715" max="5715" width="13.28515625" style="36" customWidth="1"/>
    <col min="5716" max="5716" width="12.140625" style="36" customWidth="1"/>
    <col min="5717" max="5717" width="11.140625" style="36" customWidth="1"/>
    <col min="5718" max="5718" width="15.42578125" style="36" customWidth="1"/>
    <col min="5719" max="5736" width="9.140625" style="36" customWidth="1"/>
    <col min="5737" max="5888" width="9.140625" style="36"/>
    <col min="5889" max="5889" width="2.140625" style="36" customWidth="1"/>
    <col min="5890" max="5890" width="7.140625" style="36" bestFit="1" customWidth="1"/>
    <col min="5891" max="5891" width="10.7109375" style="36" bestFit="1" customWidth="1"/>
    <col min="5892" max="5892" width="3.42578125" style="36" customWidth="1"/>
    <col min="5893" max="5893" width="48.140625" style="36" customWidth="1"/>
    <col min="5894" max="5894" width="7.5703125" style="36" customWidth="1"/>
    <col min="5895" max="5895" width="17.28515625" style="36" customWidth="1"/>
    <col min="5896" max="5896" width="16.85546875" style="36" customWidth="1"/>
    <col min="5897" max="5897" width="3.140625" style="36" customWidth="1"/>
    <col min="5898" max="5899" width="9.140625" style="36"/>
    <col min="5900" max="5900" width="9.140625" style="36" customWidth="1"/>
    <col min="5901" max="5901" width="48.140625" style="36" customWidth="1"/>
    <col min="5902" max="5902" width="20" style="36" customWidth="1"/>
    <col min="5903" max="5903" width="14" style="36" customWidth="1"/>
    <col min="5904" max="5904" width="13" style="36" customWidth="1"/>
    <col min="5905" max="5905" width="12.5703125" style="36" customWidth="1"/>
    <col min="5906" max="5906" width="11.7109375" style="36" customWidth="1"/>
    <col min="5907" max="5907" width="13.42578125" style="36" customWidth="1"/>
    <col min="5908" max="5908" width="11.85546875" style="36" customWidth="1"/>
    <col min="5909" max="5909" width="12.28515625" style="36" customWidth="1"/>
    <col min="5910" max="5910" width="12.140625" style="36" customWidth="1"/>
    <col min="5911" max="5911" width="13.42578125" style="36" customWidth="1"/>
    <col min="5912" max="5912" width="11.85546875" style="36" customWidth="1"/>
    <col min="5913" max="5913" width="23.5703125" style="36" customWidth="1"/>
    <col min="5914" max="5914" width="12.140625" style="36" customWidth="1"/>
    <col min="5915" max="5915" width="46.42578125" style="36" customWidth="1"/>
    <col min="5916" max="5916" width="17" style="36" customWidth="1"/>
    <col min="5917" max="5917" width="11.140625" style="36" customWidth="1"/>
    <col min="5918" max="5918" width="13.140625" style="36" customWidth="1"/>
    <col min="5919" max="5919" width="12.140625" style="36" customWidth="1"/>
    <col min="5920" max="5920" width="13.28515625" style="36" customWidth="1"/>
    <col min="5921" max="5921" width="13" style="36" customWidth="1"/>
    <col min="5922" max="5922" width="13.42578125" style="36" customWidth="1"/>
    <col min="5923" max="5923" width="12.28515625" style="36" customWidth="1"/>
    <col min="5924" max="5924" width="12.5703125" style="36" customWidth="1"/>
    <col min="5925" max="5925" width="30" style="36" customWidth="1"/>
    <col min="5926" max="5926" width="12.5703125" style="36" customWidth="1"/>
    <col min="5927" max="5927" width="33.42578125" style="36" customWidth="1"/>
    <col min="5928" max="5928" width="13" style="36" customWidth="1"/>
    <col min="5929" max="5929" width="12.42578125" style="36" customWidth="1"/>
    <col min="5930" max="5930" width="13.5703125" style="36" customWidth="1"/>
    <col min="5931" max="5931" width="19.28515625" style="36" customWidth="1"/>
    <col min="5932" max="5932" width="13" style="36" customWidth="1"/>
    <col min="5933" max="5934" width="12.5703125" style="36" customWidth="1"/>
    <col min="5935" max="5935" width="15.7109375" style="36" customWidth="1"/>
    <col min="5936" max="5936" width="41.140625" style="36" customWidth="1"/>
    <col min="5937" max="5937" width="36.7109375" style="36" customWidth="1"/>
    <col min="5938" max="5938" width="34.42578125" style="36" customWidth="1"/>
    <col min="5939" max="5939" width="28.5703125" style="36" customWidth="1"/>
    <col min="5940" max="5940" width="26.85546875" style="36" customWidth="1"/>
    <col min="5941" max="5941" width="15.85546875" style="36" customWidth="1"/>
    <col min="5942" max="5942" width="15.7109375" style="36" customWidth="1"/>
    <col min="5943" max="5943" width="11.42578125" style="36" customWidth="1"/>
    <col min="5944" max="5944" width="9.140625" style="36" customWidth="1"/>
    <col min="5945" max="5945" width="39.42578125" style="36" customWidth="1"/>
    <col min="5946" max="5946" width="10.28515625" style="36" customWidth="1"/>
    <col min="5947" max="5947" width="13.85546875" style="36" customWidth="1"/>
    <col min="5948" max="5948" width="15.28515625" style="36" customWidth="1"/>
    <col min="5949" max="5949" width="16.85546875" style="36" customWidth="1"/>
    <col min="5950" max="5950" width="18.42578125" style="36" customWidth="1"/>
    <col min="5951" max="5951" width="20" style="36" customWidth="1"/>
    <col min="5952" max="5952" width="18.28515625" style="36" customWidth="1"/>
    <col min="5953" max="5953" width="17.42578125" style="36" customWidth="1"/>
    <col min="5954" max="5954" width="16.140625" style="36" customWidth="1"/>
    <col min="5955" max="5955" width="19.28515625" style="36" customWidth="1"/>
    <col min="5956" max="5956" width="17" style="36" customWidth="1"/>
    <col min="5957" max="5957" width="13.42578125" style="36" customWidth="1"/>
    <col min="5958" max="5958" width="22.85546875" style="36" customWidth="1"/>
    <col min="5959" max="5959" width="15.28515625" style="36" customWidth="1"/>
    <col min="5960" max="5960" width="20.140625" style="36" customWidth="1"/>
    <col min="5961" max="5961" width="18.28515625" style="36" customWidth="1"/>
    <col min="5962" max="5962" width="20.140625" style="36" customWidth="1"/>
    <col min="5963" max="5963" width="15.140625" style="36" customWidth="1"/>
    <col min="5964" max="5964" width="14.7109375" style="36" customWidth="1"/>
    <col min="5965" max="5965" width="11.7109375" style="36" customWidth="1"/>
    <col min="5966" max="5966" width="11.85546875" style="36" customWidth="1"/>
    <col min="5967" max="5967" width="14" style="36" customWidth="1"/>
    <col min="5968" max="5968" width="14.28515625" style="36" customWidth="1"/>
    <col min="5969" max="5969" width="17.5703125" style="36" customWidth="1"/>
    <col min="5970" max="5970" width="23.7109375" style="36" customWidth="1"/>
    <col min="5971" max="5971" width="13.28515625" style="36" customWidth="1"/>
    <col min="5972" max="5972" width="12.140625" style="36" customWidth="1"/>
    <col min="5973" max="5973" width="11.140625" style="36" customWidth="1"/>
    <col min="5974" max="5974" width="15.42578125" style="36" customWidth="1"/>
    <col min="5975" max="5992" width="9.140625" style="36" customWidth="1"/>
    <col min="5993" max="6144" width="9.140625" style="36"/>
    <col min="6145" max="6145" width="2.140625" style="36" customWidth="1"/>
    <col min="6146" max="6146" width="7.140625" style="36" bestFit="1" customWidth="1"/>
    <col min="6147" max="6147" width="10.7109375" style="36" bestFit="1" customWidth="1"/>
    <col min="6148" max="6148" width="3.42578125" style="36" customWidth="1"/>
    <col min="6149" max="6149" width="48.140625" style="36" customWidth="1"/>
    <col min="6150" max="6150" width="7.5703125" style="36" customWidth="1"/>
    <col min="6151" max="6151" width="17.28515625" style="36" customWidth="1"/>
    <col min="6152" max="6152" width="16.85546875" style="36" customWidth="1"/>
    <col min="6153" max="6153" width="3.140625" style="36" customWidth="1"/>
    <col min="6154" max="6155" width="9.140625" style="36"/>
    <col min="6156" max="6156" width="9.140625" style="36" customWidth="1"/>
    <col min="6157" max="6157" width="48.140625" style="36" customWidth="1"/>
    <col min="6158" max="6158" width="20" style="36" customWidth="1"/>
    <col min="6159" max="6159" width="14" style="36" customWidth="1"/>
    <col min="6160" max="6160" width="13" style="36" customWidth="1"/>
    <col min="6161" max="6161" width="12.5703125" style="36" customWidth="1"/>
    <col min="6162" max="6162" width="11.7109375" style="36" customWidth="1"/>
    <col min="6163" max="6163" width="13.42578125" style="36" customWidth="1"/>
    <col min="6164" max="6164" width="11.85546875" style="36" customWidth="1"/>
    <col min="6165" max="6165" width="12.28515625" style="36" customWidth="1"/>
    <col min="6166" max="6166" width="12.140625" style="36" customWidth="1"/>
    <col min="6167" max="6167" width="13.42578125" style="36" customWidth="1"/>
    <col min="6168" max="6168" width="11.85546875" style="36" customWidth="1"/>
    <col min="6169" max="6169" width="23.5703125" style="36" customWidth="1"/>
    <col min="6170" max="6170" width="12.140625" style="36" customWidth="1"/>
    <col min="6171" max="6171" width="46.42578125" style="36" customWidth="1"/>
    <col min="6172" max="6172" width="17" style="36" customWidth="1"/>
    <col min="6173" max="6173" width="11.140625" style="36" customWidth="1"/>
    <col min="6174" max="6174" width="13.140625" style="36" customWidth="1"/>
    <col min="6175" max="6175" width="12.140625" style="36" customWidth="1"/>
    <col min="6176" max="6176" width="13.28515625" style="36" customWidth="1"/>
    <col min="6177" max="6177" width="13" style="36" customWidth="1"/>
    <col min="6178" max="6178" width="13.42578125" style="36" customWidth="1"/>
    <col min="6179" max="6179" width="12.28515625" style="36" customWidth="1"/>
    <col min="6180" max="6180" width="12.5703125" style="36" customWidth="1"/>
    <col min="6181" max="6181" width="30" style="36" customWidth="1"/>
    <col min="6182" max="6182" width="12.5703125" style="36" customWidth="1"/>
    <col min="6183" max="6183" width="33.42578125" style="36" customWidth="1"/>
    <col min="6184" max="6184" width="13" style="36" customWidth="1"/>
    <col min="6185" max="6185" width="12.42578125" style="36" customWidth="1"/>
    <col min="6186" max="6186" width="13.5703125" style="36" customWidth="1"/>
    <col min="6187" max="6187" width="19.28515625" style="36" customWidth="1"/>
    <col min="6188" max="6188" width="13" style="36" customWidth="1"/>
    <col min="6189" max="6190" width="12.5703125" style="36" customWidth="1"/>
    <col min="6191" max="6191" width="15.7109375" style="36" customWidth="1"/>
    <col min="6192" max="6192" width="41.140625" style="36" customWidth="1"/>
    <col min="6193" max="6193" width="36.7109375" style="36" customWidth="1"/>
    <col min="6194" max="6194" width="34.42578125" style="36" customWidth="1"/>
    <col min="6195" max="6195" width="28.5703125" style="36" customWidth="1"/>
    <col min="6196" max="6196" width="26.85546875" style="36" customWidth="1"/>
    <col min="6197" max="6197" width="15.85546875" style="36" customWidth="1"/>
    <col min="6198" max="6198" width="15.7109375" style="36" customWidth="1"/>
    <col min="6199" max="6199" width="11.42578125" style="36" customWidth="1"/>
    <col min="6200" max="6200" width="9.140625" style="36" customWidth="1"/>
    <col min="6201" max="6201" width="39.42578125" style="36" customWidth="1"/>
    <col min="6202" max="6202" width="10.28515625" style="36" customWidth="1"/>
    <col min="6203" max="6203" width="13.85546875" style="36" customWidth="1"/>
    <col min="6204" max="6204" width="15.28515625" style="36" customWidth="1"/>
    <col min="6205" max="6205" width="16.85546875" style="36" customWidth="1"/>
    <col min="6206" max="6206" width="18.42578125" style="36" customWidth="1"/>
    <col min="6207" max="6207" width="20" style="36" customWidth="1"/>
    <col min="6208" max="6208" width="18.28515625" style="36" customWidth="1"/>
    <col min="6209" max="6209" width="17.42578125" style="36" customWidth="1"/>
    <col min="6210" max="6210" width="16.140625" style="36" customWidth="1"/>
    <col min="6211" max="6211" width="19.28515625" style="36" customWidth="1"/>
    <col min="6212" max="6212" width="17" style="36" customWidth="1"/>
    <col min="6213" max="6213" width="13.42578125" style="36" customWidth="1"/>
    <col min="6214" max="6214" width="22.85546875" style="36" customWidth="1"/>
    <col min="6215" max="6215" width="15.28515625" style="36" customWidth="1"/>
    <col min="6216" max="6216" width="20.140625" style="36" customWidth="1"/>
    <col min="6217" max="6217" width="18.28515625" style="36" customWidth="1"/>
    <col min="6218" max="6218" width="20.140625" style="36" customWidth="1"/>
    <col min="6219" max="6219" width="15.140625" style="36" customWidth="1"/>
    <col min="6220" max="6220" width="14.7109375" style="36" customWidth="1"/>
    <col min="6221" max="6221" width="11.7109375" style="36" customWidth="1"/>
    <col min="6222" max="6222" width="11.85546875" style="36" customWidth="1"/>
    <col min="6223" max="6223" width="14" style="36" customWidth="1"/>
    <col min="6224" max="6224" width="14.28515625" style="36" customWidth="1"/>
    <col min="6225" max="6225" width="17.5703125" style="36" customWidth="1"/>
    <col min="6226" max="6226" width="23.7109375" style="36" customWidth="1"/>
    <col min="6227" max="6227" width="13.28515625" style="36" customWidth="1"/>
    <col min="6228" max="6228" width="12.140625" style="36" customWidth="1"/>
    <col min="6229" max="6229" width="11.140625" style="36" customWidth="1"/>
    <col min="6230" max="6230" width="15.42578125" style="36" customWidth="1"/>
    <col min="6231" max="6248" width="9.140625" style="36" customWidth="1"/>
    <col min="6249" max="6400" width="9.140625" style="36"/>
    <col min="6401" max="6401" width="2.140625" style="36" customWidth="1"/>
    <col min="6402" max="6402" width="7.140625" style="36" bestFit="1" customWidth="1"/>
    <col min="6403" max="6403" width="10.7109375" style="36" bestFit="1" customWidth="1"/>
    <col min="6404" max="6404" width="3.42578125" style="36" customWidth="1"/>
    <col min="6405" max="6405" width="48.140625" style="36" customWidth="1"/>
    <col min="6406" max="6406" width="7.5703125" style="36" customWidth="1"/>
    <col min="6407" max="6407" width="17.28515625" style="36" customWidth="1"/>
    <col min="6408" max="6408" width="16.85546875" style="36" customWidth="1"/>
    <col min="6409" max="6409" width="3.140625" style="36" customWidth="1"/>
    <col min="6410" max="6411" width="9.140625" style="36"/>
    <col min="6412" max="6412" width="9.140625" style="36" customWidth="1"/>
    <col min="6413" max="6413" width="48.140625" style="36" customWidth="1"/>
    <col min="6414" max="6414" width="20" style="36" customWidth="1"/>
    <col min="6415" max="6415" width="14" style="36" customWidth="1"/>
    <col min="6416" max="6416" width="13" style="36" customWidth="1"/>
    <col min="6417" max="6417" width="12.5703125" style="36" customWidth="1"/>
    <col min="6418" max="6418" width="11.7109375" style="36" customWidth="1"/>
    <col min="6419" max="6419" width="13.42578125" style="36" customWidth="1"/>
    <col min="6420" max="6420" width="11.85546875" style="36" customWidth="1"/>
    <col min="6421" max="6421" width="12.28515625" style="36" customWidth="1"/>
    <col min="6422" max="6422" width="12.140625" style="36" customWidth="1"/>
    <col min="6423" max="6423" width="13.42578125" style="36" customWidth="1"/>
    <col min="6424" max="6424" width="11.85546875" style="36" customWidth="1"/>
    <col min="6425" max="6425" width="23.5703125" style="36" customWidth="1"/>
    <col min="6426" max="6426" width="12.140625" style="36" customWidth="1"/>
    <col min="6427" max="6427" width="46.42578125" style="36" customWidth="1"/>
    <col min="6428" max="6428" width="17" style="36" customWidth="1"/>
    <col min="6429" max="6429" width="11.140625" style="36" customWidth="1"/>
    <col min="6430" max="6430" width="13.140625" style="36" customWidth="1"/>
    <col min="6431" max="6431" width="12.140625" style="36" customWidth="1"/>
    <col min="6432" max="6432" width="13.28515625" style="36" customWidth="1"/>
    <col min="6433" max="6433" width="13" style="36" customWidth="1"/>
    <col min="6434" max="6434" width="13.42578125" style="36" customWidth="1"/>
    <col min="6435" max="6435" width="12.28515625" style="36" customWidth="1"/>
    <col min="6436" max="6436" width="12.5703125" style="36" customWidth="1"/>
    <col min="6437" max="6437" width="30" style="36" customWidth="1"/>
    <col min="6438" max="6438" width="12.5703125" style="36" customWidth="1"/>
    <col min="6439" max="6439" width="33.42578125" style="36" customWidth="1"/>
    <col min="6440" max="6440" width="13" style="36" customWidth="1"/>
    <col min="6441" max="6441" width="12.42578125" style="36" customWidth="1"/>
    <col min="6442" max="6442" width="13.5703125" style="36" customWidth="1"/>
    <col min="6443" max="6443" width="19.28515625" style="36" customWidth="1"/>
    <col min="6444" max="6444" width="13" style="36" customWidth="1"/>
    <col min="6445" max="6446" width="12.5703125" style="36" customWidth="1"/>
    <col min="6447" max="6447" width="15.7109375" style="36" customWidth="1"/>
    <col min="6448" max="6448" width="41.140625" style="36" customWidth="1"/>
    <col min="6449" max="6449" width="36.7109375" style="36" customWidth="1"/>
    <col min="6450" max="6450" width="34.42578125" style="36" customWidth="1"/>
    <col min="6451" max="6451" width="28.5703125" style="36" customWidth="1"/>
    <col min="6452" max="6452" width="26.85546875" style="36" customWidth="1"/>
    <col min="6453" max="6453" width="15.85546875" style="36" customWidth="1"/>
    <col min="6454" max="6454" width="15.7109375" style="36" customWidth="1"/>
    <col min="6455" max="6455" width="11.42578125" style="36" customWidth="1"/>
    <col min="6456" max="6456" width="9.140625" style="36" customWidth="1"/>
    <col min="6457" max="6457" width="39.42578125" style="36" customWidth="1"/>
    <col min="6458" max="6458" width="10.28515625" style="36" customWidth="1"/>
    <col min="6459" max="6459" width="13.85546875" style="36" customWidth="1"/>
    <col min="6460" max="6460" width="15.28515625" style="36" customWidth="1"/>
    <col min="6461" max="6461" width="16.85546875" style="36" customWidth="1"/>
    <col min="6462" max="6462" width="18.42578125" style="36" customWidth="1"/>
    <col min="6463" max="6463" width="20" style="36" customWidth="1"/>
    <col min="6464" max="6464" width="18.28515625" style="36" customWidth="1"/>
    <col min="6465" max="6465" width="17.42578125" style="36" customWidth="1"/>
    <col min="6466" max="6466" width="16.140625" style="36" customWidth="1"/>
    <col min="6467" max="6467" width="19.28515625" style="36" customWidth="1"/>
    <col min="6468" max="6468" width="17" style="36" customWidth="1"/>
    <col min="6469" max="6469" width="13.42578125" style="36" customWidth="1"/>
    <col min="6470" max="6470" width="22.85546875" style="36" customWidth="1"/>
    <col min="6471" max="6471" width="15.28515625" style="36" customWidth="1"/>
    <col min="6472" max="6472" width="20.140625" style="36" customWidth="1"/>
    <col min="6473" max="6473" width="18.28515625" style="36" customWidth="1"/>
    <col min="6474" max="6474" width="20.140625" style="36" customWidth="1"/>
    <col min="6475" max="6475" width="15.140625" style="36" customWidth="1"/>
    <col min="6476" max="6476" width="14.7109375" style="36" customWidth="1"/>
    <col min="6477" max="6477" width="11.7109375" style="36" customWidth="1"/>
    <col min="6478" max="6478" width="11.85546875" style="36" customWidth="1"/>
    <col min="6479" max="6479" width="14" style="36" customWidth="1"/>
    <col min="6480" max="6480" width="14.28515625" style="36" customWidth="1"/>
    <col min="6481" max="6481" width="17.5703125" style="36" customWidth="1"/>
    <col min="6482" max="6482" width="23.7109375" style="36" customWidth="1"/>
    <col min="6483" max="6483" width="13.28515625" style="36" customWidth="1"/>
    <col min="6484" max="6484" width="12.140625" style="36" customWidth="1"/>
    <col min="6485" max="6485" width="11.140625" style="36" customWidth="1"/>
    <col min="6486" max="6486" width="15.42578125" style="36" customWidth="1"/>
    <col min="6487" max="6504" width="9.140625" style="36" customWidth="1"/>
    <col min="6505" max="6656" width="9.140625" style="36"/>
    <col min="6657" max="6657" width="2.140625" style="36" customWidth="1"/>
    <col min="6658" max="6658" width="7.140625" style="36" bestFit="1" customWidth="1"/>
    <col min="6659" max="6659" width="10.7109375" style="36" bestFit="1" customWidth="1"/>
    <col min="6660" max="6660" width="3.42578125" style="36" customWidth="1"/>
    <col min="6661" max="6661" width="48.140625" style="36" customWidth="1"/>
    <col min="6662" max="6662" width="7.5703125" style="36" customWidth="1"/>
    <col min="6663" max="6663" width="17.28515625" style="36" customWidth="1"/>
    <col min="6664" max="6664" width="16.85546875" style="36" customWidth="1"/>
    <col min="6665" max="6665" width="3.140625" style="36" customWidth="1"/>
    <col min="6666" max="6667" width="9.140625" style="36"/>
    <col min="6668" max="6668" width="9.140625" style="36" customWidth="1"/>
    <col min="6669" max="6669" width="48.140625" style="36" customWidth="1"/>
    <col min="6670" max="6670" width="20" style="36" customWidth="1"/>
    <col min="6671" max="6671" width="14" style="36" customWidth="1"/>
    <col min="6672" max="6672" width="13" style="36" customWidth="1"/>
    <col min="6673" max="6673" width="12.5703125" style="36" customWidth="1"/>
    <col min="6674" max="6674" width="11.7109375" style="36" customWidth="1"/>
    <col min="6675" max="6675" width="13.42578125" style="36" customWidth="1"/>
    <col min="6676" max="6676" width="11.85546875" style="36" customWidth="1"/>
    <col min="6677" max="6677" width="12.28515625" style="36" customWidth="1"/>
    <col min="6678" max="6678" width="12.140625" style="36" customWidth="1"/>
    <col min="6679" max="6679" width="13.42578125" style="36" customWidth="1"/>
    <col min="6680" max="6680" width="11.85546875" style="36" customWidth="1"/>
    <col min="6681" max="6681" width="23.5703125" style="36" customWidth="1"/>
    <col min="6682" max="6682" width="12.140625" style="36" customWidth="1"/>
    <col min="6683" max="6683" width="46.42578125" style="36" customWidth="1"/>
    <col min="6684" max="6684" width="17" style="36" customWidth="1"/>
    <col min="6685" max="6685" width="11.140625" style="36" customWidth="1"/>
    <col min="6686" max="6686" width="13.140625" style="36" customWidth="1"/>
    <col min="6687" max="6687" width="12.140625" style="36" customWidth="1"/>
    <col min="6688" max="6688" width="13.28515625" style="36" customWidth="1"/>
    <col min="6689" max="6689" width="13" style="36" customWidth="1"/>
    <col min="6690" max="6690" width="13.42578125" style="36" customWidth="1"/>
    <col min="6691" max="6691" width="12.28515625" style="36" customWidth="1"/>
    <col min="6692" max="6692" width="12.5703125" style="36" customWidth="1"/>
    <col min="6693" max="6693" width="30" style="36" customWidth="1"/>
    <col min="6694" max="6694" width="12.5703125" style="36" customWidth="1"/>
    <col min="6695" max="6695" width="33.42578125" style="36" customWidth="1"/>
    <col min="6696" max="6696" width="13" style="36" customWidth="1"/>
    <col min="6697" max="6697" width="12.42578125" style="36" customWidth="1"/>
    <col min="6698" max="6698" width="13.5703125" style="36" customWidth="1"/>
    <col min="6699" max="6699" width="19.28515625" style="36" customWidth="1"/>
    <col min="6700" max="6700" width="13" style="36" customWidth="1"/>
    <col min="6701" max="6702" width="12.5703125" style="36" customWidth="1"/>
    <col min="6703" max="6703" width="15.7109375" style="36" customWidth="1"/>
    <col min="6704" max="6704" width="41.140625" style="36" customWidth="1"/>
    <col min="6705" max="6705" width="36.7109375" style="36" customWidth="1"/>
    <col min="6706" max="6706" width="34.42578125" style="36" customWidth="1"/>
    <col min="6707" max="6707" width="28.5703125" style="36" customWidth="1"/>
    <col min="6708" max="6708" width="26.85546875" style="36" customWidth="1"/>
    <col min="6709" max="6709" width="15.85546875" style="36" customWidth="1"/>
    <col min="6710" max="6710" width="15.7109375" style="36" customWidth="1"/>
    <col min="6711" max="6711" width="11.42578125" style="36" customWidth="1"/>
    <col min="6712" max="6712" width="9.140625" style="36" customWidth="1"/>
    <col min="6713" max="6713" width="39.42578125" style="36" customWidth="1"/>
    <col min="6714" max="6714" width="10.28515625" style="36" customWidth="1"/>
    <col min="6715" max="6715" width="13.85546875" style="36" customWidth="1"/>
    <col min="6716" max="6716" width="15.28515625" style="36" customWidth="1"/>
    <col min="6717" max="6717" width="16.85546875" style="36" customWidth="1"/>
    <col min="6718" max="6718" width="18.42578125" style="36" customWidth="1"/>
    <col min="6719" max="6719" width="20" style="36" customWidth="1"/>
    <col min="6720" max="6720" width="18.28515625" style="36" customWidth="1"/>
    <col min="6721" max="6721" width="17.42578125" style="36" customWidth="1"/>
    <col min="6722" max="6722" width="16.140625" style="36" customWidth="1"/>
    <col min="6723" max="6723" width="19.28515625" style="36" customWidth="1"/>
    <col min="6724" max="6724" width="17" style="36" customWidth="1"/>
    <col min="6725" max="6725" width="13.42578125" style="36" customWidth="1"/>
    <col min="6726" max="6726" width="22.85546875" style="36" customWidth="1"/>
    <col min="6727" max="6727" width="15.28515625" style="36" customWidth="1"/>
    <col min="6728" max="6728" width="20.140625" style="36" customWidth="1"/>
    <col min="6729" max="6729" width="18.28515625" style="36" customWidth="1"/>
    <col min="6730" max="6730" width="20.140625" style="36" customWidth="1"/>
    <col min="6731" max="6731" width="15.140625" style="36" customWidth="1"/>
    <col min="6732" max="6732" width="14.7109375" style="36" customWidth="1"/>
    <col min="6733" max="6733" width="11.7109375" style="36" customWidth="1"/>
    <col min="6734" max="6734" width="11.85546875" style="36" customWidth="1"/>
    <col min="6735" max="6735" width="14" style="36" customWidth="1"/>
    <col min="6736" max="6736" width="14.28515625" style="36" customWidth="1"/>
    <col min="6737" max="6737" width="17.5703125" style="36" customWidth="1"/>
    <col min="6738" max="6738" width="23.7109375" style="36" customWidth="1"/>
    <col min="6739" max="6739" width="13.28515625" style="36" customWidth="1"/>
    <col min="6740" max="6740" width="12.140625" style="36" customWidth="1"/>
    <col min="6741" max="6741" width="11.140625" style="36" customWidth="1"/>
    <col min="6742" max="6742" width="15.42578125" style="36" customWidth="1"/>
    <col min="6743" max="6760" width="9.140625" style="36" customWidth="1"/>
    <col min="6761" max="6912" width="9.140625" style="36"/>
    <col min="6913" max="6913" width="2.140625" style="36" customWidth="1"/>
    <col min="6914" max="6914" width="7.140625" style="36" bestFit="1" customWidth="1"/>
    <col min="6915" max="6915" width="10.7109375" style="36" bestFit="1" customWidth="1"/>
    <col min="6916" max="6916" width="3.42578125" style="36" customWidth="1"/>
    <col min="6917" max="6917" width="48.140625" style="36" customWidth="1"/>
    <col min="6918" max="6918" width="7.5703125" style="36" customWidth="1"/>
    <col min="6919" max="6919" width="17.28515625" style="36" customWidth="1"/>
    <col min="6920" max="6920" width="16.85546875" style="36" customWidth="1"/>
    <col min="6921" max="6921" width="3.140625" style="36" customWidth="1"/>
    <col min="6922" max="6923" width="9.140625" style="36"/>
    <col min="6924" max="6924" width="9.140625" style="36" customWidth="1"/>
    <col min="6925" max="6925" width="48.140625" style="36" customWidth="1"/>
    <col min="6926" max="6926" width="20" style="36" customWidth="1"/>
    <col min="6927" max="6927" width="14" style="36" customWidth="1"/>
    <col min="6928" max="6928" width="13" style="36" customWidth="1"/>
    <col min="6929" max="6929" width="12.5703125" style="36" customWidth="1"/>
    <col min="6930" max="6930" width="11.7109375" style="36" customWidth="1"/>
    <col min="6931" max="6931" width="13.42578125" style="36" customWidth="1"/>
    <col min="6932" max="6932" width="11.85546875" style="36" customWidth="1"/>
    <col min="6933" max="6933" width="12.28515625" style="36" customWidth="1"/>
    <col min="6934" max="6934" width="12.140625" style="36" customWidth="1"/>
    <col min="6935" max="6935" width="13.42578125" style="36" customWidth="1"/>
    <col min="6936" max="6936" width="11.85546875" style="36" customWidth="1"/>
    <col min="6937" max="6937" width="23.5703125" style="36" customWidth="1"/>
    <col min="6938" max="6938" width="12.140625" style="36" customWidth="1"/>
    <col min="6939" max="6939" width="46.42578125" style="36" customWidth="1"/>
    <col min="6940" max="6940" width="17" style="36" customWidth="1"/>
    <col min="6941" max="6941" width="11.140625" style="36" customWidth="1"/>
    <col min="6942" max="6942" width="13.140625" style="36" customWidth="1"/>
    <col min="6943" max="6943" width="12.140625" style="36" customWidth="1"/>
    <col min="6944" max="6944" width="13.28515625" style="36" customWidth="1"/>
    <col min="6945" max="6945" width="13" style="36" customWidth="1"/>
    <col min="6946" max="6946" width="13.42578125" style="36" customWidth="1"/>
    <col min="6947" max="6947" width="12.28515625" style="36" customWidth="1"/>
    <col min="6948" max="6948" width="12.5703125" style="36" customWidth="1"/>
    <col min="6949" max="6949" width="30" style="36" customWidth="1"/>
    <col min="6950" max="6950" width="12.5703125" style="36" customWidth="1"/>
    <col min="6951" max="6951" width="33.42578125" style="36" customWidth="1"/>
    <col min="6952" max="6952" width="13" style="36" customWidth="1"/>
    <col min="6953" max="6953" width="12.42578125" style="36" customWidth="1"/>
    <col min="6954" max="6954" width="13.5703125" style="36" customWidth="1"/>
    <col min="6955" max="6955" width="19.28515625" style="36" customWidth="1"/>
    <col min="6956" max="6956" width="13" style="36" customWidth="1"/>
    <col min="6957" max="6958" width="12.5703125" style="36" customWidth="1"/>
    <col min="6959" max="6959" width="15.7109375" style="36" customWidth="1"/>
    <col min="6960" max="6960" width="41.140625" style="36" customWidth="1"/>
    <col min="6961" max="6961" width="36.7109375" style="36" customWidth="1"/>
    <col min="6962" max="6962" width="34.42578125" style="36" customWidth="1"/>
    <col min="6963" max="6963" width="28.5703125" style="36" customWidth="1"/>
    <col min="6964" max="6964" width="26.85546875" style="36" customWidth="1"/>
    <col min="6965" max="6965" width="15.85546875" style="36" customWidth="1"/>
    <col min="6966" max="6966" width="15.7109375" style="36" customWidth="1"/>
    <col min="6967" max="6967" width="11.42578125" style="36" customWidth="1"/>
    <col min="6968" max="6968" width="9.140625" style="36" customWidth="1"/>
    <col min="6969" max="6969" width="39.42578125" style="36" customWidth="1"/>
    <col min="6970" max="6970" width="10.28515625" style="36" customWidth="1"/>
    <col min="6971" max="6971" width="13.85546875" style="36" customWidth="1"/>
    <col min="6972" max="6972" width="15.28515625" style="36" customWidth="1"/>
    <col min="6973" max="6973" width="16.85546875" style="36" customWidth="1"/>
    <col min="6974" max="6974" width="18.42578125" style="36" customWidth="1"/>
    <col min="6975" max="6975" width="20" style="36" customWidth="1"/>
    <col min="6976" max="6976" width="18.28515625" style="36" customWidth="1"/>
    <col min="6977" max="6977" width="17.42578125" style="36" customWidth="1"/>
    <col min="6978" max="6978" width="16.140625" style="36" customWidth="1"/>
    <col min="6979" max="6979" width="19.28515625" style="36" customWidth="1"/>
    <col min="6980" max="6980" width="17" style="36" customWidth="1"/>
    <col min="6981" max="6981" width="13.42578125" style="36" customWidth="1"/>
    <col min="6982" max="6982" width="22.85546875" style="36" customWidth="1"/>
    <col min="6983" max="6983" width="15.28515625" style="36" customWidth="1"/>
    <col min="6984" max="6984" width="20.140625" style="36" customWidth="1"/>
    <col min="6985" max="6985" width="18.28515625" style="36" customWidth="1"/>
    <col min="6986" max="6986" width="20.140625" style="36" customWidth="1"/>
    <col min="6987" max="6987" width="15.140625" style="36" customWidth="1"/>
    <col min="6988" max="6988" width="14.7109375" style="36" customWidth="1"/>
    <col min="6989" max="6989" width="11.7109375" style="36" customWidth="1"/>
    <col min="6990" max="6990" width="11.85546875" style="36" customWidth="1"/>
    <col min="6991" max="6991" width="14" style="36" customWidth="1"/>
    <col min="6992" max="6992" width="14.28515625" style="36" customWidth="1"/>
    <col min="6993" max="6993" width="17.5703125" style="36" customWidth="1"/>
    <col min="6994" max="6994" width="23.7109375" style="36" customWidth="1"/>
    <col min="6995" max="6995" width="13.28515625" style="36" customWidth="1"/>
    <col min="6996" max="6996" width="12.140625" style="36" customWidth="1"/>
    <col min="6997" max="6997" width="11.140625" style="36" customWidth="1"/>
    <col min="6998" max="6998" width="15.42578125" style="36" customWidth="1"/>
    <col min="6999" max="7016" width="9.140625" style="36" customWidth="1"/>
    <col min="7017" max="7168" width="9.140625" style="36"/>
    <col min="7169" max="7169" width="2.140625" style="36" customWidth="1"/>
    <col min="7170" max="7170" width="7.140625" style="36" bestFit="1" customWidth="1"/>
    <col min="7171" max="7171" width="10.7109375" style="36" bestFit="1" customWidth="1"/>
    <col min="7172" max="7172" width="3.42578125" style="36" customWidth="1"/>
    <col min="7173" max="7173" width="48.140625" style="36" customWidth="1"/>
    <col min="7174" max="7174" width="7.5703125" style="36" customWidth="1"/>
    <col min="7175" max="7175" width="17.28515625" style="36" customWidth="1"/>
    <col min="7176" max="7176" width="16.85546875" style="36" customWidth="1"/>
    <col min="7177" max="7177" width="3.140625" style="36" customWidth="1"/>
    <col min="7178" max="7179" width="9.140625" style="36"/>
    <col min="7180" max="7180" width="9.140625" style="36" customWidth="1"/>
    <col min="7181" max="7181" width="48.140625" style="36" customWidth="1"/>
    <col min="7182" max="7182" width="20" style="36" customWidth="1"/>
    <col min="7183" max="7183" width="14" style="36" customWidth="1"/>
    <col min="7184" max="7184" width="13" style="36" customWidth="1"/>
    <col min="7185" max="7185" width="12.5703125" style="36" customWidth="1"/>
    <col min="7186" max="7186" width="11.7109375" style="36" customWidth="1"/>
    <col min="7187" max="7187" width="13.42578125" style="36" customWidth="1"/>
    <col min="7188" max="7188" width="11.85546875" style="36" customWidth="1"/>
    <col min="7189" max="7189" width="12.28515625" style="36" customWidth="1"/>
    <col min="7190" max="7190" width="12.140625" style="36" customWidth="1"/>
    <col min="7191" max="7191" width="13.42578125" style="36" customWidth="1"/>
    <col min="7192" max="7192" width="11.85546875" style="36" customWidth="1"/>
    <col min="7193" max="7193" width="23.5703125" style="36" customWidth="1"/>
    <col min="7194" max="7194" width="12.140625" style="36" customWidth="1"/>
    <col min="7195" max="7195" width="46.42578125" style="36" customWidth="1"/>
    <col min="7196" max="7196" width="17" style="36" customWidth="1"/>
    <col min="7197" max="7197" width="11.140625" style="36" customWidth="1"/>
    <col min="7198" max="7198" width="13.140625" style="36" customWidth="1"/>
    <col min="7199" max="7199" width="12.140625" style="36" customWidth="1"/>
    <col min="7200" max="7200" width="13.28515625" style="36" customWidth="1"/>
    <col min="7201" max="7201" width="13" style="36" customWidth="1"/>
    <col min="7202" max="7202" width="13.42578125" style="36" customWidth="1"/>
    <col min="7203" max="7203" width="12.28515625" style="36" customWidth="1"/>
    <col min="7204" max="7204" width="12.5703125" style="36" customWidth="1"/>
    <col min="7205" max="7205" width="30" style="36" customWidth="1"/>
    <col min="7206" max="7206" width="12.5703125" style="36" customWidth="1"/>
    <col min="7207" max="7207" width="33.42578125" style="36" customWidth="1"/>
    <col min="7208" max="7208" width="13" style="36" customWidth="1"/>
    <col min="7209" max="7209" width="12.42578125" style="36" customWidth="1"/>
    <col min="7210" max="7210" width="13.5703125" style="36" customWidth="1"/>
    <col min="7211" max="7211" width="19.28515625" style="36" customWidth="1"/>
    <col min="7212" max="7212" width="13" style="36" customWidth="1"/>
    <col min="7213" max="7214" width="12.5703125" style="36" customWidth="1"/>
    <col min="7215" max="7215" width="15.7109375" style="36" customWidth="1"/>
    <col min="7216" max="7216" width="41.140625" style="36" customWidth="1"/>
    <col min="7217" max="7217" width="36.7109375" style="36" customWidth="1"/>
    <col min="7218" max="7218" width="34.42578125" style="36" customWidth="1"/>
    <col min="7219" max="7219" width="28.5703125" style="36" customWidth="1"/>
    <col min="7220" max="7220" width="26.85546875" style="36" customWidth="1"/>
    <col min="7221" max="7221" width="15.85546875" style="36" customWidth="1"/>
    <col min="7222" max="7222" width="15.7109375" style="36" customWidth="1"/>
    <col min="7223" max="7223" width="11.42578125" style="36" customWidth="1"/>
    <col min="7224" max="7224" width="9.140625" style="36" customWidth="1"/>
    <col min="7225" max="7225" width="39.42578125" style="36" customWidth="1"/>
    <col min="7226" max="7226" width="10.28515625" style="36" customWidth="1"/>
    <col min="7227" max="7227" width="13.85546875" style="36" customWidth="1"/>
    <col min="7228" max="7228" width="15.28515625" style="36" customWidth="1"/>
    <col min="7229" max="7229" width="16.85546875" style="36" customWidth="1"/>
    <col min="7230" max="7230" width="18.42578125" style="36" customWidth="1"/>
    <col min="7231" max="7231" width="20" style="36" customWidth="1"/>
    <col min="7232" max="7232" width="18.28515625" style="36" customWidth="1"/>
    <col min="7233" max="7233" width="17.42578125" style="36" customWidth="1"/>
    <col min="7234" max="7234" width="16.140625" style="36" customWidth="1"/>
    <col min="7235" max="7235" width="19.28515625" style="36" customWidth="1"/>
    <col min="7236" max="7236" width="17" style="36" customWidth="1"/>
    <col min="7237" max="7237" width="13.42578125" style="36" customWidth="1"/>
    <col min="7238" max="7238" width="22.85546875" style="36" customWidth="1"/>
    <col min="7239" max="7239" width="15.28515625" style="36" customWidth="1"/>
    <col min="7240" max="7240" width="20.140625" style="36" customWidth="1"/>
    <col min="7241" max="7241" width="18.28515625" style="36" customWidth="1"/>
    <col min="7242" max="7242" width="20.140625" style="36" customWidth="1"/>
    <col min="7243" max="7243" width="15.140625" style="36" customWidth="1"/>
    <col min="7244" max="7244" width="14.7109375" style="36" customWidth="1"/>
    <col min="7245" max="7245" width="11.7109375" style="36" customWidth="1"/>
    <col min="7246" max="7246" width="11.85546875" style="36" customWidth="1"/>
    <col min="7247" max="7247" width="14" style="36" customWidth="1"/>
    <col min="7248" max="7248" width="14.28515625" style="36" customWidth="1"/>
    <col min="7249" max="7249" width="17.5703125" style="36" customWidth="1"/>
    <col min="7250" max="7250" width="23.7109375" style="36" customWidth="1"/>
    <col min="7251" max="7251" width="13.28515625" style="36" customWidth="1"/>
    <col min="7252" max="7252" width="12.140625" style="36" customWidth="1"/>
    <col min="7253" max="7253" width="11.140625" style="36" customWidth="1"/>
    <col min="7254" max="7254" width="15.42578125" style="36" customWidth="1"/>
    <col min="7255" max="7272" width="9.140625" style="36" customWidth="1"/>
    <col min="7273" max="7424" width="9.140625" style="36"/>
    <col min="7425" max="7425" width="2.140625" style="36" customWidth="1"/>
    <col min="7426" max="7426" width="7.140625" style="36" bestFit="1" customWidth="1"/>
    <col min="7427" max="7427" width="10.7109375" style="36" bestFit="1" customWidth="1"/>
    <col min="7428" max="7428" width="3.42578125" style="36" customWidth="1"/>
    <col min="7429" max="7429" width="48.140625" style="36" customWidth="1"/>
    <col min="7430" max="7430" width="7.5703125" style="36" customWidth="1"/>
    <col min="7431" max="7431" width="17.28515625" style="36" customWidth="1"/>
    <col min="7432" max="7432" width="16.85546875" style="36" customWidth="1"/>
    <col min="7433" max="7433" width="3.140625" style="36" customWidth="1"/>
    <col min="7434" max="7435" width="9.140625" style="36"/>
    <col min="7436" max="7436" width="9.140625" style="36" customWidth="1"/>
    <col min="7437" max="7437" width="48.140625" style="36" customWidth="1"/>
    <col min="7438" max="7438" width="20" style="36" customWidth="1"/>
    <col min="7439" max="7439" width="14" style="36" customWidth="1"/>
    <col min="7440" max="7440" width="13" style="36" customWidth="1"/>
    <col min="7441" max="7441" width="12.5703125" style="36" customWidth="1"/>
    <col min="7442" max="7442" width="11.7109375" style="36" customWidth="1"/>
    <col min="7443" max="7443" width="13.42578125" style="36" customWidth="1"/>
    <col min="7444" max="7444" width="11.85546875" style="36" customWidth="1"/>
    <col min="7445" max="7445" width="12.28515625" style="36" customWidth="1"/>
    <col min="7446" max="7446" width="12.140625" style="36" customWidth="1"/>
    <col min="7447" max="7447" width="13.42578125" style="36" customWidth="1"/>
    <col min="7448" max="7448" width="11.85546875" style="36" customWidth="1"/>
    <col min="7449" max="7449" width="23.5703125" style="36" customWidth="1"/>
    <col min="7450" max="7450" width="12.140625" style="36" customWidth="1"/>
    <col min="7451" max="7451" width="46.42578125" style="36" customWidth="1"/>
    <col min="7452" max="7452" width="17" style="36" customWidth="1"/>
    <col min="7453" max="7453" width="11.140625" style="36" customWidth="1"/>
    <col min="7454" max="7454" width="13.140625" style="36" customWidth="1"/>
    <col min="7455" max="7455" width="12.140625" style="36" customWidth="1"/>
    <col min="7456" max="7456" width="13.28515625" style="36" customWidth="1"/>
    <col min="7457" max="7457" width="13" style="36" customWidth="1"/>
    <col min="7458" max="7458" width="13.42578125" style="36" customWidth="1"/>
    <col min="7459" max="7459" width="12.28515625" style="36" customWidth="1"/>
    <col min="7460" max="7460" width="12.5703125" style="36" customWidth="1"/>
    <col min="7461" max="7461" width="30" style="36" customWidth="1"/>
    <col min="7462" max="7462" width="12.5703125" style="36" customWidth="1"/>
    <col min="7463" max="7463" width="33.42578125" style="36" customWidth="1"/>
    <col min="7464" max="7464" width="13" style="36" customWidth="1"/>
    <col min="7465" max="7465" width="12.42578125" style="36" customWidth="1"/>
    <col min="7466" max="7466" width="13.5703125" style="36" customWidth="1"/>
    <col min="7467" max="7467" width="19.28515625" style="36" customWidth="1"/>
    <col min="7468" max="7468" width="13" style="36" customWidth="1"/>
    <col min="7469" max="7470" width="12.5703125" style="36" customWidth="1"/>
    <col min="7471" max="7471" width="15.7109375" style="36" customWidth="1"/>
    <col min="7472" max="7472" width="41.140625" style="36" customWidth="1"/>
    <col min="7473" max="7473" width="36.7109375" style="36" customWidth="1"/>
    <col min="7474" max="7474" width="34.42578125" style="36" customWidth="1"/>
    <col min="7475" max="7475" width="28.5703125" style="36" customWidth="1"/>
    <col min="7476" max="7476" width="26.85546875" style="36" customWidth="1"/>
    <col min="7477" max="7477" width="15.85546875" style="36" customWidth="1"/>
    <col min="7478" max="7478" width="15.7109375" style="36" customWidth="1"/>
    <col min="7479" max="7479" width="11.42578125" style="36" customWidth="1"/>
    <col min="7480" max="7480" width="9.140625" style="36" customWidth="1"/>
    <col min="7481" max="7481" width="39.42578125" style="36" customWidth="1"/>
    <col min="7482" max="7482" width="10.28515625" style="36" customWidth="1"/>
    <col min="7483" max="7483" width="13.85546875" style="36" customWidth="1"/>
    <col min="7484" max="7484" width="15.28515625" style="36" customWidth="1"/>
    <col min="7485" max="7485" width="16.85546875" style="36" customWidth="1"/>
    <col min="7486" max="7486" width="18.42578125" style="36" customWidth="1"/>
    <col min="7487" max="7487" width="20" style="36" customWidth="1"/>
    <col min="7488" max="7488" width="18.28515625" style="36" customWidth="1"/>
    <col min="7489" max="7489" width="17.42578125" style="36" customWidth="1"/>
    <col min="7490" max="7490" width="16.140625" style="36" customWidth="1"/>
    <col min="7491" max="7491" width="19.28515625" style="36" customWidth="1"/>
    <col min="7492" max="7492" width="17" style="36" customWidth="1"/>
    <col min="7493" max="7493" width="13.42578125" style="36" customWidth="1"/>
    <col min="7494" max="7494" width="22.85546875" style="36" customWidth="1"/>
    <col min="7495" max="7495" width="15.28515625" style="36" customWidth="1"/>
    <col min="7496" max="7496" width="20.140625" style="36" customWidth="1"/>
    <col min="7497" max="7497" width="18.28515625" style="36" customWidth="1"/>
    <col min="7498" max="7498" width="20.140625" style="36" customWidth="1"/>
    <col min="7499" max="7499" width="15.140625" style="36" customWidth="1"/>
    <col min="7500" max="7500" width="14.7109375" style="36" customWidth="1"/>
    <col min="7501" max="7501" width="11.7109375" style="36" customWidth="1"/>
    <col min="7502" max="7502" width="11.85546875" style="36" customWidth="1"/>
    <col min="7503" max="7503" width="14" style="36" customWidth="1"/>
    <col min="7504" max="7504" width="14.28515625" style="36" customWidth="1"/>
    <col min="7505" max="7505" width="17.5703125" style="36" customWidth="1"/>
    <col min="7506" max="7506" width="23.7109375" style="36" customWidth="1"/>
    <col min="7507" max="7507" width="13.28515625" style="36" customWidth="1"/>
    <col min="7508" max="7508" width="12.140625" style="36" customWidth="1"/>
    <col min="7509" max="7509" width="11.140625" style="36" customWidth="1"/>
    <col min="7510" max="7510" width="15.42578125" style="36" customWidth="1"/>
    <col min="7511" max="7528" width="9.140625" style="36" customWidth="1"/>
    <col min="7529" max="7680" width="9.140625" style="36"/>
    <col min="7681" max="7681" width="2.140625" style="36" customWidth="1"/>
    <col min="7682" max="7682" width="7.140625" style="36" bestFit="1" customWidth="1"/>
    <col min="7683" max="7683" width="10.7109375" style="36" bestFit="1" customWidth="1"/>
    <col min="7684" max="7684" width="3.42578125" style="36" customWidth="1"/>
    <col min="7685" max="7685" width="48.140625" style="36" customWidth="1"/>
    <col min="7686" max="7686" width="7.5703125" style="36" customWidth="1"/>
    <col min="7687" max="7687" width="17.28515625" style="36" customWidth="1"/>
    <col min="7688" max="7688" width="16.85546875" style="36" customWidth="1"/>
    <col min="7689" max="7689" width="3.140625" style="36" customWidth="1"/>
    <col min="7690" max="7691" width="9.140625" style="36"/>
    <col min="7692" max="7692" width="9.140625" style="36" customWidth="1"/>
    <col min="7693" max="7693" width="48.140625" style="36" customWidth="1"/>
    <col min="7694" max="7694" width="20" style="36" customWidth="1"/>
    <col min="7695" max="7695" width="14" style="36" customWidth="1"/>
    <col min="7696" max="7696" width="13" style="36" customWidth="1"/>
    <col min="7697" max="7697" width="12.5703125" style="36" customWidth="1"/>
    <col min="7698" max="7698" width="11.7109375" style="36" customWidth="1"/>
    <col min="7699" max="7699" width="13.42578125" style="36" customWidth="1"/>
    <col min="7700" max="7700" width="11.85546875" style="36" customWidth="1"/>
    <col min="7701" max="7701" width="12.28515625" style="36" customWidth="1"/>
    <col min="7702" max="7702" width="12.140625" style="36" customWidth="1"/>
    <col min="7703" max="7703" width="13.42578125" style="36" customWidth="1"/>
    <col min="7704" max="7704" width="11.85546875" style="36" customWidth="1"/>
    <col min="7705" max="7705" width="23.5703125" style="36" customWidth="1"/>
    <col min="7706" max="7706" width="12.140625" style="36" customWidth="1"/>
    <col min="7707" max="7707" width="46.42578125" style="36" customWidth="1"/>
    <col min="7708" max="7708" width="17" style="36" customWidth="1"/>
    <col min="7709" max="7709" width="11.140625" style="36" customWidth="1"/>
    <col min="7710" max="7710" width="13.140625" style="36" customWidth="1"/>
    <col min="7711" max="7711" width="12.140625" style="36" customWidth="1"/>
    <col min="7712" max="7712" width="13.28515625" style="36" customWidth="1"/>
    <col min="7713" max="7713" width="13" style="36" customWidth="1"/>
    <col min="7714" max="7714" width="13.42578125" style="36" customWidth="1"/>
    <col min="7715" max="7715" width="12.28515625" style="36" customWidth="1"/>
    <col min="7716" max="7716" width="12.5703125" style="36" customWidth="1"/>
    <col min="7717" max="7717" width="30" style="36" customWidth="1"/>
    <col min="7718" max="7718" width="12.5703125" style="36" customWidth="1"/>
    <col min="7719" max="7719" width="33.42578125" style="36" customWidth="1"/>
    <col min="7720" max="7720" width="13" style="36" customWidth="1"/>
    <col min="7721" max="7721" width="12.42578125" style="36" customWidth="1"/>
    <col min="7722" max="7722" width="13.5703125" style="36" customWidth="1"/>
    <col min="7723" max="7723" width="19.28515625" style="36" customWidth="1"/>
    <col min="7724" max="7724" width="13" style="36" customWidth="1"/>
    <col min="7725" max="7726" width="12.5703125" style="36" customWidth="1"/>
    <col min="7727" max="7727" width="15.7109375" style="36" customWidth="1"/>
    <col min="7728" max="7728" width="41.140625" style="36" customWidth="1"/>
    <col min="7729" max="7729" width="36.7109375" style="36" customWidth="1"/>
    <col min="7730" max="7730" width="34.42578125" style="36" customWidth="1"/>
    <col min="7731" max="7731" width="28.5703125" style="36" customWidth="1"/>
    <col min="7732" max="7732" width="26.85546875" style="36" customWidth="1"/>
    <col min="7733" max="7733" width="15.85546875" style="36" customWidth="1"/>
    <col min="7734" max="7734" width="15.7109375" style="36" customWidth="1"/>
    <col min="7735" max="7735" width="11.42578125" style="36" customWidth="1"/>
    <col min="7736" max="7736" width="9.140625" style="36" customWidth="1"/>
    <col min="7737" max="7737" width="39.42578125" style="36" customWidth="1"/>
    <col min="7738" max="7738" width="10.28515625" style="36" customWidth="1"/>
    <col min="7739" max="7739" width="13.85546875" style="36" customWidth="1"/>
    <col min="7740" max="7740" width="15.28515625" style="36" customWidth="1"/>
    <col min="7741" max="7741" width="16.85546875" style="36" customWidth="1"/>
    <col min="7742" max="7742" width="18.42578125" style="36" customWidth="1"/>
    <col min="7743" max="7743" width="20" style="36" customWidth="1"/>
    <col min="7744" max="7744" width="18.28515625" style="36" customWidth="1"/>
    <col min="7745" max="7745" width="17.42578125" style="36" customWidth="1"/>
    <col min="7746" max="7746" width="16.140625" style="36" customWidth="1"/>
    <col min="7747" max="7747" width="19.28515625" style="36" customWidth="1"/>
    <col min="7748" max="7748" width="17" style="36" customWidth="1"/>
    <col min="7749" max="7749" width="13.42578125" style="36" customWidth="1"/>
    <col min="7750" max="7750" width="22.85546875" style="36" customWidth="1"/>
    <col min="7751" max="7751" width="15.28515625" style="36" customWidth="1"/>
    <col min="7752" max="7752" width="20.140625" style="36" customWidth="1"/>
    <col min="7753" max="7753" width="18.28515625" style="36" customWidth="1"/>
    <col min="7754" max="7754" width="20.140625" style="36" customWidth="1"/>
    <col min="7755" max="7755" width="15.140625" style="36" customWidth="1"/>
    <col min="7756" max="7756" width="14.7109375" style="36" customWidth="1"/>
    <col min="7757" max="7757" width="11.7109375" style="36" customWidth="1"/>
    <col min="7758" max="7758" width="11.85546875" style="36" customWidth="1"/>
    <col min="7759" max="7759" width="14" style="36" customWidth="1"/>
    <col min="7760" max="7760" width="14.28515625" style="36" customWidth="1"/>
    <col min="7761" max="7761" width="17.5703125" style="36" customWidth="1"/>
    <col min="7762" max="7762" width="23.7109375" style="36" customWidth="1"/>
    <col min="7763" max="7763" width="13.28515625" style="36" customWidth="1"/>
    <col min="7764" max="7764" width="12.140625" style="36" customWidth="1"/>
    <col min="7765" max="7765" width="11.140625" style="36" customWidth="1"/>
    <col min="7766" max="7766" width="15.42578125" style="36" customWidth="1"/>
    <col min="7767" max="7784" width="9.140625" style="36" customWidth="1"/>
    <col min="7785" max="7936" width="9.140625" style="36"/>
    <col min="7937" max="7937" width="2.140625" style="36" customWidth="1"/>
    <col min="7938" max="7938" width="7.140625" style="36" bestFit="1" customWidth="1"/>
    <col min="7939" max="7939" width="10.7109375" style="36" bestFit="1" customWidth="1"/>
    <col min="7940" max="7940" width="3.42578125" style="36" customWidth="1"/>
    <col min="7941" max="7941" width="48.140625" style="36" customWidth="1"/>
    <col min="7942" max="7942" width="7.5703125" style="36" customWidth="1"/>
    <col min="7943" max="7943" width="17.28515625" style="36" customWidth="1"/>
    <col min="7944" max="7944" width="16.85546875" style="36" customWidth="1"/>
    <col min="7945" max="7945" width="3.140625" style="36" customWidth="1"/>
    <col min="7946" max="7947" width="9.140625" style="36"/>
    <col min="7948" max="7948" width="9.140625" style="36" customWidth="1"/>
    <col min="7949" max="7949" width="48.140625" style="36" customWidth="1"/>
    <col min="7950" max="7950" width="20" style="36" customWidth="1"/>
    <col min="7951" max="7951" width="14" style="36" customWidth="1"/>
    <col min="7952" max="7952" width="13" style="36" customWidth="1"/>
    <col min="7953" max="7953" width="12.5703125" style="36" customWidth="1"/>
    <col min="7954" max="7954" width="11.7109375" style="36" customWidth="1"/>
    <col min="7955" max="7955" width="13.42578125" style="36" customWidth="1"/>
    <col min="7956" max="7956" width="11.85546875" style="36" customWidth="1"/>
    <col min="7957" max="7957" width="12.28515625" style="36" customWidth="1"/>
    <col min="7958" max="7958" width="12.140625" style="36" customWidth="1"/>
    <col min="7959" max="7959" width="13.42578125" style="36" customWidth="1"/>
    <col min="7960" max="7960" width="11.85546875" style="36" customWidth="1"/>
    <col min="7961" max="7961" width="23.5703125" style="36" customWidth="1"/>
    <col min="7962" max="7962" width="12.140625" style="36" customWidth="1"/>
    <col min="7963" max="7963" width="46.42578125" style="36" customWidth="1"/>
    <col min="7964" max="7964" width="17" style="36" customWidth="1"/>
    <col min="7965" max="7965" width="11.140625" style="36" customWidth="1"/>
    <col min="7966" max="7966" width="13.140625" style="36" customWidth="1"/>
    <col min="7967" max="7967" width="12.140625" style="36" customWidth="1"/>
    <col min="7968" max="7968" width="13.28515625" style="36" customWidth="1"/>
    <col min="7969" max="7969" width="13" style="36" customWidth="1"/>
    <col min="7970" max="7970" width="13.42578125" style="36" customWidth="1"/>
    <col min="7971" max="7971" width="12.28515625" style="36" customWidth="1"/>
    <col min="7972" max="7972" width="12.5703125" style="36" customWidth="1"/>
    <col min="7973" max="7973" width="30" style="36" customWidth="1"/>
    <col min="7974" max="7974" width="12.5703125" style="36" customWidth="1"/>
    <col min="7975" max="7975" width="33.42578125" style="36" customWidth="1"/>
    <col min="7976" max="7976" width="13" style="36" customWidth="1"/>
    <col min="7977" max="7977" width="12.42578125" style="36" customWidth="1"/>
    <col min="7978" max="7978" width="13.5703125" style="36" customWidth="1"/>
    <col min="7979" max="7979" width="19.28515625" style="36" customWidth="1"/>
    <col min="7980" max="7980" width="13" style="36" customWidth="1"/>
    <col min="7981" max="7982" width="12.5703125" style="36" customWidth="1"/>
    <col min="7983" max="7983" width="15.7109375" style="36" customWidth="1"/>
    <col min="7984" max="7984" width="41.140625" style="36" customWidth="1"/>
    <col min="7985" max="7985" width="36.7109375" style="36" customWidth="1"/>
    <col min="7986" max="7986" width="34.42578125" style="36" customWidth="1"/>
    <col min="7987" max="7987" width="28.5703125" style="36" customWidth="1"/>
    <col min="7988" max="7988" width="26.85546875" style="36" customWidth="1"/>
    <col min="7989" max="7989" width="15.85546875" style="36" customWidth="1"/>
    <col min="7990" max="7990" width="15.7109375" style="36" customWidth="1"/>
    <col min="7991" max="7991" width="11.42578125" style="36" customWidth="1"/>
    <col min="7992" max="7992" width="9.140625" style="36" customWidth="1"/>
    <col min="7993" max="7993" width="39.42578125" style="36" customWidth="1"/>
    <col min="7994" max="7994" width="10.28515625" style="36" customWidth="1"/>
    <col min="7995" max="7995" width="13.85546875" style="36" customWidth="1"/>
    <col min="7996" max="7996" width="15.28515625" style="36" customWidth="1"/>
    <col min="7997" max="7997" width="16.85546875" style="36" customWidth="1"/>
    <col min="7998" max="7998" width="18.42578125" style="36" customWidth="1"/>
    <col min="7999" max="7999" width="20" style="36" customWidth="1"/>
    <col min="8000" max="8000" width="18.28515625" style="36" customWidth="1"/>
    <col min="8001" max="8001" width="17.42578125" style="36" customWidth="1"/>
    <col min="8002" max="8002" width="16.140625" style="36" customWidth="1"/>
    <col min="8003" max="8003" width="19.28515625" style="36" customWidth="1"/>
    <col min="8004" max="8004" width="17" style="36" customWidth="1"/>
    <col min="8005" max="8005" width="13.42578125" style="36" customWidth="1"/>
    <col min="8006" max="8006" width="22.85546875" style="36" customWidth="1"/>
    <col min="8007" max="8007" width="15.28515625" style="36" customWidth="1"/>
    <col min="8008" max="8008" width="20.140625" style="36" customWidth="1"/>
    <col min="8009" max="8009" width="18.28515625" style="36" customWidth="1"/>
    <col min="8010" max="8010" width="20.140625" style="36" customWidth="1"/>
    <col min="8011" max="8011" width="15.140625" style="36" customWidth="1"/>
    <col min="8012" max="8012" width="14.7109375" style="36" customWidth="1"/>
    <col min="8013" max="8013" width="11.7109375" style="36" customWidth="1"/>
    <col min="8014" max="8014" width="11.85546875" style="36" customWidth="1"/>
    <col min="8015" max="8015" width="14" style="36" customWidth="1"/>
    <col min="8016" max="8016" width="14.28515625" style="36" customWidth="1"/>
    <col min="8017" max="8017" width="17.5703125" style="36" customWidth="1"/>
    <col min="8018" max="8018" width="23.7109375" style="36" customWidth="1"/>
    <col min="8019" max="8019" width="13.28515625" style="36" customWidth="1"/>
    <col min="8020" max="8020" width="12.140625" style="36" customWidth="1"/>
    <col min="8021" max="8021" width="11.140625" style="36" customWidth="1"/>
    <col min="8022" max="8022" width="15.42578125" style="36" customWidth="1"/>
    <col min="8023" max="8040" width="9.140625" style="36" customWidth="1"/>
    <col min="8041" max="8192" width="9.140625" style="36"/>
    <col min="8193" max="8193" width="2.140625" style="36" customWidth="1"/>
    <col min="8194" max="8194" width="7.140625" style="36" bestFit="1" customWidth="1"/>
    <col min="8195" max="8195" width="10.7109375" style="36" bestFit="1" customWidth="1"/>
    <col min="8196" max="8196" width="3.42578125" style="36" customWidth="1"/>
    <col min="8197" max="8197" width="48.140625" style="36" customWidth="1"/>
    <col min="8198" max="8198" width="7.5703125" style="36" customWidth="1"/>
    <col min="8199" max="8199" width="17.28515625" style="36" customWidth="1"/>
    <col min="8200" max="8200" width="16.85546875" style="36" customWidth="1"/>
    <col min="8201" max="8201" width="3.140625" style="36" customWidth="1"/>
    <col min="8202" max="8203" width="9.140625" style="36"/>
    <col min="8204" max="8204" width="9.140625" style="36" customWidth="1"/>
    <col min="8205" max="8205" width="48.140625" style="36" customWidth="1"/>
    <col min="8206" max="8206" width="20" style="36" customWidth="1"/>
    <col min="8207" max="8207" width="14" style="36" customWidth="1"/>
    <col min="8208" max="8208" width="13" style="36" customWidth="1"/>
    <col min="8209" max="8209" width="12.5703125" style="36" customWidth="1"/>
    <col min="8210" max="8210" width="11.7109375" style="36" customWidth="1"/>
    <col min="8211" max="8211" width="13.42578125" style="36" customWidth="1"/>
    <col min="8212" max="8212" width="11.85546875" style="36" customWidth="1"/>
    <col min="8213" max="8213" width="12.28515625" style="36" customWidth="1"/>
    <col min="8214" max="8214" width="12.140625" style="36" customWidth="1"/>
    <col min="8215" max="8215" width="13.42578125" style="36" customWidth="1"/>
    <col min="8216" max="8216" width="11.85546875" style="36" customWidth="1"/>
    <col min="8217" max="8217" width="23.5703125" style="36" customWidth="1"/>
    <col min="8218" max="8218" width="12.140625" style="36" customWidth="1"/>
    <col min="8219" max="8219" width="46.42578125" style="36" customWidth="1"/>
    <col min="8220" max="8220" width="17" style="36" customWidth="1"/>
    <col min="8221" max="8221" width="11.140625" style="36" customWidth="1"/>
    <col min="8222" max="8222" width="13.140625" style="36" customWidth="1"/>
    <col min="8223" max="8223" width="12.140625" style="36" customWidth="1"/>
    <col min="8224" max="8224" width="13.28515625" style="36" customWidth="1"/>
    <col min="8225" max="8225" width="13" style="36" customWidth="1"/>
    <col min="8226" max="8226" width="13.42578125" style="36" customWidth="1"/>
    <col min="8227" max="8227" width="12.28515625" style="36" customWidth="1"/>
    <col min="8228" max="8228" width="12.5703125" style="36" customWidth="1"/>
    <col min="8229" max="8229" width="30" style="36" customWidth="1"/>
    <col min="8230" max="8230" width="12.5703125" style="36" customWidth="1"/>
    <col min="8231" max="8231" width="33.42578125" style="36" customWidth="1"/>
    <col min="8232" max="8232" width="13" style="36" customWidth="1"/>
    <col min="8233" max="8233" width="12.42578125" style="36" customWidth="1"/>
    <col min="8234" max="8234" width="13.5703125" style="36" customWidth="1"/>
    <col min="8235" max="8235" width="19.28515625" style="36" customWidth="1"/>
    <col min="8236" max="8236" width="13" style="36" customWidth="1"/>
    <col min="8237" max="8238" width="12.5703125" style="36" customWidth="1"/>
    <col min="8239" max="8239" width="15.7109375" style="36" customWidth="1"/>
    <col min="8240" max="8240" width="41.140625" style="36" customWidth="1"/>
    <col min="8241" max="8241" width="36.7109375" style="36" customWidth="1"/>
    <col min="8242" max="8242" width="34.42578125" style="36" customWidth="1"/>
    <col min="8243" max="8243" width="28.5703125" style="36" customWidth="1"/>
    <col min="8244" max="8244" width="26.85546875" style="36" customWidth="1"/>
    <col min="8245" max="8245" width="15.85546875" style="36" customWidth="1"/>
    <col min="8246" max="8246" width="15.7109375" style="36" customWidth="1"/>
    <col min="8247" max="8247" width="11.42578125" style="36" customWidth="1"/>
    <col min="8248" max="8248" width="9.140625" style="36" customWidth="1"/>
    <col min="8249" max="8249" width="39.42578125" style="36" customWidth="1"/>
    <col min="8250" max="8250" width="10.28515625" style="36" customWidth="1"/>
    <col min="8251" max="8251" width="13.85546875" style="36" customWidth="1"/>
    <col min="8252" max="8252" width="15.28515625" style="36" customWidth="1"/>
    <col min="8253" max="8253" width="16.85546875" style="36" customWidth="1"/>
    <col min="8254" max="8254" width="18.42578125" style="36" customWidth="1"/>
    <col min="8255" max="8255" width="20" style="36" customWidth="1"/>
    <col min="8256" max="8256" width="18.28515625" style="36" customWidth="1"/>
    <col min="8257" max="8257" width="17.42578125" style="36" customWidth="1"/>
    <col min="8258" max="8258" width="16.140625" style="36" customWidth="1"/>
    <col min="8259" max="8259" width="19.28515625" style="36" customWidth="1"/>
    <col min="8260" max="8260" width="17" style="36" customWidth="1"/>
    <col min="8261" max="8261" width="13.42578125" style="36" customWidth="1"/>
    <col min="8262" max="8262" width="22.85546875" style="36" customWidth="1"/>
    <col min="8263" max="8263" width="15.28515625" style="36" customWidth="1"/>
    <col min="8264" max="8264" width="20.140625" style="36" customWidth="1"/>
    <col min="8265" max="8265" width="18.28515625" style="36" customWidth="1"/>
    <col min="8266" max="8266" width="20.140625" style="36" customWidth="1"/>
    <col min="8267" max="8267" width="15.140625" style="36" customWidth="1"/>
    <col min="8268" max="8268" width="14.7109375" style="36" customWidth="1"/>
    <col min="8269" max="8269" width="11.7109375" style="36" customWidth="1"/>
    <col min="8270" max="8270" width="11.85546875" style="36" customWidth="1"/>
    <col min="8271" max="8271" width="14" style="36" customWidth="1"/>
    <col min="8272" max="8272" width="14.28515625" style="36" customWidth="1"/>
    <col min="8273" max="8273" width="17.5703125" style="36" customWidth="1"/>
    <col min="8274" max="8274" width="23.7109375" style="36" customWidth="1"/>
    <col min="8275" max="8275" width="13.28515625" style="36" customWidth="1"/>
    <col min="8276" max="8276" width="12.140625" style="36" customWidth="1"/>
    <col min="8277" max="8277" width="11.140625" style="36" customWidth="1"/>
    <col min="8278" max="8278" width="15.42578125" style="36" customWidth="1"/>
    <col min="8279" max="8296" width="9.140625" style="36" customWidth="1"/>
    <col min="8297" max="8448" width="9.140625" style="36"/>
    <col min="8449" max="8449" width="2.140625" style="36" customWidth="1"/>
    <col min="8450" max="8450" width="7.140625" style="36" bestFit="1" customWidth="1"/>
    <col min="8451" max="8451" width="10.7109375" style="36" bestFit="1" customWidth="1"/>
    <col min="8452" max="8452" width="3.42578125" style="36" customWidth="1"/>
    <col min="8453" max="8453" width="48.140625" style="36" customWidth="1"/>
    <col min="8454" max="8454" width="7.5703125" style="36" customWidth="1"/>
    <col min="8455" max="8455" width="17.28515625" style="36" customWidth="1"/>
    <col min="8456" max="8456" width="16.85546875" style="36" customWidth="1"/>
    <col min="8457" max="8457" width="3.140625" style="36" customWidth="1"/>
    <col min="8458" max="8459" width="9.140625" style="36"/>
    <col min="8460" max="8460" width="9.140625" style="36" customWidth="1"/>
    <col min="8461" max="8461" width="48.140625" style="36" customWidth="1"/>
    <col min="8462" max="8462" width="20" style="36" customWidth="1"/>
    <col min="8463" max="8463" width="14" style="36" customWidth="1"/>
    <col min="8464" max="8464" width="13" style="36" customWidth="1"/>
    <col min="8465" max="8465" width="12.5703125" style="36" customWidth="1"/>
    <col min="8466" max="8466" width="11.7109375" style="36" customWidth="1"/>
    <col min="8467" max="8467" width="13.42578125" style="36" customWidth="1"/>
    <col min="8468" max="8468" width="11.85546875" style="36" customWidth="1"/>
    <col min="8469" max="8469" width="12.28515625" style="36" customWidth="1"/>
    <col min="8470" max="8470" width="12.140625" style="36" customWidth="1"/>
    <col min="8471" max="8471" width="13.42578125" style="36" customWidth="1"/>
    <col min="8472" max="8472" width="11.85546875" style="36" customWidth="1"/>
    <col min="8473" max="8473" width="23.5703125" style="36" customWidth="1"/>
    <col min="8474" max="8474" width="12.140625" style="36" customWidth="1"/>
    <col min="8475" max="8475" width="46.42578125" style="36" customWidth="1"/>
    <col min="8476" max="8476" width="17" style="36" customWidth="1"/>
    <col min="8477" max="8477" width="11.140625" style="36" customWidth="1"/>
    <col min="8478" max="8478" width="13.140625" style="36" customWidth="1"/>
    <col min="8479" max="8479" width="12.140625" style="36" customWidth="1"/>
    <col min="8480" max="8480" width="13.28515625" style="36" customWidth="1"/>
    <col min="8481" max="8481" width="13" style="36" customWidth="1"/>
    <col min="8482" max="8482" width="13.42578125" style="36" customWidth="1"/>
    <col min="8483" max="8483" width="12.28515625" style="36" customWidth="1"/>
    <col min="8484" max="8484" width="12.5703125" style="36" customWidth="1"/>
    <col min="8485" max="8485" width="30" style="36" customWidth="1"/>
    <col min="8486" max="8486" width="12.5703125" style="36" customWidth="1"/>
    <col min="8487" max="8487" width="33.42578125" style="36" customWidth="1"/>
    <col min="8488" max="8488" width="13" style="36" customWidth="1"/>
    <col min="8489" max="8489" width="12.42578125" style="36" customWidth="1"/>
    <col min="8490" max="8490" width="13.5703125" style="36" customWidth="1"/>
    <col min="8491" max="8491" width="19.28515625" style="36" customWidth="1"/>
    <col min="8492" max="8492" width="13" style="36" customWidth="1"/>
    <col min="8493" max="8494" width="12.5703125" style="36" customWidth="1"/>
    <col min="8495" max="8495" width="15.7109375" style="36" customWidth="1"/>
    <col min="8496" max="8496" width="41.140625" style="36" customWidth="1"/>
    <col min="8497" max="8497" width="36.7109375" style="36" customWidth="1"/>
    <col min="8498" max="8498" width="34.42578125" style="36" customWidth="1"/>
    <col min="8499" max="8499" width="28.5703125" style="36" customWidth="1"/>
    <col min="8500" max="8500" width="26.85546875" style="36" customWidth="1"/>
    <col min="8501" max="8501" width="15.85546875" style="36" customWidth="1"/>
    <col min="8502" max="8502" width="15.7109375" style="36" customWidth="1"/>
    <col min="8503" max="8503" width="11.42578125" style="36" customWidth="1"/>
    <col min="8504" max="8504" width="9.140625" style="36" customWidth="1"/>
    <col min="8505" max="8505" width="39.42578125" style="36" customWidth="1"/>
    <col min="8506" max="8506" width="10.28515625" style="36" customWidth="1"/>
    <col min="8507" max="8507" width="13.85546875" style="36" customWidth="1"/>
    <col min="8508" max="8508" width="15.28515625" style="36" customWidth="1"/>
    <col min="8509" max="8509" width="16.85546875" style="36" customWidth="1"/>
    <col min="8510" max="8510" width="18.42578125" style="36" customWidth="1"/>
    <col min="8511" max="8511" width="20" style="36" customWidth="1"/>
    <col min="8512" max="8512" width="18.28515625" style="36" customWidth="1"/>
    <col min="8513" max="8513" width="17.42578125" style="36" customWidth="1"/>
    <col min="8514" max="8514" width="16.140625" style="36" customWidth="1"/>
    <col min="8515" max="8515" width="19.28515625" style="36" customWidth="1"/>
    <col min="8516" max="8516" width="17" style="36" customWidth="1"/>
    <col min="8517" max="8517" width="13.42578125" style="36" customWidth="1"/>
    <col min="8518" max="8518" width="22.85546875" style="36" customWidth="1"/>
    <col min="8519" max="8519" width="15.28515625" style="36" customWidth="1"/>
    <col min="8520" max="8520" width="20.140625" style="36" customWidth="1"/>
    <col min="8521" max="8521" width="18.28515625" style="36" customWidth="1"/>
    <col min="8522" max="8522" width="20.140625" style="36" customWidth="1"/>
    <col min="8523" max="8523" width="15.140625" style="36" customWidth="1"/>
    <col min="8524" max="8524" width="14.7109375" style="36" customWidth="1"/>
    <col min="8525" max="8525" width="11.7109375" style="36" customWidth="1"/>
    <col min="8526" max="8526" width="11.85546875" style="36" customWidth="1"/>
    <col min="8527" max="8527" width="14" style="36" customWidth="1"/>
    <col min="8528" max="8528" width="14.28515625" style="36" customWidth="1"/>
    <col min="8529" max="8529" width="17.5703125" style="36" customWidth="1"/>
    <col min="8530" max="8530" width="23.7109375" style="36" customWidth="1"/>
    <col min="8531" max="8531" width="13.28515625" style="36" customWidth="1"/>
    <col min="8532" max="8532" width="12.140625" style="36" customWidth="1"/>
    <col min="8533" max="8533" width="11.140625" style="36" customWidth="1"/>
    <col min="8534" max="8534" width="15.42578125" style="36" customWidth="1"/>
    <col min="8535" max="8552" width="9.140625" style="36" customWidth="1"/>
    <col min="8553" max="8704" width="9.140625" style="36"/>
    <col min="8705" max="8705" width="2.140625" style="36" customWidth="1"/>
    <col min="8706" max="8706" width="7.140625" style="36" bestFit="1" customWidth="1"/>
    <col min="8707" max="8707" width="10.7109375" style="36" bestFit="1" customWidth="1"/>
    <col min="8708" max="8708" width="3.42578125" style="36" customWidth="1"/>
    <col min="8709" max="8709" width="48.140625" style="36" customWidth="1"/>
    <col min="8710" max="8710" width="7.5703125" style="36" customWidth="1"/>
    <col min="8711" max="8711" width="17.28515625" style="36" customWidth="1"/>
    <col min="8712" max="8712" width="16.85546875" style="36" customWidth="1"/>
    <col min="8713" max="8713" width="3.140625" style="36" customWidth="1"/>
    <col min="8714" max="8715" width="9.140625" style="36"/>
    <col min="8716" max="8716" width="9.140625" style="36" customWidth="1"/>
    <col min="8717" max="8717" width="48.140625" style="36" customWidth="1"/>
    <col min="8718" max="8718" width="20" style="36" customWidth="1"/>
    <col min="8719" max="8719" width="14" style="36" customWidth="1"/>
    <col min="8720" max="8720" width="13" style="36" customWidth="1"/>
    <col min="8721" max="8721" width="12.5703125" style="36" customWidth="1"/>
    <col min="8722" max="8722" width="11.7109375" style="36" customWidth="1"/>
    <col min="8723" max="8723" width="13.42578125" style="36" customWidth="1"/>
    <col min="8724" max="8724" width="11.85546875" style="36" customWidth="1"/>
    <col min="8725" max="8725" width="12.28515625" style="36" customWidth="1"/>
    <col min="8726" max="8726" width="12.140625" style="36" customWidth="1"/>
    <col min="8727" max="8727" width="13.42578125" style="36" customWidth="1"/>
    <col min="8728" max="8728" width="11.85546875" style="36" customWidth="1"/>
    <col min="8729" max="8729" width="23.5703125" style="36" customWidth="1"/>
    <col min="8730" max="8730" width="12.140625" style="36" customWidth="1"/>
    <col min="8731" max="8731" width="46.42578125" style="36" customWidth="1"/>
    <col min="8732" max="8732" width="17" style="36" customWidth="1"/>
    <col min="8733" max="8733" width="11.140625" style="36" customWidth="1"/>
    <col min="8734" max="8734" width="13.140625" style="36" customWidth="1"/>
    <col min="8735" max="8735" width="12.140625" style="36" customWidth="1"/>
    <col min="8736" max="8736" width="13.28515625" style="36" customWidth="1"/>
    <col min="8737" max="8737" width="13" style="36" customWidth="1"/>
    <col min="8738" max="8738" width="13.42578125" style="36" customWidth="1"/>
    <col min="8739" max="8739" width="12.28515625" style="36" customWidth="1"/>
    <col min="8740" max="8740" width="12.5703125" style="36" customWidth="1"/>
    <col min="8741" max="8741" width="30" style="36" customWidth="1"/>
    <col min="8742" max="8742" width="12.5703125" style="36" customWidth="1"/>
    <col min="8743" max="8743" width="33.42578125" style="36" customWidth="1"/>
    <col min="8744" max="8744" width="13" style="36" customWidth="1"/>
    <col min="8745" max="8745" width="12.42578125" style="36" customWidth="1"/>
    <col min="8746" max="8746" width="13.5703125" style="36" customWidth="1"/>
    <col min="8747" max="8747" width="19.28515625" style="36" customWidth="1"/>
    <col min="8748" max="8748" width="13" style="36" customWidth="1"/>
    <col min="8749" max="8750" width="12.5703125" style="36" customWidth="1"/>
    <col min="8751" max="8751" width="15.7109375" style="36" customWidth="1"/>
    <col min="8752" max="8752" width="41.140625" style="36" customWidth="1"/>
    <col min="8753" max="8753" width="36.7109375" style="36" customWidth="1"/>
    <col min="8754" max="8754" width="34.42578125" style="36" customWidth="1"/>
    <col min="8755" max="8755" width="28.5703125" style="36" customWidth="1"/>
    <col min="8756" max="8756" width="26.85546875" style="36" customWidth="1"/>
    <col min="8757" max="8757" width="15.85546875" style="36" customWidth="1"/>
    <col min="8758" max="8758" width="15.7109375" style="36" customWidth="1"/>
    <col min="8759" max="8759" width="11.42578125" style="36" customWidth="1"/>
    <col min="8760" max="8760" width="9.140625" style="36" customWidth="1"/>
    <col min="8761" max="8761" width="39.42578125" style="36" customWidth="1"/>
    <col min="8762" max="8762" width="10.28515625" style="36" customWidth="1"/>
    <col min="8763" max="8763" width="13.85546875" style="36" customWidth="1"/>
    <col min="8764" max="8764" width="15.28515625" style="36" customWidth="1"/>
    <col min="8765" max="8765" width="16.85546875" style="36" customWidth="1"/>
    <col min="8766" max="8766" width="18.42578125" style="36" customWidth="1"/>
    <col min="8767" max="8767" width="20" style="36" customWidth="1"/>
    <col min="8768" max="8768" width="18.28515625" style="36" customWidth="1"/>
    <col min="8769" max="8769" width="17.42578125" style="36" customWidth="1"/>
    <col min="8770" max="8770" width="16.140625" style="36" customWidth="1"/>
    <col min="8771" max="8771" width="19.28515625" style="36" customWidth="1"/>
    <col min="8772" max="8772" width="17" style="36" customWidth="1"/>
    <col min="8773" max="8773" width="13.42578125" style="36" customWidth="1"/>
    <col min="8774" max="8774" width="22.85546875" style="36" customWidth="1"/>
    <col min="8775" max="8775" width="15.28515625" style="36" customWidth="1"/>
    <col min="8776" max="8776" width="20.140625" style="36" customWidth="1"/>
    <col min="8777" max="8777" width="18.28515625" style="36" customWidth="1"/>
    <col min="8778" max="8778" width="20.140625" style="36" customWidth="1"/>
    <col min="8779" max="8779" width="15.140625" style="36" customWidth="1"/>
    <col min="8780" max="8780" width="14.7109375" style="36" customWidth="1"/>
    <col min="8781" max="8781" width="11.7109375" style="36" customWidth="1"/>
    <col min="8782" max="8782" width="11.85546875" style="36" customWidth="1"/>
    <col min="8783" max="8783" width="14" style="36" customWidth="1"/>
    <col min="8784" max="8784" width="14.28515625" style="36" customWidth="1"/>
    <col min="8785" max="8785" width="17.5703125" style="36" customWidth="1"/>
    <col min="8786" max="8786" width="23.7109375" style="36" customWidth="1"/>
    <col min="8787" max="8787" width="13.28515625" style="36" customWidth="1"/>
    <col min="8788" max="8788" width="12.140625" style="36" customWidth="1"/>
    <col min="8789" max="8789" width="11.140625" style="36" customWidth="1"/>
    <col min="8790" max="8790" width="15.42578125" style="36" customWidth="1"/>
    <col min="8791" max="8808" width="9.140625" style="36" customWidth="1"/>
    <col min="8809" max="8960" width="9.140625" style="36"/>
    <col min="8961" max="8961" width="2.140625" style="36" customWidth="1"/>
    <col min="8962" max="8962" width="7.140625" style="36" bestFit="1" customWidth="1"/>
    <col min="8963" max="8963" width="10.7109375" style="36" bestFit="1" customWidth="1"/>
    <col min="8964" max="8964" width="3.42578125" style="36" customWidth="1"/>
    <col min="8965" max="8965" width="48.140625" style="36" customWidth="1"/>
    <col min="8966" max="8966" width="7.5703125" style="36" customWidth="1"/>
    <col min="8967" max="8967" width="17.28515625" style="36" customWidth="1"/>
    <col min="8968" max="8968" width="16.85546875" style="36" customWidth="1"/>
    <col min="8969" max="8969" width="3.140625" style="36" customWidth="1"/>
    <col min="8970" max="8971" width="9.140625" style="36"/>
    <col min="8972" max="8972" width="9.140625" style="36" customWidth="1"/>
    <col min="8973" max="8973" width="48.140625" style="36" customWidth="1"/>
    <col min="8974" max="8974" width="20" style="36" customWidth="1"/>
    <col min="8975" max="8975" width="14" style="36" customWidth="1"/>
    <col min="8976" max="8976" width="13" style="36" customWidth="1"/>
    <col min="8977" max="8977" width="12.5703125" style="36" customWidth="1"/>
    <col min="8978" max="8978" width="11.7109375" style="36" customWidth="1"/>
    <col min="8979" max="8979" width="13.42578125" style="36" customWidth="1"/>
    <col min="8980" max="8980" width="11.85546875" style="36" customWidth="1"/>
    <col min="8981" max="8981" width="12.28515625" style="36" customWidth="1"/>
    <col min="8982" max="8982" width="12.140625" style="36" customWidth="1"/>
    <col min="8983" max="8983" width="13.42578125" style="36" customWidth="1"/>
    <col min="8984" max="8984" width="11.85546875" style="36" customWidth="1"/>
    <col min="8985" max="8985" width="23.5703125" style="36" customWidth="1"/>
    <col min="8986" max="8986" width="12.140625" style="36" customWidth="1"/>
    <col min="8987" max="8987" width="46.42578125" style="36" customWidth="1"/>
    <col min="8988" max="8988" width="17" style="36" customWidth="1"/>
    <col min="8989" max="8989" width="11.140625" style="36" customWidth="1"/>
    <col min="8990" max="8990" width="13.140625" style="36" customWidth="1"/>
    <col min="8991" max="8991" width="12.140625" style="36" customWidth="1"/>
    <col min="8992" max="8992" width="13.28515625" style="36" customWidth="1"/>
    <col min="8993" max="8993" width="13" style="36" customWidth="1"/>
    <col min="8994" max="8994" width="13.42578125" style="36" customWidth="1"/>
    <col min="8995" max="8995" width="12.28515625" style="36" customWidth="1"/>
    <col min="8996" max="8996" width="12.5703125" style="36" customWidth="1"/>
    <col min="8997" max="8997" width="30" style="36" customWidth="1"/>
    <col min="8998" max="8998" width="12.5703125" style="36" customWidth="1"/>
    <col min="8999" max="8999" width="33.42578125" style="36" customWidth="1"/>
    <col min="9000" max="9000" width="13" style="36" customWidth="1"/>
    <col min="9001" max="9001" width="12.42578125" style="36" customWidth="1"/>
    <col min="9002" max="9002" width="13.5703125" style="36" customWidth="1"/>
    <col min="9003" max="9003" width="19.28515625" style="36" customWidth="1"/>
    <col min="9004" max="9004" width="13" style="36" customWidth="1"/>
    <col min="9005" max="9006" width="12.5703125" style="36" customWidth="1"/>
    <col min="9007" max="9007" width="15.7109375" style="36" customWidth="1"/>
    <col min="9008" max="9008" width="41.140625" style="36" customWidth="1"/>
    <col min="9009" max="9009" width="36.7109375" style="36" customWidth="1"/>
    <col min="9010" max="9010" width="34.42578125" style="36" customWidth="1"/>
    <col min="9011" max="9011" width="28.5703125" style="36" customWidth="1"/>
    <col min="9012" max="9012" width="26.85546875" style="36" customWidth="1"/>
    <col min="9013" max="9013" width="15.85546875" style="36" customWidth="1"/>
    <col min="9014" max="9014" width="15.7109375" style="36" customWidth="1"/>
    <col min="9015" max="9015" width="11.42578125" style="36" customWidth="1"/>
    <col min="9016" max="9016" width="9.140625" style="36" customWidth="1"/>
    <col min="9017" max="9017" width="39.42578125" style="36" customWidth="1"/>
    <col min="9018" max="9018" width="10.28515625" style="36" customWidth="1"/>
    <col min="9019" max="9019" width="13.85546875" style="36" customWidth="1"/>
    <col min="9020" max="9020" width="15.28515625" style="36" customWidth="1"/>
    <col min="9021" max="9021" width="16.85546875" style="36" customWidth="1"/>
    <col min="9022" max="9022" width="18.42578125" style="36" customWidth="1"/>
    <col min="9023" max="9023" width="20" style="36" customWidth="1"/>
    <col min="9024" max="9024" width="18.28515625" style="36" customWidth="1"/>
    <col min="9025" max="9025" width="17.42578125" style="36" customWidth="1"/>
    <col min="9026" max="9026" width="16.140625" style="36" customWidth="1"/>
    <col min="9027" max="9027" width="19.28515625" style="36" customWidth="1"/>
    <col min="9028" max="9028" width="17" style="36" customWidth="1"/>
    <col min="9029" max="9029" width="13.42578125" style="36" customWidth="1"/>
    <col min="9030" max="9030" width="22.85546875" style="36" customWidth="1"/>
    <col min="9031" max="9031" width="15.28515625" style="36" customWidth="1"/>
    <col min="9032" max="9032" width="20.140625" style="36" customWidth="1"/>
    <col min="9033" max="9033" width="18.28515625" style="36" customWidth="1"/>
    <col min="9034" max="9034" width="20.140625" style="36" customWidth="1"/>
    <col min="9035" max="9035" width="15.140625" style="36" customWidth="1"/>
    <col min="9036" max="9036" width="14.7109375" style="36" customWidth="1"/>
    <col min="9037" max="9037" width="11.7109375" style="36" customWidth="1"/>
    <col min="9038" max="9038" width="11.85546875" style="36" customWidth="1"/>
    <col min="9039" max="9039" width="14" style="36" customWidth="1"/>
    <col min="9040" max="9040" width="14.28515625" style="36" customWidth="1"/>
    <col min="9041" max="9041" width="17.5703125" style="36" customWidth="1"/>
    <col min="9042" max="9042" width="23.7109375" style="36" customWidth="1"/>
    <col min="9043" max="9043" width="13.28515625" style="36" customWidth="1"/>
    <col min="9044" max="9044" width="12.140625" style="36" customWidth="1"/>
    <col min="9045" max="9045" width="11.140625" style="36" customWidth="1"/>
    <col min="9046" max="9046" width="15.42578125" style="36" customWidth="1"/>
    <col min="9047" max="9064" width="9.140625" style="36" customWidth="1"/>
    <col min="9065" max="9216" width="9.140625" style="36"/>
    <col min="9217" max="9217" width="2.140625" style="36" customWidth="1"/>
    <col min="9218" max="9218" width="7.140625" style="36" bestFit="1" customWidth="1"/>
    <col min="9219" max="9219" width="10.7109375" style="36" bestFit="1" customWidth="1"/>
    <col min="9220" max="9220" width="3.42578125" style="36" customWidth="1"/>
    <col min="9221" max="9221" width="48.140625" style="36" customWidth="1"/>
    <col min="9222" max="9222" width="7.5703125" style="36" customWidth="1"/>
    <col min="9223" max="9223" width="17.28515625" style="36" customWidth="1"/>
    <col min="9224" max="9224" width="16.85546875" style="36" customWidth="1"/>
    <col min="9225" max="9225" width="3.140625" style="36" customWidth="1"/>
    <col min="9226" max="9227" width="9.140625" style="36"/>
    <col min="9228" max="9228" width="9.140625" style="36" customWidth="1"/>
    <col min="9229" max="9229" width="48.140625" style="36" customWidth="1"/>
    <col min="9230" max="9230" width="20" style="36" customWidth="1"/>
    <col min="9231" max="9231" width="14" style="36" customWidth="1"/>
    <col min="9232" max="9232" width="13" style="36" customWidth="1"/>
    <col min="9233" max="9233" width="12.5703125" style="36" customWidth="1"/>
    <col min="9234" max="9234" width="11.7109375" style="36" customWidth="1"/>
    <col min="9235" max="9235" width="13.42578125" style="36" customWidth="1"/>
    <col min="9236" max="9236" width="11.85546875" style="36" customWidth="1"/>
    <col min="9237" max="9237" width="12.28515625" style="36" customWidth="1"/>
    <col min="9238" max="9238" width="12.140625" style="36" customWidth="1"/>
    <col min="9239" max="9239" width="13.42578125" style="36" customWidth="1"/>
    <col min="9240" max="9240" width="11.85546875" style="36" customWidth="1"/>
    <col min="9241" max="9241" width="23.5703125" style="36" customWidth="1"/>
    <col min="9242" max="9242" width="12.140625" style="36" customWidth="1"/>
    <col min="9243" max="9243" width="46.42578125" style="36" customWidth="1"/>
    <col min="9244" max="9244" width="17" style="36" customWidth="1"/>
    <col min="9245" max="9245" width="11.140625" style="36" customWidth="1"/>
    <col min="9246" max="9246" width="13.140625" style="36" customWidth="1"/>
    <col min="9247" max="9247" width="12.140625" style="36" customWidth="1"/>
    <col min="9248" max="9248" width="13.28515625" style="36" customWidth="1"/>
    <col min="9249" max="9249" width="13" style="36" customWidth="1"/>
    <col min="9250" max="9250" width="13.42578125" style="36" customWidth="1"/>
    <col min="9251" max="9251" width="12.28515625" style="36" customWidth="1"/>
    <col min="9252" max="9252" width="12.5703125" style="36" customWidth="1"/>
    <col min="9253" max="9253" width="30" style="36" customWidth="1"/>
    <col min="9254" max="9254" width="12.5703125" style="36" customWidth="1"/>
    <col min="9255" max="9255" width="33.42578125" style="36" customWidth="1"/>
    <col min="9256" max="9256" width="13" style="36" customWidth="1"/>
    <col min="9257" max="9257" width="12.42578125" style="36" customWidth="1"/>
    <col min="9258" max="9258" width="13.5703125" style="36" customWidth="1"/>
    <col min="9259" max="9259" width="19.28515625" style="36" customWidth="1"/>
    <col min="9260" max="9260" width="13" style="36" customWidth="1"/>
    <col min="9261" max="9262" width="12.5703125" style="36" customWidth="1"/>
    <col min="9263" max="9263" width="15.7109375" style="36" customWidth="1"/>
    <col min="9264" max="9264" width="41.140625" style="36" customWidth="1"/>
    <col min="9265" max="9265" width="36.7109375" style="36" customWidth="1"/>
    <col min="9266" max="9266" width="34.42578125" style="36" customWidth="1"/>
    <col min="9267" max="9267" width="28.5703125" style="36" customWidth="1"/>
    <col min="9268" max="9268" width="26.85546875" style="36" customWidth="1"/>
    <col min="9269" max="9269" width="15.85546875" style="36" customWidth="1"/>
    <col min="9270" max="9270" width="15.7109375" style="36" customWidth="1"/>
    <col min="9271" max="9271" width="11.42578125" style="36" customWidth="1"/>
    <col min="9272" max="9272" width="9.140625" style="36" customWidth="1"/>
    <col min="9273" max="9273" width="39.42578125" style="36" customWidth="1"/>
    <col min="9274" max="9274" width="10.28515625" style="36" customWidth="1"/>
    <col min="9275" max="9275" width="13.85546875" style="36" customWidth="1"/>
    <col min="9276" max="9276" width="15.28515625" style="36" customWidth="1"/>
    <col min="9277" max="9277" width="16.85546875" style="36" customWidth="1"/>
    <col min="9278" max="9278" width="18.42578125" style="36" customWidth="1"/>
    <col min="9279" max="9279" width="20" style="36" customWidth="1"/>
    <col min="9280" max="9280" width="18.28515625" style="36" customWidth="1"/>
    <col min="9281" max="9281" width="17.42578125" style="36" customWidth="1"/>
    <col min="9282" max="9282" width="16.140625" style="36" customWidth="1"/>
    <col min="9283" max="9283" width="19.28515625" style="36" customWidth="1"/>
    <col min="9284" max="9284" width="17" style="36" customWidth="1"/>
    <col min="9285" max="9285" width="13.42578125" style="36" customWidth="1"/>
    <col min="9286" max="9286" width="22.85546875" style="36" customWidth="1"/>
    <col min="9287" max="9287" width="15.28515625" style="36" customWidth="1"/>
    <col min="9288" max="9288" width="20.140625" style="36" customWidth="1"/>
    <col min="9289" max="9289" width="18.28515625" style="36" customWidth="1"/>
    <col min="9290" max="9290" width="20.140625" style="36" customWidth="1"/>
    <col min="9291" max="9291" width="15.140625" style="36" customWidth="1"/>
    <col min="9292" max="9292" width="14.7109375" style="36" customWidth="1"/>
    <col min="9293" max="9293" width="11.7109375" style="36" customWidth="1"/>
    <col min="9294" max="9294" width="11.85546875" style="36" customWidth="1"/>
    <col min="9295" max="9295" width="14" style="36" customWidth="1"/>
    <col min="9296" max="9296" width="14.28515625" style="36" customWidth="1"/>
    <col min="9297" max="9297" width="17.5703125" style="36" customWidth="1"/>
    <col min="9298" max="9298" width="23.7109375" style="36" customWidth="1"/>
    <col min="9299" max="9299" width="13.28515625" style="36" customWidth="1"/>
    <col min="9300" max="9300" width="12.140625" style="36" customWidth="1"/>
    <col min="9301" max="9301" width="11.140625" style="36" customWidth="1"/>
    <col min="9302" max="9302" width="15.42578125" style="36" customWidth="1"/>
    <col min="9303" max="9320" width="9.140625" style="36" customWidth="1"/>
    <col min="9321" max="9472" width="9.140625" style="36"/>
    <col min="9473" max="9473" width="2.140625" style="36" customWidth="1"/>
    <col min="9474" max="9474" width="7.140625" style="36" bestFit="1" customWidth="1"/>
    <col min="9475" max="9475" width="10.7109375" style="36" bestFit="1" customWidth="1"/>
    <col min="9476" max="9476" width="3.42578125" style="36" customWidth="1"/>
    <col min="9477" max="9477" width="48.140625" style="36" customWidth="1"/>
    <col min="9478" max="9478" width="7.5703125" style="36" customWidth="1"/>
    <col min="9479" max="9479" width="17.28515625" style="36" customWidth="1"/>
    <col min="9480" max="9480" width="16.85546875" style="36" customWidth="1"/>
    <col min="9481" max="9481" width="3.140625" style="36" customWidth="1"/>
    <col min="9482" max="9483" width="9.140625" style="36"/>
    <col min="9484" max="9484" width="9.140625" style="36" customWidth="1"/>
    <col min="9485" max="9485" width="48.140625" style="36" customWidth="1"/>
    <col min="9486" max="9486" width="20" style="36" customWidth="1"/>
    <col min="9487" max="9487" width="14" style="36" customWidth="1"/>
    <col min="9488" max="9488" width="13" style="36" customWidth="1"/>
    <col min="9489" max="9489" width="12.5703125" style="36" customWidth="1"/>
    <col min="9490" max="9490" width="11.7109375" style="36" customWidth="1"/>
    <col min="9491" max="9491" width="13.42578125" style="36" customWidth="1"/>
    <col min="9492" max="9492" width="11.85546875" style="36" customWidth="1"/>
    <col min="9493" max="9493" width="12.28515625" style="36" customWidth="1"/>
    <col min="9494" max="9494" width="12.140625" style="36" customWidth="1"/>
    <col min="9495" max="9495" width="13.42578125" style="36" customWidth="1"/>
    <col min="9496" max="9496" width="11.85546875" style="36" customWidth="1"/>
    <col min="9497" max="9497" width="23.5703125" style="36" customWidth="1"/>
    <col min="9498" max="9498" width="12.140625" style="36" customWidth="1"/>
    <col min="9499" max="9499" width="46.42578125" style="36" customWidth="1"/>
    <col min="9500" max="9500" width="17" style="36" customWidth="1"/>
    <col min="9501" max="9501" width="11.140625" style="36" customWidth="1"/>
    <col min="9502" max="9502" width="13.140625" style="36" customWidth="1"/>
    <col min="9503" max="9503" width="12.140625" style="36" customWidth="1"/>
    <col min="9504" max="9504" width="13.28515625" style="36" customWidth="1"/>
    <col min="9505" max="9505" width="13" style="36" customWidth="1"/>
    <col min="9506" max="9506" width="13.42578125" style="36" customWidth="1"/>
    <col min="9507" max="9507" width="12.28515625" style="36" customWidth="1"/>
    <col min="9508" max="9508" width="12.5703125" style="36" customWidth="1"/>
    <col min="9509" max="9509" width="30" style="36" customWidth="1"/>
    <col min="9510" max="9510" width="12.5703125" style="36" customWidth="1"/>
    <col min="9511" max="9511" width="33.42578125" style="36" customWidth="1"/>
    <col min="9512" max="9512" width="13" style="36" customWidth="1"/>
    <col min="9513" max="9513" width="12.42578125" style="36" customWidth="1"/>
    <col min="9514" max="9514" width="13.5703125" style="36" customWidth="1"/>
    <col min="9515" max="9515" width="19.28515625" style="36" customWidth="1"/>
    <col min="9516" max="9516" width="13" style="36" customWidth="1"/>
    <col min="9517" max="9518" width="12.5703125" style="36" customWidth="1"/>
    <col min="9519" max="9519" width="15.7109375" style="36" customWidth="1"/>
    <col min="9520" max="9520" width="41.140625" style="36" customWidth="1"/>
    <col min="9521" max="9521" width="36.7109375" style="36" customWidth="1"/>
    <col min="9522" max="9522" width="34.42578125" style="36" customWidth="1"/>
    <col min="9523" max="9523" width="28.5703125" style="36" customWidth="1"/>
    <col min="9524" max="9524" width="26.85546875" style="36" customWidth="1"/>
    <col min="9525" max="9525" width="15.85546875" style="36" customWidth="1"/>
    <col min="9526" max="9526" width="15.7109375" style="36" customWidth="1"/>
    <col min="9527" max="9527" width="11.42578125" style="36" customWidth="1"/>
    <col min="9528" max="9528" width="9.140625" style="36" customWidth="1"/>
    <col min="9529" max="9529" width="39.42578125" style="36" customWidth="1"/>
    <col min="9530" max="9530" width="10.28515625" style="36" customWidth="1"/>
    <col min="9531" max="9531" width="13.85546875" style="36" customWidth="1"/>
    <col min="9532" max="9532" width="15.28515625" style="36" customWidth="1"/>
    <col min="9533" max="9533" width="16.85546875" style="36" customWidth="1"/>
    <col min="9534" max="9534" width="18.42578125" style="36" customWidth="1"/>
    <col min="9535" max="9535" width="20" style="36" customWidth="1"/>
    <col min="9536" max="9536" width="18.28515625" style="36" customWidth="1"/>
    <col min="9537" max="9537" width="17.42578125" style="36" customWidth="1"/>
    <col min="9538" max="9538" width="16.140625" style="36" customWidth="1"/>
    <col min="9539" max="9539" width="19.28515625" style="36" customWidth="1"/>
    <col min="9540" max="9540" width="17" style="36" customWidth="1"/>
    <col min="9541" max="9541" width="13.42578125" style="36" customWidth="1"/>
    <col min="9542" max="9542" width="22.85546875" style="36" customWidth="1"/>
    <col min="9543" max="9543" width="15.28515625" style="36" customWidth="1"/>
    <col min="9544" max="9544" width="20.140625" style="36" customWidth="1"/>
    <col min="9545" max="9545" width="18.28515625" style="36" customWidth="1"/>
    <col min="9546" max="9546" width="20.140625" style="36" customWidth="1"/>
    <col min="9547" max="9547" width="15.140625" style="36" customWidth="1"/>
    <col min="9548" max="9548" width="14.7109375" style="36" customWidth="1"/>
    <col min="9549" max="9549" width="11.7109375" style="36" customWidth="1"/>
    <col min="9550" max="9550" width="11.85546875" style="36" customWidth="1"/>
    <col min="9551" max="9551" width="14" style="36" customWidth="1"/>
    <col min="9552" max="9552" width="14.28515625" style="36" customWidth="1"/>
    <col min="9553" max="9553" width="17.5703125" style="36" customWidth="1"/>
    <col min="9554" max="9554" width="23.7109375" style="36" customWidth="1"/>
    <col min="9555" max="9555" width="13.28515625" style="36" customWidth="1"/>
    <col min="9556" max="9556" width="12.140625" style="36" customWidth="1"/>
    <col min="9557" max="9557" width="11.140625" style="36" customWidth="1"/>
    <col min="9558" max="9558" width="15.42578125" style="36" customWidth="1"/>
    <col min="9559" max="9576" width="9.140625" style="36" customWidth="1"/>
    <col min="9577" max="9728" width="9.140625" style="36"/>
    <col min="9729" max="9729" width="2.140625" style="36" customWidth="1"/>
    <col min="9730" max="9730" width="7.140625" style="36" bestFit="1" customWidth="1"/>
    <col min="9731" max="9731" width="10.7109375" style="36" bestFit="1" customWidth="1"/>
    <col min="9732" max="9732" width="3.42578125" style="36" customWidth="1"/>
    <col min="9733" max="9733" width="48.140625" style="36" customWidth="1"/>
    <col min="9734" max="9734" width="7.5703125" style="36" customWidth="1"/>
    <col min="9735" max="9735" width="17.28515625" style="36" customWidth="1"/>
    <col min="9736" max="9736" width="16.85546875" style="36" customWidth="1"/>
    <col min="9737" max="9737" width="3.140625" style="36" customWidth="1"/>
    <col min="9738" max="9739" width="9.140625" style="36"/>
    <col min="9740" max="9740" width="9.140625" style="36" customWidth="1"/>
    <col min="9741" max="9741" width="48.140625" style="36" customWidth="1"/>
    <col min="9742" max="9742" width="20" style="36" customWidth="1"/>
    <col min="9743" max="9743" width="14" style="36" customWidth="1"/>
    <col min="9744" max="9744" width="13" style="36" customWidth="1"/>
    <col min="9745" max="9745" width="12.5703125" style="36" customWidth="1"/>
    <col min="9746" max="9746" width="11.7109375" style="36" customWidth="1"/>
    <col min="9747" max="9747" width="13.42578125" style="36" customWidth="1"/>
    <col min="9748" max="9748" width="11.85546875" style="36" customWidth="1"/>
    <col min="9749" max="9749" width="12.28515625" style="36" customWidth="1"/>
    <col min="9750" max="9750" width="12.140625" style="36" customWidth="1"/>
    <col min="9751" max="9751" width="13.42578125" style="36" customWidth="1"/>
    <col min="9752" max="9752" width="11.85546875" style="36" customWidth="1"/>
    <col min="9753" max="9753" width="23.5703125" style="36" customWidth="1"/>
    <col min="9754" max="9754" width="12.140625" style="36" customWidth="1"/>
    <col min="9755" max="9755" width="46.42578125" style="36" customWidth="1"/>
    <col min="9756" max="9756" width="17" style="36" customWidth="1"/>
    <col min="9757" max="9757" width="11.140625" style="36" customWidth="1"/>
    <col min="9758" max="9758" width="13.140625" style="36" customWidth="1"/>
    <col min="9759" max="9759" width="12.140625" style="36" customWidth="1"/>
    <col min="9760" max="9760" width="13.28515625" style="36" customWidth="1"/>
    <col min="9761" max="9761" width="13" style="36" customWidth="1"/>
    <col min="9762" max="9762" width="13.42578125" style="36" customWidth="1"/>
    <col min="9763" max="9763" width="12.28515625" style="36" customWidth="1"/>
    <col min="9764" max="9764" width="12.5703125" style="36" customWidth="1"/>
    <col min="9765" max="9765" width="30" style="36" customWidth="1"/>
    <col min="9766" max="9766" width="12.5703125" style="36" customWidth="1"/>
    <col min="9767" max="9767" width="33.42578125" style="36" customWidth="1"/>
    <col min="9768" max="9768" width="13" style="36" customWidth="1"/>
    <col min="9769" max="9769" width="12.42578125" style="36" customWidth="1"/>
    <col min="9770" max="9770" width="13.5703125" style="36" customWidth="1"/>
    <col min="9771" max="9771" width="19.28515625" style="36" customWidth="1"/>
    <col min="9772" max="9772" width="13" style="36" customWidth="1"/>
    <col min="9773" max="9774" width="12.5703125" style="36" customWidth="1"/>
    <col min="9775" max="9775" width="15.7109375" style="36" customWidth="1"/>
    <col min="9776" max="9776" width="41.140625" style="36" customWidth="1"/>
    <col min="9777" max="9777" width="36.7109375" style="36" customWidth="1"/>
    <col min="9778" max="9778" width="34.42578125" style="36" customWidth="1"/>
    <col min="9779" max="9779" width="28.5703125" style="36" customWidth="1"/>
    <col min="9780" max="9780" width="26.85546875" style="36" customWidth="1"/>
    <col min="9781" max="9781" width="15.85546875" style="36" customWidth="1"/>
    <col min="9782" max="9782" width="15.7109375" style="36" customWidth="1"/>
    <col min="9783" max="9783" width="11.42578125" style="36" customWidth="1"/>
    <col min="9784" max="9784" width="9.140625" style="36" customWidth="1"/>
    <col min="9785" max="9785" width="39.42578125" style="36" customWidth="1"/>
    <col min="9786" max="9786" width="10.28515625" style="36" customWidth="1"/>
    <col min="9787" max="9787" width="13.85546875" style="36" customWidth="1"/>
    <col min="9788" max="9788" width="15.28515625" style="36" customWidth="1"/>
    <col min="9789" max="9789" width="16.85546875" style="36" customWidth="1"/>
    <col min="9790" max="9790" width="18.42578125" style="36" customWidth="1"/>
    <col min="9791" max="9791" width="20" style="36" customWidth="1"/>
    <col min="9792" max="9792" width="18.28515625" style="36" customWidth="1"/>
    <col min="9793" max="9793" width="17.42578125" style="36" customWidth="1"/>
    <col min="9794" max="9794" width="16.140625" style="36" customWidth="1"/>
    <col min="9795" max="9795" width="19.28515625" style="36" customWidth="1"/>
    <col min="9796" max="9796" width="17" style="36" customWidth="1"/>
    <col min="9797" max="9797" width="13.42578125" style="36" customWidth="1"/>
    <col min="9798" max="9798" width="22.85546875" style="36" customWidth="1"/>
    <col min="9799" max="9799" width="15.28515625" style="36" customWidth="1"/>
    <col min="9800" max="9800" width="20.140625" style="36" customWidth="1"/>
    <col min="9801" max="9801" width="18.28515625" style="36" customWidth="1"/>
    <col min="9802" max="9802" width="20.140625" style="36" customWidth="1"/>
    <col min="9803" max="9803" width="15.140625" style="36" customWidth="1"/>
    <col min="9804" max="9804" width="14.7109375" style="36" customWidth="1"/>
    <col min="9805" max="9805" width="11.7109375" style="36" customWidth="1"/>
    <col min="9806" max="9806" width="11.85546875" style="36" customWidth="1"/>
    <col min="9807" max="9807" width="14" style="36" customWidth="1"/>
    <col min="9808" max="9808" width="14.28515625" style="36" customWidth="1"/>
    <col min="9809" max="9809" width="17.5703125" style="36" customWidth="1"/>
    <col min="9810" max="9810" width="23.7109375" style="36" customWidth="1"/>
    <col min="9811" max="9811" width="13.28515625" style="36" customWidth="1"/>
    <col min="9812" max="9812" width="12.140625" style="36" customWidth="1"/>
    <col min="9813" max="9813" width="11.140625" style="36" customWidth="1"/>
    <col min="9814" max="9814" width="15.42578125" style="36" customWidth="1"/>
    <col min="9815" max="9832" width="9.140625" style="36" customWidth="1"/>
    <col min="9833" max="9984" width="9.140625" style="36"/>
    <col min="9985" max="9985" width="2.140625" style="36" customWidth="1"/>
    <col min="9986" max="9986" width="7.140625" style="36" bestFit="1" customWidth="1"/>
    <col min="9987" max="9987" width="10.7109375" style="36" bestFit="1" customWidth="1"/>
    <col min="9988" max="9988" width="3.42578125" style="36" customWidth="1"/>
    <col min="9989" max="9989" width="48.140625" style="36" customWidth="1"/>
    <col min="9990" max="9990" width="7.5703125" style="36" customWidth="1"/>
    <col min="9991" max="9991" width="17.28515625" style="36" customWidth="1"/>
    <col min="9992" max="9992" width="16.85546875" style="36" customWidth="1"/>
    <col min="9993" max="9993" width="3.140625" style="36" customWidth="1"/>
    <col min="9994" max="9995" width="9.140625" style="36"/>
    <col min="9996" max="9996" width="9.140625" style="36" customWidth="1"/>
    <col min="9997" max="9997" width="48.140625" style="36" customWidth="1"/>
    <col min="9998" max="9998" width="20" style="36" customWidth="1"/>
    <col min="9999" max="9999" width="14" style="36" customWidth="1"/>
    <col min="10000" max="10000" width="13" style="36" customWidth="1"/>
    <col min="10001" max="10001" width="12.5703125" style="36" customWidth="1"/>
    <col min="10002" max="10002" width="11.7109375" style="36" customWidth="1"/>
    <col min="10003" max="10003" width="13.42578125" style="36" customWidth="1"/>
    <col min="10004" max="10004" width="11.85546875" style="36" customWidth="1"/>
    <col min="10005" max="10005" width="12.28515625" style="36" customWidth="1"/>
    <col min="10006" max="10006" width="12.140625" style="36" customWidth="1"/>
    <col min="10007" max="10007" width="13.42578125" style="36" customWidth="1"/>
    <col min="10008" max="10008" width="11.85546875" style="36" customWidth="1"/>
    <col min="10009" max="10009" width="23.5703125" style="36" customWidth="1"/>
    <col min="10010" max="10010" width="12.140625" style="36" customWidth="1"/>
    <col min="10011" max="10011" width="46.42578125" style="36" customWidth="1"/>
    <col min="10012" max="10012" width="17" style="36" customWidth="1"/>
    <col min="10013" max="10013" width="11.140625" style="36" customWidth="1"/>
    <col min="10014" max="10014" width="13.140625" style="36" customWidth="1"/>
    <col min="10015" max="10015" width="12.140625" style="36" customWidth="1"/>
    <col min="10016" max="10016" width="13.28515625" style="36" customWidth="1"/>
    <col min="10017" max="10017" width="13" style="36" customWidth="1"/>
    <col min="10018" max="10018" width="13.42578125" style="36" customWidth="1"/>
    <col min="10019" max="10019" width="12.28515625" style="36" customWidth="1"/>
    <col min="10020" max="10020" width="12.5703125" style="36" customWidth="1"/>
    <col min="10021" max="10021" width="30" style="36" customWidth="1"/>
    <col min="10022" max="10022" width="12.5703125" style="36" customWidth="1"/>
    <col min="10023" max="10023" width="33.42578125" style="36" customWidth="1"/>
    <col min="10024" max="10024" width="13" style="36" customWidth="1"/>
    <col min="10025" max="10025" width="12.42578125" style="36" customWidth="1"/>
    <col min="10026" max="10026" width="13.5703125" style="36" customWidth="1"/>
    <col min="10027" max="10027" width="19.28515625" style="36" customWidth="1"/>
    <col min="10028" max="10028" width="13" style="36" customWidth="1"/>
    <col min="10029" max="10030" width="12.5703125" style="36" customWidth="1"/>
    <col min="10031" max="10031" width="15.7109375" style="36" customWidth="1"/>
    <col min="10032" max="10032" width="41.140625" style="36" customWidth="1"/>
    <col min="10033" max="10033" width="36.7109375" style="36" customWidth="1"/>
    <col min="10034" max="10034" width="34.42578125" style="36" customWidth="1"/>
    <col min="10035" max="10035" width="28.5703125" style="36" customWidth="1"/>
    <col min="10036" max="10036" width="26.85546875" style="36" customWidth="1"/>
    <col min="10037" max="10037" width="15.85546875" style="36" customWidth="1"/>
    <col min="10038" max="10038" width="15.7109375" style="36" customWidth="1"/>
    <col min="10039" max="10039" width="11.42578125" style="36" customWidth="1"/>
    <col min="10040" max="10040" width="9.140625" style="36" customWidth="1"/>
    <col min="10041" max="10041" width="39.42578125" style="36" customWidth="1"/>
    <col min="10042" max="10042" width="10.28515625" style="36" customWidth="1"/>
    <col min="10043" max="10043" width="13.85546875" style="36" customWidth="1"/>
    <col min="10044" max="10044" width="15.28515625" style="36" customWidth="1"/>
    <col min="10045" max="10045" width="16.85546875" style="36" customWidth="1"/>
    <col min="10046" max="10046" width="18.42578125" style="36" customWidth="1"/>
    <col min="10047" max="10047" width="20" style="36" customWidth="1"/>
    <col min="10048" max="10048" width="18.28515625" style="36" customWidth="1"/>
    <col min="10049" max="10049" width="17.42578125" style="36" customWidth="1"/>
    <col min="10050" max="10050" width="16.140625" style="36" customWidth="1"/>
    <col min="10051" max="10051" width="19.28515625" style="36" customWidth="1"/>
    <col min="10052" max="10052" width="17" style="36" customWidth="1"/>
    <col min="10053" max="10053" width="13.42578125" style="36" customWidth="1"/>
    <col min="10054" max="10054" width="22.85546875" style="36" customWidth="1"/>
    <col min="10055" max="10055" width="15.28515625" style="36" customWidth="1"/>
    <col min="10056" max="10056" width="20.140625" style="36" customWidth="1"/>
    <col min="10057" max="10057" width="18.28515625" style="36" customWidth="1"/>
    <col min="10058" max="10058" width="20.140625" style="36" customWidth="1"/>
    <col min="10059" max="10059" width="15.140625" style="36" customWidth="1"/>
    <col min="10060" max="10060" width="14.7109375" style="36" customWidth="1"/>
    <col min="10061" max="10061" width="11.7109375" style="36" customWidth="1"/>
    <col min="10062" max="10062" width="11.85546875" style="36" customWidth="1"/>
    <col min="10063" max="10063" width="14" style="36" customWidth="1"/>
    <col min="10064" max="10064" width="14.28515625" style="36" customWidth="1"/>
    <col min="10065" max="10065" width="17.5703125" style="36" customWidth="1"/>
    <col min="10066" max="10066" width="23.7109375" style="36" customWidth="1"/>
    <col min="10067" max="10067" width="13.28515625" style="36" customWidth="1"/>
    <col min="10068" max="10068" width="12.140625" style="36" customWidth="1"/>
    <col min="10069" max="10069" width="11.140625" style="36" customWidth="1"/>
    <col min="10070" max="10070" width="15.42578125" style="36" customWidth="1"/>
    <col min="10071" max="10088" width="9.140625" style="36" customWidth="1"/>
    <col min="10089" max="10240" width="9.140625" style="36"/>
    <col min="10241" max="10241" width="2.140625" style="36" customWidth="1"/>
    <col min="10242" max="10242" width="7.140625" style="36" bestFit="1" customWidth="1"/>
    <col min="10243" max="10243" width="10.7109375" style="36" bestFit="1" customWidth="1"/>
    <col min="10244" max="10244" width="3.42578125" style="36" customWidth="1"/>
    <col min="10245" max="10245" width="48.140625" style="36" customWidth="1"/>
    <col min="10246" max="10246" width="7.5703125" style="36" customWidth="1"/>
    <col min="10247" max="10247" width="17.28515625" style="36" customWidth="1"/>
    <col min="10248" max="10248" width="16.85546875" style="36" customWidth="1"/>
    <col min="10249" max="10249" width="3.140625" style="36" customWidth="1"/>
    <col min="10250" max="10251" width="9.140625" style="36"/>
    <col min="10252" max="10252" width="9.140625" style="36" customWidth="1"/>
    <col min="10253" max="10253" width="48.140625" style="36" customWidth="1"/>
    <col min="10254" max="10254" width="20" style="36" customWidth="1"/>
    <col min="10255" max="10255" width="14" style="36" customWidth="1"/>
    <col min="10256" max="10256" width="13" style="36" customWidth="1"/>
    <col min="10257" max="10257" width="12.5703125" style="36" customWidth="1"/>
    <col min="10258" max="10258" width="11.7109375" style="36" customWidth="1"/>
    <col min="10259" max="10259" width="13.42578125" style="36" customWidth="1"/>
    <col min="10260" max="10260" width="11.85546875" style="36" customWidth="1"/>
    <col min="10261" max="10261" width="12.28515625" style="36" customWidth="1"/>
    <col min="10262" max="10262" width="12.140625" style="36" customWidth="1"/>
    <col min="10263" max="10263" width="13.42578125" style="36" customWidth="1"/>
    <col min="10264" max="10264" width="11.85546875" style="36" customWidth="1"/>
    <col min="10265" max="10265" width="23.5703125" style="36" customWidth="1"/>
    <col min="10266" max="10266" width="12.140625" style="36" customWidth="1"/>
    <col min="10267" max="10267" width="46.42578125" style="36" customWidth="1"/>
    <col min="10268" max="10268" width="17" style="36" customWidth="1"/>
    <col min="10269" max="10269" width="11.140625" style="36" customWidth="1"/>
    <col min="10270" max="10270" width="13.140625" style="36" customWidth="1"/>
    <col min="10271" max="10271" width="12.140625" style="36" customWidth="1"/>
    <col min="10272" max="10272" width="13.28515625" style="36" customWidth="1"/>
    <col min="10273" max="10273" width="13" style="36" customWidth="1"/>
    <col min="10274" max="10274" width="13.42578125" style="36" customWidth="1"/>
    <col min="10275" max="10275" width="12.28515625" style="36" customWidth="1"/>
    <col min="10276" max="10276" width="12.5703125" style="36" customWidth="1"/>
    <col min="10277" max="10277" width="30" style="36" customWidth="1"/>
    <col min="10278" max="10278" width="12.5703125" style="36" customWidth="1"/>
    <col min="10279" max="10279" width="33.42578125" style="36" customWidth="1"/>
    <col min="10280" max="10280" width="13" style="36" customWidth="1"/>
    <col min="10281" max="10281" width="12.42578125" style="36" customWidth="1"/>
    <col min="10282" max="10282" width="13.5703125" style="36" customWidth="1"/>
    <col min="10283" max="10283" width="19.28515625" style="36" customWidth="1"/>
    <col min="10284" max="10284" width="13" style="36" customWidth="1"/>
    <col min="10285" max="10286" width="12.5703125" style="36" customWidth="1"/>
    <col min="10287" max="10287" width="15.7109375" style="36" customWidth="1"/>
    <col min="10288" max="10288" width="41.140625" style="36" customWidth="1"/>
    <col min="10289" max="10289" width="36.7109375" style="36" customWidth="1"/>
    <col min="10290" max="10290" width="34.42578125" style="36" customWidth="1"/>
    <col min="10291" max="10291" width="28.5703125" style="36" customWidth="1"/>
    <col min="10292" max="10292" width="26.85546875" style="36" customWidth="1"/>
    <col min="10293" max="10293" width="15.85546875" style="36" customWidth="1"/>
    <col min="10294" max="10294" width="15.7109375" style="36" customWidth="1"/>
    <col min="10295" max="10295" width="11.42578125" style="36" customWidth="1"/>
    <col min="10296" max="10296" width="9.140625" style="36" customWidth="1"/>
    <col min="10297" max="10297" width="39.42578125" style="36" customWidth="1"/>
    <col min="10298" max="10298" width="10.28515625" style="36" customWidth="1"/>
    <col min="10299" max="10299" width="13.85546875" style="36" customWidth="1"/>
    <col min="10300" max="10300" width="15.28515625" style="36" customWidth="1"/>
    <col min="10301" max="10301" width="16.85546875" style="36" customWidth="1"/>
    <col min="10302" max="10302" width="18.42578125" style="36" customWidth="1"/>
    <col min="10303" max="10303" width="20" style="36" customWidth="1"/>
    <col min="10304" max="10304" width="18.28515625" style="36" customWidth="1"/>
    <col min="10305" max="10305" width="17.42578125" style="36" customWidth="1"/>
    <col min="10306" max="10306" width="16.140625" style="36" customWidth="1"/>
    <col min="10307" max="10307" width="19.28515625" style="36" customWidth="1"/>
    <col min="10308" max="10308" width="17" style="36" customWidth="1"/>
    <col min="10309" max="10309" width="13.42578125" style="36" customWidth="1"/>
    <col min="10310" max="10310" width="22.85546875" style="36" customWidth="1"/>
    <col min="10311" max="10311" width="15.28515625" style="36" customWidth="1"/>
    <col min="10312" max="10312" width="20.140625" style="36" customWidth="1"/>
    <col min="10313" max="10313" width="18.28515625" style="36" customWidth="1"/>
    <col min="10314" max="10314" width="20.140625" style="36" customWidth="1"/>
    <col min="10315" max="10315" width="15.140625" style="36" customWidth="1"/>
    <col min="10316" max="10316" width="14.7109375" style="36" customWidth="1"/>
    <col min="10317" max="10317" width="11.7109375" style="36" customWidth="1"/>
    <col min="10318" max="10318" width="11.85546875" style="36" customWidth="1"/>
    <col min="10319" max="10319" width="14" style="36" customWidth="1"/>
    <col min="10320" max="10320" width="14.28515625" style="36" customWidth="1"/>
    <col min="10321" max="10321" width="17.5703125" style="36" customWidth="1"/>
    <col min="10322" max="10322" width="23.7109375" style="36" customWidth="1"/>
    <col min="10323" max="10323" width="13.28515625" style="36" customWidth="1"/>
    <col min="10324" max="10324" width="12.140625" style="36" customWidth="1"/>
    <col min="10325" max="10325" width="11.140625" style="36" customWidth="1"/>
    <col min="10326" max="10326" width="15.42578125" style="36" customWidth="1"/>
    <col min="10327" max="10344" width="9.140625" style="36" customWidth="1"/>
    <col min="10345" max="10496" width="9.140625" style="36"/>
    <col min="10497" max="10497" width="2.140625" style="36" customWidth="1"/>
    <col min="10498" max="10498" width="7.140625" style="36" bestFit="1" customWidth="1"/>
    <col min="10499" max="10499" width="10.7109375" style="36" bestFit="1" customWidth="1"/>
    <col min="10500" max="10500" width="3.42578125" style="36" customWidth="1"/>
    <col min="10501" max="10501" width="48.140625" style="36" customWidth="1"/>
    <col min="10502" max="10502" width="7.5703125" style="36" customWidth="1"/>
    <col min="10503" max="10503" width="17.28515625" style="36" customWidth="1"/>
    <col min="10504" max="10504" width="16.85546875" style="36" customWidth="1"/>
    <col min="10505" max="10505" width="3.140625" style="36" customWidth="1"/>
    <col min="10506" max="10507" width="9.140625" style="36"/>
    <col min="10508" max="10508" width="9.140625" style="36" customWidth="1"/>
    <col min="10509" max="10509" width="48.140625" style="36" customWidth="1"/>
    <col min="10510" max="10510" width="20" style="36" customWidth="1"/>
    <col min="10511" max="10511" width="14" style="36" customWidth="1"/>
    <col min="10512" max="10512" width="13" style="36" customWidth="1"/>
    <col min="10513" max="10513" width="12.5703125" style="36" customWidth="1"/>
    <col min="10514" max="10514" width="11.7109375" style="36" customWidth="1"/>
    <col min="10515" max="10515" width="13.42578125" style="36" customWidth="1"/>
    <col min="10516" max="10516" width="11.85546875" style="36" customWidth="1"/>
    <col min="10517" max="10517" width="12.28515625" style="36" customWidth="1"/>
    <col min="10518" max="10518" width="12.140625" style="36" customWidth="1"/>
    <col min="10519" max="10519" width="13.42578125" style="36" customWidth="1"/>
    <col min="10520" max="10520" width="11.85546875" style="36" customWidth="1"/>
    <col min="10521" max="10521" width="23.5703125" style="36" customWidth="1"/>
    <col min="10522" max="10522" width="12.140625" style="36" customWidth="1"/>
    <col min="10523" max="10523" width="46.42578125" style="36" customWidth="1"/>
    <col min="10524" max="10524" width="17" style="36" customWidth="1"/>
    <col min="10525" max="10525" width="11.140625" style="36" customWidth="1"/>
    <col min="10526" max="10526" width="13.140625" style="36" customWidth="1"/>
    <col min="10527" max="10527" width="12.140625" style="36" customWidth="1"/>
    <col min="10528" max="10528" width="13.28515625" style="36" customWidth="1"/>
    <col min="10529" max="10529" width="13" style="36" customWidth="1"/>
    <col min="10530" max="10530" width="13.42578125" style="36" customWidth="1"/>
    <col min="10531" max="10531" width="12.28515625" style="36" customWidth="1"/>
    <col min="10532" max="10532" width="12.5703125" style="36" customWidth="1"/>
    <col min="10533" max="10533" width="30" style="36" customWidth="1"/>
    <col min="10534" max="10534" width="12.5703125" style="36" customWidth="1"/>
    <col min="10535" max="10535" width="33.42578125" style="36" customWidth="1"/>
    <col min="10536" max="10536" width="13" style="36" customWidth="1"/>
    <col min="10537" max="10537" width="12.42578125" style="36" customWidth="1"/>
    <col min="10538" max="10538" width="13.5703125" style="36" customWidth="1"/>
    <col min="10539" max="10539" width="19.28515625" style="36" customWidth="1"/>
    <col min="10540" max="10540" width="13" style="36" customWidth="1"/>
    <col min="10541" max="10542" width="12.5703125" style="36" customWidth="1"/>
    <col min="10543" max="10543" width="15.7109375" style="36" customWidth="1"/>
    <col min="10544" max="10544" width="41.140625" style="36" customWidth="1"/>
    <col min="10545" max="10545" width="36.7109375" style="36" customWidth="1"/>
    <col min="10546" max="10546" width="34.42578125" style="36" customWidth="1"/>
    <col min="10547" max="10547" width="28.5703125" style="36" customWidth="1"/>
    <col min="10548" max="10548" width="26.85546875" style="36" customWidth="1"/>
    <col min="10549" max="10549" width="15.85546875" style="36" customWidth="1"/>
    <col min="10550" max="10550" width="15.7109375" style="36" customWidth="1"/>
    <col min="10551" max="10551" width="11.42578125" style="36" customWidth="1"/>
    <col min="10552" max="10552" width="9.140625" style="36" customWidth="1"/>
    <col min="10553" max="10553" width="39.42578125" style="36" customWidth="1"/>
    <col min="10554" max="10554" width="10.28515625" style="36" customWidth="1"/>
    <col min="10555" max="10555" width="13.85546875" style="36" customWidth="1"/>
    <col min="10556" max="10556" width="15.28515625" style="36" customWidth="1"/>
    <col min="10557" max="10557" width="16.85546875" style="36" customWidth="1"/>
    <col min="10558" max="10558" width="18.42578125" style="36" customWidth="1"/>
    <col min="10559" max="10559" width="20" style="36" customWidth="1"/>
    <col min="10560" max="10560" width="18.28515625" style="36" customWidth="1"/>
    <col min="10561" max="10561" width="17.42578125" style="36" customWidth="1"/>
    <col min="10562" max="10562" width="16.140625" style="36" customWidth="1"/>
    <col min="10563" max="10563" width="19.28515625" style="36" customWidth="1"/>
    <col min="10564" max="10564" width="17" style="36" customWidth="1"/>
    <col min="10565" max="10565" width="13.42578125" style="36" customWidth="1"/>
    <col min="10566" max="10566" width="22.85546875" style="36" customWidth="1"/>
    <col min="10567" max="10567" width="15.28515625" style="36" customWidth="1"/>
    <col min="10568" max="10568" width="20.140625" style="36" customWidth="1"/>
    <col min="10569" max="10569" width="18.28515625" style="36" customWidth="1"/>
    <col min="10570" max="10570" width="20.140625" style="36" customWidth="1"/>
    <col min="10571" max="10571" width="15.140625" style="36" customWidth="1"/>
    <col min="10572" max="10572" width="14.7109375" style="36" customWidth="1"/>
    <col min="10573" max="10573" width="11.7109375" style="36" customWidth="1"/>
    <col min="10574" max="10574" width="11.85546875" style="36" customWidth="1"/>
    <col min="10575" max="10575" width="14" style="36" customWidth="1"/>
    <col min="10576" max="10576" width="14.28515625" style="36" customWidth="1"/>
    <col min="10577" max="10577" width="17.5703125" style="36" customWidth="1"/>
    <col min="10578" max="10578" width="23.7109375" style="36" customWidth="1"/>
    <col min="10579" max="10579" width="13.28515625" style="36" customWidth="1"/>
    <col min="10580" max="10580" width="12.140625" style="36" customWidth="1"/>
    <col min="10581" max="10581" width="11.140625" style="36" customWidth="1"/>
    <col min="10582" max="10582" width="15.42578125" style="36" customWidth="1"/>
    <col min="10583" max="10600" width="9.140625" style="36" customWidth="1"/>
    <col min="10601" max="10752" width="9.140625" style="36"/>
    <col min="10753" max="10753" width="2.140625" style="36" customWidth="1"/>
    <col min="10754" max="10754" width="7.140625" style="36" bestFit="1" customWidth="1"/>
    <col min="10755" max="10755" width="10.7109375" style="36" bestFit="1" customWidth="1"/>
    <col min="10756" max="10756" width="3.42578125" style="36" customWidth="1"/>
    <col min="10757" max="10757" width="48.140625" style="36" customWidth="1"/>
    <col min="10758" max="10758" width="7.5703125" style="36" customWidth="1"/>
    <col min="10759" max="10759" width="17.28515625" style="36" customWidth="1"/>
    <col min="10760" max="10760" width="16.85546875" style="36" customWidth="1"/>
    <col min="10761" max="10761" width="3.140625" style="36" customWidth="1"/>
    <col min="10762" max="10763" width="9.140625" style="36"/>
    <col min="10764" max="10764" width="9.140625" style="36" customWidth="1"/>
    <col min="10765" max="10765" width="48.140625" style="36" customWidth="1"/>
    <col min="10766" max="10766" width="20" style="36" customWidth="1"/>
    <col min="10767" max="10767" width="14" style="36" customWidth="1"/>
    <col min="10768" max="10768" width="13" style="36" customWidth="1"/>
    <col min="10769" max="10769" width="12.5703125" style="36" customWidth="1"/>
    <col min="10770" max="10770" width="11.7109375" style="36" customWidth="1"/>
    <col min="10771" max="10771" width="13.42578125" style="36" customWidth="1"/>
    <col min="10772" max="10772" width="11.85546875" style="36" customWidth="1"/>
    <col min="10773" max="10773" width="12.28515625" style="36" customWidth="1"/>
    <col min="10774" max="10774" width="12.140625" style="36" customWidth="1"/>
    <col min="10775" max="10775" width="13.42578125" style="36" customWidth="1"/>
    <col min="10776" max="10776" width="11.85546875" style="36" customWidth="1"/>
    <col min="10777" max="10777" width="23.5703125" style="36" customWidth="1"/>
    <col min="10778" max="10778" width="12.140625" style="36" customWidth="1"/>
    <col min="10779" max="10779" width="46.42578125" style="36" customWidth="1"/>
    <col min="10780" max="10780" width="17" style="36" customWidth="1"/>
    <col min="10781" max="10781" width="11.140625" style="36" customWidth="1"/>
    <col min="10782" max="10782" width="13.140625" style="36" customWidth="1"/>
    <col min="10783" max="10783" width="12.140625" style="36" customWidth="1"/>
    <col min="10784" max="10784" width="13.28515625" style="36" customWidth="1"/>
    <col min="10785" max="10785" width="13" style="36" customWidth="1"/>
    <col min="10786" max="10786" width="13.42578125" style="36" customWidth="1"/>
    <col min="10787" max="10787" width="12.28515625" style="36" customWidth="1"/>
    <col min="10788" max="10788" width="12.5703125" style="36" customWidth="1"/>
    <col min="10789" max="10789" width="30" style="36" customWidth="1"/>
    <col min="10790" max="10790" width="12.5703125" style="36" customWidth="1"/>
    <col min="10791" max="10791" width="33.42578125" style="36" customWidth="1"/>
    <col min="10792" max="10792" width="13" style="36" customWidth="1"/>
    <col min="10793" max="10793" width="12.42578125" style="36" customWidth="1"/>
    <col min="10794" max="10794" width="13.5703125" style="36" customWidth="1"/>
    <col min="10795" max="10795" width="19.28515625" style="36" customWidth="1"/>
    <col min="10796" max="10796" width="13" style="36" customWidth="1"/>
    <col min="10797" max="10798" width="12.5703125" style="36" customWidth="1"/>
    <col min="10799" max="10799" width="15.7109375" style="36" customWidth="1"/>
    <col min="10800" max="10800" width="41.140625" style="36" customWidth="1"/>
    <col min="10801" max="10801" width="36.7109375" style="36" customWidth="1"/>
    <col min="10802" max="10802" width="34.42578125" style="36" customWidth="1"/>
    <col min="10803" max="10803" width="28.5703125" style="36" customWidth="1"/>
    <col min="10804" max="10804" width="26.85546875" style="36" customWidth="1"/>
    <col min="10805" max="10805" width="15.85546875" style="36" customWidth="1"/>
    <col min="10806" max="10806" width="15.7109375" style="36" customWidth="1"/>
    <col min="10807" max="10807" width="11.42578125" style="36" customWidth="1"/>
    <col min="10808" max="10808" width="9.140625" style="36" customWidth="1"/>
    <col min="10809" max="10809" width="39.42578125" style="36" customWidth="1"/>
    <col min="10810" max="10810" width="10.28515625" style="36" customWidth="1"/>
    <col min="10811" max="10811" width="13.85546875" style="36" customWidth="1"/>
    <col min="10812" max="10812" width="15.28515625" style="36" customWidth="1"/>
    <col min="10813" max="10813" width="16.85546875" style="36" customWidth="1"/>
    <col min="10814" max="10814" width="18.42578125" style="36" customWidth="1"/>
    <col min="10815" max="10815" width="20" style="36" customWidth="1"/>
    <col min="10816" max="10816" width="18.28515625" style="36" customWidth="1"/>
    <col min="10817" max="10817" width="17.42578125" style="36" customWidth="1"/>
    <col min="10818" max="10818" width="16.140625" style="36" customWidth="1"/>
    <col min="10819" max="10819" width="19.28515625" style="36" customWidth="1"/>
    <col min="10820" max="10820" width="17" style="36" customWidth="1"/>
    <col min="10821" max="10821" width="13.42578125" style="36" customWidth="1"/>
    <col min="10822" max="10822" width="22.85546875" style="36" customWidth="1"/>
    <col min="10823" max="10823" width="15.28515625" style="36" customWidth="1"/>
    <col min="10824" max="10824" width="20.140625" style="36" customWidth="1"/>
    <col min="10825" max="10825" width="18.28515625" style="36" customWidth="1"/>
    <col min="10826" max="10826" width="20.140625" style="36" customWidth="1"/>
    <col min="10827" max="10827" width="15.140625" style="36" customWidth="1"/>
    <col min="10828" max="10828" width="14.7109375" style="36" customWidth="1"/>
    <col min="10829" max="10829" width="11.7109375" style="36" customWidth="1"/>
    <col min="10830" max="10830" width="11.85546875" style="36" customWidth="1"/>
    <col min="10831" max="10831" width="14" style="36" customWidth="1"/>
    <col min="10832" max="10832" width="14.28515625" style="36" customWidth="1"/>
    <col min="10833" max="10833" width="17.5703125" style="36" customWidth="1"/>
    <col min="10834" max="10834" width="23.7109375" style="36" customWidth="1"/>
    <col min="10835" max="10835" width="13.28515625" style="36" customWidth="1"/>
    <col min="10836" max="10836" width="12.140625" style="36" customWidth="1"/>
    <col min="10837" max="10837" width="11.140625" style="36" customWidth="1"/>
    <col min="10838" max="10838" width="15.42578125" style="36" customWidth="1"/>
    <col min="10839" max="10856" width="9.140625" style="36" customWidth="1"/>
    <col min="10857" max="11008" width="9.140625" style="36"/>
    <col min="11009" max="11009" width="2.140625" style="36" customWidth="1"/>
    <col min="11010" max="11010" width="7.140625" style="36" bestFit="1" customWidth="1"/>
    <col min="11011" max="11011" width="10.7109375" style="36" bestFit="1" customWidth="1"/>
    <col min="11012" max="11012" width="3.42578125" style="36" customWidth="1"/>
    <col min="11013" max="11013" width="48.140625" style="36" customWidth="1"/>
    <col min="11014" max="11014" width="7.5703125" style="36" customWidth="1"/>
    <col min="11015" max="11015" width="17.28515625" style="36" customWidth="1"/>
    <col min="11016" max="11016" width="16.85546875" style="36" customWidth="1"/>
    <col min="11017" max="11017" width="3.140625" style="36" customWidth="1"/>
    <col min="11018" max="11019" width="9.140625" style="36"/>
    <col min="11020" max="11020" width="9.140625" style="36" customWidth="1"/>
    <col min="11021" max="11021" width="48.140625" style="36" customWidth="1"/>
    <col min="11022" max="11022" width="20" style="36" customWidth="1"/>
    <col min="11023" max="11023" width="14" style="36" customWidth="1"/>
    <col min="11024" max="11024" width="13" style="36" customWidth="1"/>
    <col min="11025" max="11025" width="12.5703125" style="36" customWidth="1"/>
    <col min="11026" max="11026" width="11.7109375" style="36" customWidth="1"/>
    <col min="11027" max="11027" width="13.42578125" style="36" customWidth="1"/>
    <col min="11028" max="11028" width="11.85546875" style="36" customWidth="1"/>
    <col min="11029" max="11029" width="12.28515625" style="36" customWidth="1"/>
    <col min="11030" max="11030" width="12.140625" style="36" customWidth="1"/>
    <col min="11031" max="11031" width="13.42578125" style="36" customWidth="1"/>
    <col min="11032" max="11032" width="11.85546875" style="36" customWidth="1"/>
    <col min="11033" max="11033" width="23.5703125" style="36" customWidth="1"/>
    <col min="11034" max="11034" width="12.140625" style="36" customWidth="1"/>
    <col min="11035" max="11035" width="46.42578125" style="36" customWidth="1"/>
    <col min="11036" max="11036" width="17" style="36" customWidth="1"/>
    <col min="11037" max="11037" width="11.140625" style="36" customWidth="1"/>
    <col min="11038" max="11038" width="13.140625" style="36" customWidth="1"/>
    <col min="11039" max="11039" width="12.140625" style="36" customWidth="1"/>
    <col min="11040" max="11040" width="13.28515625" style="36" customWidth="1"/>
    <col min="11041" max="11041" width="13" style="36" customWidth="1"/>
    <col min="11042" max="11042" width="13.42578125" style="36" customWidth="1"/>
    <col min="11043" max="11043" width="12.28515625" style="36" customWidth="1"/>
    <col min="11044" max="11044" width="12.5703125" style="36" customWidth="1"/>
    <col min="11045" max="11045" width="30" style="36" customWidth="1"/>
    <col min="11046" max="11046" width="12.5703125" style="36" customWidth="1"/>
    <col min="11047" max="11047" width="33.42578125" style="36" customWidth="1"/>
    <col min="11048" max="11048" width="13" style="36" customWidth="1"/>
    <col min="11049" max="11049" width="12.42578125" style="36" customWidth="1"/>
    <col min="11050" max="11050" width="13.5703125" style="36" customWidth="1"/>
    <col min="11051" max="11051" width="19.28515625" style="36" customWidth="1"/>
    <col min="11052" max="11052" width="13" style="36" customWidth="1"/>
    <col min="11053" max="11054" width="12.5703125" style="36" customWidth="1"/>
    <col min="11055" max="11055" width="15.7109375" style="36" customWidth="1"/>
    <col min="11056" max="11056" width="41.140625" style="36" customWidth="1"/>
    <col min="11057" max="11057" width="36.7109375" style="36" customWidth="1"/>
    <col min="11058" max="11058" width="34.42578125" style="36" customWidth="1"/>
    <col min="11059" max="11059" width="28.5703125" style="36" customWidth="1"/>
    <col min="11060" max="11060" width="26.85546875" style="36" customWidth="1"/>
    <col min="11061" max="11061" width="15.85546875" style="36" customWidth="1"/>
    <col min="11062" max="11062" width="15.7109375" style="36" customWidth="1"/>
    <col min="11063" max="11063" width="11.42578125" style="36" customWidth="1"/>
    <col min="11064" max="11064" width="9.140625" style="36" customWidth="1"/>
    <col min="11065" max="11065" width="39.42578125" style="36" customWidth="1"/>
    <col min="11066" max="11066" width="10.28515625" style="36" customWidth="1"/>
    <col min="11067" max="11067" width="13.85546875" style="36" customWidth="1"/>
    <col min="11068" max="11068" width="15.28515625" style="36" customWidth="1"/>
    <col min="11069" max="11069" width="16.85546875" style="36" customWidth="1"/>
    <col min="11070" max="11070" width="18.42578125" style="36" customWidth="1"/>
    <col min="11071" max="11071" width="20" style="36" customWidth="1"/>
    <col min="11072" max="11072" width="18.28515625" style="36" customWidth="1"/>
    <col min="11073" max="11073" width="17.42578125" style="36" customWidth="1"/>
    <col min="11074" max="11074" width="16.140625" style="36" customWidth="1"/>
    <col min="11075" max="11075" width="19.28515625" style="36" customWidth="1"/>
    <col min="11076" max="11076" width="17" style="36" customWidth="1"/>
    <col min="11077" max="11077" width="13.42578125" style="36" customWidth="1"/>
    <col min="11078" max="11078" width="22.85546875" style="36" customWidth="1"/>
    <col min="11079" max="11079" width="15.28515625" style="36" customWidth="1"/>
    <col min="11080" max="11080" width="20.140625" style="36" customWidth="1"/>
    <col min="11081" max="11081" width="18.28515625" style="36" customWidth="1"/>
    <col min="11082" max="11082" width="20.140625" style="36" customWidth="1"/>
    <col min="11083" max="11083" width="15.140625" style="36" customWidth="1"/>
    <col min="11084" max="11084" width="14.7109375" style="36" customWidth="1"/>
    <col min="11085" max="11085" width="11.7109375" style="36" customWidth="1"/>
    <col min="11086" max="11086" width="11.85546875" style="36" customWidth="1"/>
    <col min="11087" max="11087" width="14" style="36" customWidth="1"/>
    <col min="11088" max="11088" width="14.28515625" style="36" customWidth="1"/>
    <col min="11089" max="11089" width="17.5703125" style="36" customWidth="1"/>
    <col min="11090" max="11090" width="23.7109375" style="36" customWidth="1"/>
    <col min="11091" max="11091" width="13.28515625" style="36" customWidth="1"/>
    <col min="11092" max="11092" width="12.140625" style="36" customWidth="1"/>
    <col min="11093" max="11093" width="11.140625" style="36" customWidth="1"/>
    <col min="11094" max="11094" width="15.42578125" style="36" customWidth="1"/>
    <col min="11095" max="11112" width="9.140625" style="36" customWidth="1"/>
    <col min="11113" max="11264" width="9.140625" style="36"/>
    <col min="11265" max="11265" width="2.140625" style="36" customWidth="1"/>
    <col min="11266" max="11266" width="7.140625" style="36" bestFit="1" customWidth="1"/>
    <col min="11267" max="11267" width="10.7109375" style="36" bestFit="1" customWidth="1"/>
    <col min="11268" max="11268" width="3.42578125" style="36" customWidth="1"/>
    <col min="11269" max="11269" width="48.140625" style="36" customWidth="1"/>
    <col min="11270" max="11270" width="7.5703125" style="36" customWidth="1"/>
    <col min="11271" max="11271" width="17.28515625" style="36" customWidth="1"/>
    <col min="11272" max="11272" width="16.85546875" style="36" customWidth="1"/>
    <col min="11273" max="11273" width="3.140625" style="36" customWidth="1"/>
    <col min="11274" max="11275" width="9.140625" style="36"/>
    <col min="11276" max="11276" width="9.140625" style="36" customWidth="1"/>
    <col min="11277" max="11277" width="48.140625" style="36" customWidth="1"/>
    <col min="11278" max="11278" width="20" style="36" customWidth="1"/>
    <col min="11279" max="11279" width="14" style="36" customWidth="1"/>
    <col min="11280" max="11280" width="13" style="36" customWidth="1"/>
    <col min="11281" max="11281" width="12.5703125" style="36" customWidth="1"/>
    <col min="11282" max="11282" width="11.7109375" style="36" customWidth="1"/>
    <col min="11283" max="11283" width="13.42578125" style="36" customWidth="1"/>
    <col min="11284" max="11284" width="11.85546875" style="36" customWidth="1"/>
    <col min="11285" max="11285" width="12.28515625" style="36" customWidth="1"/>
    <col min="11286" max="11286" width="12.140625" style="36" customWidth="1"/>
    <col min="11287" max="11287" width="13.42578125" style="36" customWidth="1"/>
    <col min="11288" max="11288" width="11.85546875" style="36" customWidth="1"/>
    <col min="11289" max="11289" width="23.5703125" style="36" customWidth="1"/>
    <col min="11290" max="11290" width="12.140625" style="36" customWidth="1"/>
    <col min="11291" max="11291" width="46.42578125" style="36" customWidth="1"/>
    <col min="11292" max="11292" width="17" style="36" customWidth="1"/>
    <col min="11293" max="11293" width="11.140625" style="36" customWidth="1"/>
    <col min="11294" max="11294" width="13.140625" style="36" customWidth="1"/>
    <col min="11295" max="11295" width="12.140625" style="36" customWidth="1"/>
    <col min="11296" max="11296" width="13.28515625" style="36" customWidth="1"/>
    <col min="11297" max="11297" width="13" style="36" customWidth="1"/>
    <col min="11298" max="11298" width="13.42578125" style="36" customWidth="1"/>
    <col min="11299" max="11299" width="12.28515625" style="36" customWidth="1"/>
    <col min="11300" max="11300" width="12.5703125" style="36" customWidth="1"/>
    <col min="11301" max="11301" width="30" style="36" customWidth="1"/>
    <col min="11302" max="11302" width="12.5703125" style="36" customWidth="1"/>
    <col min="11303" max="11303" width="33.42578125" style="36" customWidth="1"/>
    <col min="11304" max="11304" width="13" style="36" customWidth="1"/>
    <col min="11305" max="11305" width="12.42578125" style="36" customWidth="1"/>
    <col min="11306" max="11306" width="13.5703125" style="36" customWidth="1"/>
    <col min="11307" max="11307" width="19.28515625" style="36" customWidth="1"/>
    <col min="11308" max="11308" width="13" style="36" customWidth="1"/>
    <col min="11309" max="11310" width="12.5703125" style="36" customWidth="1"/>
    <col min="11311" max="11311" width="15.7109375" style="36" customWidth="1"/>
    <col min="11312" max="11312" width="41.140625" style="36" customWidth="1"/>
    <col min="11313" max="11313" width="36.7109375" style="36" customWidth="1"/>
    <col min="11314" max="11314" width="34.42578125" style="36" customWidth="1"/>
    <col min="11315" max="11315" width="28.5703125" style="36" customWidth="1"/>
    <col min="11316" max="11316" width="26.85546875" style="36" customWidth="1"/>
    <col min="11317" max="11317" width="15.85546875" style="36" customWidth="1"/>
    <col min="11318" max="11318" width="15.7109375" style="36" customWidth="1"/>
    <col min="11319" max="11319" width="11.42578125" style="36" customWidth="1"/>
    <col min="11320" max="11320" width="9.140625" style="36" customWidth="1"/>
    <col min="11321" max="11321" width="39.42578125" style="36" customWidth="1"/>
    <col min="11322" max="11322" width="10.28515625" style="36" customWidth="1"/>
    <col min="11323" max="11323" width="13.85546875" style="36" customWidth="1"/>
    <col min="11324" max="11324" width="15.28515625" style="36" customWidth="1"/>
    <col min="11325" max="11325" width="16.85546875" style="36" customWidth="1"/>
    <col min="11326" max="11326" width="18.42578125" style="36" customWidth="1"/>
    <col min="11327" max="11327" width="20" style="36" customWidth="1"/>
    <col min="11328" max="11328" width="18.28515625" style="36" customWidth="1"/>
    <col min="11329" max="11329" width="17.42578125" style="36" customWidth="1"/>
    <col min="11330" max="11330" width="16.140625" style="36" customWidth="1"/>
    <col min="11331" max="11331" width="19.28515625" style="36" customWidth="1"/>
    <col min="11332" max="11332" width="17" style="36" customWidth="1"/>
    <col min="11333" max="11333" width="13.42578125" style="36" customWidth="1"/>
    <col min="11334" max="11334" width="22.85546875" style="36" customWidth="1"/>
    <col min="11335" max="11335" width="15.28515625" style="36" customWidth="1"/>
    <col min="11336" max="11336" width="20.140625" style="36" customWidth="1"/>
    <col min="11337" max="11337" width="18.28515625" style="36" customWidth="1"/>
    <col min="11338" max="11338" width="20.140625" style="36" customWidth="1"/>
    <col min="11339" max="11339" width="15.140625" style="36" customWidth="1"/>
    <col min="11340" max="11340" width="14.7109375" style="36" customWidth="1"/>
    <col min="11341" max="11341" width="11.7109375" style="36" customWidth="1"/>
    <col min="11342" max="11342" width="11.85546875" style="36" customWidth="1"/>
    <col min="11343" max="11343" width="14" style="36" customWidth="1"/>
    <col min="11344" max="11344" width="14.28515625" style="36" customWidth="1"/>
    <col min="11345" max="11345" width="17.5703125" style="36" customWidth="1"/>
    <col min="11346" max="11346" width="23.7109375" style="36" customWidth="1"/>
    <col min="11347" max="11347" width="13.28515625" style="36" customWidth="1"/>
    <col min="11348" max="11348" width="12.140625" style="36" customWidth="1"/>
    <col min="11349" max="11349" width="11.140625" style="36" customWidth="1"/>
    <col min="11350" max="11350" width="15.42578125" style="36" customWidth="1"/>
    <col min="11351" max="11368" width="9.140625" style="36" customWidth="1"/>
    <col min="11369" max="11520" width="9.140625" style="36"/>
    <col min="11521" max="11521" width="2.140625" style="36" customWidth="1"/>
    <col min="11522" max="11522" width="7.140625" style="36" bestFit="1" customWidth="1"/>
    <col min="11523" max="11523" width="10.7109375" style="36" bestFit="1" customWidth="1"/>
    <col min="11524" max="11524" width="3.42578125" style="36" customWidth="1"/>
    <col min="11525" max="11525" width="48.140625" style="36" customWidth="1"/>
    <col min="11526" max="11526" width="7.5703125" style="36" customWidth="1"/>
    <col min="11527" max="11527" width="17.28515625" style="36" customWidth="1"/>
    <col min="11528" max="11528" width="16.85546875" style="36" customWidth="1"/>
    <col min="11529" max="11529" width="3.140625" style="36" customWidth="1"/>
    <col min="11530" max="11531" width="9.140625" style="36"/>
    <col min="11532" max="11532" width="9.140625" style="36" customWidth="1"/>
    <col min="11533" max="11533" width="48.140625" style="36" customWidth="1"/>
    <col min="11534" max="11534" width="20" style="36" customWidth="1"/>
    <col min="11535" max="11535" width="14" style="36" customWidth="1"/>
    <col min="11536" max="11536" width="13" style="36" customWidth="1"/>
    <col min="11537" max="11537" width="12.5703125" style="36" customWidth="1"/>
    <col min="11538" max="11538" width="11.7109375" style="36" customWidth="1"/>
    <col min="11539" max="11539" width="13.42578125" style="36" customWidth="1"/>
    <col min="11540" max="11540" width="11.85546875" style="36" customWidth="1"/>
    <col min="11541" max="11541" width="12.28515625" style="36" customWidth="1"/>
    <col min="11542" max="11542" width="12.140625" style="36" customWidth="1"/>
    <col min="11543" max="11543" width="13.42578125" style="36" customWidth="1"/>
    <col min="11544" max="11544" width="11.85546875" style="36" customWidth="1"/>
    <col min="11545" max="11545" width="23.5703125" style="36" customWidth="1"/>
    <col min="11546" max="11546" width="12.140625" style="36" customWidth="1"/>
    <col min="11547" max="11547" width="46.42578125" style="36" customWidth="1"/>
    <col min="11548" max="11548" width="17" style="36" customWidth="1"/>
    <col min="11549" max="11549" width="11.140625" style="36" customWidth="1"/>
    <col min="11550" max="11550" width="13.140625" style="36" customWidth="1"/>
    <col min="11551" max="11551" width="12.140625" style="36" customWidth="1"/>
    <col min="11552" max="11552" width="13.28515625" style="36" customWidth="1"/>
    <col min="11553" max="11553" width="13" style="36" customWidth="1"/>
    <col min="11554" max="11554" width="13.42578125" style="36" customWidth="1"/>
    <col min="11555" max="11555" width="12.28515625" style="36" customWidth="1"/>
    <col min="11556" max="11556" width="12.5703125" style="36" customWidth="1"/>
    <col min="11557" max="11557" width="30" style="36" customWidth="1"/>
    <col min="11558" max="11558" width="12.5703125" style="36" customWidth="1"/>
    <col min="11559" max="11559" width="33.42578125" style="36" customWidth="1"/>
    <col min="11560" max="11560" width="13" style="36" customWidth="1"/>
    <col min="11561" max="11561" width="12.42578125" style="36" customWidth="1"/>
    <col min="11562" max="11562" width="13.5703125" style="36" customWidth="1"/>
    <col min="11563" max="11563" width="19.28515625" style="36" customWidth="1"/>
    <col min="11564" max="11564" width="13" style="36" customWidth="1"/>
    <col min="11565" max="11566" width="12.5703125" style="36" customWidth="1"/>
    <col min="11567" max="11567" width="15.7109375" style="36" customWidth="1"/>
    <col min="11568" max="11568" width="41.140625" style="36" customWidth="1"/>
    <col min="11569" max="11569" width="36.7109375" style="36" customWidth="1"/>
    <col min="11570" max="11570" width="34.42578125" style="36" customWidth="1"/>
    <col min="11571" max="11571" width="28.5703125" style="36" customWidth="1"/>
    <col min="11572" max="11572" width="26.85546875" style="36" customWidth="1"/>
    <col min="11573" max="11573" width="15.85546875" style="36" customWidth="1"/>
    <col min="11574" max="11574" width="15.7109375" style="36" customWidth="1"/>
    <col min="11575" max="11575" width="11.42578125" style="36" customWidth="1"/>
    <col min="11576" max="11576" width="9.140625" style="36" customWidth="1"/>
    <col min="11577" max="11577" width="39.42578125" style="36" customWidth="1"/>
    <col min="11578" max="11578" width="10.28515625" style="36" customWidth="1"/>
    <col min="11579" max="11579" width="13.85546875" style="36" customWidth="1"/>
    <col min="11580" max="11580" width="15.28515625" style="36" customWidth="1"/>
    <col min="11581" max="11581" width="16.85546875" style="36" customWidth="1"/>
    <col min="11582" max="11582" width="18.42578125" style="36" customWidth="1"/>
    <col min="11583" max="11583" width="20" style="36" customWidth="1"/>
    <col min="11584" max="11584" width="18.28515625" style="36" customWidth="1"/>
    <col min="11585" max="11585" width="17.42578125" style="36" customWidth="1"/>
    <col min="11586" max="11586" width="16.140625" style="36" customWidth="1"/>
    <col min="11587" max="11587" width="19.28515625" style="36" customWidth="1"/>
    <col min="11588" max="11588" width="17" style="36" customWidth="1"/>
    <col min="11589" max="11589" width="13.42578125" style="36" customWidth="1"/>
    <col min="11590" max="11590" width="22.85546875" style="36" customWidth="1"/>
    <col min="11591" max="11591" width="15.28515625" style="36" customWidth="1"/>
    <col min="11592" max="11592" width="20.140625" style="36" customWidth="1"/>
    <col min="11593" max="11593" width="18.28515625" style="36" customWidth="1"/>
    <col min="11594" max="11594" width="20.140625" style="36" customWidth="1"/>
    <col min="11595" max="11595" width="15.140625" style="36" customWidth="1"/>
    <col min="11596" max="11596" width="14.7109375" style="36" customWidth="1"/>
    <col min="11597" max="11597" width="11.7109375" style="36" customWidth="1"/>
    <col min="11598" max="11598" width="11.85546875" style="36" customWidth="1"/>
    <col min="11599" max="11599" width="14" style="36" customWidth="1"/>
    <col min="11600" max="11600" width="14.28515625" style="36" customWidth="1"/>
    <col min="11601" max="11601" width="17.5703125" style="36" customWidth="1"/>
    <col min="11602" max="11602" width="23.7109375" style="36" customWidth="1"/>
    <col min="11603" max="11603" width="13.28515625" style="36" customWidth="1"/>
    <col min="11604" max="11604" width="12.140625" style="36" customWidth="1"/>
    <col min="11605" max="11605" width="11.140625" style="36" customWidth="1"/>
    <col min="11606" max="11606" width="15.42578125" style="36" customWidth="1"/>
    <col min="11607" max="11624" width="9.140625" style="36" customWidth="1"/>
    <col min="11625" max="11776" width="9.140625" style="36"/>
    <col min="11777" max="11777" width="2.140625" style="36" customWidth="1"/>
    <col min="11778" max="11778" width="7.140625" style="36" bestFit="1" customWidth="1"/>
    <col min="11779" max="11779" width="10.7109375" style="36" bestFit="1" customWidth="1"/>
    <col min="11780" max="11780" width="3.42578125" style="36" customWidth="1"/>
    <col min="11781" max="11781" width="48.140625" style="36" customWidth="1"/>
    <col min="11782" max="11782" width="7.5703125" style="36" customWidth="1"/>
    <col min="11783" max="11783" width="17.28515625" style="36" customWidth="1"/>
    <col min="11784" max="11784" width="16.85546875" style="36" customWidth="1"/>
    <col min="11785" max="11785" width="3.140625" style="36" customWidth="1"/>
    <col min="11786" max="11787" width="9.140625" style="36"/>
    <col min="11788" max="11788" width="9.140625" style="36" customWidth="1"/>
    <col min="11789" max="11789" width="48.140625" style="36" customWidth="1"/>
    <col min="11790" max="11790" width="20" style="36" customWidth="1"/>
    <col min="11791" max="11791" width="14" style="36" customWidth="1"/>
    <col min="11792" max="11792" width="13" style="36" customWidth="1"/>
    <col min="11793" max="11793" width="12.5703125" style="36" customWidth="1"/>
    <col min="11794" max="11794" width="11.7109375" style="36" customWidth="1"/>
    <col min="11795" max="11795" width="13.42578125" style="36" customWidth="1"/>
    <col min="11796" max="11796" width="11.85546875" style="36" customWidth="1"/>
    <col min="11797" max="11797" width="12.28515625" style="36" customWidth="1"/>
    <col min="11798" max="11798" width="12.140625" style="36" customWidth="1"/>
    <col min="11799" max="11799" width="13.42578125" style="36" customWidth="1"/>
    <col min="11800" max="11800" width="11.85546875" style="36" customWidth="1"/>
    <col min="11801" max="11801" width="23.5703125" style="36" customWidth="1"/>
    <col min="11802" max="11802" width="12.140625" style="36" customWidth="1"/>
    <col min="11803" max="11803" width="46.42578125" style="36" customWidth="1"/>
    <col min="11804" max="11804" width="17" style="36" customWidth="1"/>
    <col min="11805" max="11805" width="11.140625" style="36" customWidth="1"/>
    <col min="11806" max="11806" width="13.140625" style="36" customWidth="1"/>
    <col min="11807" max="11807" width="12.140625" style="36" customWidth="1"/>
    <col min="11808" max="11808" width="13.28515625" style="36" customWidth="1"/>
    <col min="11809" max="11809" width="13" style="36" customWidth="1"/>
    <col min="11810" max="11810" width="13.42578125" style="36" customWidth="1"/>
    <col min="11811" max="11811" width="12.28515625" style="36" customWidth="1"/>
    <col min="11812" max="11812" width="12.5703125" style="36" customWidth="1"/>
    <col min="11813" max="11813" width="30" style="36" customWidth="1"/>
    <col min="11814" max="11814" width="12.5703125" style="36" customWidth="1"/>
    <col min="11815" max="11815" width="33.42578125" style="36" customWidth="1"/>
    <col min="11816" max="11816" width="13" style="36" customWidth="1"/>
    <col min="11817" max="11817" width="12.42578125" style="36" customWidth="1"/>
    <col min="11818" max="11818" width="13.5703125" style="36" customWidth="1"/>
    <col min="11819" max="11819" width="19.28515625" style="36" customWidth="1"/>
    <col min="11820" max="11820" width="13" style="36" customWidth="1"/>
    <col min="11821" max="11822" width="12.5703125" style="36" customWidth="1"/>
    <col min="11823" max="11823" width="15.7109375" style="36" customWidth="1"/>
    <col min="11824" max="11824" width="41.140625" style="36" customWidth="1"/>
    <col min="11825" max="11825" width="36.7109375" style="36" customWidth="1"/>
    <col min="11826" max="11826" width="34.42578125" style="36" customWidth="1"/>
    <col min="11827" max="11827" width="28.5703125" style="36" customWidth="1"/>
    <col min="11828" max="11828" width="26.85546875" style="36" customWidth="1"/>
    <col min="11829" max="11829" width="15.85546875" style="36" customWidth="1"/>
    <col min="11830" max="11830" width="15.7109375" style="36" customWidth="1"/>
    <col min="11831" max="11831" width="11.42578125" style="36" customWidth="1"/>
    <col min="11832" max="11832" width="9.140625" style="36" customWidth="1"/>
    <col min="11833" max="11833" width="39.42578125" style="36" customWidth="1"/>
    <col min="11834" max="11834" width="10.28515625" style="36" customWidth="1"/>
    <col min="11835" max="11835" width="13.85546875" style="36" customWidth="1"/>
    <col min="11836" max="11836" width="15.28515625" style="36" customWidth="1"/>
    <col min="11837" max="11837" width="16.85546875" style="36" customWidth="1"/>
    <col min="11838" max="11838" width="18.42578125" style="36" customWidth="1"/>
    <col min="11839" max="11839" width="20" style="36" customWidth="1"/>
    <col min="11840" max="11840" width="18.28515625" style="36" customWidth="1"/>
    <col min="11841" max="11841" width="17.42578125" style="36" customWidth="1"/>
    <col min="11842" max="11842" width="16.140625" style="36" customWidth="1"/>
    <col min="11843" max="11843" width="19.28515625" style="36" customWidth="1"/>
    <col min="11844" max="11844" width="17" style="36" customWidth="1"/>
    <col min="11845" max="11845" width="13.42578125" style="36" customWidth="1"/>
    <col min="11846" max="11846" width="22.85546875" style="36" customWidth="1"/>
    <col min="11847" max="11847" width="15.28515625" style="36" customWidth="1"/>
    <col min="11848" max="11848" width="20.140625" style="36" customWidth="1"/>
    <col min="11849" max="11849" width="18.28515625" style="36" customWidth="1"/>
    <col min="11850" max="11850" width="20.140625" style="36" customWidth="1"/>
    <col min="11851" max="11851" width="15.140625" style="36" customWidth="1"/>
    <col min="11852" max="11852" width="14.7109375" style="36" customWidth="1"/>
    <col min="11853" max="11853" width="11.7109375" style="36" customWidth="1"/>
    <col min="11854" max="11854" width="11.85546875" style="36" customWidth="1"/>
    <col min="11855" max="11855" width="14" style="36" customWidth="1"/>
    <col min="11856" max="11856" width="14.28515625" style="36" customWidth="1"/>
    <col min="11857" max="11857" width="17.5703125" style="36" customWidth="1"/>
    <col min="11858" max="11858" width="23.7109375" style="36" customWidth="1"/>
    <col min="11859" max="11859" width="13.28515625" style="36" customWidth="1"/>
    <col min="11860" max="11860" width="12.140625" style="36" customWidth="1"/>
    <col min="11861" max="11861" width="11.140625" style="36" customWidth="1"/>
    <col min="11862" max="11862" width="15.42578125" style="36" customWidth="1"/>
    <col min="11863" max="11880" width="9.140625" style="36" customWidth="1"/>
    <col min="11881" max="12032" width="9.140625" style="36"/>
    <col min="12033" max="12033" width="2.140625" style="36" customWidth="1"/>
    <col min="12034" max="12034" width="7.140625" style="36" bestFit="1" customWidth="1"/>
    <col min="12035" max="12035" width="10.7109375" style="36" bestFit="1" customWidth="1"/>
    <col min="12036" max="12036" width="3.42578125" style="36" customWidth="1"/>
    <col min="12037" max="12037" width="48.140625" style="36" customWidth="1"/>
    <col min="12038" max="12038" width="7.5703125" style="36" customWidth="1"/>
    <col min="12039" max="12039" width="17.28515625" style="36" customWidth="1"/>
    <col min="12040" max="12040" width="16.85546875" style="36" customWidth="1"/>
    <col min="12041" max="12041" width="3.140625" style="36" customWidth="1"/>
    <col min="12042" max="12043" width="9.140625" style="36"/>
    <col min="12044" max="12044" width="9.140625" style="36" customWidth="1"/>
    <col min="12045" max="12045" width="48.140625" style="36" customWidth="1"/>
    <col min="12046" max="12046" width="20" style="36" customWidth="1"/>
    <col min="12047" max="12047" width="14" style="36" customWidth="1"/>
    <col min="12048" max="12048" width="13" style="36" customWidth="1"/>
    <col min="12049" max="12049" width="12.5703125" style="36" customWidth="1"/>
    <col min="12050" max="12050" width="11.7109375" style="36" customWidth="1"/>
    <col min="12051" max="12051" width="13.42578125" style="36" customWidth="1"/>
    <col min="12052" max="12052" width="11.85546875" style="36" customWidth="1"/>
    <col min="12053" max="12053" width="12.28515625" style="36" customWidth="1"/>
    <col min="12054" max="12054" width="12.140625" style="36" customWidth="1"/>
    <col min="12055" max="12055" width="13.42578125" style="36" customWidth="1"/>
    <col min="12056" max="12056" width="11.85546875" style="36" customWidth="1"/>
    <col min="12057" max="12057" width="23.5703125" style="36" customWidth="1"/>
    <col min="12058" max="12058" width="12.140625" style="36" customWidth="1"/>
    <col min="12059" max="12059" width="46.42578125" style="36" customWidth="1"/>
    <col min="12060" max="12060" width="17" style="36" customWidth="1"/>
    <col min="12061" max="12061" width="11.140625" style="36" customWidth="1"/>
    <col min="12062" max="12062" width="13.140625" style="36" customWidth="1"/>
    <col min="12063" max="12063" width="12.140625" style="36" customWidth="1"/>
    <col min="12064" max="12064" width="13.28515625" style="36" customWidth="1"/>
    <col min="12065" max="12065" width="13" style="36" customWidth="1"/>
    <col min="12066" max="12066" width="13.42578125" style="36" customWidth="1"/>
    <col min="12067" max="12067" width="12.28515625" style="36" customWidth="1"/>
    <col min="12068" max="12068" width="12.5703125" style="36" customWidth="1"/>
    <col min="12069" max="12069" width="30" style="36" customWidth="1"/>
    <col min="12070" max="12070" width="12.5703125" style="36" customWidth="1"/>
    <col min="12071" max="12071" width="33.42578125" style="36" customWidth="1"/>
    <col min="12072" max="12072" width="13" style="36" customWidth="1"/>
    <col min="12073" max="12073" width="12.42578125" style="36" customWidth="1"/>
    <col min="12074" max="12074" width="13.5703125" style="36" customWidth="1"/>
    <col min="12075" max="12075" width="19.28515625" style="36" customWidth="1"/>
    <col min="12076" max="12076" width="13" style="36" customWidth="1"/>
    <col min="12077" max="12078" width="12.5703125" style="36" customWidth="1"/>
    <col min="12079" max="12079" width="15.7109375" style="36" customWidth="1"/>
    <col min="12080" max="12080" width="41.140625" style="36" customWidth="1"/>
    <col min="12081" max="12081" width="36.7109375" style="36" customWidth="1"/>
    <col min="12082" max="12082" width="34.42578125" style="36" customWidth="1"/>
    <col min="12083" max="12083" width="28.5703125" style="36" customWidth="1"/>
    <col min="12084" max="12084" width="26.85546875" style="36" customWidth="1"/>
    <col min="12085" max="12085" width="15.85546875" style="36" customWidth="1"/>
    <col min="12086" max="12086" width="15.7109375" style="36" customWidth="1"/>
    <col min="12087" max="12087" width="11.42578125" style="36" customWidth="1"/>
    <col min="12088" max="12088" width="9.140625" style="36" customWidth="1"/>
    <col min="12089" max="12089" width="39.42578125" style="36" customWidth="1"/>
    <col min="12090" max="12090" width="10.28515625" style="36" customWidth="1"/>
    <col min="12091" max="12091" width="13.85546875" style="36" customWidth="1"/>
    <col min="12092" max="12092" width="15.28515625" style="36" customWidth="1"/>
    <col min="12093" max="12093" width="16.85546875" style="36" customWidth="1"/>
    <col min="12094" max="12094" width="18.42578125" style="36" customWidth="1"/>
    <col min="12095" max="12095" width="20" style="36" customWidth="1"/>
    <col min="12096" max="12096" width="18.28515625" style="36" customWidth="1"/>
    <col min="12097" max="12097" width="17.42578125" style="36" customWidth="1"/>
    <col min="12098" max="12098" width="16.140625" style="36" customWidth="1"/>
    <col min="12099" max="12099" width="19.28515625" style="36" customWidth="1"/>
    <col min="12100" max="12100" width="17" style="36" customWidth="1"/>
    <col min="12101" max="12101" width="13.42578125" style="36" customWidth="1"/>
    <col min="12102" max="12102" width="22.85546875" style="36" customWidth="1"/>
    <col min="12103" max="12103" width="15.28515625" style="36" customWidth="1"/>
    <col min="12104" max="12104" width="20.140625" style="36" customWidth="1"/>
    <col min="12105" max="12105" width="18.28515625" style="36" customWidth="1"/>
    <col min="12106" max="12106" width="20.140625" style="36" customWidth="1"/>
    <col min="12107" max="12107" width="15.140625" style="36" customWidth="1"/>
    <col min="12108" max="12108" width="14.7109375" style="36" customWidth="1"/>
    <col min="12109" max="12109" width="11.7109375" style="36" customWidth="1"/>
    <col min="12110" max="12110" width="11.85546875" style="36" customWidth="1"/>
    <col min="12111" max="12111" width="14" style="36" customWidth="1"/>
    <col min="12112" max="12112" width="14.28515625" style="36" customWidth="1"/>
    <col min="12113" max="12113" width="17.5703125" style="36" customWidth="1"/>
    <col min="12114" max="12114" width="23.7109375" style="36" customWidth="1"/>
    <col min="12115" max="12115" width="13.28515625" style="36" customWidth="1"/>
    <col min="12116" max="12116" width="12.140625" style="36" customWidth="1"/>
    <col min="12117" max="12117" width="11.140625" style="36" customWidth="1"/>
    <col min="12118" max="12118" width="15.42578125" style="36" customWidth="1"/>
    <col min="12119" max="12136" width="9.140625" style="36" customWidth="1"/>
    <col min="12137" max="12288" width="9.140625" style="36"/>
    <col min="12289" max="12289" width="2.140625" style="36" customWidth="1"/>
    <col min="12290" max="12290" width="7.140625" style="36" bestFit="1" customWidth="1"/>
    <col min="12291" max="12291" width="10.7109375" style="36" bestFit="1" customWidth="1"/>
    <col min="12292" max="12292" width="3.42578125" style="36" customWidth="1"/>
    <col min="12293" max="12293" width="48.140625" style="36" customWidth="1"/>
    <col min="12294" max="12294" width="7.5703125" style="36" customWidth="1"/>
    <col min="12295" max="12295" width="17.28515625" style="36" customWidth="1"/>
    <col min="12296" max="12296" width="16.85546875" style="36" customWidth="1"/>
    <col min="12297" max="12297" width="3.140625" style="36" customWidth="1"/>
    <col min="12298" max="12299" width="9.140625" style="36"/>
    <col min="12300" max="12300" width="9.140625" style="36" customWidth="1"/>
    <col min="12301" max="12301" width="48.140625" style="36" customWidth="1"/>
    <col min="12302" max="12302" width="20" style="36" customWidth="1"/>
    <col min="12303" max="12303" width="14" style="36" customWidth="1"/>
    <col min="12304" max="12304" width="13" style="36" customWidth="1"/>
    <col min="12305" max="12305" width="12.5703125" style="36" customWidth="1"/>
    <col min="12306" max="12306" width="11.7109375" style="36" customWidth="1"/>
    <col min="12307" max="12307" width="13.42578125" style="36" customWidth="1"/>
    <col min="12308" max="12308" width="11.85546875" style="36" customWidth="1"/>
    <col min="12309" max="12309" width="12.28515625" style="36" customWidth="1"/>
    <col min="12310" max="12310" width="12.140625" style="36" customWidth="1"/>
    <col min="12311" max="12311" width="13.42578125" style="36" customWidth="1"/>
    <col min="12312" max="12312" width="11.85546875" style="36" customWidth="1"/>
    <col min="12313" max="12313" width="23.5703125" style="36" customWidth="1"/>
    <col min="12314" max="12314" width="12.140625" style="36" customWidth="1"/>
    <col min="12315" max="12315" width="46.42578125" style="36" customWidth="1"/>
    <col min="12316" max="12316" width="17" style="36" customWidth="1"/>
    <col min="12317" max="12317" width="11.140625" style="36" customWidth="1"/>
    <col min="12318" max="12318" width="13.140625" style="36" customWidth="1"/>
    <col min="12319" max="12319" width="12.140625" style="36" customWidth="1"/>
    <col min="12320" max="12320" width="13.28515625" style="36" customWidth="1"/>
    <col min="12321" max="12321" width="13" style="36" customWidth="1"/>
    <col min="12322" max="12322" width="13.42578125" style="36" customWidth="1"/>
    <col min="12323" max="12323" width="12.28515625" style="36" customWidth="1"/>
    <col min="12324" max="12324" width="12.5703125" style="36" customWidth="1"/>
    <col min="12325" max="12325" width="30" style="36" customWidth="1"/>
    <col min="12326" max="12326" width="12.5703125" style="36" customWidth="1"/>
    <col min="12327" max="12327" width="33.42578125" style="36" customWidth="1"/>
    <col min="12328" max="12328" width="13" style="36" customWidth="1"/>
    <col min="12329" max="12329" width="12.42578125" style="36" customWidth="1"/>
    <col min="12330" max="12330" width="13.5703125" style="36" customWidth="1"/>
    <col min="12331" max="12331" width="19.28515625" style="36" customWidth="1"/>
    <col min="12332" max="12332" width="13" style="36" customWidth="1"/>
    <col min="12333" max="12334" width="12.5703125" style="36" customWidth="1"/>
    <col min="12335" max="12335" width="15.7109375" style="36" customWidth="1"/>
    <col min="12336" max="12336" width="41.140625" style="36" customWidth="1"/>
    <col min="12337" max="12337" width="36.7109375" style="36" customWidth="1"/>
    <col min="12338" max="12338" width="34.42578125" style="36" customWidth="1"/>
    <col min="12339" max="12339" width="28.5703125" style="36" customWidth="1"/>
    <col min="12340" max="12340" width="26.85546875" style="36" customWidth="1"/>
    <col min="12341" max="12341" width="15.85546875" style="36" customWidth="1"/>
    <col min="12342" max="12342" width="15.7109375" style="36" customWidth="1"/>
    <col min="12343" max="12343" width="11.42578125" style="36" customWidth="1"/>
    <col min="12344" max="12344" width="9.140625" style="36" customWidth="1"/>
    <col min="12345" max="12345" width="39.42578125" style="36" customWidth="1"/>
    <col min="12346" max="12346" width="10.28515625" style="36" customWidth="1"/>
    <col min="12347" max="12347" width="13.85546875" style="36" customWidth="1"/>
    <col min="12348" max="12348" width="15.28515625" style="36" customWidth="1"/>
    <col min="12349" max="12349" width="16.85546875" style="36" customWidth="1"/>
    <col min="12350" max="12350" width="18.42578125" style="36" customWidth="1"/>
    <col min="12351" max="12351" width="20" style="36" customWidth="1"/>
    <col min="12352" max="12352" width="18.28515625" style="36" customWidth="1"/>
    <col min="12353" max="12353" width="17.42578125" style="36" customWidth="1"/>
    <col min="12354" max="12354" width="16.140625" style="36" customWidth="1"/>
    <col min="12355" max="12355" width="19.28515625" style="36" customWidth="1"/>
    <col min="12356" max="12356" width="17" style="36" customWidth="1"/>
    <col min="12357" max="12357" width="13.42578125" style="36" customWidth="1"/>
    <col min="12358" max="12358" width="22.85546875" style="36" customWidth="1"/>
    <col min="12359" max="12359" width="15.28515625" style="36" customWidth="1"/>
    <col min="12360" max="12360" width="20.140625" style="36" customWidth="1"/>
    <col min="12361" max="12361" width="18.28515625" style="36" customWidth="1"/>
    <col min="12362" max="12362" width="20.140625" style="36" customWidth="1"/>
    <col min="12363" max="12363" width="15.140625" style="36" customWidth="1"/>
    <col min="12364" max="12364" width="14.7109375" style="36" customWidth="1"/>
    <col min="12365" max="12365" width="11.7109375" style="36" customWidth="1"/>
    <col min="12366" max="12366" width="11.85546875" style="36" customWidth="1"/>
    <col min="12367" max="12367" width="14" style="36" customWidth="1"/>
    <col min="12368" max="12368" width="14.28515625" style="36" customWidth="1"/>
    <col min="12369" max="12369" width="17.5703125" style="36" customWidth="1"/>
    <col min="12370" max="12370" width="23.7109375" style="36" customWidth="1"/>
    <col min="12371" max="12371" width="13.28515625" style="36" customWidth="1"/>
    <col min="12372" max="12372" width="12.140625" style="36" customWidth="1"/>
    <col min="12373" max="12373" width="11.140625" style="36" customWidth="1"/>
    <col min="12374" max="12374" width="15.42578125" style="36" customWidth="1"/>
    <col min="12375" max="12392" width="9.140625" style="36" customWidth="1"/>
    <col min="12393" max="12544" width="9.140625" style="36"/>
    <col min="12545" max="12545" width="2.140625" style="36" customWidth="1"/>
    <col min="12546" max="12546" width="7.140625" style="36" bestFit="1" customWidth="1"/>
    <col min="12547" max="12547" width="10.7109375" style="36" bestFit="1" customWidth="1"/>
    <col min="12548" max="12548" width="3.42578125" style="36" customWidth="1"/>
    <col min="12549" max="12549" width="48.140625" style="36" customWidth="1"/>
    <col min="12550" max="12550" width="7.5703125" style="36" customWidth="1"/>
    <col min="12551" max="12551" width="17.28515625" style="36" customWidth="1"/>
    <col min="12552" max="12552" width="16.85546875" style="36" customWidth="1"/>
    <col min="12553" max="12553" width="3.140625" style="36" customWidth="1"/>
    <col min="12554" max="12555" width="9.140625" style="36"/>
    <col min="12556" max="12556" width="9.140625" style="36" customWidth="1"/>
    <col min="12557" max="12557" width="48.140625" style="36" customWidth="1"/>
    <col min="12558" max="12558" width="20" style="36" customWidth="1"/>
    <col min="12559" max="12559" width="14" style="36" customWidth="1"/>
    <col min="12560" max="12560" width="13" style="36" customWidth="1"/>
    <col min="12561" max="12561" width="12.5703125" style="36" customWidth="1"/>
    <col min="12562" max="12562" width="11.7109375" style="36" customWidth="1"/>
    <col min="12563" max="12563" width="13.42578125" style="36" customWidth="1"/>
    <col min="12564" max="12564" width="11.85546875" style="36" customWidth="1"/>
    <col min="12565" max="12565" width="12.28515625" style="36" customWidth="1"/>
    <col min="12566" max="12566" width="12.140625" style="36" customWidth="1"/>
    <col min="12567" max="12567" width="13.42578125" style="36" customWidth="1"/>
    <col min="12568" max="12568" width="11.85546875" style="36" customWidth="1"/>
    <col min="12569" max="12569" width="23.5703125" style="36" customWidth="1"/>
    <col min="12570" max="12570" width="12.140625" style="36" customWidth="1"/>
    <col min="12571" max="12571" width="46.42578125" style="36" customWidth="1"/>
    <col min="12572" max="12572" width="17" style="36" customWidth="1"/>
    <col min="12573" max="12573" width="11.140625" style="36" customWidth="1"/>
    <col min="12574" max="12574" width="13.140625" style="36" customWidth="1"/>
    <col min="12575" max="12575" width="12.140625" style="36" customWidth="1"/>
    <col min="12576" max="12576" width="13.28515625" style="36" customWidth="1"/>
    <col min="12577" max="12577" width="13" style="36" customWidth="1"/>
    <col min="12578" max="12578" width="13.42578125" style="36" customWidth="1"/>
    <col min="12579" max="12579" width="12.28515625" style="36" customWidth="1"/>
    <col min="12580" max="12580" width="12.5703125" style="36" customWidth="1"/>
    <col min="12581" max="12581" width="30" style="36" customWidth="1"/>
    <col min="12582" max="12582" width="12.5703125" style="36" customWidth="1"/>
    <col min="12583" max="12583" width="33.42578125" style="36" customWidth="1"/>
    <col min="12584" max="12584" width="13" style="36" customWidth="1"/>
    <col min="12585" max="12585" width="12.42578125" style="36" customWidth="1"/>
    <col min="12586" max="12586" width="13.5703125" style="36" customWidth="1"/>
    <col min="12587" max="12587" width="19.28515625" style="36" customWidth="1"/>
    <col min="12588" max="12588" width="13" style="36" customWidth="1"/>
    <col min="12589" max="12590" width="12.5703125" style="36" customWidth="1"/>
    <col min="12591" max="12591" width="15.7109375" style="36" customWidth="1"/>
    <col min="12592" max="12592" width="41.140625" style="36" customWidth="1"/>
    <col min="12593" max="12593" width="36.7109375" style="36" customWidth="1"/>
    <col min="12594" max="12594" width="34.42578125" style="36" customWidth="1"/>
    <col min="12595" max="12595" width="28.5703125" style="36" customWidth="1"/>
    <col min="12596" max="12596" width="26.85546875" style="36" customWidth="1"/>
    <col min="12597" max="12597" width="15.85546875" style="36" customWidth="1"/>
    <col min="12598" max="12598" width="15.7109375" style="36" customWidth="1"/>
    <col min="12599" max="12599" width="11.42578125" style="36" customWidth="1"/>
    <col min="12600" max="12600" width="9.140625" style="36" customWidth="1"/>
    <col min="12601" max="12601" width="39.42578125" style="36" customWidth="1"/>
    <col min="12602" max="12602" width="10.28515625" style="36" customWidth="1"/>
    <col min="12603" max="12603" width="13.85546875" style="36" customWidth="1"/>
    <col min="12604" max="12604" width="15.28515625" style="36" customWidth="1"/>
    <col min="12605" max="12605" width="16.85546875" style="36" customWidth="1"/>
    <col min="12606" max="12606" width="18.42578125" style="36" customWidth="1"/>
    <col min="12607" max="12607" width="20" style="36" customWidth="1"/>
    <col min="12608" max="12608" width="18.28515625" style="36" customWidth="1"/>
    <col min="12609" max="12609" width="17.42578125" style="36" customWidth="1"/>
    <col min="12610" max="12610" width="16.140625" style="36" customWidth="1"/>
    <col min="12611" max="12611" width="19.28515625" style="36" customWidth="1"/>
    <col min="12612" max="12612" width="17" style="36" customWidth="1"/>
    <col min="12613" max="12613" width="13.42578125" style="36" customWidth="1"/>
    <col min="12614" max="12614" width="22.85546875" style="36" customWidth="1"/>
    <col min="12615" max="12615" width="15.28515625" style="36" customWidth="1"/>
    <col min="12616" max="12616" width="20.140625" style="36" customWidth="1"/>
    <col min="12617" max="12617" width="18.28515625" style="36" customWidth="1"/>
    <col min="12618" max="12618" width="20.140625" style="36" customWidth="1"/>
    <col min="12619" max="12619" width="15.140625" style="36" customWidth="1"/>
    <col min="12620" max="12620" width="14.7109375" style="36" customWidth="1"/>
    <col min="12621" max="12621" width="11.7109375" style="36" customWidth="1"/>
    <col min="12622" max="12622" width="11.85546875" style="36" customWidth="1"/>
    <col min="12623" max="12623" width="14" style="36" customWidth="1"/>
    <col min="12624" max="12624" width="14.28515625" style="36" customWidth="1"/>
    <col min="12625" max="12625" width="17.5703125" style="36" customWidth="1"/>
    <col min="12626" max="12626" width="23.7109375" style="36" customWidth="1"/>
    <col min="12627" max="12627" width="13.28515625" style="36" customWidth="1"/>
    <col min="12628" max="12628" width="12.140625" style="36" customWidth="1"/>
    <col min="12629" max="12629" width="11.140625" style="36" customWidth="1"/>
    <col min="12630" max="12630" width="15.42578125" style="36" customWidth="1"/>
    <col min="12631" max="12648" width="9.140625" style="36" customWidth="1"/>
    <col min="12649" max="12800" width="9.140625" style="36"/>
    <col min="12801" max="12801" width="2.140625" style="36" customWidth="1"/>
    <col min="12802" max="12802" width="7.140625" style="36" bestFit="1" customWidth="1"/>
    <col min="12803" max="12803" width="10.7109375" style="36" bestFit="1" customWidth="1"/>
    <col min="12804" max="12804" width="3.42578125" style="36" customWidth="1"/>
    <col min="12805" max="12805" width="48.140625" style="36" customWidth="1"/>
    <col min="12806" max="12806" width="7.5703125" style="36" customWidth="1"/>
    <col min="12807" max="12807" width="17.28515625" style="36" customWidth="1"/>
    <col min="12808" max="12808" width="16.85546875" style="36" customWidth="1"/>
    <col min="12809" max="12809" width="3.140625" style="36" customWidth="1"/>
    <col min="12810" max="12811" width="9.140625" style="36"/>
    <col min="12812" max="12812" width="9.140625" style="36" customWidth="1"/>
    <col min="12813" max="12813" width="48.140625" style="36" customWidth="1"/>
    <col min="12814" max="12814" width="20" style="36" customWidth="1"/>
    <col min="12815" max="12815" width="14" style="36" customWidth="1"/>
    <col min="12816" max="12816" width="13" style="36" customWidth="1"/>
    <col min="12817" max="12817" width="12.5703125" style="36" customWidth="1"/>
    <col min="12818" max="12818" width="11.7109375" style="36" customWidth="1"/>
    <col min="12819" max="12819" width="13.42578125" style="36" customWidth="1"/>
    <col min="12820" max="12820" width="11.85546875" style="36" customWidth="1"/>
    <col min="12821" max="12821" width="12.28515625" style="36" customWidth="1"/>
    <col min="12822" max="12822" width="12.140625" style="36" customWidth="1"/>
    <col min="12823" max="12823" width="13.42578125" style="36" customWidth="1"/>
    <col min="12824" max="12824" width="11.85546875" style="36" customWidth="1"/>
    <col min="12825" max="12825" width="23.5703125" style="36" customWidth="1"/>
    <col min="12826" max="12826" width="12.140625" style="36" customWidth="1"/>
    <col min="12827" max="12827" width="46.42578125" style="36" customWidth="1"/>
    <col min="12828" max="12828" width="17" style="36" customWidth="1"/>
    <col min="12829" max="12829" width="11.140625" style="36" customWidth="1"/>
    <col min="12830" max="12830" width="13.140625" style="36" customWidth="1"/>
    <col min="12831" max="12831" width="12.140625" style="36" customWidth="1"/>
    <col min="12832" max="12832" width="13.28515625" style="36" customWidth="1"/>
    <col min="12833" max="12833" width="13" style="36" customWidth="1"/>
    <col min="12834" max="12834" width="13.42578125" style="36" customWidth="1"/>
    <col min="12835" max="12835" width="12.28515625" style="36" customWidth="1"/>
    <col min="12836" max="12836" width="12.5703125" style="36" customWidth="1"/>
    <col min="12837" max="12837" width="30" style="36" customWidth="1"/>
    <col min="12838" max="12838" width="12.5703125" style="36" customWidth="1"/>
    <col min="12839" max="12839" width="33.42578125" style="36" customWidth="1"/>
    <col min="12840" max="12840" width="13" style="36" customWidth="1"/>
    <col min="12841" max="12841" width="12.42578125" style="36" customWidth="1"/>
    <col min="12842" max="12842" width="13.5703125" style="36" customWidth="1"/>
    <col min="12843" max="12843" width="19.28515625" style="36" customWidth="1"/>
    <col min="12844" max="12844" width="13" style="36" customWidth="1"/>
    <col min="12845" max="12846" width="12.5703125" style="36" customWidth="1"/>
    <col min="12847" max="12847" width="15.7109375" style="36" customWidth="1"/>
    <col min="12848" max="12848" width="41.140625" style="36" customWidth="1"/>
    <col min="12849" max="12849" width="36.7109375" style="36" customWidth="1"/>
    <col min="12850" max="12850" width="34.42578125" style="36" customWidth="1"/>
    <col min="12851" max="12851" width="28.5703125" style="36" customWidth="1"/>
    <col min="12852" max="12852" width="26.85546875" style="36" customWidth="1"/>
    <col min="12853" max="12853" width="15.85546875" style="36" customWidth="1"/>
    <col min="12854" max="12854" width="15.7109375" style="36" customWidth="1"/>
    <col min="12855" max="12855" width="11.42578125" style="36" customWidth="1"/>
    <col min="12856" max="12856" width="9.140625" style="36" customWidth="1"/>
    <col min="12857" max="12857" width="39.42578125" style="36" customWidth="1"/>
    <col min="12858" max="12858" width="10.28515625" style="36" customWidth="1"/>
    <col min="12859" max="12859" width="13.85546875" style="36" customWidth="1"/>
    <col min="12860" max="12860" width="15.28515625" style="36" customWidth="1"/>
    <col min="12861" max="12861" width="16.85546875" style="36" customWidth="1"/>
    <col min="12862" max="12862" width="18.42578125" style="36" customWidth="1"/>
    <col min="12863" max="12863" width="20" style="36" customWidth="1"/>
    <col min="12864" max="12864" width="18.28515625" style="36" customWidth="1"/>
    <col min="12865" max="12865" width="17.42578125" style="36" customWidth="1"/>
    <col min="12866" max="12866" width="16.140625" style="36" customWidth="1"/>
    <col min="12867" max="12867" width="19.28515625" style="36" customWidth="1"/>
    <col min="12868" max="12868" width="17" style="36" customWidth="1"/>
    <col min="12869" max="12869" width="13.42578125" style="36" customWidth="1"/>
    <col min="12870" max="12870" width="22.85546875" style="36" customWidth="1"/>
    <col min="12871" max="12871" width="15.28515625" style="36" customWidth="1"/>
    <col min="12872" max="12872" width="20.140625" style="36" customWidth="1"/>
    <col min="12873" max="12873" width="18.28515625" style="36" customWidth="1"/>
    <col min="12874" max="12874" width="20.140625" style="36" customWidth="1"/>
    <col min="12875" max="12875" width="15.140625" style="36" customWidth="1"/>
    <col min="12876" max="12876" width="14.7109375" style="36" customWidth="1"/>
    <col min="12877" max="12877" width="11.7109375" style="36" customWidth="1"/>
    <col min="12878" max="12878" width="11.85546875" style="36" customWidth="1"/>
    <col min="12879" max="12879" width="14" style="36" customWidth="1"/>
    <col min="12880" max="12880" width="14.28515625" style="36" customWidth="1"/>
    <col min="12881" max="12881" width="17.5703125" style="36" customWidth="1"/>
    <col min="12882" max="12882" width="23.7109375" style="36" customWidth="1"/>
    <col min="12883" max="12883" width="13.28515625" style="36" customWidth="1"/>
    <col min="12884" max="12884" width="12.140625" style="36" customWidth="1"/>
    <col min="12885" max="12885" width="11.140625" style="36" customWidth="1"/>
    <col min="12886" max="12886" width="15.42578125" style="36" customWidth="1"/>
    <col min="12887" max="12904" width="9.140625" style="36" customWidth="1"/>
    <col min="12905" max="13056" width="9.140625" style="36"/>
    <col min="13057" max="13057" width="2.140625" style="36" customWidth="1"/>
    <col min="13058" max="13058" width="7.140625" style="36" bestFit="1" customWidth="1"/>
    <col min="13059" max="13059" width="10.7109375" style="36" bestFit="1" customWidth="1"/>
    <col min="13060" max="13060" width="3.42578125" style="36" customWidth="1"/>
    <col min="13061" max="13061" width="48.140625" style="36" customWidth="1"/>
    <col min="13062" max="13062" width="7.5703125" style="36" customWidth="1"/>
    <col min="13063" max="13063" width="17.28515625" style="36" customWidth="1"/>
    <col min="13064" max="13064" width="16.85546875" style="36" customWidth="1"/>
    <col min="13065" max="13065" width="3.140625" style="36" customWidth="1"/>
    <col min="13066" max="13067" width="9.140625" style="36"/>
    <col min="13068" max="13068" width="9.140625" style="36" customWidth="1"/>
    <col min="13069" max="13069" width="48.140625" style="36" customWidth="1"/>
    <col min="13070" max="13070" width="20" style="36" customWidth="1"/>
    <col min="13071" max="13071" width="14" style="36" customWidth="1"/>
    <col min="13072" max="13072" width="13" style="36" customWidth="1"/>
    <col min="13073" max="13073" width="12.5703125" style="36" customWidth="1"/>
    <col min="13074" max="13074" width="11.7109375" style="36" customWidth="1"/>
    <col min="13075" max="13075" width="13.42578125" style="36" customWidth="1"/>
    <col min="13076" max="13076" width="11.85546875" style="36" customWidth="1"/>
    <col min="13077" max="13077" width="12.28515625" style="36" customWidth="1"/>
    <col min="13078" max="13078" width="12.140625" style="36" customWidth="1"/>
    <col min="13079" max="13079" width="13.42578125" style="36" customWidth="1"/>
    <col min="13080" max="13080" width="11.85546875" style="36" customWidth="1"/>
    <col min="13081" max="13081" width="23.5703125" style="36" customWidth="1"/>
    <col min="13082" max="13082" width="12.140625" style="36" customWidth="1"/>
    <col min="13083" max="13083" width="46.42578125" style="36" customWidth="1"/>
    <col min="13084" max="13084" width="17" style="36" customWidth="1"/>
    <col min="13085" max="13085" width="11.140625" style="36" customWidth="1"/>
    <col min="13086" max="13086" width="13.140625" style="36" customWidth="1"/>
    <col min="13087" max="13087" width="12.140625" style="36" customWidth="1"/>
    <col min="13088" max="13088" width="13.28515625" style="36" customWidth="1"/>
    <col min="13089" max="13089" width="13" style="36" customWidth="1"/>
    <col min="13090" max="13090" width="13.42578125" style="36" customWidth="1"/>
    <col min="13091" max="13091" width="12.28515625" style="36" customWidth="1"/>
    <col min="13092" max="13092" width="12.5703125" style="36" customWidth="1"/>
    <col min="13093" max="13093" width="30" style="36" customWidth="1"/>
    <col min="13094" max="13094" width="12.5703125" style="36" customWidth="1"/>
    <col min="13095" max="13095" width="33.42578125" style="36" customWidth="1"/>
    <col min="13096" max="13096" width="13" style="36" customWidth="1"/>
    <col min="13097" max="13097" width="12.42578125" style="36" customWidth="1"/>
    <col min="13098" max="13098" width="13.5703125" style="36" customWidth="1"/>
    <col min="13099" max="13099" width="19.28515625" style="36" customWidth="1"/>
    <col min="13100" max="13100" width="13" style="36" customWidth="1"/>
    <col min="13101" max="13102" width="12.5703125" style="36" customWidth="1"/>
    <col min="13103" max="13103" width="15.7109375" style="36" customWidth="1"/>
    <col min="13104" max="13104" width="41.140625" style="36" customWidth="1"/>
    <col min="13105" max="13105" width="36.7109375" style="36" customWidth="1"/>
    <col min="13106" max="13106" width="34.42578125" style="36" customWidth="1"/>
    <col min="13107" max="13107" width="28.5703125" style="36" customWidth="1"/>
    <col min="13108" max="13108" width="26.85546875" style="36" customWidth="1"/>
    <col min="13109" max="13109" width="15.85546875" style="36" customWidth="1"/>
    <col min="13110" max="13110" width="15.7109375" style="36" customWidth="1"/>
    <col min="13111" max="13111" width="11.42578125" style="36" customWidth="1"/>
    <col min="13112" max="13112" width="9.140625" style="36" customWidth="1"/>
    <col min="13113" max="13113" width="39.42578125" style="36" customWidth="1"/>
    <col min="13114" max="13114" width="10.28515625" style="36" customWidth="1"/>
    <col min="13115" max="13115" width="13.85546875" style="36" customWidth="1"/>
    <col min="13116" max="13116" width="15.28515625" style="36" customWidth="1"/>
    <col min="13117" max="13117" width="16.85546875" style="36" customWidth="1"/>
    <col min="13118" max="13118" width="18.42578125" style="36" customWidth="1"/>
    <col min="13119" max="13119" width="20" style="36" customWidth="1"/>
    <col min="13120" max="13120" width="18.28515625" style="36" customWidth="1"/>
    <col min="13121" max="13121" width="17.42578125" style="36" customWidth="1"/>
    <col min="13122" max="13122" width="16.140625" style="36" customWidth="1"/>
    <col min="13123" max="13123" width="19.28515625" style="36" customWidth="1"/>
    <col min="13124" max="13124" width="17" style="36" customWidth="1"/>
    <col min="13125" max="13125" width="13.42578125" style="36" customWidth="1"/>
    <col min="13126" max="13126" width="22.85546875" style="36" customWidth="1"/>
    <col min="13127" max="13127" width="15.28515625" style="36" customWidth="1"/>
    <col min="13128" max="13128" width="20.140625" style="36" customWidth="1"/>
    <col min="13129" max="13129" width="18.28515625" style="36" customWidth="1"/>
    <col min="13130" max="13130" width="20.140625" style="36" customWidth="1"/>
    <col min="13131" max="13131" width="15.140625" style="36" customWidth="1"/>
    <col min="13132" max="13132" width="14.7109375" style="36" customWidth="1"/>
    <col min="13133" max="13133" width="11.7109375" style="36" customWidth="1"/>
    <col min="13134" max="13134" width="11.85546875" style="36" customWidth="1"/>
    <col min="13135" max="13135" width="14" style="36" customWidth="1"/>
    <col min="13136" max="13136" width="14.28515625" style="36" customWidth="1"/>
    <col min="13137" max="13137" width="17.5703125" style="36" customWidth="1"/>
    <col min="13138" max="13138" width="23.7109375" style="36" customWidth="1"/>
    <col min="13139" max="13139" width="13.28515625" style="36" customWidth="1"/>
    <col min="13140" max="13140" width="12.140625" style="36" customWidth="1"/>
    <col min="13141" max="13141" width="11.140625" style="36" customWidth="1"/>
    <col min="13142" max="13142" width="15.42578125" style="36" customWidth="1"/>
    <col min="13143" max="13160" width="9.140625" style="36" customWidth="1"/>
    <col min="13161" max="13312" width="9.140625" style="36"/>
    <col min="13313" max="13313" width="2.140625" style="36" customWidth="1"/>
    <col min="13314" max="13314" width="7.140625" style="36" bestFit="1" customWidth="1"/>
    <col min="13315" max="13315" width="10.7109375" style="36" bestFit="1" customWidth="1"/>
    <col min="13316" max="13316" width="3.42578125" style="36" customWidth="1"/>
    <col min="13317" max="13317" width="48.140625" style="36" customWidth="1"/>
    <col min="13318" max="13318" width="7.5703125" style="36" customWidth="1"/>
    <col min="13319" max="13319" width="17.28515625" style="36" customWidth="1"/>
    <col min="13320" max="13320" width="16.85546875" style="36" customWidth="1"/>
    <col min="13321" max="13321" width="3.140625" style="36" customWidth="1"/>
    <col min="13322" max="13323" width="9.140625" style="36"/>
    <col min="13324" max="13324" width="9.140625" style="36" customWidth="1"/>
    <col min="13325" max="13325" width="48.140625" style="36" customWidth="1"/>
    <col min="13326" max="13326" width="20" style="36" customWidth="1"/>
    <col min="13327" max="13327" width="14" style="36" customWidth="1"/>
    <col min="13328" max="13328" width="13" style="36" customWidth="1"/>
    <col min="13329" max="13329" width="12.5703125" style="36" customWidth="1"/>
    <col min="13330" max="13330" width="11.7109375" style="36" customWidth="1"/>
    <col min="13331" max="13331" width="13.42578125" style="36" customWidth="1"/>
    <col min="13332" max="13332" width="11.85546875" style="36" customWidth="1"/>
    <col min="13333" max="13333" width="12.28515625" style="36" customWidth="1"/>
    <col min="13334" max="13334" width="12.140625" style="36" customWidth="1"/>
    <col min="13335" max="13335" width="13.42578125" style="36" customWidth="1"/>
    <col min="13336" max="13336" width="11.85546875" style="36" customWidth="1"/>
    <col min="13337" max="13337" width="23.5703125" style="36" customWidth="1"/>
    <col min="13338" max="13338" width="12.140625" style="36" customWidth="1"/>
    <col min="13339" max="13339" width="46.42578125" style="36" customWidth="1"/>
    <col min="13340" max="13340" width="17" style="36" customWidth="1"/>
    <col min="13341" max="13341" width="11.140625" style="36" customWidth="1"/>
    <col min="13342" max="13342" width="13.140625" style="36" customWidth="1"/>
    <col min="13343" max="13343" width="12.140625" style="36" customWidth="1"/>
    <col min="13344" max="13344" width="13.28515625" style="36" customWidth="1"/>
    <col min="13345" max="13345" width="13" style="36" customWidth="1"/>
    <col min="13346" max="13346" width="13.42578125" style="36" customWidth="1"/>
    <col min="13347" max="13347" width="12.28515625" style="36" customWidth="1"/>
    <col min="13348" max="13348" width="12.5703125" style="36" customWidth="1"/>
    <col min="13349" max="13349" width="30" style="36" customWidth="1"/>
    <col min="13350" max="13350" width="12.5703125" style="36" customWidth="1"/>
    <col min="13351" max="13351" width="33.42578125" style="36" customWidth="1"/>
    <col min="13352" max="13352" width="13" style="36" customWidth="1"/>
    <col min="13353" max="13353" width="12.42578125" style="36" customWidth="1"/>
    <col min="13354" max="13354" width="13.5703125" style="36" customWidth="1"/>
    <col min="13355" max="13355" width="19.28515625" style="36" customWidth="1"/>
    <col min="13356" max="13356" width="13" style="36" customWidth="1"/>
    <col min="13357" max="13358" width="12.5703125" style="36" customWidth="1"/>
    <col min="13359" max="13359" width="15.7109375" style="36" customWidth="1"/>
    <col min="13360" max="13360" width="41.140625" style="36" customWidth="1"/>
    <col min="13361" max="13361" width="36.7109375" style="36" customWidth="1"/>
    <col min="13362" max="13362" width="34.42578125" style="36" customWidth="1"/>
    <col min="13363" max="13363" width="28.5703125" style="36" customWidth="1"/>
    <col min="13364" max="13364" width="26.85546875" style="36" customWidth="1"/>
    <col min="13365" max="13365" width="15.85546875" style="36" customWidth="1"/>
    <col min="13366" max="13366" width="15.7109375" style="36" customWidth="1"/>
    <col min="13367" max="13367" width="11.42578125" style="36" customWidth="1"/>
    <col min="13368" max="13368" width="9.140625" style="36" customWidth="1"/>
    <col min="13369" max="13369" width="39.42578125" style="36" customWidth="1"/>
    <col min="13370" max="13370" width="10.28515625" style="36" customWidth="1"/>
    <col min="13371" max="13371" width="13.85546875" style="36" customWidth="1"/>
    <col min="13372" max="13372" width="15.28515625" style="36" customWidth="1"/>
    <col min="13373" max="13373" width="16.85546875" style="36" customWidth="1"/>
    <col min="13374" max="13374" width="18.42578125" style="36" customWidth="1"/>
    <col min="13375" max="13375" width="20" style="36" customWidth="1"/>
    <col min="13376" max="13376" width="18.28515625" style="36" customWidth="1"/>
    <col min="13377" max="13377" width="17.42578125" style="36" customWidth="1"/>
    <col min="13378" max="13378" width="16.140625" style="36" customWidth="1"/>
    <col min="13379" max="13379" width="19.28515625" style="36" customWidth="1"/>
    <col min="13380" max="13380" width="17" style="36" customWidth="1"/>
    <col min="13381" max="13381" width="13.42578125" style="36" customWidth="1"/>
    <col min="13382" max="13382" width="22.85546875" style="36" customWidth="1"/>
    <col min="13383" max="13383" width="15.28515625" style="36" customWidth="1"/>
    <col min="13384" max="13384" width="20.140625" style="36" customWidth="1"/>
    <col min="13385" max="13385" width="18.28515625" style="36" customWidth="1"/>
    <col min="13386" max="13386" width="20.140625" style="36" customWidth="1"/>
    <col min="13387" max="13387" width="15.140625" style="36" customWidth="1"/>
    <col min="13388" max="13388" width="14.7109375" style="36" customWidth="1"/>
    <col min="13389" max="13389" width="11.7109375" style="36" customWidth="1"/>
    <col min="13390" max="13390" width="11.85546875" style="36" customWidth="1"/>
    <col min="13391" max="13391" width="14" style="36" customWidth="1"/>
    <col min="13392" max="13392" width="14.28515625" style="36" customWidth="1"/>
    <col min="13393" max="13393" width="17.5703125" style="36" customWidth="1"/>
    <col min="13394" max="13394" width="23.7109375" style="36" customWidth="1"/>
    <col min="13395" max="13395" width="13.28515625" style="36" customWidth="1"/>
    <col min="13396" max="13396" width="12.140625" style="36" customWidth="1"/>
    <col min="13397" max="13397" width="11.140625" style="36" customWidth="1"/>
    <col min="13398" max="13398" width="15.42578125" style="36" customWidth="1"/>
    <col min="13399" max="13416" width="9.140625" style="36" customWidth="1"/>
    <col min="13417" max="13568" width="9.140625" style="36"/>
    <col min="13569" max="13569" width="2.140625" style="36" customWidth="1"/>
    <col min="13570" max="13570" width="7.140625" style="36" bestFit="1" customWidth="1"/>
    <col min="13571" max="13571" width="10.7109375" style="36" bestFit="1" customWidth="1"/>
    <col min="13572" max="13572" width="3.42578125" style="36" customWidth="1"/>
    <col min="13573" max="13573" width="48.140625" style="36" customWidth="1"/>
    <col min="13574" max="13574" width="7.5703125" style="36" customWidth="1"/>
    <col min="13575" max="13575" width="17.28515625" style="36" customWidth="1"/>
    <col min="13576" max="13576" width="16.85546875" style="36" customWidth="1"/>
    <col min="13577" max="13577" width="3.140625" style="36" customWidth="1"/>
    <col min="13578" max="13579" width="9.140625" style="36"/>
    <col min="13580" max="13580" width="9.140625" style="36" customWidth="1"/>
    <col min="13581" max="13581" width="48.140625" style="36" customWidth="1"/>
    <col min="13582" max="13582" width="20" style="36" customWidth="1"/>
    <col min="13583" max="13583" width="14" style="36" customWidth="1"/>
    <col min="13584" max="13584" width="13" style="36" customWidth="1"/>
    <col min="13585" max="13585" width="12.5703125" style="36" customWidth="1"/>
    <col min="13586" max="13586" width="11.7109375" style="36" customWidth="1"/>
    <col min="13587" max="13587" width="13.42578125" style="36" customWidth="1"/>
    <col min="13588" max="13588" width="11.85546875" style="36" customWidth="1"/>
    <col min="13589" max="13589" width="12.28515625" style="36" customWidth="1"/>
    <col min="13590" max="13590" width="12.140625" style="36" customWidth="1"/>
    <col min="13591" max="13591" width="13.42578125" style="36" customWidth="1"/>
    <col min="13592" max="13592" width="11.85546875" style="36" customWidth="1"/>
    <col min="13593" max="13593" width="23.5703125" style="36" customWidth="1"/>
    <col min="13594" max="13594" width="12.140625" style="36" customWidth="1"/>
    <col min="13595" max="13595" width="46.42578125" style="36" customWidth="1"/>
    <col min="13596" max="13596" width="17" style="36" customWidth="1"/>
    <col min="13597" max="13597" width="11.140625" style="36" customWidth="1"/>
    <col min="13598" max="13598" width="13.140625" style="36" customWidth="1"/>
    <col min="13599" max="13599" width="12.140625" style="36" customWidth="1"/>
    <col min="13600" max="13600" width="13.28515625" style="36" customWidth="1"/>
    <col min="13601" max="13601" width="13" style="36" customWidth="1"/>
    <col min="13602" max="13602" width="13.42578125" style="36" customWidth="1"/>
    <col min="13603" max="13603" width="12.28515625" style="36" customWidth="1"/>
    <col min="13604" max="13604" width="12.5703125" style="36" customWidth="1"/>
    <col min="13605" max="13605" width="30" style="36" customWidth="1"/>
    <col min="13606" max="13606" width="12.5703125" style="36" customWidth="1"/>
    <col min="13607" max="13607" width="33.42578125" style="36" customWidth="1"/>
    <col min="13608" max="13608" width="13" style="36" customWidth="1"/>
    <col min="13609" max="13609" width="12.42578125" style="36" customWidth="1"/>
    <col min="13610" max="13610" width="13.5703125" style="36" customWidth="1"/>
    <col min="13611" max="13611" width="19.28515625" style="36" customWidth="1"/>
    <col min="13612" max="13612" width="13" style="36" customWidth="1"/>
    <col min="13613" max="13614" width="12.5703125" style="36" customWidth="1"/>
    <col min="13615" max="13615" width="15.7109375" style="36" customWidth="1"/>
    <col min="13616" max="13616" width="41.140625" style="36" customWidth="1"/>
    <col min="13617" max="13617" width="36.7109375" style="36" customWidth="1"/>
    <col min="13618" max="13618" width="34.42578125" style="36" customWidth="1"/>
    <col min="13619" max="13619" width="28.5703125" style="36" customWidth="1"/>
    <col min="13620" max="13620" width="26.85546875" style="36" customWidth="1"/>
    <col min="13621" max="13621" width="15.85546875" style="36" customWidth="1"/>
    <col min="13622" max="13622" width="15.7109375" style="36" customWidth="1"/>
    <col min="13623" max="13623" width="11.42578125" style="36" customWidth="1"/>
    <col min="13624" max="13624" width="9.140625" style="36" customWidth="1"/>
    <col min="13625" max="13625" width="39.42578125" style="36" customWidth="1"/>
    <col min="13626" max="13626" width="10.28515625" style="36" customWidth="1"/>
    <col min="13627" max="13627" width="13.85546875" style="36" customWidth="1"/>
    <col min="13628" max="13628" width="15.28515625" style="36" customWidth="1"/>
    <col min="13629" max="13629" width="16.85546875" style="36" customWidth="1"/>
    <col min="13630" max="13630" width="18.42578125" style="36" customWidth="1"/>
    <col min="13631" max="13631" width="20" style="36" customWidth="1"/>
    <col min="13632" max="13632" width="18.28515625" style="36" customWidth="1"/>
    <col min="13633" max="13633" width="17.42578125" style="36" customWidth="1"/>
    <col min="13634" max="13634" width="16.140625" style="36" customWidth="1"/>
    <col min="13635" max="13635" width="19.28515625" style="36" customWidth="1"/>
    <col min="13636" max="13636" width="17" style="36" customWidth="1"/>
    <col min="13637" max="13637" width="13.42578125" style="36" customWidth="1"/>
    <col min="13638" max="13638" width="22.85546875" style="36" customWidth="1"/>
    <col min="13639" max="13639" width="15.28515625" style="36" customWidth="1"/>
    <col min="13640" max="13640" width="20.140625" style="36" customWidth="1"/>
    <col min="13641" max="13641" width="18.28515625" style="36" customWidth="1"/>
    <col min="13642" max="13642" width="20.140625" style="36" customWidth="1"/>
    <col min="13643" max="13643" width="15.140625" style="36" customWidth="1"/>
    <col min="13644" max="13644" width="14.7109375" style="36" customWidth="1"/>
    <col min="13645" max="13645" width="11.7109375" style="36" customWidth="1"/>
    <col min="13646" max="13646" width="11.85546875" style="36" customWidth="1"/>
    <col min="13647" max="13647" width="14" style="36" customWidth="1"/>
    <col min="13648" max="13648" width="14.28515625" style="36" customWidth="1"/>
    <col min="13649" max="13649" width="17.5703125" style="36" customWidth="1"/>
    <col min="13650" max="13650" width="23.7109375" style="36" customWidth="1"/>
    <col min="13651" max="13651" width="13.28515625" style="36" customWidth="1"/>
    <col min="13652" max="13652" width="12.140625" style="36" customWidth="1"/>
    <col min="13653" max="13653" width="11.140625" style="36" customWidth="1"/>
    <col min="13654" max="13654" width="15.42578125" style="36" customWidth="1"/>
    <col min="13655" max="13672" width="9.140625" style="36" customWidth="1"/>
    <col min="13673" max="13824" width="9.140625" style="36"/>
    <col min="13825" max="13825" width="2.140625" style="36" customWidth="1"/>
    <col min="13826" max="13826" width="7.140625" style="36" bestFit="1" customWidth="1"/>
    <col min="13827" max="13827" width="10.7109375" style="36" bestFit="1" customWidth="1"/>
    <col min="13828" max="13828" width="3.42578125" style="36" customWidth="1"/>
    <col min="13829" max="13829" width="48.140625" style="36" customWidth="1"/>
    <col min="13830" max="13830" width="7.5703125" style="36" customWidth="1"/>
    <col min="13831" max="13831" width="17.28515625" style="36" customWidth="1"/>
    <col min="13832" max="13832" width="16.85546875" style="36" customWidth="1"/>
    <col min="13833" max="13833" width="3.140625" style="36" customWidth="1"/>
    <col min="13834" max="13835" width="9.140625" style="36"/>
    <col min="13836" max="13836" width="9.140625" style="36" customWidth="1"/>
    <col min="13837" max="13837" width="48.140625" style="36" customWidth="1"/>
    <col min="13838" max="13838" width="20" style="36" customWidth="1"/>
    <col min="13839" max="13839" width="14" style="36" customWidth="1"/>
    <col min="13840" max="13840" width="13" style="36" customWidth="1"/>
    <col min="13841" max="13841" width="12.5703125" style="36" customWidth="1"/>
    <col min="13842" max="13842" width="11.7109375" style="36" customWidth="1"/>
    <col min="13843" max="13843" width="13.42578125" style="36" customWidth="1"/>
    <col min="13844" max="13844" width="11.85546875" style="36" customWidth="1"/>
    <col min="13845" max="13845" width="12.28515625" style="36" customWidth="1"/>
    <col min="13846" max="13846" width="12.140625" style="36" customWidth="1"/>
    <col min="13847" max="13847" width="13.42578125" style="36" customWidth="1"/>
    <col min="13848" max="13848" width="11.85546875" style="36" customWidth="1"/>
    <col min="13849" max="13849" width="23.5703125" style="36" customWidth="1"/>
    <col min="13850" max="13850" width="12.140625" style="36" customWidth="1"/>
    <col min="13851" max="13851" width="46.42578125" style="36" customWidth="1"/>
    <col min="13852" max="13852" width="17" style="36" customWidth="1"/>
    <col min="13853" max="13853" width="11.140625" style="36" customWidth="1"/>
    <col min="13854" max="13854" width="13.140625" style="36" customWidth="1"/>
    <col min="13855" max="13855" width="12.140625" style="36" customWidth="1"/>
    <col min="13856" max="13856" width="13.28515625" style="36" customWidth="1"/>
    <col min="13857" max="13857" width="13" style="36" customWidth="1"/>
    <col min="13858" max="13858" width="13.42578125" style="36" customWidth="1"/>
    <col min="13859" max="13859" width="12.28515625" style="36" customWidth="1"/>
    <col min="13860" max="13860" width="12.5703125" style="36" customWidth="1"/>
    <col min="13861" max="13861" width="30" style="36" customWidth="1"/>
    <col min="13862" max="13862" width="12.5703125" style="36" customWidth="1"/>
    <col min="13863" max="13863" width="33.42578125" style="36" customWidth="1"/>
    <col min="13864" max="13864" width="13" style="36" customWidth="1"/>
    <col min="13865" max="13865" width="12.42578125" style="36" customWidth="1"/>
    <col min="13866" max="13866" width="13.5703125" style="36" customWidth="1"/>
    <col min="13867" max="13867" width="19.28515625" style="36" customWidth="1"/>
    <col min="13868" max="13868" width="13" style="36" customWidth="1"/>
    <col min="13869" max="13870" width="12.5703125" style="36" customWidth="1"/>
    <col min="13871" max="13871" width="15.7109375" style="36" customWidth="1"/>
    <col min="13872" max="13872" width="41.140625" style="36" customWidth="1"/>
    <col min="13873" max="13873" width="36.7109375" style="36" customWidth="1"/>
    <col min="13874" max="13874" width="34.42578125" style="36" customWidth="1"/>
    <col min="13875" max="13875" width="28.5703125" style="36" customWidth="1"/>
    <col min="13876" max="13876" width="26.85546875" style="36" customWidth="1"/>
    <col min="13877" max="13877" width="15.85546875" style="36" customWidth="1"/>
    <col min="13878" max="13878" width="15.7109375" style="36" customWidth="1"/>
    <col min="13879" max="13879" width="11.42578125" style="36" customWidth="1"/>
    <col min="13880" max="13880" width="9.140625" style="36" customWidth="1"/>
    <col min="13881" max="13881" width="39.42578125" style="36" customWidth="1"/>
    <col min="13882" max="13882" width="10.28515625" style="36" customWidth="1"/>
    <col min="13883" max="13883" width="13.85546875" style="36" customWidth="1"/>
    <col min="13884" max="13884" width="15.28515625" style="36" customWidth="1"/>
    <col min="13885" max="13885" width="16.85546875" style="36" customWidth="1"/>
    <col min="13886" max="13886" width="18.42578125" style="36" customWidth="1"/>
    <col min="13887" max="13887" width="20" style="36" customWidth="1"/>
    <col min="13888" max="13888" width="18.28515625" style="36" customWidth="1"/>
    <col min="13889" max="13889" width="17.42578125" style="36" customWidth="1"/>
    <col min="13890" max="13890" width="16.140625" style="36" customWidth="1"/>
    <col min="13891" max="13891" width="19.28515625" style="36" customWidth="1"/>
    <col min="13892" max="13892" width="17" style="36" customWidth="1"/>
    <col min="13893" max="13893" width="13.42578125" style="36" customWidth="1"/>
    <col min="13894" max="13894" width="22.85546875" style="36" customWidth="1"/>
    <col min="13895" max="13895" width="15.28515625" style="36" customWidth="1"/>
    <col min="13896" max="13896" width="20.140625" style="36" customWidth="1"/>
    <col min="13897" max="13897" width="18.28515625" style="36" customWidth="1"/>
    <col min="13898" max="13898" width="20.140625" style="36" customWidth="1"/>
    <col min="13899" max="13899" width="15.140625" style="36" customWidth="1"/>
    <col min="13900" max="13900" width="14.7109375" style="36" customWidth="1"/>
    <col min="13901" max="13901" width="11.7109375" style="36" customWidth="1"/>
    <col min="13902" max="13902" width="11.85546875" style="36" customWidth="1"/>
    <col min="13903" max="13903" width="14" style="36" customWidth="1"/>
    <col min="13904" max="13904" width="14.28515625" style="36" customWidth="1"/>
    <col min="13905" max="13905" width="17.5703125" style="36" customWidth="1"/>
    <col min="13906" max="13906" width="23.7109375" style="36" customWidth="1"/>
    <col min="13907" max="13907" width="13.28515625" style="36" customWidth="1"/>
    <col min="13908" max="13908" width="12.140625" style="36" customWidth="1"/>
    <col min="13909" max="13909" width="11.140625" style="36" customWidth="1"/>
    <col min="13910" max="13910" width="15.42578125" style="36" customWidth="1"/>
    <col min="13911" max="13928" width="9.140625" style="36" customWidth="1"/>
    <col min="13929" max="14080" width="9.140625" style="36"/>
    <col min="14081" max="14081" width="2.140625" style="36" customWidth="1"/>
    <col min="14082" max="14082" width="7.140625" style="36" bestFit="1" customWidth="1"/>
    <col min="14083" max="14083" width="10.7109375" style="36" bestFit="1" customWidth="1"/>
    <col min="14084" max="14084" width="3.42578125" style="36" customWidth="1"/>
    <col min="14085" max="14085" width="48.140625" style="36" customWidth="1"/>
    <col min="14086" max="14086" width="7.5703125" style="36" customWidth="1"/>
    <col min="14087" max="14087" width="17.28515625" style="36" customWidth="1"/>
    <col min="14088" max="14088" width="16.85546875" style="36" customWidth="1"/>
    <col min="14089" max="14089" width="3.140625" style="36" customWidth="1"/>
    <col min="14090" max="14091" width="9.140625" style="36"/>
    <col min="14092" max="14092" width="9.140625" style="36" customWidth="1"/>
    <col min="14093" max="14093" width="48.140625" style="36" customWidth="1"/>
    <col min="14094" max="14094" width="20" style="36" customWidth="1"/>
    <col min="14095" max="14095" width="14" style="36" customWidth="1"/>
    <col min="14096" max="14096" width="13" style="36" customWidth="1"/>
    <col min="14097" max="14097" width="12.5703125" style="36" customWidth="1"/>
    <col min="14098" max="14098" width="11.7109375" style="36" customWidth="1"/>
    <col min="14099" max="14099" width="13.42578125" style="36" customWidth="1"/>
    <col min="14100" max="14100" width="11.85546875" style="36" customWidth="1"/>
    <col min="14101" max="14101" width="12.28515625" style="36" customWidth="1"/>
    <col min="14102" max="14102" width="12.140625" style="36" customWidth="1"/>
    <col min="14103" max="14103" width="13.42578125" style="36" customWidth="1"/>
    <col min="14104" max="14104" width="11.85546875" style="36" customWidth="1"/>
    <col min="14105" max="14105" width="23.5703125" style="36" customWidth="1"/>
    <col min="14106" max="14106" width="12.140625" style="36" customWidth="1"/>
    <col min="14107" max="14107" width="46.42578125" style="36" customWidth="1"/>
    <col min="14108" max="14108" width="17" style="36" customWidth="1"/>
    <col min="14109" max="14109" width="11.140625" style="36" customWidth="1"/>
    <col min="14110" max="14110" width="13.140625" style="36" customWidth="1"/>
    <col min="14111" max="14111" width="12.140625" style="36" customWidth="1"/>
    <col min="14112" max="14112" width="13.28515625" style="36" customWidth="1"/>
    <col min="14113" max="14113" width="13" style="36" customWidth="1"/>
    <col min="14114" max="14114" width="13.42578125" style="36" customWidth="1"/>
    <col min="14115" max="14115" width="12.28515625" style="36" customWidth="1"/>
    <col min="14116" max="14116" width="12.5703125" style="36" customWidth="1"/>
    <col min="14117" max="14117" width="30" style="36" customWidth="1"/>
    <col min="14118" max="14118" width="12.5703125" style="36" customWidth="1"/>
    <col min="14119" max="14119" width="33.42578125" style="36" customWidth="1"/>
    <col min="14120" max="14120" width="13" style="36" customWidth="1"/>
    <col min="14121" max="14121" width="12.42578125" style="36" customWidth="1"/>
    <col min="14122" max="14122" width="13.5703125" style="36" customWidth="1"/>
    <col min="14123" max="14123" width="19.28515625" style="36" customWidth="1"/>
    <col min="14124" max="14124" width="13" style="36" customWidth="1"/>
    <col min="14125" max="14126" width="12.5703125" style="36" customWidth="1"/>
    <col min="14127" max="14127" width="15.7109375" style="36" customWidth="1"/>
    <col min="14128" max="14128" width="41.140625" style="36" customWidth="1"/>
    <col min="14129" max="14129" width="36.7109375" style="36" customWidth="1"/>
    <col min="14130" max="14130" width="34.42578125" style="36" customWidth="1"/>
    <col min="14131" max="14131" width="28.5703125" style="36" customWidth="1"/>
    <col min="14132" max="14132" width="26.85546875" style="36" customWidth="1"/>
    <col min="14133" max="14133" width="15.85546875" style="36" customWidth="1"/>
    <col min="14134" max="14134" width="15.7109375" style="36" customWidth="1"/>
    <col min="14135" max="14135" width="11.42578125" style="36" customWidth="1"/>
    <col min="14136" max="14136" width="9.140625" style="36" customWidth="1"/>
    <col min="14137" max="14137" width="39.42578125" style="36" customWidth="1"/>
    <col min="14138" max="14138" width="10.28515625" style="36" customWidth="1"/>
    <col min="14139" max="14139" width="13.85546875" style="36" customWidth="1"/>
    <col min="14140" max="14140" width="15.28515625" style="36" customWidth="1"/>
    <col min="14141" max="14141" width="16.85546875" style="36" customWidth="1"/>
    <col min="14142" max="14142" width="18.42578125" style="36" customWidth="1"/>
    <col min="14143" max="14143" width="20" style="36" customWidth="1"/>
    <col min="14144" max="14144" width="18.28515625" style="36" customWidth="1"/>
    <col min="14145" max="14145" width="17.42578125" style="36" customWidth="1"/>
    <col min="14146" max="14146" width="16.140625" style="36" customWidth="1"/>
    <col min="14147" max="14147" width="19.28515625" style="36" customWidth="1"/>
    <col min="14148" max="14148" width="17" style="36" customWidth="1"/>
    <col min="14149" max="14149" width="13.42578125" style="36" customWidth="1"/>
    <col min="14150" max="14150" width="22.85546875" style="36" customWidth="1"/>
    <col min="14151" max="14151" width="15.28515625" style="36" customWidth="1"/>
    <col min="14152" max="14152" width="20.140625" style="36" customWidth="1"/>
    <col min="14153" max="14153" width="18.28515625" style="36" customWidth="1"/>
    <col min="14154" max="14154" width="20.140625" style="36" customWidth="1"/>
    <col min="14155" max="14155" width="15.140625" style="36" customWidth="1"/>
    <col min="14156" max="14156" width="14.7109375" style="36" customWidth="1"/>
    <col min="14157" max="14157" width="11.7109375" style="36" customWidth="1"/>
    <col min="14158" max="14158" width="11.85546875" style="36" customWidth="1"/>
    <col min="14159" max="14159" width="14" style="36" customWidth="1"/>
    <col min="14160" max="14160" width="14.28515625" style="36" customWidth="1"/>
    <col min="14161" max="14161" width="17.5703125" style="36" customWidth="1"/>
    <col min="14162" max="14162" width="23.7109375" style="36" customWidth="1"/>
    <col min="14163" max="14163" width="13.28515625" style="36" customWidth="1"/>
    <col min="14164" max="14164" width="12.140625" style="36" customWidth="1"/>
    <col min="14165" max="14165" width="11.140625" style="36" customWidth="1"/>
    <col min="14166" max="14166" width="15.42578125" style="36" customWidth="1"/>
    <col min="14167" max="14184" width="9.140625" style="36" customWidth="1"/>
    <col min="14185" max="14336" width="9.140625" style="36"/>
    <col min="14337" max="14337" width="2.140625" style="36" customWidth="1"/>
    <col min="14338" max="14338" width="7.140625" style="36" bestFit="1" customWidth="1"/>
    <col min="14339" max="14339" width="10.7109375" style="36" bestFit="1" customWidth="1"/>
    <col min="14340" max="14340" width="3.42578125" style="36" customWidth="1"/>
    <col min="14341" max="14341" width="48.140625" style="36" customWidth="1"/>
    <col min="14342" max="14342" width="7.5703125" style="36" customWidth="1"/>
    <col min="14343" max="14343" width="17.28515625" style="36" customWidth="1"/>
    <col min="14344" max="14344" width="16.85546875" style="36" customWidth="1"/>
    <col min="14345" max="14345" width="3.140625" style="36" customWidth="1"/>
    <col min="14346" max="14347" width="9.140625" style="36"/>
    <col min="14348" max="14348" width="9.140625" style="36" customWidth="1"/>
    <col min="14349" max="14349" width="48.140625" style="36" customWidth="1"/>
    <col min="14350" max="14350" width="20" style="36" customWidth="1"/>
    <col min="14351" max="14351" width="14" style="36" customWidth="1"/>
    <col min="14352" max="14352" width="13" style="36" customWidth="1"/>
    <col min="14353" max="14353" width="12.5703125" style="36" customWidth="1"/>
    <col min="14354" max="14354" width="11.7109375" style="36" customWidth="1"/>
    <col min="14355" max="14355" width="13.42578125" style="36" customWidth="1"/>
    <col min="14356" max="14356" width="11.85546875" style="36" customWidth="1"/>
    <col min="14357" max="14357" width="12.28515625" style="36" customWidth="1"/>
    <col min="14358" max="14358" width="12.140625" style="36" customWidth="1"/>
    <col min="14359" max="14359" width="13.42578125" style="36" customWidth="1"/>
    <col min="14360" max="14360" width="11.85546875" style="36" customWidth="1"/>
    <col min="14361" max="14361" width="23.5703125" style="36" customWidth="1"/>
    <col min="14362" max="14362" width="12.140625" style="36" customWidth="1"/>
    <col min="14363" max="14363" width="46.42578125" style="36" customWidth="1"/>
    <col min="14364" max="14364" width="17" style="36" customWidth="1"/>
    <col min="14365" max="14365" width="11.140625" style="36" customWidth="1"/>
    <col min="14366" max="14366" width="13.140625" style="36" customWidth="1"/>
    <col min="14367" max="14367" width="12.140625" style="36" customWidth="1"/>
    <col min="14368" max="14368" width="13.28515625" style="36" customWidth="1"/>
    <col min="14369" max="14369" width="13" style="36" customWidth="1"/>
    <col min="14370" max="14370" width="13.42578125" style="36" customWidth="1"/>
    <col min="14371" max="14371" width="12.28515625" style="36" customWidth="1"/>
    <col min="14372" max="14372" width="12.5703125" style="36" customWidth="1"/>
    <col min="14373" max="14373" width="30" style="36" customWidth="1"/>
    <col min="14374" max="14374" width="12.5703125" style="36" customWidth="1"/>
    <col min="14375" max="14375" width="33.42578125" style="36" customWidth="1"/>
    <col min="14376" max="14376" width="13" style="36" customWidth="1"/>
    <col min="14377" max="14377" width="12.42578125" style="36" customWidth="1"/>
    <col min="14378" max="14378" width="13.5703125" style="36" customWidth="1"/>
    <col min="14379" max="14379" width="19.28515625" style="36" customWidth="1"/>
    <col min="14380" max="14380" width="13" style="36" customWidth="1"/>
    <col min="14381" max="14382" width="12.5703125" style="36" customWidth="1"/>
    <col min="14383" max="14383" width="15.7109375" style="36" customWidth="1"/>
    <col min="14384" max="14384" width="41.140625" style="36" customWidth="1"/>
    <col min="14385" max="14385" width="36.7109375" style="36" customWidth="1"/>
    <col min="14386" max="14386" width="34.42578125" style="36" customWidth="1"/>
    <col min="14387" max="14387" width="28.5703125" style="36" customWidth="1"/>
    <col min="14388" max="14388" width="26.85546875" style="36" customWidth="1"/>
    <col min="14389" max="14389" width="15.85546875" style="36" customWidth="1"/>
    <col min="14390" max="14390" width="15.7109375" style="36" customWidth="1"/>
    <col min="14391" max="14391" width="11.42578125" style="36" customWidth="1"/>
    <col min="14392" max="14392" width="9.140625" style="36" customWidth="1"/>
    <col min="14393" max="14393" width="39.42578125" style="36" customWidth="1"/>
    <col min="14394" max="14394" width="10.28515625" style="36" customWidth="1"/>
    <col min="14395" max="14395" width="13.85546875" style="36" customWidth="1"/>
    <col min="14396" max="14396" width="15.28515625" style="36" customWidth="1"/>
    <col min="14397" max="14397" width="16.85546875" style="36" customWidth="1"/>
    <col min="14398" max="14398" width="18.42578125" style="36" customWidth="1"/>
    <col min="14399" max="14399" width="20" style="36" customWidth="1"/>
    <col min="14400" max="14400" width="18.28515625" style="36" customWidth="1"/>
    <col min="14401" max="14401" width="17.42578125" style="36" customWidth="1"/>
    <col min="14402" max="14402" width="16.140625" style="36" customWidth="1"/>
    <col min="14403" max="14403" width="19.28515625" style="36" customWidth="1"/>
    <col min="14404" max="14404" width="17" style="36" customWidth="1"/>
    <col min="14405" max="14405" width="13.42578125" style="36" customWidth="1"/>
    <col min="14406" max="14406" width="22.85546875" style="36" customWidth="1"/>
    <col min="14407" max="14407" width="15.28515625" style="36" customWidth="1"/>
    <col min="14408" max="14408" width="20.140625" style="36" customWidth="1"/>
    <col min="14409" max="14409" width="18.28515625" style="36" customWidth="1"/>
    <col min="14410" max="14410" width="20.140625" style="36" customWidth="1"/>
    <col min="14411" max="14411" width="15.140625" style="36" customWidth="1"/>
    <col min="14412" max="14412" width="14.7109375" style="36" customWidth="1"/>
    <col min="14413" max="14413" width="11.7109375" style="36" customWidth="1"/>
    <col min="14414" max="14414" width="11.85546875" style="36" customWidth="1"/>
    <col min="14415" max="14415" width="14" style="36" customWidth="1"/>
    <col min="14416" max="14416" width="14.28515625" style="36" customWidth="1"/>
    <col min="14417" max="14417" width="17.5703125" style="36" customWidth="1"/>
    <col min="14418" max="14418" width="23.7109375" style="36" customWidth="1"/>
    <col min="14419" max="14419" width="13.28515625" style="36" customWidth="1"/>
    <col min="14420" max="14420" width="12.140625" style="36" customWidth="1"/>
    <col min="14421" max="14421" width="11.140625" style="36" customWidth="1"/>
    <col min="14422" max="14422" width="15.42578125" style="36" customWidth="1"/>
    <col min="14423" max="14440" width="9.140625" style="36" customWidth="1"/>
    <col min="14441" max="14592" width="9.140625" style="36"/>
    <col min="14593" max="14593" width="2.140625" style="36" customWidth="1"/>
    <col min="14594" max="14594" width="7.140625" style="36" bestFit="1" customWidth="1"/>
    <col min="14595" max="14595" width="10.7109375" style="36" bestFit="1" customWidth="1"/>
    <col min="14596" max="14596" width="3.42578125" style="36" customWidth="1"/>
    <col min="14597" max="14597" width="48.140625" style="36" customWidth="1"/>
    <col min="14598" max="14598" width="7.5703125" style="36" customWidth="1"/>
    <col min="14599" max="14599" width="17.28515625" style="36" customWidth="1"/>
    <col min="14600" max="14600" width="16.85546875" style="36" customWidth="1"/>
    <col min="14601" max="14601" width="3.140625" style="36" customWidth="1"/>
    <col min="14602" max="14603" width="9.140625" style="36"/>
    <col min="14604" max="14604" width="9.140625" style="36" customWidth="1"/>
    <col min="14605" max="14605" width="48.140625" style="36" customWidth="1"/>
    <col min="14606" max="14606" width="20" style="36" customWidth="1"/>
    <col min="14607" max="14607" width="14" style="36" customWidth="1"/>
    <col min="14608" max="14608" width="13" style="36" customWidth="1"/>
    <col min="14609" max="14609" width="12.5703125" style="36" customWidth="1"/>
    <col min="14610" max="14610" width="11.7109375" style="36" customWidth="1"/>
    <col min="14611" max="14611" width="13.42578125" style="36" customWidth="1"/>
    <col min="14612" max="14612" width="11.85546875" style="36" customWidth="1"/>
    <col min="14613" max="14613" width="12.28515625" style="36" customWidth="1"/>
    <col min="14614" max="14614" width="12.140625" style="36" customWidth="1"/>
    <col min="14615" max="14615" width="13.42578125" style="36" customWidth="1"/>
    <col min="14616" max="14616" width="11.85546875" style="36" customWidth="1"/>
    <col min="14617" max="14617" width="23.5703125" style="36" customWidth="1"/>
    <col min="14618" max="14618" width="12.140625" style="36" customWidth="1"/>
    <col min="14619" max="14619" width="46.42578125" style="36" customWidth="1"/>
    <col min="14620" max="14620" width="17" style="36" customWidth="1"/>
    <col min="14621" max="14621" width="11.140625" style="36" customWidth="1"/>
    <col min="14622" max="14622" width="13.140625" style="36" customWidth="1"/>
    <col min="14623" max="14623" width="12.140625" style="36" customWidth="1"/>
    <col min="14624" max="14624" width="13.28515625" style="36" customWidth="1"/>
    <col min="14625" max="14625" width="13" style="36" customWidth="1"/>
    <col min="14626" max="14626" width="13.42578125" style="36" customWidth="1"/>
    <col min="14627" max="14627" width="12.28515625" style="36" customWidth="1"/>
    <col min="14628" max="14628" width="12.5703125" style="36" customWidth="1"/>
    <col min="14629" max="14629" width="30" style="36" customWidth="1"/>
    <col min="14630" max="14630" width="12.5703125" style="36" customWidth="1"/>
    <col min="14631" max="14631" width="33.42578125" style="36" customWidth="1"/>
    <col min="14632" max="14632" width="13" style="36" customWidth="1"/>
    <col min="14633" max="14633" width="12.42578125" style="36" customWidth="1"/>
    <col min="14634" max="14634" width="13.5703125" style="36" customWidth="1"/>
    <col min="14635" max="14635" width="19.28515625" style="36" customWidth="1"/>
    <col min="14636" max="14636" width="13" style="36" customWidth="1"/>
    <col min="14637" max="14638" width="12.5703125" style="36" customWidth="1"/>
    <col min="14639" max="14639" width="15.7109375" style="36" customWidth="1"/>
    <col min="14640" max="14640" width="41.140625" style="36" customWidth="1"/>
    <col min="14641" max="14641" width="36.7109375" style="36" customWidth="1"/>
    <col min="14642" max="14642" width="34.42578125" style="36" customWidth="1"/>
    <col min="14643" max="14643" width="28.5703125" style="36" customWidth="1"/>
    <col min="14644" max="14644" width="26.85546875" style="36" customWidth="1"/>
    <col min="14645" max="14645" width="15.85546875" style="36" customWidth="1"/>
    <col min="14646" max="14646" width="15.7109375" style="36" customWidth="1"/>
    <col min="14647" max="14647" width="11.42578125" style="36" customWidth="1"/>
    <col min="14648" max="14648" width="9.140625" style="36" customWidth="1"/>
    <col min="14649" max="14649" width="39.42578125" style="36" customWidth="1"/>
    <col min="14650" max="14650" width="10.28515625" style="36" customWidth="1"/>
    <col min="14651" max="14651" width="13.85546875" style="36" customWidth="1"/>
    <col min="14652" max="14652" width="15.28515625" style="36" customWidth="1"/>
    <col min="14653" max="14653" width="16.85546875" style="36" customWidth="1"/>
    <col min="14654" max="14654" width="18.42578125" style="36" customWidth="1"/>
    <col min="14655" max="14655" width="20" style="36" customWidth="1"/>
    <col min="14656" max="14656" width="18.28515625" style="36" customWidth="1"/>
    <col min="14657" max="14657" width="17.42578125" style="36" customWidth="1"/>
    <col min="14658" max="14658" width="16.140625" style="36" customWidth="1"/>
    <col min="14659" max="14659" width="19.28515625" style="36" customWidth="1"/>
    <col min="14660" max="14660" width="17" style="36" customWidth="1"/>
    <col min="14661" max="14661" width="13.42578125" style="36" customWidth="1"/>
    <col min="14662" max="14662" width="22.85546875" style="36" customWidth="1"/>
    <col min="14663" max="14663" width="15.28515625" style="36" customWidth="1"/>
    <col min="14664" max="14664" width="20.140625" style="36" customWidth="1"/>
    <col min="14665" max="14665" width="18.28515625" style="36" customWidth="1"/>
    <col min="14666" max="14666" width="20.140625" style="36" customWidth="1"/>
    <col min="14667" max="14667" width="15.140625" style="36" customWidth="1"/>
    <col min="14668" max="14668" width="14.7109375" style="36" customWidth="1"/>
    <col min="14669" max="14669" width="11.7109375" style="36" customWidth="1"/>
    <col min="14670" max="14670" width="11.85546875" style="36" customWidth="1"/>
    <col min="14671" max="14671" width="14" style="36" customWidth="1"/>
    <col min="14672" max="14672" width="14.28515625" style="36" customWidth="1"/>
    <col min="14673" max="14673" width="17.5703125" style="36" customWidth="1"/>
    <col min="14674" max="14674" width="23.7109375" style="36" customWidth="1"/>
    <col min="14675" max="14675" width="13.28515625" style="36" customWidth="1"/>
    <col min="14676" max="14676" width="12.140625" style="36" customWidth="1"/>
    <col min="14677" max="14677" width="11.140625" style="36" customWidth="1"/>
    <col min="14678" max="14678" width="15.42578125" style="36" customWidth="1"/>
    <col min="14679" max="14696" width="9.140625" style="36" customWidth="1"/>
    <col min="14697" max="14848" width="9.140625" style="36"/>
    <col min="14849" max="14849" width="2.140625" style="36" customWidth="1"/>
    <col min="14850" max="14850" width="7.140625" style="36" bestFit="1" customWidth="1"/>
    <col min="14851" max="14851" width="10.7109375" style="36" bestFit="1" customWidth="1"/>
    <col min="14852" max="14852" width="3.42578125" style="36" customWidth="1"/>
    <col min="14853" max="14853" width="48.140625" style="36" customWidth="1"/>
    <col min="14854" max="14854" width="7.5703125" style="36" customWidth="1"/>
    <col min="14855" max="14855" width="17.28515625" style="36" customWidth="1"/>
    <col min="14856" max="14856" width="16.85546875" style="36" customWidth="1"/>
    <col min="14857" max="14857" width="3.140625" style="36" customWidth="1"/>
    <col min="14858" max="14859" width="9.140625" style="36"/>
    <col min="14860" max="14860" width="9.140625" style="36" customWidth="1"/>
    <col min="14861" max="14861" width="48.140625" style="36" customWidth="1"/>
    <col min="14862" max="14862" width="20" style="36" customWidth="1"/>
    <col min="14863" max="14863" width="14" style="36" customWidth="1"/>
    <col min="14864" max="14864" width="13" style="36" customWidth="1"/>
    <col min="14865" max="14865" width="12.5703125" style="36" customWidth="1"/>
    <col min="14866" max="14866" width="11.7109375" style="36" customWidth="1"/>
    <col min="14867" max="14867" width="13.42578125" style="36" customWidth="1"/>
    <col min="14868" max="14868" width="11.85546875" style="36" customWidth="1"/>
    <col min="14869" max="14869" width="12.28515625" style="36" customWidth="1"/>
    <col min="14870" max="14870" width="12.140625" style="36" customWidth="1"/>
    <col min="14871" max="14871" width="13.42578125" style="36" customWidth="1"/>
    <col min="14872" max="14872" width="11.85546875" style="36" customWidth="1"/>
    <col min="14873" max="14873" width="23.5703125" style="36" customWidth="1"/>
    <col min="14874" max="14874" width="12.140625" style="36" customWidth="1"/>
    <col min="14875" max="14875" width="46.42578125" style="36" customWidth="1"/>
    <col min="14876" max="14876" width="17" style="36" customWidth="1"/>
    <col min="14877" max="14877" width="11.140625" style="36" customWidth="1"/>
    <col min="14878" max="14878" width="13.140625" style="36" customWidth="1"/>
    <col min="14879" max="14879" width="12.140625" style="36" customWidth="1"/>
    <col min="14880" max="14880" width="13.28515625" style="36" customWidth="1"/>
    <col min="14881" max="14881" width="13" style="36" customWidth="1"/>
    <col min="14882" max="14882" width="13.42578125" style="36" customWidth="1"/>
    <col min="14883" max="14883" width="12.28515625" style="36" customWidth="1"/>
    <col min="14884" max="14884" width="12.5703125" style="36" customWidth="1"/>
    <col min="14885" max="14885" width="30" style="36" customWidth="1"/>
    <col min="14886" max="14886" width="12.5703125" style="36" customWidth="1"/>
    <col min="14887" max="14887" width="33.42578125" style="36" customWidth="1"/>
    <col min="14888" max="14888" width="13" style="36" customWidth="1"/>
    <col min="14889" max="14889" width="12.42578125" style="36" customWidth="1"/>
    <col min="14890" max="14890" width="13.5703125" style="36" customWidth="1"/>
    <col min="14891" max="14891" width="19.28515625" style="36" customWidth="1"/>
    <col min="14892" max="14892" width="13" style="36" customWidth="1"/>
    <col min="14893" max="14894" width="12.5703125" style="36" customWidth="1"/>
    <col min="14895" max="14895" width="15.7109375" style="36" customWidth="1"/>
    <col min="14896" max="14896" width="41.140625" style="36" customWidth="1"/>
    <col min="14897" max="14897" width="36.7109375" style="36" customWidth="1"/>
    <col min="14898" max="14898" width="34.42578125" style="36" customWidth="1"/>
    <col min="14899" max="14899" width="28.5703125" style="36" customWidth="1"/>
    <col min="14900" max="14900" width="26.85546875" style="36" customWidth="1"/>
    <col min="14901" max="14901" width="15.85546875" style="36" customWidth="1"/>
    <col min="14902" max="14902" width="15.7109375" style="36" customWidth="1"/>
    <col min="14903" max="14903" width="11.42578125" style="36" customWidth="1"/>
    <col min="14904" max="14904" width="9.140625" style="36" customWidth="1"/>
    <col min="14905" max="14905" width="39.42578125" style="36" customWidth="1"/>
    <col min="14906" max="14906" width="10.28515625" style="36" customWidth="1"/>
    <col min="14907" max="14907" width="13.85546875" style="36" customWidth="1"/>
    <col min="14908" max="14908" width="15.28515625" style="36" customWidth="1"/>
    <col min="14909" max="14909" width="16.85546875" style="36" customWidth="1"/>
    <col min="14910" max="14910" width="18.42578125" style="36" customWidth="1"/>
    <col min="14911" max="14911" width="20" style="36" customWidth="1"/>
    <col min="14912" max="14912" width="18.28515625" style="36" customWidth="1"/>
    <col min="14913" max="14913" width="17.42578125" style="36" customWidth="1"/>
    <col min="14914" max="14914" width="16.140625" style="36" customWidth="1"/>
    <col min="14915" max="14915" width="19.28515625" style="36" customWidth="1"/>
    <col min="14916" max="14916" width="17" style="36" customWidth="1"/>
    <col min="14917" max="14917" width="13.42578125" style="36" customWidth="1"/>
    <col min="14918" max="14918" width="22.85546875" style="36" customWidth="1"/>
    <col min="14919" max="14919" width="15.28515625" style="36" customWidth="1"/>
    <col min="14920" max="14920" width="20.140625" style="36" customWidth="1"/>
    <col min="14921" max="14921" width="18.28515625" style="36" customWidth="1"/>
    <col min="14922" max="14922" width="20.140625" style="36" customWidth="1"/>
    <col min="14923" max="14923" width="15.140625" style="36" customWidth="1"/>
    <col min="14924" max="14924" width="14.7109375" style="36" customWidth="1"/>
    <col min="14925" max="14925" width="11.7109375" style="36" customWidth="1"/>
    <col min="14926" max="14926" width="11.85546875" style="36" customWidth="1"/>
    <col min="14927" max="14927" width="14" style="36" customWidth="1"/>
    <col min="14928" max="14928" width="14.28515625" style="36" customWidth="1"/>
    <col min="14929" max="14929" width="17.5703125" style="36" customWidth="1"/>
    <col min="14930" max="14930" width="23.7109375" style="36" customWidth="1"/>
    <col min="14931" max="14931" width="13.28515625" style="36" customWidth="1"/>
    <col min="14932" max="14932" width="12.140625" style="36" customWidth="1"/>
    <col min="14933" max="14933" width="11.140625" style="36" customWidth="1"/>
    <col min="14934" max="14934" width="15.42578125" style="36" customWidth="1"/>
    <col min="14935" max="14952" width="9.140625" style="36" customWidth="1"/>
    <col min="14953" max="15104" width="9.140625" style="36"/>
    <col min="15105" max="15105" width="2.140625" style="36" customWidth="1"/>
    <col min="15106" max="15106" width="7.140625" style="36" bestFit="1" customWidth="1"/>
    <col min="15107" max="15107" width="10.7109375" style="36" bestFit="1" customWidth="1"/>
    <col min="15108" max="15108" width="3.42578125" style="36" customWidth="1"/>
    <col min="15109" max="15109" width="48.140625" style="36" customWidth="1"/>
    <col min="15110" max="15110" width="7.5703125" style="36" customWidth="1"/>
    <col min="15111" max="15111" width="17.28515625" style="36" customWidth="1"/>
    <col min="15112" max="15112" width="16.85546875" style="36" customWidth="1"/>
    <col min="15113" max="15113" width="3.140625" style="36" customWidth="1"/>
    <col min="15114" max="15115" width="9.140625" style="36"/>
    <col min="15116" max="15116" width="9.140625" style="36" customWidth="1"/>
    <col min="15117" max="15117" width="48.140625" style="36" customWidth="1"/>
    <col min="15118" max="15118" width="20" style="36" customWidth="1"/>
    <col min="15119" max="15119" width="14" style="36" customWidth="1"/>
    <col min="15120" max="15120" width="13" style="36" customWidth="1"/>
    <col min="15121" max="15121" width="12.5703125" style="36" customWidth="1"/>
    <col min="15122" max="15122" width="11.7109375" style="36" customWidth="1"/>
    <col min="15123" max="15123" width="13.42578125" style="36" customWidth="1"/>
    <col min="15124" max="15124" width="11.85546875" style="36" customWidth="1"/>
    <col min="15125" max="15125" width="12.28515625" style="36" customWidth="1"/>
    <col min="15126" max="15126" width="12.140625" style="36" customWidth="1"/>
    <col min="15127" max="15127" width="13.42578125" style="36" customWidth="1"/>
    <col min="15128" max="15128" width="11.85546875" style="36" customWidth="1"/>
    <col min="15129" max="15129" width="23.5703125" style="36" customWidth="1"/>
    <col min="15130" max="15130" width="12.140625" style="36" customWidth="1"/>
    <col min="15131" max="15131" width="46.42578125" style="36" customWidth="1"/>
    <col min="15132" max="15132" width="17" style="36" customWidth="1"/>
    <col min="15133" max="15133" width="11.140625" style="36" customWidth="1"/>
    <col min="15134" max="15134" width="13.140625" style="36" customWidth="1"/>
    <col min="15135" max="15135" width="12.140625" style="36" customWidth="1"/>
    <col min="15136" max="15136" width="13.28515625" style="36" customWidth="1"/>
    <col min="15137" max="15137" width="13" style="36" customWidth="1"/>
    <col min="15138" max="15138" width="13.42578125" style="36" customWidth="1"/>
    <col min="15139" max="15139" width="12.28515625" style="36" customWidth="1"/>
    <col min="15140" max="15140" width="12.5703125" style="36" customWidth="1"/>
    <col min="15141" max="15141" width="30" style="36" customWidth="1"/>
    <col min="15142" max="15142" width="12.5703125" style="36" customWidth="1"/>
    <col min="15143" max="15143" width="33.42578125" style="36" customWidth="1"/>
    <col min="15144" max="15144" width="13" style="36" customWidth="1"/>
    <col min="15145" max="15145" width="12.42578125" style="36" customWidth="1"/>
    <col min="15146" max="15146" width="13.5703125" style="36" customWidth="1"/>
    <col min="15147" max="15147" width="19.28515625" style="36" customWidth="1"/>
    <col min="15148" max="15148" width="13" style="36" customWidth="1"/>
    <col min="15149" max="15150" width="12.5703125" style="36" customWidth="1"/>
    <col min="15151" max="15151" width="15.7109375" style="36" customWidth="1"/>
    <col min="15152" max="15152" width="41.140625" style="36" customWidth="1"/>
    <col min="15153" max="15153" width="36.7109375" style="36" customWidth="1"/>
    <col min="15154" max="15154" width="34.42578125" style="36" customWidth="1"/>
    <col min="15155" max="15155" width="28.5703125" style="36" customWidth="1"/>
    <col min="15156" max="15156" width="26.85546875" style="36" customWidth="1"/>
    <col min="15157" max="15157" width="15.85546875" style="36" customWidth="1"/>
    <col min="15158" max="15158" width="15.7109375" style="36" customWidth="1"/>
    <col min="15159" max="15159" width="11.42578125" style="36" customWidth="1"/>
    <col min="15160" max="15160" width="9.140625" style="36" customWidth="1"/>
    <col min="15161" max="15161" width="39.42578125" style="36" customWidth="1"/>
    <col min="15162" max="15162" width="10.28515625" style="36" customWidth="1"/>
    <col min="15163" max="15163" width="13.85546875" style="36" customWidth="1"/>
    <col min="15164" max="15164" width="15.28515625" style="36" customWidth="1"/>
    <col min="15165" max="15165" width="16.85546875" style="36" customWidth="1"/>
    <col min="15166" max="15166" width="18.42578125" style="36" customWidth="1"/>
    <col min="15167" max="15167" width="20" style="36" customWidth="1"/>
    <col min="15168" max="15168" width="18.28515625" style="36" customWidth="1"/>
    <col min="15169" max="15169" width="17.42578125" style="36" customWidth="1"/>
    <col min="15170" max="15170" width="16.140625" style="36" customWidth="1"/>
    <col min="15171" max="15171" width="19.28515625" style="36" customWidth="1"/>
    <col min="15172" max="15172" width="17" style="36" customWidth="1"/>
    <col min="15173" max="15173" width="13.42578125" style="36" customWidth="1"/>
    <col min="15174" max="15174" width="22.85546875" style="36" customWidth="1"/>
    <col min="15175" max="15175" width="15.28515625" style="36" customWidth="1"/>
    <col min="15176" max="15176" width="20.140625" style="36" customWidth="1"/>
    <col min="15177" max="15177" width="18.28515625" style="36" customWidth="1"/>
    <col min="15178" max="15178" width="20.140625" style="36" customWidth="1"/>
    <col min="15179" max="15179" width="15.140625" style="36" customWidth="1"/>
    <col min="15180" max="15180" width="14.7109375" style="36" customWidth="1"/>
    <col min="15181" max="15181" width="11.7109375" style="36" customWidth="1"/>
    <col min="15182" max="15182" width="11.85546875" style="36" customWidth="1"/>
    <col min="15183" max="15183" width="14" style="36" customWidth="1"/>
    <col min="15184" max="15184" width="14.28515625" style="36" customWidth="1"/>
    <col min="15185" max="15185" width="17.5703125" style="36" customWidth="1"/>
    <col min="15186" max="15186" width="23.7109375" style="36" customWidth="1"/>
    <col min="15187" max="15187" width="13.28515625" style="36" customWidth="1"/>
    <col min="15188" max="15188" width="12.140625" style="36" customWidth="1"/>
    <col min="15189" max="15189" width="11.140625" style="36" customWidth="1"/>
    <col min="15190" max="15190" width="15.42578125" style="36" customWidth="1"/>
    <col min="15191" max="15208" width="9.140625" style="36" customWidth="1"/>
    <col min="15209" max="15360" width="9.140625" style="36"/>
    <col min="15361" max="15361" width="2.140625" style="36" customWidth="1"/>
    <col min="15362" max="15362" width="7.140625" style="36" bestFit="1" customWidth="1"/>
    <col min="15363" max="15363" width="10.7109375" style="36" bestFit="1" customWidth="1"/>
    <col min="15364" max="15364" width="3.42578125" style="36" customWidth="1"/>
    <col min="15365" max="15365" width="48.140625" style="36" customWidth="1"/>
    <col min="15366" max="15366" width="7.5703125" style="36" customWidth="1"/>
    <col min="15367" max="15367" width="17.28515625" style="36" customWidth="1"/>
    <col min="15368" max="15368" width="16.85546875" style="36" customWidth="1"/>
    <col min="15369" max="15369" width="3.140625" style="36" customWidth="1"/>
    <col min="15370" max="15371" width="9.140625" style="36"/>
    <col min="15372" max="15372" width="9.140625" style="36" customWidth="1"/>
    <col min="15373" max="15373" width="48.140625" style="36" customWidth="1"/>
    <col min="15374" max="15374" width="20" style="36" customWidth="1"/>
    <col min="15375" max="15375" width="14" style="36" customWidth="1"/>
    <col min="15376" max="15376" width="13" style="36" customWidth="1"/>
    <col min="15377" max="15377" width="12.5703125" style="36" customWidth="1"/>
    <col min="15378" max="15378" width="11.7109375" style="36" customWidth="1"/>
    <col min="15379" max="15379" width="13.42578125" style="36" customWidth="1"/>
    <col min="15380" max="15380" width="11.85546875" style="36" customWidth="1"/>
    <col min="15381" max="15381" width="12.28515625" style="36" customWidth="1"/>
    <col min="15382" max="15382" width="12.140625" style="36" customWidth="1"/>
    <col min="15383" max="15383" width="13.42578125" style="36" customWidth="1"/>
    <col min="15384" max="15384" width="11.85546875" style="36" customWidth="1"/>
    <col min="15385" max="15385" width="23.5703125" style="36" customWidth="1"/>
    <col min="15386" max="15386" width="12.140625" style="36" customWidth="1"/>
    <col min="15387" max="15387" width="46.42578125" style="36" customWidth="1"/>
    <col min="15388" max="15388" width="17" style="36" customWidth="1"/>
    <col min="15389" max="15389" width="11.140625" style="36" customWidth="1"/>
    <col min="15390" max="15390" width="13.140625" style="36" customWidth="1"/>
    <col min="15391" max="15391" width="12.140625" style="36" customWidth="1"/>
    <col min="15392" max="15392" width="13.28515625" style="36" customWidth="1"/>
    <col min="15393" max="15393" width="13" style="36" customWidth="1"/>
    <col min="15394" max="15394" width="13.42578125" style="36" customWidth="1"/>
    <col min="15395" max="15395" width="12.28515625" style="36" customWidth="1"/>
    <col min="15396" max="15396" width="12.5703125" style="36" customWidth="1"/>
    <col min="15397" max="15397" width="30" style="36" customWidth="1"/>
    <col min="15398" max="15398" width="12.5703125" style="36" customWidth="1"/>
    <col min="15399" max="15399" width="33.42578125" style="36" customWidth="1"/>
    <col min="15400" max="15400" width="13" style="36" customWidth="1"/>
    <col min="15401" max="15401" width="12.42578125" style="36" customWidth="1"/>
    <col min="15402" max="15402" width="13.5703125" style="36" customWidth="1"/>
    <col min="15403" max="15403" width="19.28515625" style="36" customWidth="1"/>
    <col min="15404" max="15404" width="13" style="36" customWidth="1"/>
    <col min="15405" max="15406" width="12.5703125" style="36" customWidth="1"/>
    <col min="15407" max="15407" width="15.7109375" style="36" customWidth="1"/>
    <col min="15408" max="15408" width="41.140625" style="36" customWidth="1"/>
    <col min="15409" max="15409" width="36.7109375" style="36" customWidth="1"/>
    <col min="15410" max="15410" width="34.42578125" style="36" customWidth="1"/>
    <col min="15411" max="15411" width="28.5703125" style="36" customWidth="1"/>
    <col min="15412" max="15412" width="26.85546875" style="36" customWidth="1"/>
    <col min="15413" max="15413" width="15.85546875" style="36" customWidth="1"/>
    <col min="15414" max="15414" width="15.7109375" style="36" customWidth="1"/>
    <col min="15415" max="15415" width="11.42578125" style="36" customWidth="1"/>
    <col min="15416" max="15416" width="9.140625" style="36" customWidth="1"/>
    <col min="15417" max="15417" width="39.42578125" style="36" customWidth="1"/>
    <col min="15418" max="15418" width="10.28515625" style="36" customWidth="1"/>
    <col min="15419" max="15419" width="13.85546875" style="36" customWidth="1"/>
    <col min="15420" max="15420" width="15.28515625" style="36" customWidth="1"/>
    <col min="15421" max="15421" width="16.85546875" style="36" customWidth="1"/>
    <col min="15422" max="15422" width="18.42578125" style="36" customWidth="1"/>
    <col min="15423" max="15423" width="20" style="36" customWidth="1"/>
    <col min="15424" max="15424" width="18.28515625" style="36" customWidth="1"/>
    <col min="15425" max="15425" width="17.42578125" style="36" customWidth="1"/>
    <col min="15426" max="15426" width="16.140625" style="36" customWidth="1"/>
    <col min="15427" max="15427" width="19.28515625" style="36" customWidth="1"/>
    <col min="15428" max="15428" width="17" style="36" customWidth="1"/>
    <col min="15429" max="15429" width="13.42578125" style="36" customWidth="1"/>
    <col min="15430" max="15430" width="22.85546875" style="36" customWidth="1"/>
    <col min="15431" max="15431" width="15.28515625" style="36" customWidth="1"/>
    <col min="15432" max="15432" width="20.140625" style="36" customWidth="1"/>
    <col min="15433" max="15433" width="18.28515625" style="36" customWidth="1"/>
    <col min="15434" max="15434" width="20.140625" style="36" customWidth="1"/>
    <col min="15435" max="15435" width="15.140625" style="36" customWidth="1"/>
    <col min="15436" max="15436" width="14.7109375" style="36" customWidth="1"/>
    <col min="15437" max="15437" width="11.7109375" style="36" customWidth="1"/>
    <col min="15438" max="15438" width="11.85546875" style="36" customWidth="1"/>
    <col min="15439" max="15439" width="14" style="36" customWidth="1"/>
    <col min="15440" max="15440" width="14.28515625" style="36" customWidth="1"/>
    <col min="15441" max="15441" width="17.5703125" style="36" customWidth="1"/>
    <col min="15442" max="15442" width="23.7109375" style="36" customWidth="1"/>
    <col min="15443" max="15443" width="13.28515625" style="36" customWidth="1"/>
    <col min="15444" max="15444" width="12.140625" style="36" customWidth="1"/>
    <col min="15445" max="15445" width="11.140625" style="36" customWidth="1"/>
    <col min="15446" max="15446" width="15.42578125" style="36" customWidth="1"/>
    <col min="15447" max="15464" width="9.140625" style="36" customWidth="1"/>
    <col min="15465" max="15616" width="9.140625" style="36"/>
    <col min="15617" max="15617" width="2.140625" style="36" customWidth="1"/>
    <col min="15618" max="15618" width="7.140625" style="36" bestFit="1" customWidth="1"/>
    <col min="15619" max="15619" width="10.7109375" style="36" bestFit="1" customWidth="1"/>
    <col min="15620" max="15620" width="3.42578125" style="36" customWidth="1"/>
    <col min="15621" max="15621" width="48.140625" style="36" customWidth="1"/>
    <col min="15622" max="15622" width="7.5703125" style="36" customWidth="1"/>
    <col min="15623" max="15623" width="17.28515625" style="36" customWidth="1"/>
    <col min="15624" max="15624" width="16.85546875" style="36" customWidth="1"/>
    <col min="15625" max="15625" width="3.140625" style="36" customWidth="1"/>
    <col min="15626" max="15627" width="9.140625" style="36"/>
    <col min="15628" max="15628" width="9.140625" style="36" customWidth="1"/>
    <col min="15629" max="15629" width="48.140625" style="36" customWidth="1"/>
    <col min="15630" max="15630" width="20" style="36" customWidth="1"/>
    <col min="15631" max="15631" width="14" style="36" customWidth="1"/>
    <col min="15632" max="15632" width="13" style="36" customWidth="1"/>
    <col min="15633" max="15633" width="12.5703125" style="36" customWidth="1"/>
    <col min="15634" max="15634" width="11.7109375" style="36" customWidth="1"/>
    <col min="15635" max="15635" width="13.42578125" style="36" customWidth="1"/>
    <col min="15636" max="15636" width="11.85546875" style="36" customWidth="1"/>
    <col min="15637" max="15637" width="12.28515625" style="36" customWidth="1"/>
    <col min="15638" max="15638" width="12.140625" style="36" customWidth="1"/>
    <col min="15639" max="15639" width="13.42578125" style="36" customWidth="1"/>
    <col min="15640" max="15640" width="11.85546875" style="36" customWidth="1"/>
    <col min="15641" max="15641" width="23.5703125" style="36" customWidth="1"/>
    <col min="15642" max="15642" width="12.140625" style="36" customWidth="1"/>
    <col min="15643" max="15643" width="46.42578125" style="36" customWidth="1"/>
    <col min="15644" max="15644" width="17" style="36" customWidth="1"/>
    <col min="15645" max="15645" width="11.140625" style="36" customWidth="1"/>
    <col min="15646" max="15646" width="13.140625" style="36" customWidth="1"/>
    <col min="15647" max="15647" width="12.140625" style="36" customWidth="1"/>
    <col min="15648" max="15648" width="13.28515625" style="36" customWidth="1"/>
    <col min="15649" max="15649" width="13" style="36" customWidth="1"/>
    <col min="15650" max="15650" width="13.42578125" style="36" customWidth="1"/>
    <col min="15651" max="15651" width="12.28515625" style="36" customWidth="1"/>
    <col min="15652" max="15652" width="12.5703125" style="36" customWidth="1"/>
    <col min="15653" max="15653" width="30" style="36" customWidth="1"/>
    <col min="15654" max="15654" width="12.5703125" style="36" customWidth="1"/>
    <col min="15655" max="15655" width="33.42578125" style="36" customWidth="1"/>
    <col min="15656" max="15656" width="13" style="36" customWidth="1"/>
    <col min="15657" max="15657" width="12.42578125" style="36" customWidth="1"/>
    <col min="15658" max="15658" width="13.5703125" style="36" customWidth="1"/>
    <col min="15659" max="15659" width="19.28515625" style="36" customWidth="1"/>
    <col min="15660" max="15660" width="13" style="36" customWidth="1"/>
    <col min="15661" max="15662" width="12.5703125" style="36" customWidth="1"/>
    <col min="15663" max="15663" width="15.7109375" style="36" customWidth="1"/>
    <col min="15664" max="15664" width="41.140625" style="36" customWidth="1"/>
    <col min="15665" max="15665" width="36.7109375" style="36" customWidth="1"/>
    <col min="15666" max="15666" width="34.42578125" style="36" customWidth="1"/>
    <col min="15667" max="15667" width="28.5703125" style="36" customWidth="1"/>
    <col min="15668" max="15668" width="26.85546875" style="36" customWidth="1"/>
    <col min="15669" max="15669" width="15.85546875" style="36" customWidth="1"/>
    <col min="15670" max="15670" width="15.7109375" style="36" customWidth="1"/>
    <col min="15671" max="15671" width="11.42578125" style="36" customWidth="1"/>
    <col min="15672" max="15672" width="9.140625" style="36" customWidth="1"/>
    <col min="15673" max="15673" width="39.42578125" style="36" customWidth="1"/>
    <col min="15674" max="15674" width="10.28515625" style="36" customWidth="1"/>
    <col min="15675" max="15675" width="13.85546875" style="36" customWidth="1"/>
    <col min="15676" max="15676" width="15.28515625" style="36" customWidth="1"/>
    <col min="15677" max="15677" width="16.85546875" style="36" customWidth="1"/>
    <col min="15678" max="15678" width="18.42578125" style="36" customWidth="1"/>
    <col min="15679" max="15679" width="20" style="36" customWidth="1"/>
    <col min="15680" max="15680" width="18.28515625" style="36" customWidth="1"/>
    <col min="15681" max="15681" width="17.42578125" style="36" customWidth="1"/>
    <col min="15682" max="15682" width="16.140625" style="36" customWidth="1"/>
    <col min="15683" max="15683" width="19.28515625" style="36" customWidth="1"/>
    <col min="15684" max="15684" width="17" style="36" customWidth="1"/>
    <col min="15685" max="15685" width="13.42578125" style="36" customWidth="1"/>
    <col min="15686" max="15686" width="22.85546875" style="36" customWidth="1"/>
    <col min="15687" max="15687" width="15.28515625" style="36" customWidth="1"/>
    <col min="15688" max="15688" width="20.140625" style="36" customWidth="1"/>
    <col min="15689" max="15689" width="18.28515625" style="36" customWidth="1"/>
    <col min="15690" max="15690" width="20.140625" style="36" customWidth="1"/>
    <col min="15691" max="15691" width="15.140625" style="36" customWidth="1"/>
    <col min="15692" max="15692" width="14.7109375" style="36" customWidth="1"/>
    <col min="15693" max="15693" width="11.7109375" style="36" customWidth="1"/>
    <col min="15694" max="15694" width="11.85546875" style="36" customWidth="1"/>
    <col min="15695" max="15695" width="14" style="36" customWidth="1"/>
    <col min="15696" max="15696" width="14.28515625" style="36" customWidth="1"/>
    <col min="15697" max="15697" width="17.5703125" style="36" customWidth="1"/>
    <col min="15698" max="15698" width="23.7109375" style="36" customWidth="1"/>
    <col min="15699" max="15699" width="13.28515625" style="36" customWidth="1"/>
    <col min="15700" max="15700" width="12.140625" style="36" customWidth="1"/>
    <col min="15701" max="15701" width="11.140625" style="36" customWidth="1"/>
    <col min="15702" max="15702" width="15.42578125" style="36" customWidth="1"/>
    <col min="15703" max="15720" width="9.140625" style="36" customWidth="1"/>
    <col min="15721" max="15872" width="9.140625" style="36"/>
    <col min="15873" max="15873" width="2.140625" style="36" customWidth="1"/>
    <col min="15874" max="15874" width="7.140625" style="36" bestFit="1" customWidth="1"/>
    <col min="15875" max="15875" width="10.7109375" style="36" bestFit="1" customWidth="1"/>
    <col min="15876" max="15876" width="3.42578125" style="36" customWidth="1"/>
    <col min="15877" max="15877" width="48.140625" style="36" customWidth="1"/>
    <col min="15878" max="15878" width="7.5703125" style="36" customWidth="1"/>
    <col min="15879" max="15879" width="17.28515625" style="36" customWidth="1"/>
    <col min="15880" max="15880" width="16.85546875" style="36" customWidth="1"/>
    <col min="15881" max="15881" width="3.140625" style="36" customWidth="1"/>
    <col min="15882" max="15883" width="9.140625" style="36"/>
    <col min="15884" max="15884" width="9.140625" style="36" customWidth="1"/>
    <col min="15885" max="15885" width="48.140625" style="36" customWidth="1"/>
    <col min="15886" max="15886" width="20" style="36" customWidth="1"/>
    <col min="15887" max="15887" width="14" style="36" customWidth="1"/>
    <col min="15888" max="15888" width="13" style="36" customWidth="1"/>
    <col min="15889" max="15889" width="12.5703125" style="36" customWidth="1"/>
    <col min="15890" max="15890" width="11.7109375" style="36" customWidth="1"/>
    <col min="15891" max="15891" width="13.42578125" style="36" customWidth="1"/>
    <col min="15892" max="15892" width="11.85546875" style="36" customWidth="1"/>
    <col min="15893" max="15893" width="12.28515625" style="36" customWidth="1"/>
    <col min="15894" max="15894" width="12.140625" style="36" customWidth="1"/>
    <col min="15895" max="15895" width="13.42578125" style="36" customWidth="1"/>
    <col min="15896" max="15896" width="11.85546875" style="36" customWidth="1"/>
    <col min="15897" max="15897" width="23.5703125" style="36" customWidth="1"/>
    <col min="15898" max="15898" width="12.140625" style="36" customWidth="1"/>
    <col min="15899" max="15899" width="46.42578125" style="36" customWidth="1"/>
    <col min="15900" max="15900" width="17" style="36" customWidth="1"/>
    <col min="15901" max="15901" width="11.140625" style="36" customWidth="1"/>
    <col min="15902" max="15902" width="13.140625" style="36" customWidth="1"/>
    <col min="15903" max="15903" width="12.140625" style="36" customWidth="1"/>
    <col min="15904" max="15904" width="13.28515625" style="36" customWidth="1"/>
    <col min="15905" max="15905" width="13" style="36" customWidth="1"/>
    <col min="15906" max="15906" width="13.42578125" style="36" customWidth="1"/>
    <col min="15907" max="15907" width="12.28515625" style="36" customWidth="1"/>
    <col min="15908" max="15908" width="12.5703125" style="36" customWidth="1"/>
    <col min="15909" max="15909" width="30" style="36" customWidth="1"/>
    <col min="15910" max="15910" width="12.5703125" style="36" customWidth="1"/>
    <col min="15911" max="15911" width="33.42578125" style="36" customWidth="1"/>
    <col min="15912" max="15912" width="13" style="36" customWidth="1"/>
    <col min="15913" max="15913" width="12.42578125" style="36" customWidth="1"/>
    <col min="15914" max="15914" width="13.5703125" style="36" customWidth="1"/>
    <col min="15915" max="15915" width="19.28515625" style="36" customWidth="1"/>
    <col min="15916" max="15916" width="13" style="36" customWidth="1"/>
    <col min="15917" max="15918" width="12.5703125" style="36" customWidth="1"/>
    <col min="15919" max="15919" width="15.7109375" style="36" customWidth="1"/>
    <col min="15920" max="15920" width="41.140625" style="36" customWidth="1"/>
    <col min="15921" max="15921" width="36.7109375" style="36" customWidth="1"/>
    <col min="15922" max="15922" width="34.42578125" style="36" customWidth="1"/>
    <col min="15923" max="15923" width="28.5703125" style="36" customWidth="1"/>
    <col min="15924" max="15924" width="26.85546875" style="36" customWidth="1"/>
    <col min="15925" max="15925" width="15.85546875" style="36" customWidth="1"/>
    <col min="15926" max="15926" width="15.7109375" style="36" customWidth="1"/>
    <col min="15927" max="15927" width="11.42578125" style="36" customWidth="1"/>
    <col min="15928" max="15928" width="9.140625" style="36" customWidth="1"/>
    <col min="15929" max="15929" width="39.42578125" style="36" customWidth="1"/>
    <col min="15930" max="15930" width="10.28515625" style="36" customWidth="1"/>
    <col min="15931" max="15931" width="13.85546875" style="36" customWidth="1"/>
    <col min="15932" max="15932" width="15.28515625" style="36" customWidth="1"/>
    <col min="15933" max="15933" width="16.85546875" style="36" customWidth="1"/>
    <col min="15934" max="15934" width="18.42578125" style="36" customWidth="1"/>
    <col min="15935" max="15935" width="20" style="36" customWidth="1"/>
    <col min="15936" max="15936" width="18.28515625" style="36" customWidth="1"/>
    <col min="15937" max="15937" width="17.42578125" style="36" customWidth="1"/>
    <col min="15938" max="15938" width="16.140625" style="36" customWidth="1"/>
    <col min="15939" max="15939" width="19.28515625" style="36" customWidth="1"/>
    <col min="15940" max="15940" width="17" style="36" customWidth="1"/>
    <col min="15941" max="15941" width="13.42578125" style="36" customWidth="1"/>
    <col min="15942" max="15942" width="22.85546875" style="36" customWidth="1"/>
    <col min="15943" max="15943" width="15.28515625" style="36" customWidth="1"/>
    <col min="15944" max="15944" width="20.140625" style="36" customWidth="1"/>
    <col min="15945" max="15945" width="18.28515625" style="36" customWidth="1"/>
    <col min="15946" max="15946" width="20.140625" style="36" customWidth="1"/>
    <col min="15947" max="15947" width="15.140625" style="36" customWidth="1"/>
    <col min="15948" max="15948" width="14.7109375" style="36" customWidth="1"/>
    <col min="15949" max="15949" width="11.7109375" style="36" customWidth="1"/>
    <col min="15950" max="15950" width="11.85546875" style="36" customWidth="1"/>
    <col min="15951" max="15951" width="14" style="36" customWidth="1"/>
    <col min="15952" max="15952" width="14.28515625" style="36" customWidth="1"/>
    <col min="15953" max="15953" width="17.5703125" style="36" customWidth="1"/>
    <col min="15954" max="15954" width="23.7109375" style="36" customWidth="1"/>
    <col min="15955" max="15955" width="13.28515625" style="36" customWidth="1"/>
    <col min="15956" max="15956" width="12.140625" style="36" customWidth="1"/>
    <col min="15957" max="15957" width="11.140625" style="36" customWidth="1"/>
    <col min="15958" max="15958" width="15.42578125" style="36" customWidth="1"/>
    <col min="15959" max="15976" width="9.140625" style="36" customWidth="1"/>
    <col min="15977" max="16128" width="9.140625" style="36"/>
    <col min="16129" max="16129" width="2.140625" style="36" customWidth="1"/>
    <col min="16130" max="16130" width="7.140625" style="36" bestFit="1" customWidth="1"/>
    <col min="16131" max="16131" width="10.7109375" style="36" bestFit="1" customWidth="1"/>
    <col min="16132" max="16132" width="3.42578125" style="36" customWidth="1"/>
    <col min="16133" max="16133" width="48.140625" style="36" customWidth="1"/>
    <col min="16134" max="16134" width="7.5703125" style="36" customWidth="1"/>
    <col min="16135" max="16135" width="17.28515625" style="36" customWidth="1"/>
    <col min="16136" max="16136" width="16.85546875" style="36" customWidth="1"/>
    <col min="16137" max="16137" width="3.140625" style="36" customWidth="1"/>
    <col min="16138" max="16139" width="9.140625" style="36"/>
    <col min="16140" max="16140" width="9.140625" style="36" customWidth="1"/>
    <col min="16141" max="16141" width="48.140625" style="36" customWidth="1"/>
    <col min="16142" max="16142" width="20" style="36" customWidth="1"/>
    <col min="16143" max="16143" width="14" style="36" customWidth="1"/>
    <col min="16144" max="16144" width="13" style="36" customWidth="1"/>
    <col min="16145" max="16145" width="12.5703125" style="36" customWidth="1"/>
    <col min="16146" max="16146" width="11.7109375" style="36" customWidth="1"/>
    <col min="16147" max="16147" width="13.42578125" style="36" customWidth="1"/>
    <col min="16148" max="16148" width="11.85546875" style="36" customWidth="1"/>
    <col min="16149" max="16149" width="12.28515625" style="36" customWidth="1"/>
    <col min="16150" max="16150" width="12.140625" style="36" customWidth="1"/>
    <col min="16151" max="16151" width="13.42578125" style="36" customWidth="1"/>
    <col min="16152" max="16152" width="11.85546875" style="36" customWidth="1"/>
    <col min="16153" max="16153" width="23.5703125" style="36" customWidth="1"/>
    <col min="16154" max="16154" width="12.140625" style="36" customWidth="1"/>
    <col min="16155" max="16155" width="46.42578125" style="36" customWidth="1"/>
    <col min="16156" max="16156" width="17" style="36" customWidth="1"/>
    <col min="16157" max="16157" width="11.140625" style="36" customWidth="1"/>
    <col min="16158" max="16158" width="13.140625" style="36" customWidth="1"/>
    <col min="16159" max="16159" width="12.140625" style="36" customWidth="1"/>
    <col min="16160" max="16160" width="13.28515625" style="36" customWidth="1"/>
    <col min="16161" max="16161" width="13" style="36" customWidth="1"/>
    <col min="16162" max="16162" width="13.42578125" style="36" customWidth="1"/>
    <col min="16163" max="16163" width="12.28515625" style="36" customWidth="1"/>
    <col min="16164" max="16164" width="12.5703125" style="36" customWidth="1"/>
    <col min="16165" max="16165" width="30" style="36" customWidth="1"/>
    <col min="16166" max="16166" width="12.5703125" style="36" customWidth="1"/>
    <col min="16167" max="16167" width="33.42578125" style="36" customWidth="1"/>
    <col min="16168" max="16168" width="13" style="36" customWidth="1"/>
    <col min="16169" max="16169" width="12.42578125" style="36" customWidth="1"/>
    <col min="16170" max="16170" width="13.5703125" style="36" customWidth="1"/>
    <col min="16171" max="16171" width="19.28515625" style="36" customWidth="1"/>
    <col min="16172" max="16172" width="13" style="36" customWidth="1"/>
    <col min="16173" max="16174" width="12.5703125" style="36" customWidth="1"/>
    <col min="16175" max="16175" width="15.7109375" style="36" customWidth="1"/>
    <col min="16176" max="16176" width="41.140625" style="36" customWidth="1"/>
    <col min="16177" max="16177" width="36.7109375" style="36" customWidth="1"/>
    <col min="16178" max="16178" width="34.42578125" style="36" customWidth="1"/>
    <col min="16179" max="16179" width="28.5703125" style="36" customWidth="1"/>
    <col min="16180" max="16180" width="26.85546875" style="36" customWidth="1"/>
    <col min="16181" max="16181" width="15.85546875" style="36" customWidth="1"/>
    <col min="16182" max="16182" width="15.7109375" style="36" customWidth="1"/>
    <col min="16183" max="16183" width="11.42578125" style="36" customWidth="1"/>
    <col min="16184" max="16184" width="9.140625" style="36" customWidth="1"/>
    <col min="16185" max="16185" width="39.42578125" style="36" customWidth="1"/>
    <col min="16186" max="16186" width="10.28515625" style="36" customWidth="1"/>
    <col min="16187" max="16187" width="13.85546875" style="36" customWidth="1"/>
    <col min="16188" max="16188" width="15.28515625" style="36" customWidth="1"/>
    <col min="16189" max="16189" width="16.85546875" style="36" customWidth="1"/>
    <col min="16190" max="16190" width="18.42578125" style="36" customWidth="1"/>
    <col min="16191" max="16191" width="20" style="36" customWidth="1"/>
    <col min="16192" max="16192" width="18.28515625" style="36" customWidth="1"/>
    <col min="16193" max="16193" width="17.42578125" style="36" customWidth="1"/>
    <col min="16194" max="16194" width="16.140625" style="36" customWidth="1"/>
    <col min="16195" max="16195" width="19.28515625" style="36" customWidth="1"/>
    <col min="16196" max="16196" width="17" style="36" customWidth="1"/>
    <col min="16197" max="16197" width="13.42578125" style="36" customWidth="1"/>
    <col min="16198" max="16198" width="22.85546875" style="36" customWidth="1"/>
    <col min="16199" max="16199" width="15.28515625" style="36" customWidth="1"/>
    <col min="16200" max="16200" width="20.140625" style="36" customWidth="1"/>
    <col min="16201" max="16201" width="18.28515625" style="36" customWidth="1"/>
    <col min="16202" max="16202" width="20.140625" style="36" customWidth="1"/>
    <col min="16203" max="16203" width="15.140625" style="36" customWidth="1"/>
    <col min="16204" max="16204" width="14.7109375" style="36" customWidth="1"/>
    <col min="16205" max="16205" width="11.7109375" style="36" customWidth="1"/>
    <col min="16206" max="16206" width="11.85546875" style="36" customWidth="1"/>
    <col min="16207" max="16207" width="14" style="36" customWidth="1"/>
    <col min="16208" max="16208" width="14.28515625" style="36" customWidth="1"/>
    <col min="16209" max="16209" width="17.5703125" style="36" customWidth="1"/>
    <col min="16210" max="16210" width="23.7109375" style="36" customWidth="1"/>
    <col min="16211" max="16211" width="13.28515625" style="36" customWidth="1"/>
    <col min="16212" max="16212" width="12.140625" style="36" customWidth="1"/>
    <col min="16213" max="16213" width="11.140625" style="36" customWidth="1"/>
    <col min="16214" max="16214" width="15.42578125" style="36" customWidth="1"/>
    <col min="16215" max="16232" width="9.140625" style="36" customWidth="1"/>
    <col min="16233" max="16384" width="9.140625" style="36"/>
  </cols>
  <sheetData>
    <row r="1" spans="2:14" s="34" customFormat="1" ht="18" x14ac:dyDescent="0.25">
      <c r="B1" s="238" t="s">
        <v>105</v>
      </c>
      <c r="C1" s="238"/>
      <c r="D1" s="238"/>
      <c r="E1" s="238"/>
      <c r="F1" s="238"/>
      <c r="G1" s="238"/>
      <c r="H1" s="238"/>
      <c r="I1" s="42"/>
    </row>
    <row r="2" spans="2:14" s="34" customFormat="1" ht="18" x14ac:dyDescent="0.25">
      <c r="B2" s="238" t="s">
        <v>0</v>
      </c>
      <c r="C2" s="238"/>
      <c r="D2" s="238"/>
      <c r="E2" s="238"/>
      <c r="F2" s="238"/>
      <c r="G2" s="238"/>
      <c r="H2" s="238"/>
      <c r="I2" s="42"/>
    </row>
    <row r="3" spans="2:14" s="34" customFormat="1" ht="18" x14ac:dyDescent="0.25">
      <c r="B3" s="239" t="str">
        <f>"SAP: "&amp;G12&amp;"   "&amp;E11</f>
        <v>SAP: _________   BKR 132kV 3150A 40kA 3P 31 110VDC</v>
      </c>
      <c r="C3" s="238"/>
      <c r="D3" s="238"/>
      <c r="E3" s="238"/>
      <c r="F3" s="238"/>
      <c r="G3" s="238"/>
      <c r="H3" s="238"/>
      <c r="I3" s="42"/>
    </row>
    <row r="4" spans="2:14" s="46" customFormat="1" ht="15" customHeight="1" x14ac:dyDescent="0.2">
      <c r="B4" s="43"/>
      <c r="C4" s="43"/>
      <c r="D4" s="44"/>
      <c r="E4" s="44"/>
      <c r="F4" s="44"/>
      <c r="G4" s="240"/>
      <c r="H4" s="240"/>
      <c r="I4" s="45"/>
    </row>
    <row r="5" spans="2:14" x14ac:dyDescent="0.25">
      <c r="B5" s="237" t="s">
        <v>106</v>
      </c>
      <c r="C5" s="237"/>
      <c r="D5" s="237"/>
      <c r="E5" s="237"/>
      <c r="F5" s="237"/>
      <c r="G5" s="237"/>
      <c r="H5" s="237"/>
    </row>
    <row r="6" spans="2:14" x14ac:dyDescent="0.25">
      <c r="B6" s="237" t="s">
        <v>107</v>
      </c>
      <c r="C6" s="237"/>
      <c r="D6" s="237"/>
      <c r="E6" s="237"/>
      <c r="F6" s="237"/>
      <c r="G6" s="237"/>
      <c r="H6" s="237"/>
    </row>
    <row r="7" spans="2:14" ht="13.5" thickBot="1" x14ac:dyDescent="0.3">
      <c r="B7" s="47"/>
    </row>
    <row r="8" spans="2:14" ht="13.5" thickBot="1" x14ac:dyDescent="0.3">
      <c r="B8" s="188">
        <v>1</v>
      </c>
      <c r="C8" s="189">
        <v>2</v>
      </c>
      <c r="D8" s="190"/>
      <c r="E8" s="191">
        <v>3</v>
      </c>
      <c r="F8" s="192"/>
      <c r="G8" s="193">
        <v>4</v>
      </c>
      <c r="H8" s="50">
        <v>5</v>
      </c>
    </row>
    <row r="9" spans="2:14" s="37" customFormat="1" ht="39" thickBot="1" x14ac:dyDescent="0.3">
      <c r="B9" s="194" t="s">
        <v>1332</v>
      </c>
      <c r="C9" s="195" t="s">
        <v>108</v>
      </c>
      <c r="D9" s="230" t="s">
        <v>6</v>
      </c>
      <c r="E9" s="231"/>
      <c r="F9" s="196"/>
      <c r="G9" s="197" t="s">
        <v>96</v>
      </c>
      <c r="H9" s="51" t="s">
        <v>97</v>
      </c>
      <c r="I9" s="52"/>
    </row>
    <row r="10" spans="2:14" s="38" customFormat="1" ht="15.75" x14ac:dyDescent="0.25">
      <c r="B10" s="53">
        <v>1</v>
      </c>
      <c r="C10" s="54"/>
      <c r="D10" s="232" t="s">
        <v>109</v>
      </c>
      <c r="E10" s="233"/>
      <c r="F10" s="55"/>
      <c r="G10" s="56"/>
      <c r="H10" s="57"/>
      <c r="I10" s="42"/>
    </row>
    <row r="11" spans="2:14" s="38" customFormat="1" ht="15.75" x14ac:dyDescent="0.2">
      <c r="B11" s="58"/>
      <c r="C11" s="59"/>
      <c r="D11" s="172"/>
      <c r="E11" s="60" t="s">
        <v>949</v>
      </c>
      <c r="F11" s="61"/>
      <c r="G11" s="62"/>
      <c r="H11" s="63"/>
      <c r="I11" s="42"/>
      <c r="L11" s="2"/>
      <c r="M11" s="2"/>
      <c r="N11" s="2"/>
    </row>
    <row r="12" spans="2:14" x14ac:dyDescent="0.25">
      <c r="B12" s="64">
        <v>1.1000000000000001</v>
      </c>
      <c r="C12" s="59"/>
      <c r="D12" s="65" t="s">
        <v>110</v>
      </c>
      <c r="E12" s="66" t="s">
        <v>111</v>
      </c>
      <c r="F12" s="67"/>
      <c r="G12" s="60" t="str">
        <f>VLOOKUP($E$11,$M$589:$AP$608,3,FALSE)</f>
        <v>_________</v>
      </c>
      <c r="H12" s="68" t="s">
        <v>99</v>
      </c>
    </row>
    <row r="13" spans="2:14" x14ac:dyDescent="0.25">
      <c r="B13" s="64">
        <v>1.2</v>
      </c>
      <c r="C13" s="59"/>
      <c r="D13" s="65" t="s">
        <v>110</v>
      </c>
      <c r="E13" s="66" t="s">
        <v>112</v>
      </c>
      <c r="F13" s="67"/>
      <c r="G13" s="60" t="str">
        <f>VLOOKUP($E$11,$M$589:$AP$608,2,FALSE)</f>
        <v>_________</v>
      </c>
      <c r="H13" s="69" t="s">
        <v>99</v>
      </c>
    </row>
    <row r="14" spans="2:14" ht="46.5" customHeight="1" x14ac:dyDescent="0.25">
      <c r="B14" s="64" t="s">
        <v>113</v>
      </c>
      <c r="C14" s="59" t="s">
        <v>114</v>
      </c>
      <c r="D14" s="65" t="s">
        <v>110</v>
      </c>
      <c r="E14" s="66" t="s">
        <v>115</v>
      </c>
      <c r="F14" s="67"/>
      <c r="G14" s="70" t="str">
        <f>VLOOKUP($E$11,$M$589:$AP$608,27,FALSE)</f>
        <v>General-purpose</v>
      </c>
      <c r="H14" s="69" t="s">
        <v>99</v>
      </c>
    </row>
    <row r="15" spans="2:14" ht="15.75" x14ac:dyDescent="0.25">
      <c r="B15" s="64" t="s">
        <v>116</v>
      </c>
      <c r="C15" s="59" t="s">
        <v>117</v>
      </c>
      <c r="D15" s="65" t="s">
        <v>110</v>
      </c>
      <c r="E15" s="66" t="s">
        <v>1333</v>
      </c>
      <c r="F15" s="67" t="s">
        <v>101</v>
      </c>
      <c r="G15" s="70">
        <f>VLOOKUP($E$11,$M$589:$AP$608,28,FALSE)</f>
        <v>132</v>
      </c>
      <c r="H15" s="69" t="s">
        <v>99</v>
      </c>
    </row>
    <row r="16" spans="2:14" x14ac:dyDescent="0.25">
      <c r="B16" s="64" t="s">
        <v>118</v>
      </c>
      <c r="C16" s="59"/>
      <c r="D16" s="65" t="s">
        <v>110</v>
      </c>
      <c r="E16" s="39" t="s">
        <v>119</v>
      </c>
      <c r="F16" s="71" t="s">
        <v>120</v>
      </c>
      <c r="G16" s="70" t="s">
        <v>121</v>
      </c>
      <c r="H16" s="69" t="s">
        <v>99</v>
      </c>
    </row>
    <row r="17" spans="1:14" x14ac:dyDescent="0.25">
      <c r="B17" s="64" t="s">
        <v>122</v>
      </c>
      <c r="C17" s="59" t="s">
        <v>123</v>
      </c>
      <c r="D17" s="65" t="s">
        <v>110</v>
      </c>
      <c r="E17" s="39" t="s">
        <v>124</v>
      </c>
      <c r="F17" s="71"/>
      <c r="G17" s="70" t="str">
        <f>VLOOKUP($E$11,$M$589:$AP$608,29,FALSE)</f>
        <v>Non-effective</v>
      </c>
      <c r="H17" s="69" t="s">
        <v>99</v>
      </c>
    </row>
    <row r="18" spans="1:14" x14ac:dyDescent="0.2">
      <c r="B18" s="64"/>
      <c r="C18" s="59"/>
      <c r="D18" s="72"/>
      <c r="E18" s="73"/>
      <c r="F18" s="74"/>
      <c r="G18" s="75"/>
      <c r="H18" s="76"/>
      <c r="L18" s="77"/>
      <c r="M18" s="2"/>
      <c r="N18" s="2"/>
    </row>
    <row r="19" spans="1:14" s="38" customFormat="1" ht="15.75" customHeight="1" x14ac:dyDescent="0.2">
      <c r="B19" s="78">
        <v>2</v>
      </c>
      <c r="C19" s="79"/>
      <c r="D19" s="227" t="s">
        <v>125</v>
      </c>
      <c r="E19" s="228"/>
      <c r="F19" s="80"/>
      <c r="G19" s="62"/>
      <c r="H19" s="81"/>
      <c r="I19" s="42"/>
      <c r="L19" s="77"/>
      <c r="M19" s="2"/>
      <c r="N19" s="2"/>
    </row>
    <row r="20" spans="1:14" ht="15.75" x14ac:dyDescent="0.3">
      <c r="B20" s="64">
        <v>2.1</v>
      </c>
      <c r="C20" s="59" t="s">
        <v>117</v>
      </c>
      <c r="D20" s="65" t="s">
        <v>110</v>
      </c>
      <c r="E20" s="82" t="s">
        <v>1334</v>
      </c>
      <c r="F20" s="71" t="s">
        <v>101</v>
      </c>
      <c r="G20" s="70">
        <f>VLOOKUP($E$11,$M$589:$AP$608,4,FALSE)</f>
        <v>145</v>
      </c>
      <c r="H20" s="35"/>
      <c r="L20" s="77"/>
      <c r="M20" s="2"/>
      <c r="N20" s="2"/>
    </row>
    <row r="21" spans="1:14" x14ac:dyDescent="0.2">
      <c r="B21" s="64">
        <v>2.2000000000000002</v>
      </c>
      <c r="C21" s="59" t="s">
        <v>117</v>
      </c>
      <c r="D21" s="65" t="s">
        <v>110</v>
      </c>
      <c r="E21" s="66" t="s">
        <v>126</v>
      </c>
      <c r="F21" s="67"/>
      <c r="G21" s="83">
        <v>3</v>
      </c>
      <c r="H21" s="84"/>
      <c r="L21" s="77"/>
      <c r="M21" s="2"/>
      <c r="N21" s="2"/>
    </row>
    <row r="22" spans="1:14" ht="28.5" x14ac:dyDescent="0.2">
      <c r="B22" s="64">
        <v>2.2999999999999998</v>
      </c>
      <c r="C22" s="59" t="s">
        <v>127</v>
      </c>
      <c r="D22" s="65" t="s">
        <v>110</v>
      </c>
      <c r="E22" s="66" t="s">
        <v>1335</v>
      </c>
      <c r="F22" s="67" t="s">
        <v>101</v>
      </c>
      <c r="G22" s="83">
        <f>VLOOKUP($E$11,$M$589:$AP$608,5,FALSE)</f>
        <v>275</v>
      </c>
      <c r="H22" s="84"/>
      <c r="L22" s="77"/>
      <c r="M22" s="2"/>
      <c r="N22" s="2"/>
    </row>
    <row r="23" spans="1:14" ht="41.25" x14ac:dyDescent="0.2">
      <c r="B23" s="64">
        <v>2.4</v>
      </c>
      <c r="C23" s="59" t="s">
        <v>127</v>
      </c>
      <c r="D23" s="65" t="s">
        <v>110</v>
      </c>
      <c r="E23" s="66" t="s">
        <v>1336</v>
      </c>
      <c r="F23" s="67" t="s">
        <v>101</v>
      </c>
      <c r="G23" s="83" t="s">
        <v>99</v>
      </c>
      <c r="H23" s="84"/>
      <c r="L23" s="77"/>
      <c r="M23" s="2"/>
      <c r="N23" s="2"/>
    </row>
    <row r="24" spans="1:14" ht="38.25" x14ac:dyDescent="0.2">
      <c r="A24" s="42"/>
      <c r="B24" s="64">
        <v>2.5</v>
      </c>
      <c r="C24" s="59" t="s">
        <v>127</v>
      </c>
      <c r="D24" s="65" t="s">
        <v>110</v>
      </c>
      <c r="E24" s="66" t="s">
        <v>1337</v>
      </c>
      <c r="F24" s="67" t="s">
        <v>101</v>
      </c>
      <c r="G24" s="83">
        <v>315</v>
      </c>
      <c r="H24" s="84"/>
      <c r="L24" s="77"/>
      <c r="M24" s="2"/>
      <c r="N24" s="2"/>
    </row>
    <row r="25" spans="1:14" ht="38.25" x14ac:dyDescent="0.2">
      <c r="B25" s="64">
        <v>2.6</v>
      </c>
      <c r="C25" s="59" t="s">
        <v>127</v>
      </c>
      <c r="D25" s="65" t="s">
        <v>110</v>
      </c>
      <c r="E25" s="66" t="s">
        <v>1338</v>
      </c>
      <c r="F25" s="67" t="s">
        <v>101</v>
      </c>
      <c r="G25" s="83" t="s">
        <v>99</v>
      </c>
      <c r="H25" s="84"/>
      <c r="L25" s="77"/>
      <c r="M25" s="2"/>
      <c r="N25" s="2"/>
    </row>
    <row r="26" spans="1:14" ht="41.25" x14ac:dyDescent="0.2">
      <c r="B26" s="64" t="s">
        <v>1047</v>
      </c>
      <c r="C26" s="59" t="s">
        <v>127</v>
      </c>
      <c r="D26" s="65" t="s">
        <v>110</v>
      </c>
      <c r="E26" s="66" t="s">
        <v>1339</v>
      </c>
      <c r="F26" s="67" t="s">
        <v>101</v>
      </c>
      <c r="G26" s="83" t="s">
        <v>99</v>
      </c>
      <c r="H26" s="84"/>
      <c r="L26" s="77"/>
      <c r="M26" s="2"/>
      <c r="N26" s="2"/>
    </row>
    <row r="27" spans="1:14" ht="28.5" x14ac:dyDescent="0.2">
      <c r="B27" s="64" t="s">
        <v>1048</v>
      </c>
      <c r="C27" s="59" t="s">
        <v>127</v>
      </c>
      <c r="D27" s="65" t="s">
        <v>110</v>
      </c>
      <c r="E27" s="66" t="s">
        <v>1340</v>
      </c>
      <c r="F27" s="67" t="s">
        <v>101</v>
      </c>
      <c r="G27" s="83">
        <f>VLOOKUP($E$11,$M$589:$AP$608,6,FALSE)</f>
        <v>650</v>
      </c>
      <c r="H27" s="84"/>
      <c r="L27" s="77"/>
      <c r="M27" s="2"/>
      <c r="N27" s="2"/>
    </row>
    <row r="28" spans="1:14" ht="28.5" x14ac:dyDescent="0.2">
      <c r="B28" s="64" t="s">
        <v>1049</v>
      </c>
      <c r="C28" s="59" t="s">
        <v>127</v>
      </c>
      <c r="D28" s="65" t="s">
        <v>110</v>
      </c>
      <c r="E28" s="66" t="s">
        <v>1341</v>
      </c>
      <c r="F28" s="67" t="s">
        <v>101</v>
      </c>
      <c r="G28" s="83">
        <v>750</v>
      </c>
      <c r="H28" s="35"/>
      <c r="L28" s="77"/>
      <c r="M28" s="2"/>
      <c r="N28" s="2"/>
    </row>
    <row r="29" spans="1:14" ht="41.25" x14ac:dyDescent="0.2">
      <c r="B29" s="64" t="s">
        <v>132</v>
      </c>
      <c r="C29" s="59" t="s">
        <v>127</v>
      </c>
      <c r="D29" s="65" t="s">
        <v>110</v>
      </c>
      <c r="E29" s="66" t="s">
        <v>1342</v>
      </c>
      <c r="F29" s="67" t="s">
        <v>101</v>
      </c>
      <c r="G29" s="83" t="s">
        <v>99</v>
      </c>
      <c r="H29" s="35"/>
      <c r="L29" s="77"/>
      <c r="M29" s="2"/>
      <c r="N29" s="2"/>
    </row>
    <row r="30" spans="1:14" ht="28.5" x14ac:dyDescent="0.2">
      <c r="B30" s="64" t="s">
        <v>135</v>
      </c>
      <c r="C30" s="59" t="s">
        <v>127</v>
      </c>
      <c r="D30" s="65" t="s">
        <v>110</v>
      </c>
      <c r="E30" s="66" t="s">
        <v>1343</v>
      </c>
      <c r="F30" s="67" t="s">
        <v>101</v>
      </c>
      <c r="G30" s="83" t="s">
        <v>99</v>
      </c>
      <c r="H30" s="35"/>
      <c r="L30" s="77"/>
      <c r="M30" s="2"/>
      <c r="N30" s="2"/>
    </row>
    <row r="31" spans="1:14" ht="41.25" x14ac:dyDescent="0.2">
      <c r="B31" s="64" t="s">
        <v>136</v>
      </c>
      <c r="C31" s="59" t="s">
        <v>127</v>
      </c>
      <c r="D31" s="65" t="s">
        <v>110</v>
      </c>
      <c r="E31" s="66" t="s">
        <v>1344</v>
      </c>
      <c r="F31" s="67" t="s">
        <v>101</v>
      </c>
      <c r="G31" s="83" t="s">
        <v>99</v>
      </c>
      <c r="H31" s="35"/>
      <c r="L31" s="77"/>
      <c r="M31" s="2"/>
      <c r="N31" s="2"/>
    </row>
    <row r="32" spans="1:14" ht="41.25" x14ac:dyDescent="0.2">
      <c r="B32" s="64" t="s">
        <v>138</v>
      </c>
      <c r="C32" s="59" t="s">
        <v>127</v>
      </c>
      <c r="D32" s="65" t="s">
        <v>110</v>
      </c>
      <c r="E32" s="66" t="s">
        <v>1345</v>
      </c>
      <c r="F32" s="67" t="s">
        <v>101</v>
      </c>
      <c r="G32" s="83" t="s">
        <v>99</v>
      </c>
      <c r="H32" s="35"/>
      <c r="L32" s="77"/>
      <c r="M32" s="2"/>
      <c r="N32" s="2"/>
    </row>
    <row r="33" spans="2:14" ht="15.75" x14ac:dyDescent="0.2">
      <c r="B33" s="64" t="s">
        <v>140</v>
      </c>
      <c r="C33" s="59" t="s">
        <v>128</v>
      </c>
      <c r="D33" s="65" t="s">
        <v>110</v>
      </c>
      <c r="E33" s="85" t="s">
        <v>1346</v>
      </c>
      <c r="F33" s="71" t="s">
        <v>129</v>
      </c>
      <c r="G33" s="83">
        <v>50</v>
      </c>
      <c r="H33" s="35"/>
      <c r="L33" s="77"/>
      <c r="M33" s="2"/>
      <c r="N33" s="2"/>
    </row>
    <row r="34" spans="2:14" ht="15.75" x14ac:dyDescent="0.2">
      <c r="B34" s="64" t="s">
        <v>1050</v>
      </c>
      <c r="C34" s="59" t="s">
        <v>130</v>
      </c>
      <c r="D34" s="65" t="s">
        <v>110</v>
      </c>
      <c r="E34" s="85" t="s">
        <v>1347</v>
      </c>
      <c r="F34" s="71" t="s">
        <v>102</v>
      </c>
      <c r="G34" s="83">
        <f>VLOOKUP($E$11,$M$589:$AP$608,8,FALSE)</f>
        <v>3150</v>
      </c>
      <c r="H34" s="35"/>
      <c r="L34" s="77"/>
      <c r="M34" s="2"/>
      <c r="N34" s="2"/>
    </row>
    <row r="35" spans="2:14" ht="27" x14ac:dyDescent="0.2">
      <c r="B35" s="64" t="s">
        <v>1051</v>
      </c>
      <c r="C35" s="59" t="s">
        <v>1052</v>
      </c>
      <c r="D35" s="65" t="s">
        <v>110</v>
      </c>
      <c r="E35" s="85" t="s">
        <v>1348</v>
      </c>
      <c r="F35" s="71" t="s">
        <v>102</v>
      </c>
      <c r="G35" s="83" t="s">
        <v>99</v>
      </c>
      <c r="H35" s="35"/>
      <c r="L35" s="77"/>
      <c r="M35" s="2"/>
      <c r="N35" s="2"/>
    </row>
    <row r="36" spans="2:14" ht="27" x14ac:dyDescent="0.2">
      <c r="B36" s="64" t="s">
        <v>1053</v>
      </c>
      <c r="C36" s="59" t="s">
        <v>1052</v>
      </c>
      <c r="D36" s="65" t="s">
        <v>110</v>
      </c>
      <c r="E36" s="85" t="s">
        <v>1349</v>
      </c>
      <c r="F36" s="71" t="s">
        <v>102</v>
      </c>
      <c r="G36" s="83" t="s">
        <v>99</v>
      </c>
      <c r="H36" s="35"/>
      <c r="L36" s="77"/>
      <c r="M36" s="2"/>
      <c r="N36" s="2"/>
    </row>
    <row r="37" spans="2:14" ht="25.5" x14ac:dyDescent="0.2">
      <c r="B37" s="64" t="s">
        <v>1054</v>
      </c>
      <c r="C37" s="59" t="s">
        <v>1055</v>
      </c>
      <c r="D37" s="65" t="s">
        <v>110</v>
      </c>
      <c r="E37" s="85" t="s">
        <v>131</v>
      </c>
      <c r="F37" s="71" t="s">
        <v>1350</v>
      </c>
      <c r="G37" s="83" t="s">
        <v>99</v>
      </c>
      <c r="H37" s="35"/>
      <c r="L37" s="77"/>
      <c r="M37" s="2"/>
      <c r="N37" s="2"/>
    </row>
    <row r="38" spans="2:14" ht="25.5" x14ac:dyDescent="0.2">
      <c r="B38" s="64" t="s">
        <v>1056</v>
      </c>
      <c r="C38" s="59" t="s">
        <v>1055</v>
      </c>
      <c r="D38" s="65" t="s">
        <v>110</v>
      </c>
      <c r="E38" s="85" t="s">
        <v>133</v>
      </c>
      <c r="F38" s="71" t="s">
        <v>134</v>
      </c>
      <c r="G38" s="83" t="s">
        <v>99</v>
      </c>
      <c r="H38" s="35"/>
      <c r="L38" s="77"/>
      <c r="M38" s="2"/>
      <c r="N38" s="2"/>
    </row>
    <row r="39" spans="2:14" ht="25.5" x14ac:dyDescent="0.2">
      <c r="B39" s="64" t="s">
        <v>148</v>
      </c>
      <c r="C39" s="59" t="s">
        <v>1057</v>
      </c>
      <c r="D39" s="65" t="s">
        <v>110</v>
      </c>
      <c r="E39" s="85" t="s">
        <v>1058</v>
      </c>
      <c r="F39" s="71" t="s">
        <v>1350</v>
      </c>
      <c r="G39" s="83" t="s">
        <v>99</v>
      </c>
      <c r="H39" s="35"/>
      <c r="L39" s="77"/>
      <c r="M39" s="2"/>
      <c r="N39" s="2"/>
    </row>
    <row r="40" spans="2:14" ht="25.5" x14ac:dyDescent="0.2">
      <c r="B40" s="64" t="s">
        <v>151</v>
      </c>
      <c r="C40" s="59" t="s">
        <v>1055</v>
      </c>
      <c r="D40" s="65" t="s">
        <v>110</v>
      </c>
      <c r="E40" s="85" t="s">
        <v>137</v>
      </c>
      <c r="F40" s="71" t="s">
        <v>134</v>
      </c>
      <c r="G40" s="83" t="s">
        <v>99</v>
      </c>
      <c r="H40" s="35"/>
      <c r="L40" s="77"/>
      <c r="M40" s="2"/>
      <c r="N40" s="2"/>
    </row>
    <row r="41" spans="2:14" ht="38.25" x14ac:dyDescent="0.2">
      <c r="B41" s="64" t="s">
        <v>153</v>
      </c>
      <c r="C41" s="59" t="s">
        <v>1057</v>
      </c>
      <c r="D41" s="65" t="s">
        <v>110</v>
      </c>
      <c r="E41" s="85" t="s">
        <v>139</v>
      </c>
      <c r="F41" s="71" t="s">
        <v>1350</v>
      </c>
      <c r="G41" s="83" t="s">
        <v>99</v>
      </c>
      <c r="H41" s="35"/>
      <c r="L41" s="77"/>
      <c r="M41" s="2"/>
      <c r="N41" s="2"/>
    </row>
    <row r="42" spans="2:14" ht="38.25" x14ac:dyDescent="0.2">
      <c r="B42" s="64" t="s">
        <v>154</v>
      </c>
      <c r="C42" s="59" t="s">
        <v>1055</v>
      </c>
      <c r="D42" s="65" t="s">
        <v>110</v>
      </c>
      <c r="E42" s="85" t="s">
        <v>141</v>
      </c>
      <c r="F42" s="71" t="s">
        <v>134</v>
      </c>
      <c r="G42" s="83" t="s">
        <v>99</v>
      </c>
      <c r="H42" s="35"/>
      <c r="L42" s="77"/>
      <c r="M42" s="2"/>
      <c r="N42" s="2"/>
    </row>
    <row r="43" spans="2:14" ht="25.5" x14ac:dyDescent="0.2">
      <c r="B43" s="64" t="s">
        <v>156</v>
      </c>
      <c r="C43" s="59" t="s">
        <v>130</v>
      </c>
      <c r="D43" s="65" t="s">
        <v>110</v>
      </c>
      <c r="E43" s="85" t="s">
        <v>1059</v>
      </c>
      <c r="F43" s="181" t="s">
        <v>1060</v>
      </c>
      <c r="G43" s="83" t="s">
        <v>99</v>
      </c>
      <c r="H43" s="35"/>
      <c r="L43" s="77"/>
      <c r="M43" s="2"/>
      <c r="N43" s="2"/>
    </row>
    <row r="44" spans="2:14" ht="25.5" x14ac:dyDescent="0.2">
      <c r="B44" s="64" t="s">
        <v>158</v>
      </c>
      <c r="C44" s="59" t="s">
        <v>130</v>
      </c>
      <c r="D44" s="65" t="s">
        <v>110</v>
      </c>
      <c r="E44" s="85" t="s">
        <v>1061</v>
      </c>
      <c r="F44" s="181" t="s">
        <v>1060</v>
      </c>
      <c r="G44" s="83" t="s">
        <v>99</v>
      </c>
      <c r="H44" s="35"/>
      <c r="L44" s="77"/>
      <c r="M44" s="2"/>
      <c r="N44" s="2"/>
    </row>
    <row r="45" spans="2:14" ht="38.25" x14ac:dyDescent="0.2">
      <c r="B45" s="64" t="s">
        <v>159</v>
      </c>
      <c r="C45" s="59" t="s">
        <v>130</v>
      </c>
      <c r="D45" s="65" t="s">
        <v>110</v>
      </c>
      <c r="E45" s="85" t="s">
        <v>1062</v>
      </c>
      <c r="F45" s="181" t="s">
        <v>1060</v>
      </c>
      <c r="G45" s="83" t="s">
        <v>99</v>
      </c>
      <c r="H45" s="35"/>
      <c r="L45" s="77"/>
      <c r="M45" s="2"/>
      <c r="N45" s="2"/>
    </row>
    <row r="46" spans="2:14" ht="15.75" x14ac:dyDescent="0.2">
      <c r="B46" s="64" t="s">
        <v>161</v>
      </c>
      <c r="C46" s="59" t="s">
        <v>142</v>
      </c>
      <c r="D46" s="65" t="s">
        <v>110</v>
      </c>
      <c r="E46" s="85" t="s">
        <v>1351</v>
      </c>
      <c r="F46" s="71" t="s">
        <v>103</v>
      </c>
      <c r="G46" s="83">
        <f>VLOOKUP($E$11,$M$589:$AP$608,9,FALSE)</f>
        <v>40</v>
      </c>
      <c r="H46" s="35"/>
      <c r="L46" s="77"/>
      <c r="M46" s="2"/>
      <c r="N46" s="2"/>
    </row>
    <row r="47" spans="2:14" ht="15.75" x14ac:dyDescent="0.2">
      <c r="B47" s="64" t="s">
        <v>164</v>
      </c>
      <c r="C47" s="59" t="s">
        <v>143</v>
      </c>
      <c r="D47" s="65" t="s">
        <v>110</v>
      </c>
      <c r="E47" s="85" t="s">
        <v>1352</v>
      </c>
      <c r="F47" s="71" t="s">
        <v>103</v>
      </c>
      <c r="G47" s="86">
        <f>VLOOKUP($E$11,$M$589:$AP$608,10,FALSE)</f>
        <v>100</v>
      </c>
      <c r="H47" s="35"/>
      <c r="L47" s="77"/>
      <c r="M47" s="2"/>
      <c r="N47" s="2"/>
    </row>
    <row r="48" spans="2:14" ht="15.75" x14ac:dyDescent="0.2">
      <c r="B48" s="64" t="s">
        <v>166</v>
      </c>
      <c r="C48" s="59" t="s">
        <v>144</v>
      </c>
      <c r="D48" s="65" t="s">
        <v>110</v>
      </c>
      <c r="E48" s="85" t="s">
        <v>1353</v>
      </c>
      <c r="F48" s="71" t="s">
        <v>145</v>
      </c>
      <c r="G48" s="83">
        <v>3</v>
      </c>
      <c r="H48" s="35"/>
      <c r="L48" s="77"/>
      <c r="M48" s="2"/>
      <c r="N48" s="2"/>
    </row>
    <row r="49" spans="2:14" ht="28.5" x14ac:dyDescent="0.2">
      <c r="B49" s="64" t="s">
        <v>169</v>
      </c>
      <c r="C49" s="59" t="s">
        <v>146</v>
      </c>
      <c r="D49" s="65" t="s">
        <v>110</v>
      </c>
      <c r="E49" s="85" t="s">
        <v>1354</v>
      </c>
      <c r="F49" s="71" t="s">
        <v>147</v>
      </c>
      <c r="G49" s="70">
        <f>VLOOKUP($E$11,$M$589:$AP$608,30,FALSE)</f>
        <v>110</v>
      </c>
      <c r="H49" s="35"/>
      <c r="L49" s="77"/>
      <c r="M49" s="2"/>
      <c r="N49" s="2"/>
    </row>
    <row r="50" spans="2:14" ht="28.5" x14ac:dyDescent="0.2">
      <c r="B50" s="64" t="s">
        <v>171</v>
      </c>
      <c r="C50" s="59" t="s">
        <v>1063</v>
      </c>
      <c r="D50" s="65" t="s">
        <v>110</v>
      </c>
      <c r="E50" s="85" t="s">
        <v>1355</v>
      </c>
      <c r="F50" s="71" t="s">
        <v>147</v>
      </c>
      <c r="G50" s="83">
        <v>230</v>
      </c>
      <c r="H50" s="35"/>
      <c r="L50" s="77"/>
      <c r="M50" s="2"/>
      <c r="N50" s="2"/>
    </row>
    <row r="51" spans="2:14" ht="25.5" x14ac:dyDescent="0.2">
      <c r="B51" s="64" t="s">
        <v>173</v>
      </c>
      <c r="C51" s="59" t="s">
        <v>1063</v>
      </c>
      <c r="D51" s="65" t="s">
        <v>110</v>
      </c>
      <c r="E51" s="85" t="s">
        <v>149</v>
      </c>
      <c r="F51" s="71" t="s">
        <v>129</v>
      </c>
      <c r="G51" s="83" t="s">
        <v>150</v>
      </c>
      <c r="H51" s="35"/>
      <c r="L51" s="77"/>
      <c r="M51" s="2"/>
      <c r="N51" s="2"/>
    </row>
    <row r="52" spans="2:14" ht="25.5" x14ac:dyDescent="0.2">
      <c r="B52" s="64" t="s">
        <v>175</v>
      </c>
      <c r="C52" s="59" t="s">
        <v>1063</v>
      </c>
      <c r="D52" s="65" t="s">
        <v>110</v>
      </c>
      <c r="E52" s="85" t="s">
        <v>152</v>
      </c>
      <c r="F52" s="71" t="s">
        <v>129</v>
      </c>
      <c r="G52" s="83">
        <v>50</v>
      </c>
      <c r="H52" s="35"/>
      <c r="L52" s="77"/>
      <c r="M52" s="2"/>
      <c r="N52" s="2"/>
    </row>
    <row r="53" spans="2:14" ht="28.5" x14ac:dyDescent="0.2">
      <c r="B53" s="64" t="s">
        <v>178</v>
      </c>
      <c r="C53" s="59" t="s">
        <v>1064</v>
      </c>
      <c r="D53" s="65" t="s">
        <v>110</v>
      </c>
      <c r="E53" s="85" t="s">
        <v>1356</v>
      </c>
      <c r="F53" s="71" t="s">
        <v>103</v>
      </c>
      <c r="G53" s="86">
        <f>VLOOKUP($E$11,$M$589:$AP$608,11,FALSE)</f>
        <v>40</v>
      </c>
      <c r="H53" s="35"/>
      <c r="L53" s="77"/>
      <c r="M53" s="2"/>
      <c r="N53" s="2"/>
    </row>
    <row r="54" spans="2:14" x14ac:dyDescent="0.2">
      <c r="B54" s="64" t="s">
        <v>180</v>
      </c>
      <c r="C54" s="59"/>
      <c r="D54" s="65" t="s">
        <v>110</v>
      </c>
      <c r="E54" s="182" t="s">
        <v>1065</v>
      </c>
      <c r="F54" s="71" t="s">
        <v>103</v>
      </c>
      <c r="G54" s="83" t="s">
        <v>99</v>
      </c>
      <c r="H54" s="35"/>
      <c r="L54" s="77"/>
      <c r="M54" s="2"/>
      <c r="N54" s="2"/>
    </row>
    <row r="55" spans="2:14" x14ac:dyDescent="0.2">
      <c r="B55" s="64" t="s">
        <v>182</v>
      </c>
      <c r="C55" s="59"/>
      <c r="D55" s="65" t="s">
        <v>110</v>
      </c>
      <c r="E55" s="182" t="s">
        <v>1066</v>
      </c>
      <c r="F55" s="71" t="s">
        <v>1067</v>
      </c>
      <c r="G55" s="83" t="s">
        <v>99</v>
      </c>
      <c r="H55" s="35"/>
      <c r="L55" s="77"/>
      <c r="M55" s="2"/>
      <c r="N55" s="2"/>
    </row>
    <row r="56" spans="2:14" ht="38.25" x14ac:dyDescent="0.2">
      <c r="B56" s="64" t="s">
        <v>184</v>
      </c>
      <c r="C56" s="59" t="s">
        <v>1068</v>
      </c>
      <c r="D56" s="65" t="s">
        <v>110</v>
      </c>
      <c r="E56" s="85" t="s">
        <v>155</v>
      </c>
      <c r="F56" s="71" t="s">
        <v>120</v>
      </c>
      <c r="G56" s="87" t="str">
        <f>VLOOKUP($E$11,$M$589:$AZ$608,40,FALSE)</f>
        <v>xxxxxxxxxx</v>
      </c>
      <c r="H56" s="35"/>
      <c r="L56" s="77"/>
      <c r="M56" s="2"/>
      <c r="N56" s="2"/>
    </row>
    <row r="57" spans="2:14" x14ac:dyDescent="0.2">
      <c r="B57" s="64" t="s">
        <v>186</v>
      </c>
      <c r="C57" s="59" t="s">
        <v>157</v>
      </c>
      <c r="D57" s="65" t="s">
        <v>110</v>
      </c>
      <c r="E57" s="85" t="s">
        <v>1069</v>
      </c>
      <c r="F57" s="71"/>
      <c r="G57" s="87" t="str">
        <f>VLOOKUP($E$11,$M$589:$AP$608,26,FALSE)</f>
        <v>xxxxxxxxxx</v>
      </c>
      <c r="H57" s="35"/>
      <c r="L57" s="77"/>
      <c r="M57" s="2"/>
      <c r="N57" s="2"/>
    </row>
    <row r="58" spans="2:14" ht="15.75" x14ac:dyDescent="0.2">
      <c r="B58" s="64" t="s">
        <v>188</v>
      </c>
      <c r="C58" s="59" t="s">
        <v>1070</v>
      </c>
      <c r="D58" s="65" t="s">
        <v>110</v>
      </c>
      <c r="E58" s="85" t="s">
        <v>1357</v>
      </c>
      <c r="F58" s="71"/>
      <c r="G58" s="87" t="str">
        <f>VLOOKUP($E$11,$M$589:$AP$608,12,FALSE)</f>
        <v>1,5</v>
      </c>
      <c r="H58" s="35"/>
      <c r="L58" s="77"/>
      <c r="M58" s="2"/>
      <c r="N58" s="2"/>
    </row>
    <row r="59" spans="2:14" ht="25.5" x14ac:dyDescent="0.2">
      <c r="B59" s="64" t="s">
        <v>191</v>
      </c>
      <c r="C59" s="59" t="s">
        <v>1071</v>
      </c>
      <c r="D59" s="65" t="s">
        <v>110</v>
      </c>
      <c r="E59" s="85" t="s">
        <v>160</v>
      </c>
      <c r="F59" s="71"/>
      <c r="G59" s="87" t="str">
        <f>VLOOKUP($E$11,$M$589:$AP$608,13,FALSE)</f>
        <v>SANS 62271-100 Table 4</v>
      </c>
      <c r="H59" s="35"/>
      <c r="L59" s="77"/>
      <c r="M59" s="2"/>
      <c r="N59" s="2"/>
    </row>
    <row r="60" spans="2:14" ht="15.75" x14ac:dyDescent="0.2">
      <c r="B60" s="64" t="s">
        <v>195</v>
      </c>
      <c r="C60" s="59" t="s">
        <v>1071</v>
      </c>
      <c r="D60" s="65" t="s">
        <v>110</v>
      </c>
      <c r="E60" s="182" t="s">
        <v>1358</v>
      </c>
      <c r="F60" s="71" t="s">
        <v>103</v>
      </c>
      <c r="G60" s="87" t="s">
        <v>99</v>
      </c>
      <c r="H60" s="35"/>
      <c r="L60" s="77"/>
      <c r="M60" s="2"/>
      <c r="N60" s="2"/>
    </row>
    <row r="61" spans="2:14" x14ac:dyDescent="0.2">
      <c r="B61" s="64" t="s">
        <v>197</v>
      </c>
      <c r="C61" s="59" t="s">
        <v>1071</v>
      </c>
      <c r="D61" s="65" t="s">
        <v>110</v>
      </c>
      <c r="E61" s="182" t="s">
        <v>1072</v>
      </c>
      <c r="F61" s="71" t="s">
        <v>1073</v>
      </c>
      <c r="G61" s="87" t="s">
        <v>99</v>
      </c>
      <c r="H61" s="35"/>
      <c r="L61" s="77"/>
      <c r="M61" s="2"/>
      <c r="N61" s="2"/>
    </row>
    <row r="62" spans="2:14" ht="15.75" x14ac:dyDescent="0.2">
      <c r="B62" s="64" t="s">
        <v>199</v>
      </c>
      <c r="C62" s="59" t="s">
        <v>1071</v>
      </c>
      <c r="D62" s="65" t="s">
        <v>110</v>
      </c>
      <c r="E62" s="182" t="s">
        <v>1359</v>
      </c>
      <c r="F62" s="71" t="s">
        <v>1074</v>
      </c>
      <c r="G62" s="87" t="s">
        <v>99</v>
      </c>
      <c r="H62" s="35"/>
      <c r="L62" s="77"/>
      <c r="M62" s="2"/>
      <c r="N62" s="2"/>
    </row>
    <row r="63" spans="2:14" ht="15.75" x14ac:dyDescent="0.2">
      <c r="B63" s="64" t="s">
        <v>201</v>
      </c>
      <c r="C63" s="59" t="s">
        <v>1071</v>
      </c>
      <c r="D63" s="65" t="s">
        <v>110</v>
      </c>
      <c r="E63" s="182" t="s">
        <v>1360</v>
      </c>
      <c r="F63" s="71" t="s">
        <v>1075</v>
      </c>
      <c r="G63" s="87" t="s">
        <v>99</v>
      </c>
      <c r="H63" s="35"/>
      <c r="L63" s="77"/>
      <c r="M63" s="2"/>
      <c r="N63" s="2"/>
    </row>
    <row r="64" spans="2:14" x14ac:dyDescent="0.2">
      <c r="B64" s="64" t="s">
        <v>203</v>
      </c>
      <c r="C64" s="59" t="s">
        <v>1071</v>
      </c>
      <c r="D64" s="65" t="s">
        <v>110</v>
      </c>
      <c r="E64" s="182" t="s">
        <v>1076</v>
      </c>
      <c r="F64" s="71" t="s">
        <v>103</v>
      </c>
      <c r="G64" s="87" t="s">
        <v>99</v>
      </c>
      <c r="H64" s="35"/>
      <c r="L64" s="77"/>
      <c r="M64" s="2"/>
      <c r="N64" s="2"/>
    </row>
    <row r="65" spans="2:14" x14ac:dyDescent="0.2">
      <c r="B65" s="64" t="s">
        <v>205</v>
      </c>
      <c r="C65" s="59" t="s">
        <v>1071</v>
      </c>
      <c r="D65" s="65" t="s">
        <v>110</v>
      </c>
      <c r="E65" s="182" t="s">
        <v>1077</v>
      </c>
      <c r="F65" s="71" t="s">
        <v>1073</v>
      </c>
      <c r="G65" s="87" t="s">
        <v>99</v>
      </c>
      <c r="H65" s="35"/>
      <c r="L65" s="77"/>
      <c r="M65" s="2"/>
      <c r="N65" s="2"/>
    </row>
    <row r="66" spans="2:14" x14ac:dyDescent="0.2">
      <c r="B66" s="64" t="s">
        <v>206</v>
      </c>
      <c r="C66" s="59" t="s">
        <v>162</v>
      </c>
      <c r="D66" s="65" t="s">
        <v>110</v>
      </c>
      <c r="E66" s="85" t="s">
        <v>163</v>
      </c>
      <c r="F66" s="71" t="s">
        <v>103</v>
      </c>
      <c r="G66" s="86">
        <f>VLOOKUP($E$11,$M$589:$AP$608,14,FALSE)</f>
        <v>100</v>
      </c>
      <c r="H66" s="35"/>
      <c r="L66" s="77"/>
      <c r="M66" s="2"/>
      <c r="N66" s="2"/>
    </row>
    <row r="67" spans="2:14" ht="36.75" customHeight="1" x14ac:dyDescent="0.2">
      <c r="B67" s="64" t="s">
        <v>208</v>
      </c>
      <c r="C67" s="59" t="s">
        <v>1078</v>
      </c>
      <c r="D67" s="65" t="s">
        <v>110</v>
      </c>
      <c r="E67" s="85" t="s">
        <v>165</v>
      </c>
      <c r="F67" s="71"/>
      <c r="G67" s="87" t="str">
        <f>VLOOKUP($E$11,$M$589:$AP$608,15,FALSE)</f>
        <v xml:space="preserve">O-0,3s-CO-3m-CO (all poles) </v>
      </c>
      <c r="H67" s="35"/>
      <c r="L67" s="77"/>
      <c r="M67" s="2"/>
      <c r="N67" s="2"/>
    </row>
    <row r="68" spans="2:14" ht="25.5" x14ac:dyDescent="0.2">
      <c r="B68" s="64" t="s">
        <v>210</v>
      </c>
      <c r="C68" s="59" t="s">
        <v>1079</v>
      </c>
      <c r="D68" s="65" t="s">
        <v>110</v>
      </c>
      <c r="E68" s="85" t="s">
        <v>167</v>
      </c>
      <c r="F68" s="71" t="s">
        <v>168</v>
      </c>
      <c r="G68" s="87" t="s">
        <v>99</v>
      </c>
      <c r="H68" s="35"/>
      <c r="L68" s="77"/>
      <c r="M68" s="2"/>
      <c r="N68" s="2"/>
    </row>
    <row r="69" spans="2:14" ht="25.5" x14ac:dyDescent="0.2">
      <c r="B69" s="64" t="s">
        <v>1080</v>
      </c>
      <c r="C69" s="59" t="s">
        <v>170</v>
      </c>
      <c r="D69" s="65" t="s">
        <v>110</v>
      </c>
      <c r="E69" s="85" t="s">
        <v>1081</v>
      </c>
      <c r="F69" s="71"/>
      <c r="G69" s="87" t="s">
        <v>1082</v>
      </c>
      <c r="H69" s="35"/>
      <c r="L69" s="77"/>
      <c r="M69" s="2"/>
      <c r="N69" s="2"/>
    </row>
    <row r="70" spans="2:14" x14ac:dyDescent="0.2">
      <c r="B70" s="64" t="s">
        <v>1083</v>
      </c>
      <c r="C70" s="59" t="s">
        <v>172</v>
      </c>
      <c r="D70" s="65" t="s">
        <v>110</v>
      </c>
      <c r="E70" s="85" t="s">
        <v>1084</v>
      </c>
      <c r="F70" s="71" t="s">
        <v>103</v>
      </c>
      <c r="G70" s="87" t="str">
        <f>VLOOKUP($E$11,$M$589:$BA$608,41,FALSE)</f>
        <v>xxxxxxxxxx</v>
      </c>
      <c r="H70" s="35"/>
      <c r="L70" s="77"/>
      <c r="M70" s="2"/>
      <c r="N70" s="2"/>
    </row>
    <row r="71" spans="2:14" x14ac:dyDescent="0.2">
      <c r="B71" s="64" t="s">
        <v>1085</v>
      </c>
      <c r="C71" s="59" t="s">
        <v>172</v>
      </c>
      <c r="D71" s="65" t="s">
        <v>110</v>
      </c>
      <c r="E71" s="85" t="s">
        <v>1086</v>
      </c>
      <c r="F71" s="71" t="s">
        <v>103</v>
      </c>
      <c r="G71" s="87" t="str">
        <f>VLOOKUP($E$11,$M$589:$BA$608,41,FALSE)</f>
        <v>xxxxxxxxxx</v>
      </c>
      <c r="H71" s="35"/>
      <c r="L71" s="77"/>
      <c r="M71" s="2"/>
      <c r="N71" s="2"/>
    </row>
    <row r="72" spans="2:14" ht="25.5" x14ac:dyDescent="0.2">
      <c r="B72" s="64" t="s">
        <v>1087</v>
      </c>
      <c r="C72" s="59" t="s">
        <v>1088</v>
      </c>
      <c r="D72" s="65" t="s">
        <v>110</v>
      </c>
      <c r="E72" s="85" t="s">
        <v>174</v>
      </c>
      <c r="F72" s="71"/>
      <c r="G72" s="87" t="str">
        <f>VLOOKUP($E$11,$M$589:$AP$608,16,FALSE)</f>
        <v>Class C2</v>
      </c>
      <c r="H72" s="35"/>
      <c r="L72" s="77"/>
      <c r="M72" s="2"/>
      <c r="N72" s="2"/>
    </row>
    <row r="73" spans="2:14" ht="25.5" x14ac:dyDescent="0.2">
      <c r="B73" s="64" t="s">
        <v>1089</v>
      </c>
      <c r="C73" s="59" t="s">
        <v>176</v>
      </c>
      <c r="D73" s="65" t="s">
        <v>110</v>
      </c>
      <c r="E73" s="85" t="s">
        <v>177</v>
      </c>
      <c r="F73" s="71" t="s">
        <v>102</v>
      </c>
      <c r="G73" s="83">
        <f>VLOOKUP($E$11,$M$589:$AP$608,17,FALSE)</f>
        <v>50</v>
      </c>
      <c r="H73" s="35"/>
      <c r="L73" s="77"/>
      <c r="M73" s="2"/>
      <c r="N73" s="2"/>
    </row>
    <row r="74" spans="2:14" ht="25.5" x14ac:dyDescent="0.2">
      <c r="B74" s="64" t="s">
        <v>1090</v>
      </c>
      <c r="C74" s="59" t="s">
        <v>176</v>
      </c>
      <c r="D74" s="65" t="s">
        <v>110</v>
      </c>
      <c r="E74" s="85" t="s">
        <v>179</v>
      </c>
      <c r="F74" s="71" t="s">
        <v>102</v>
      </c>
      <c r="G74" s="86">
        <f>VLOOKUP($E$11,$M$589:$AP$608,18,FALSE)</f>
        <v>160</v>
      </c>
      <c r="H74" s="35"/>
      <c r="L74" s="77"/>
      <c r="M74" s="2"/>
      <c r="N74" s="2"/>
    </row>
    <row r="75" spans="2:14" ht="25.5" x14ac:dyDescent="0.2">
      <c r="B75" s="64" t="s">
        <v>1091</v>
      </c>
      <c r="C75" s="59" t="s">
        <v>1088</v>
      </c>
      <c r="D75" s="65" t="s">
        <v>110</v>
      </c>
      <c r="E75" s="85" t="s">
        <v>181</v>
      </c>
      <c r="F75" s="71"/>
      <c r="G75" s="87" t="str">
        <f>VLOOKUP($E$11,$M$589:$AP$608,19,FALSE)</f>
        <v>xxxxxxxxxx</v>
      </c>
      <c r="H75" s="35"/>
      <c r="L75" s="77"/>
      <c r="M75" s="2"/>
      <c r="N75" s="2"/>
    </row>
    <row r="76" spans="2:14" ht="25.5" x14ac:dyDescent="0.2">
      <c r="B76" s="64" t="s">
        <v>1092</v>
      </c>
      <c r="C76" s="59" t="s">
        <v>176</v>
      </c>
      <c r="D76" s="65" t="s">
        <v>110</v>
      </c>
      <c r="E76" s="85" t="s">
        <v>183</v>
      </c>
      <c r="F76" s="71" t="s">
        <v>102</v>
      </c>
      <c r="G76" s="83" t="str">
        <f>VLOOKUP($E$11,$M$589:$AP$608,20,FALSE)</f>
        <v>xxxxxxxxxx</v>
      </c>
      <c r="H76" s="35"/>
      <c r="L76" s="77"/>
      <c r="M76" s="2"/>
      <c r="N76" s="2"/>
    </row>
    <row r="77" spans="2:14" ht="25.5" x14ac:dyDescent="0.2">
      <c r="B77" s="64" t="s">
        <v>1093</v>
      </c>
      <c r="C77" s="59" t="s">
        <v>176</v>
      </c>
      <c r="D77" s="65" t="s">
        <v>110</v>
      </c>
      <c r="E77" s="85" t="s">
        <v>185</v>
      </c>
      <c r="F77" s="71" t="s">
        <v>102</v>
      </c>
      <c r="G77" s="83" t="str">
        <f>VLOOKUP($E$11,$M$589:$AP$608,21,FALSE)</f>
        <v>xxxxxxxxxx</v>
      </c>
      <c r="H77" s="35"/>
      <c r="L77" s="77"/>
      <c r="M77" s="2"/>
      <c r="N77" s="2"/>
    </row>
    <row r="78" spans="2:14" ht="25.5" x14ac:dyDescent="0.2">
      <c r="B78" s="64" t="s">
        <v>1094</v>
      </c>
      <c r="C78" s="59" t="s">
        <v>176</v>
      </c>
      <c r="D78" s="65" t="s">
        <v>110</v>
      </c>
      <c r="E78" s="85" t="s">
        <v>187</v>
      </c>
      <c r="F78" s="71" t="s">
        <v>103</v>
      </c>
      <c r="G78" s="83" t="str">
        <f>VLOOKUP($E$11,$M$589:$AP$608,22,FALSE)</f>
        <v>xxxxxxxxxx</v>
      </c>
      <c r="H78" s="35"/>
      <c r="L78" s="77"/>
      <c r="M78" s="2"/>
      <c r="N78" s="2"/>
    </row>
    <row r="79" spans="2:14" ht="28.5" x14ac:dyDescent="0.2">
      <c r="B79" s="64" t="s">
        <v>1095</v>
      </c>
      <c r="C79" s="59" t="s">
        <v>189</v>
      </c>
      <c r="D79" s="65"/>
      <c r="E79" s="85" t="s">
        <v>1361</v>
      </c>
      <c r="F79" s="71" t="s">
        <v>253</v>
      </c>
      <c r="G79" s="83" t="s">
        <v>920</v>
      </c>
      <c r="H79" s="35"/>
      <c r="L79" s="77"/>
      <c r="M79" s="2"/>
      <c r="N79" s="2"/>
    </row>
    <row r="80" spans="2:14" ht="51" x14ac:dyDescent="0.2">
      <c r="B80" s="64" t="s">
        <v>1096</v>
      </c>
      <c r="C80" s="59" t="s">
        <v>189</v>
      </c>
      <c r="D80" s="65" t="s">
        <v>110</v>
      </c>
      <c r="E80" s="85" t="s">
        <v>1097</v>
      </c>
      <c r="F80" s="71" t="s">
        <v>190</v>
      </c>
      <c r="G80" s="87" t="s">
        <v>99</v>
      </c>
      <c r="H80" s="35"/>
      <c r="L80" s="77"/>
      <c r="M80" s="2"/>
      <c r="N80" s="2"/>
    </row>
    <row r="81" spans="2:14" x14ac:dyDescent="0.2">
      <c r="B81" s="64" t="s">
        <v>1098</v>
      </c>
      <c r="C81" s="59" t="s">
        <v>192</v>
      </c>
      <c r="D81" s="65" t="s">
        <v>110</v>
      </c>
      <c r="E81" s="85" t="s">
        <v>193</v>
      </c>
      <c r="F81" s="71" t="s">
        <v>194</v>
      </c>
      <c r="G81" s="87" t="s">
        <v>99</v>
      </c>
      <c r="H81" s="35"/>
      <c r="L81" s="77"/>
      <c r="M81" s="2"/>
      <c r="N81" s="2"/>
    </row>
    <row r="82" spans="2:14" ht="31.5" x14ac:dyDescent="0.2">
      <c r="B82" s="64" t="s">
        <v>1099</v>
      </c>
      <c r="C82" s="59" t="s">
        <v>192</v>
      </c>
      <c r="D82" s="65" t="s">
        <v>110</v>
      </c>
      <c r="E82" s="85" t="s">
        <v>1362</v>
      </c>
      <c r="F82" s="71" t="s">
        <v>194</v>
      </c>
      <c r="G82" s="87" t="s">
        <v>196</v>
      </c>
      <c r="H82" s="35"/>
      <c r="L82" s="77"/>
      <c r="M82" s="2"/>
      <c r="N82" s="2"/>
    </row>
    <row r="83" spans="2:14" x14ac:dyDescent="0.2">
      <c r="B83" s="64" t="s">
        <v>1100</v>
      </c>
      <c r="C83" s="59" t="s">
        <v>192</v>
      </c>
      <c r="D83" s="65" t="s">
        <v>110</v>
      </c>
      <c r="E83" s="85" t="s">
        <v>198</v>
      </c>
      <c r="F83" s="71" t="s">
        <v>194</v>
      </c>
      <c r="G83" s="87" t="s">
        <v>99</v>
      </c>
      <c r="H83" s="35"/>
      <c r="L83" s="77"/>
      <c r="M83" s="2"/>
      <c r="N83" s="2"/>
    </row>
    <row r="84" spans="2:14" x14ac:dyDescent="0.2">
      <c r="B84" s="64" t="s">
        <v>1101</v>
      </c>
      <c r="C84" s="59" t="s">
        <v>192</v>
      </c>
      <c r="D84" s="65" t="s">
        <v>110</v>
      </c>
      <c r="E84" s="85" t="s">
        <v>200</v>
      </c>
      <c r="F84" s="71" t="s">
        <v>194</v>
      </c>
      <c r="G84" s="87" t="s">
        <v>99</v>
      </c>
      <c r="H84" s="35"/>
      <c r="L84" s="77"/>
      <c r="M84" s="2"/>
      <c r="N84" s="2"/>
    </row>
    <row r="85" spans="2:14" x14ac:dyDescent="0.2">
      <c r="B85" s="64" t="s">
        <v>1102</v>
      </c>
      <c r="C85" s="59" t="s">
        <v>192</v>
      </c>
      <c r="D85" s="65" t="s">
        <v>110</v>
      </c>
      <c r="E85" s="85" t="s">
        <v>202</v>
      </c>
      <c r="F85" s="71" t="s">
        <v>194</v>
      </c>
      <c r="G85" s="87" t="s">
        <v>99</v>
      </c>
      <c r="H85" s="35"/>
      <c r="L85" s="77"/>
      <c r="M85" s="2"/>
      <c r="N85" s="2"/>
    </row>
    <row r="86" spans="2:14" x14ac:dyDescent="0.2">
      <c r="B86" s="64" t="s">
        <v>1103</v>
      </c>
      <c r="C86" s="59" t="s">
        <v>192</v>
      </c>
      <c r="D86" s="65" t="s">
        <v>110</v>
      </c>
      <c r="E86" s="85" t="s">
        <v>204</v>
      </c>
      <c r="F86" s="71" t="s">
        <v>194</v>
      </c>
      <c r="G86" s="87" t="s">
        <v>99</v>
      </c>
      <c r="H86" s="35"/>
      <c r="L86" s="77"/>
      <c r="M86" s="2"/>
      <c r="N86" s="2"/>
    </row>
    <row r="87" spans="2:14" ht="25.5" x14ac:dyDescent="0.2">
      <c r="B87" s="64" t="s">
        <v>1104</v>
      </c>
      <c r="C87" s="59" t="s">
        <v>192</v>
      </c>
      <c r="D87" s="65" t="s">
        <v>110</v>
      </c>
      <c r="E87" s="85" t="s">
        <v>1105</v>
      </c>
      <c r="F87" s="71" t="s">
        <v>194</v>
      </c>
      <c r="G87" s="87" t="s">
        <v>99</v>
      </c>
      <c r="H87" s="35"/>
      <c r="L87" s="77"/>
      <c r="M87" s="2"/>
      <c r="N87" s="2"/>
    </row>
    <row r="88" spans="2:14" ht="25.5" x14ac:dyDescent="0.2">
      <c r="B88" s="64" t="s">
        <v>1106</v>
      </c>
      <c r="C88" s="59" t="s">
        <v>1107</v>
      </c>
      <c r="D88" s="65" t="s">
        <v>110</v>
      </c>
      <c r="E88" s="85" t="s">
        <v>207</v>
      </c>
      <c r="F88" s="71"/>
      <c r="G88" s="87" t="str">
        <f>VLOOKUP($E$11,$M$589:$AP$608,23,FALSE)</f>
        <v>Class M2</v>
      </c>
      <c r="H88" s="35"/>
      <c r="L88" s="77"/>
      <c r="M88" s="2"/>
      <c r="N88" s="2"/>
    </row>
    <row r="89" spans="2:14" x14ac:dyDescent="0.2">
      <c r="B89" s="64" t="s">
        <v>1108</v>
      </c>
      <c r="C89" s="59"/>
      <c r="D89" s="65" t="s">
        <v>110</v>
      </c>
      <c r="E89" s="85" t="s">
        <v>209</v>
      </c>
      <c r="F89" s="71"/>
      <c r="G89" s="83">
        <f>VLOOKUP($E$11,$M$589:$AP$608,24,FALSE)</f>
        <v>10000</v>
      </c>
      <c r="H89" s="35"/>
      <c r="L89" s="77"/>
      <c r="M89" s="2"/>
      <c r="N89" s="2"/>
    </row>
    <row r="90" spans="2:14" ht="25.5" x14ac:dyDescent="0.2">
      <c r="B90" s="64" t="s">
        <v>1109</v>
      </c>
      <c r="C90" s="59" t="s">
        <v>157</v>
      </c>
      <c r="D90" s="65" t="s">
        <v>110</v>
      </c>
      <c r="E90" s="85" t="s">
        <v>1110</v>
      </c>
      <c r="F90" s="71"/>
      <c r="G90" s="83" t="str">
        <f>VLOOKUP($E$11,$M$589:$AP$608,25,FALSE)</f>
        <v>Yes</v>
      </c>
      <c r="H90" s="35"/>
      <c r="L90" s="77"/>
      <c r="M90" s="2"/>
      <c r="N90" s="2"/>
    </row>
    <row r="91" spans="2:14" x14ac:dyDescent="0.2">
      <c r="B91" s="88"/>
      <c r="C91" s="89"/>
      <c r="D91" s="72"/>
      <c r="E91" s="73"/>
      <c r="F91" s="74"/>
      <c r="G91" s="75"/>
      <c r="H91" s="90"/>
      <c r="L91" s="77"/>
      <c r="M91" s="2"/>
      <c r="N91" s="2"/>
    </row>
    <row r="92" spans="2:14" s="38" customFormat="1" ht="15.75" customHeight="1" x14ac:dyDescent="0.2">
      <c r="B92" s="58">
        <v>3</v>
      </c>
      <c r="C92" s="59" t="s">
        <v>123</v>
      </c>
      <c r="D92" s="234" t="s">
        <v>211</v>
      </c>
      <c r="E92" s="235"/>
      <c r="F92" s="236"/>
      <c r="G92" s="62"/>
      <c r="H92" s="81"/>
      <c r="I92" s="42"/>
      <c r="L92" s="77"/>
      <c r="M92" s="2"/>
      <c r="N92" s="2"/>
    </row>
    <row r="93" spans="2:14" x14ac:dyDescent="0.2">
      <c r="B93" s="64">
        <v>3.1</v>
      </c>
      <c r="C93" s="59" t="s">
        <v>1111</v>
      </c>
      <c r="D93" s="65" t="s">
        <v>110</v>
      </c>
      <c r="E93" s="39" t="s">
        <v>212</v>
      </c>
      <c r="F93" s="71"/>
      <c r="G93" s="70" t="s">
        <v>213</v>
      </c>
      <c r="H93" s="35"/>
      <c r="L93" s="77"/>
      <c r="M93" s="2"/>
      <c r="N93" s="2"/>
    </row>
    <row r="94" spans="2:14" x14ac:dyDescent="0.2">
      <c r="B94" s="64" t="s">
        <v>214</v>
      </c>
      <c r="C94" s="59" t="s">
        <v>1111</v>
      </c>
      <c r="D94" s="65" t="s">
        <v>110</v>
      </c>
      <c r="E94" s="39" t="s">
        <v>215</v>
      </c>
      <c r="F94" s="71" t="s">
        <v>216</v>
      </c>
      <c r="G94" s="91" t="s">
        <v>217</v>
      </c>
      <c r="H94" s="35"/>
      <c r="L94" s="77"/>
      <c r="M94" s="2"/>
      <c r="N94" s="2"/>
    </row>
    <row r="95" spans="2:14" ht="14.25" x14ac:dyDescent="0.2">
      <c r="B95" s="64" t="s">
        <v>218</v>
      </c>
      <c r="C95" s="59" t="s">
        <v>1111</v>
      </c>
      <c r="D95" s="65" t="s">
        <v>110</v>
      </c>
      <c r="E95" s="39" t="s">
        <v>219</v>
      </c>
      <c r="F95" s="71" t="s">
        <v>1363</v>
      </c>
      <c r="G95" s="70">
        <v>1100</v>
      </c>
      <c r="H95" s="35"/>
      <c r="L95" s="77"/>
      <c r="M95" s="2"/>
      <c r="N95" s="2"/>
    </row>
    <row r="96" spans="2:14" x14ac:dyDescent="0.2">
      <c r="B96" s="64" t="s">
        <v>220</v>
      </c>
      <c r="C96" s="59" t="s">
        <v>1111</v>
      </c>
      <c r="D96" s="65" t="s">
        <v>110</v>
      </c>
      <c r="E96" s="39" t="s">
        <v>221</v>
      </c>
      <c r="F96" s="71" t="s">
        <v>222</v>
      </c>
      <c r="G96" s="70">
        <v>1800</v>
      </c>
      <c r="H96" s="35"/>
      <c r="L96" s="77"/>
      <c r="M96" s="2"/>
      <c r="N96" s="2"/>
    </row>
    <row r="97" spans="2:14" x14ac:dyDescent="0.2">
      <c r="B97" s="64" t="s">
        <v>223</v>
      </c>
      <c r="C97" s="59" t="s">
        <v>1111</v>
      </c>
      <c r="D97" s="65" t="s">
        <v>110</v>
      </c>
      <c r="E97" s="39" t="s">
        <v>224</v>
      </c>
      <c r="F97" s="71"/>
      <c r="G97" s="87" t="str">
        <f>VLOOKUP($E$11,$M$589:$BB$608,42,FALSE)</f>
        <v>Very heavy ('e')</v>
      </c>
      <c r="H97" s="35"/>
      <c r="L97" s="77"/>
      <c r="M97" s="2"/>
      <c r="N97" s="2"/>
    </row>
    <row r="98" spans="2:14" x14ac:dyDescent="0.2">
      <c r="B98" s="64" t="s">
        <v>225</v>
      </c>
      <c r="C98" s="59" t="s">
        <v>1111</v>
      </c>
      <c r="D98" s="65" t="s">
        <v>110</v>
      </c>
      <c r="E98" s="39" t="s">
        <v>226</v>
      </c>
      <c r="F98" s="71" t="s">
        <v>227</v>
      </c>
      <c r="G98" s="70">
        <v>95</v>
      </c>
      <c r="H98" s="35"/>
      <c r="L98" s="77"/>
      <c r="M98" s="2"/>
      <c r="N98" s="2"/>
    </row>
    <row r="99" spans="2:14" x14ac:dyDescent="0.2">
      <c r="B99" s="64" t="s">
        <v>228</v>
      </c>
      <c r="C99" s="59" t="s">
        <v>1112</v>
      </c>
      <c r="D99" s="65" t="s">
        <v>110</v>
      </c>
      <c r="E99" s="39" t="s">
        <v>229</v>
      </c>
      <c r="F99" s="71" t="s">
        <v>230</v>
      </c>
      <c r="G99" s="70">
        <v>34</v>
      </c>
      <c r="H99" s="35"/>
      <c r="L99" s="77"/>
      <c r="M99" s="2"/>
      <c r="N99" s="2"/>
    </row>
    <row r="100" spans="2:14" x14ac:dyDescent="0.2">
      <c r="B100" s="64" t="s">
        <v>231</v>
      </c>
      <c r="C100" s="59" t="s">
        <v>1111</v>
      </c>
      <c r="D100" s="65" t="s">
        <v>110</v>
      </c>
      <c r="E100" s="39" t="s">
        <v>232</v>
      </c>
      <c r="F100" s="71"/>
      <c r="G100" s="70" t="s">
        <v>98</v>
      </c>
      <c r="H100" s="35"/>
      <c r="L100" s="77"/>
      <c r="M100" s="2"/>
      <c r="N100" s="2"/>
    </row>
    <row r="101" spans="2:14" x14ac:dyDescent="0.2">
      <c r="B101" s="64" t="s">
        <v>233</v>
      </c>
      <c r="C101" s="59" t="s">
        <v>1111</v>
      </c>
      <c r="D101" s="65" t="s">
        <v>110</v>
      </c>
      <c r="E101" s="39" t="s">
        <v>234</v>
      </c>
      <c r="F101" s="71" t="s">
        <v>235</v>
      </c>
      <c r="G101" s="70" t="s">
        <v>236</v>
      </c>
      <c r="H101" s="35"/>
      <c r="L101" s="77"/>
      <c r="M101" s="2"/>
      <c r="N101" s="2"/>
    </row>
    <row r="102" spans="2:14" x14ac:dyDescent="0.2">
      <c r="B102" s="92"/>
      <c r="C102" s="89"/>
      <c r="D102" s="93"/>
      <c r="E102" s="94"/>
      <c r="F102" s="95"/>
      <c r="G102" s="96"/>
      <c r="H102" s="97"/>
      <c r="L102" s="77"/>
      <c r="M102" s="2"/>
      <c r="N102" s="2"/>
    </row>
    <row r="103" spans="2:14" s="38" customFormat="1" ht="15.75" x14ac:dyDescent="0.2">
      <c r="B103" s="58">
        <v>4</v>
      </c>
      <c r="C103" s="59" t="s">
        <v>237</v>
      </c>
      <c r="D103" s="227" t="s">
        <v>238</v>
      </c>
      <c r="E103" s="228"/>
      <c r="F103" s="229"/>
      <c r="G103" s="98"/>
      <c r="H103" s="99"/>
      <c r="I103" s="42"/>
      <c r="L103" s="77"/>
      <c r="M103" s="2"/>
      <c r="N103" s="2"/>
    </row>
    <row r="104" spans="2:14" x14ac:dyDescent="0.25">
      <c r="B104" s="64" t="s">
        <v>25</v>
      </c>
      <c r="C104" s="59" t="s">
        <v>1113</v>
      </c>
      <c r="D104" s="65" t="s">
        <v>110</v>
      </c>
      <c r="E104" s="39" t="s">
        <v>239</v>
      </c>
      <c r="F104" s="71"/>
      <c r="G104" s="70" t="s">
        <v>98</v>
      </c>
      <c r="H104" s="35"/>
    </row>
    <row r="105" spans="2:14" x14ac:dyDescent="0.25">
      <c r="B105" s="64" t="s">
        <v>27</v>
      </c>
      <c r="C105" s="59" t="s">
        <v>1114</v>
      </c>
      <c r="D105" s="65" t="s">
        <v>110</v>
      </c>
      <c r="E105" s="39" t="s">
        <v>240</v>
      </c>
      <c r="F105" s="71"/>
      <c r="G105" s="87" t="str">
        <f>VLOOKUP($E$11,$M$589:$BC$608,43,FALSE)</f>
        <v>Live-tank</v>
      </c>
      <c r="H105" s="35"/>
    </row>
    <row r="106" spans="2:14" x14ac:dyDescent="0.25">
      <c r="B106" s="64" t="s">
        <v>29</v>
      </c>
      <c r="C106" s="59"/>
      <c r="D106" s="65" t="s">
        <v>110</v>
      </c>
      <c r="E106" s="39" t="s">
        <v>241</v>
      </c>
      <c r="F106" s="71"/>
      <c r="G106" s="70" t="s">
        <v>99</v>
      </c>
      <c r="H106" s="35"/>
    </row>
    <row r="107" spans="2:14" x14ac:dyDescent="0.25">
      <c r="B107" s="64" t="s">
        <v>31</v>
      </c>
      <c r="C107" s="59"/>
      <c r="D107" s="65" t="s">
        <v>110</v>
      </c>
      <c r="E107" s="39" t="s">
        <v>242</v>
      </c>
      <c r="F107" s="71"/>
      <c r="G107" s="70" t="s">
        <v>99</v>
      </c>
      <c r="H107" s="35"/>
    </row>
    <row r="108" spans="2:14" x14ac:dyDescent="0.25">
      <c r="B108" s="64" t="s">
        <v>33</v>
      </c>
      <c r="C108" s="59"/>
      <c r="D108" s="65" t="s">
        <v>110</v>
      </c>
      <c r="E108" s="39" t="s">
        <v>243</v>
      </c>
      <c r="F108" s="71"/>
      <c r="G108" s="70" t="s">
        <v>99</v>
      </c>
      <c r="H108" s="35"/>
    </row>
    <row r="109" spans="2:14" x14ac:dyDescent="0.25">
      <c r="B109" s="64" t="s">
        <v>35</v>
      </c>
      <c r="C109" s="59" t="s">
        <v>1115</v>
      </c>
      <c r="D109" s="65" t="s">
        <v>110</v>
      </c>
      <c r="E109" s="39" t="s">
        <v>244</v>
      </c>
      <c r="F109" s="71" t="s">
        <v>245</v>
      </c>
      <c r="G109" s="70" t="s">
        <v>99</v>
      </c>
      <c r="H109" s="35"/>
    </row>
    <row r="110" spans="2:14" x14ac:dyDescent="0.25">
      <c r="B110" s="64" t="s">
        <v>36</v>
      </c>
      <c r="C110" s="59" t="s">
        <v>1116</v>
      </c>
      <c r="D110" s="65" t="s">
        <v>110</v>
      </c>
      <c r="E110" s="39" t="s">
        <v>246</v>
      </c>
      <c r="F110" s="71"/>
      <c r="G110" s="87" t="str">
        <f>VLOOKUP($E$11,$M$589:$BD$608,44,FALSE)</f>
        <v>No</v>
      </c>
      <c r="H110" s="35"/>
    </row>
    <row r="111" spans="2:14" x14ac:dyDescent="0.25">
      <c r="B111" s="64" t="s">
        <v>37</v>
      </c>
      <c r="C111" s="59"/>
      <c r="D111" s="65"/>
      <c r="E111" s="100" t="s">
        <v>247</v>
      </c>
      <c r="F111" s="71"/>
      <c r="G111" s="70" t="str">
        <f>IF($G$110="Yes","xxxxxxxxxx","N/A")</f>
        <v>N/A</v>
      </c>
      <c r="H111" s="35"/>
    </row>
    <row r="112" spans="2:14" x14ac:dyDescent="0.25">
      <c r="B112" s="64" t="s">
        <v>38</v>
      </c>
      <c r="C112" s="59"/>
      <c r="D112" s="65"/>
      <c r="E112" s="100" t="s">
        <v>248</v>
      </c>
      <c r="F112" s="71"/>
      <c r="G112" s="70" t="str">
        <f>IF($G$110="Yes","xxxxxxxxxx","N/A")</f>
        <v>N/A</v>
      </c>
      <c r="H112" s="35"/>
    </row>
    <row r="113" spans="2:8" ht="38.25" x14ac:dyDescent="0.25">
      <c r="B113" s="64" t="s">
        <v>39</v>
      </c>
      <c r="C113" s="59" t="s">
        <v>249</v>
      </c>
      <c r="D113" s="65" t="s">
        <v>110</v>
      </c>
      <c r="E113" s="100" t="s">
        <v>250</v>
      </c>
      <c r="F113" s="71"/>
      <c r="G113" s="87" t="str">
        <f>VLOOKUP($E$11,$M$589:$BE$608,45,FALSE)</f>
        <v>2 column support with common base frame</v>
      </c>
      <c r="H113" s="35"/>
    </row>
    <row r="114" spans="2:8" ht="25.5" x14ac:dyDescent="0.25">
      <c r="B114" s="64" t="s">
        <v>251</v>
      </c>
      <c r="C114" s="59" t="s">
        <v>1117</v>
      </c>
      <c r="D114" s="65"/>
      <c r="E114" s="100" t="s">
        <v>252</v>
      </c>
      <c r="F114" s="71" t="s">
        <v>253</v>
      </c>
      <c r="G114" s="87" t="str">
        <f>VLOOKUP($E$11,$M$589:$BF$608,46,FALSE)</f>
        <v>No</v>
      </c>
      <c r="H114" s="35"/>
    </row>
    <row r="115" spans="2:8" ht="25.5" x14ac:dyDescent="0.25">
      <c r="B115" s="64" t="s">
        <v>254</v>
      </c>
      <c r="C115" s="59" t="s">
        <v>1118</v>
      </c>
      <c r="D115" s="65"/>
      <c r="E115" s="100" t="s">
        <v>255</v>
      </c>
      <c r="F115" s="71"/>
      <c r="G115" s="70" t="str">
        <f>VLOOKUP($E$11,$M$589:$BI$608,31,FALSE)</f>
        <v>3-pole operated (3P)</v>
      </c>
      <c r="H115" s="35"/>
    </row>
    <row r="116" spans="2:8" x14ac:dyDescent="0.25">
      <c r="B116" s="64" t="s">
        <v>256</v>
      </c>
      <c r="C116" s="59" t="s">
        <v>1118</v>
      </c>
      <c r="D116" s="65"/>
      <c r="E116" s="100" t="s">
        <v>257</v>
      </c>
      <c r="F116" s="71"/>
      <c r="G116" s="83" t="s">
        <v>98</v>
      </c>
      <c r="H116" s="35"/>
    </row>
    <row r="117" spans="2:8" x14ac:dyDescent="0.25">
      <c r="B117" s="64" t="s">
        <v>258</v>
      </c>
      <c r="C117" s="59" t="s">
        <v>1118</v>
      </c>
      <c r="D117" s="65"/>
      <c r="E117" s="100" t="s">
        <v>259</v>
      </c>
      <c r="F117" s="71"/>
      <c r="G117" s="83" t="s">
        <v>260</v>
      </c>
      <c r="H117" s="35"/>
    </row>
    <row r="118" spans="2:8" x14ac:dyDescent="0.25">
      <c r="B118" s="64" t="s">
        <v>261</v>
      </c>
      <c r="C118" s="59"/>
      <c r="D118" s="65"/>
      <c r="E118" s="100" t="s">
        <v>1119</v>
      </c>
      <c r="F118" s="74"/>
      <c r="G118" s="83" t="s">
        <v>99</v>
      </c>
      <c r="H118" s="99"/>
    </row>
    <row r="119" spans="2:8" x14ac:dyDescent="0.25">
      <c r="B119" s="64" t="s">
        <v>263</v>
      </c>
      <c r="C119" s="59"/>
      <c r="D119" s="65"/>
      <c r="E119" s="100" t="s">
        <v>1120</v>
      </c>
      <c r="F119" s="74"/>
      <c r="G119" s="83" t="s">
        <v>99</v>
      </c>
      <c r="H119" s="99"/>
    </row>
    <row r="120" spans="2:8" ht="33.75" x14ac:dyDescent="0.25">
      <c r="B120" s="64" t="s">
        <v>265</v>
      </c>
      <c r="C120" s="59" t="s">
        <v>1118</v>
      </c>
      <c r="D120" s="65"/>
      <c r="E120" s="101" t="s">
        <v>1364</v>
      </c>
      <c r="F120" s="74"/>
      <c r="G120" s="98" t="s">
        <v>98</v>
      </c>
      <c r="H120" s="99"/>
    </row>
    <row r="121" spans="2:8" x14ac:dyDescent="0.25">
      <c r="B121" s="64" t="s">
        <v>268</v>
      </c>
      <c r="C121" s="59" t="s">
        <v>1118</v>
      </c>
      <c r="D121" s="65"/>
      <c r="E121" s="100" t="s">
        <v>262</v>
      </c>
      <c r="F121" s="71"/>
      <c r="G121" s="70" t="s">
        <v>98</v>
      </c>
      <c r="H121" s="35"/>
    </row>
    <row r="122" spans="2:8" x14ac:dyDescent="0.25">
      <c r="B122" s="64" t="s">
        <v>270</v>
      </c>
      <c r="C122" s="59" t="s">
        <v>1118</v>
      </c>
      <c r="D122" s="65"/>
      <c r="E122" s="100" t="s">
        <v>264</v>
      </c>
      <c r="F122" s="71"/>
      <c r="G122" s="83" t="s">
        <v>98</v>
      </c>
      <c r="H122" s="35"/>
    </row>
    <row r="123" spans="2:8" x14ac:dyDescent="0.25">
      <c r="B123" s="64" t="s">
        <v>272</v>
      </c>
      <c r="C123" s="59" t="s">
        <v>1118</v>
      </c>
      <c r="D123" s="65"/>
      <c r="E123" s="100" t="s">
        <v>266</v>
      </c>
      <c r="F123" s="71" t="s">
        <v>267</v>
      </c>
      <c r="G123" s="83" t="s">
        <v>99</v>
      </c>
      <c r="H123" s="35"/>
    </row>
    <row r="124" spans="2:8" ht="25.5" x14ac:dyDescent="0.25">
      <c r="B124" s="64" t="s">
        <v>274</v>
      </c>
      <c r="C124" s="59" t="s">
        <v>1118</v>
      </c>
      <c r="D124" s="65"/>
      <c r="E124" s="100" t="s">
        <v>269</v>
      </c>
      <c r="F124" s="71"/>
      <c r="G124" s="83" t="s">
        <v>98</v>
      </c>
      <c r="H124" s="35"/>
    </row>
    <row r="125" spans="2:8" ht="12.75" customHeight="1" x14ac:dyDescent="0.25">
      <c r="B125" s="64" t="s">
        <v>276</v>
      </c>
      <c r="C125" s="59" t="s">
        <v>1118</v>
      </c>
      <c r="D125" s="65"/>
      <c r="E125" s="100" t="s">
        <v>271</v>
      </c>
      <c r="F125" s="71"/>
      <c r="G125" s="83" t="s">
        <v>98</v>
      </c>
      <c r="H125" s="35"/>
    </row>
    <row r="126" spans="2:8" x14ac:dyDescent="0.25">
      <c r="B126" s="64" t="s">
        <v>277</v>
      </c>
      <c r="C126" s="59" t="s">
        <v>1121</v>
      </c>
      <c r="D126" s="65"/>
      <c r="E126" s="100" t="s">
        <v>273</v>
      </c>
      <c r="F126" s="71"/>
      <c r="G126" s="87" t="str">
        <f>VLOOKUP($E$11,$M$589:$BG$608,47,FALSE)</f>
        <v>SF6/Enviro-friendly</v>
      </c>
      <c r="H126" s="35"/>
    </row>
    <row r="127" spans="2:8" x14ac:dyDescent="0.25">
      <c r="B127" s="64" t="s">
        <v>1122</v>
      </c>
      <c r="C127" s="59"/>
      <c r="D127" s="65"/>
      <c r="E127" s="100" t="s">
        <v>1123</v>
      </c>
      <c r="F127" s="71" t="s">
        <v>245</v>
      </c>
      <c r="G127" s="83" t="s">
        <v>99</v>
      </c>
      <c r="H127" s="35"/>
    </row>
    <row r="128" spans="2:8" x14ac:dyDescent="0.25">
      <c r="B128" s="64" t="s">
        <v>1124</v>
      </c>
      <c r="C128" s="59" t="s">
        <v>1121</v>
      </c>
      <c r="D128" s="65"/>
      <c r="E128" s="100" t="s">
        <v>275</v>
      </c>
      <c r="F128" s="71"/>
      <c r="G128" s="83" t="s">
        <v>99</v>
      </c>
      <c r="H128" s="35"/>
    </row>
    <row r="129" spans="2:9" ht="25.5" x14ac:dyDescent="0.25">
      <c r="B129" s="64" t="s">
        <v>1125</v>
      </c>
      <c r="C129" s="59" t="s">
        <v>1121</v>
      </c>
      <c r="D129" s="65"/>
      <c r="E129" s="100" t="s">
        <v>1331</v>
      </c>
      <c r="F129" s="71"/>
      <c r="G129" s="83" t="s">
        <v>99</v>
      </c>
      <c r="H129" s="35"/>
    </row>
    <row r="130" spans="2:9" x14ac:dyDescent="0.25">
      <c r="B130" s="64" t="s">
        <v>1126</v>
      </c>
      <c r="C130" s="59" t="s">
        <v>1127</v>
      </c>
      <c r="D130" s="65"/>
      <c r="E130" s="100" t="s">
        <v>278</v>
      </c>
      <c r="F130" s="71" t="s">
        <v>279</v>
      </c>
      <c r="G130" s="83" t="s">
        <v>280</v>
      </c>
      <c r="H130" s="35"/>
    </row>
    <row r="131" spans="2:9" ht="25.5" x14ac:dyDescent="0.25">
      <c r="B131" s="64" t="s">
        <v>1128</v>
      </c>
      <c r="C131" s="59"/>
      <c r="D131" s="65"/>
      <c r="E131" s="100" t="s">
        <v>1129</v>
      </c>
      <c r="F131" s="71" t="s">
        <v>253</v>
      </c>
      <c r="G131" s="70" t="s">
        <v>98</v>
      </c>
      <c r="H131" s="99"/>
    </row>
    <row r="132" spans="2:9" x14ac:dyDescent="0.25">
      <c r="B132" s="88"/>
      <c r="C132" s="89"/>
      <c r="D132" s="102"/>
      <c r="E132" s="103"/>
      <c r="F132" s="104"/>
      <c r="G132" s="105"/>
      <c r="H132" s="106"/>
    </row>
    <row r="133" spans="2:9" s="38" customFormat="1" ht="15.75" customHeight="1" x14ac:dyDescent="0.25">
      <c r="B133" s="58">
        <v>5</v>
      </c>
      <c r="C133" s="59" t="s">
        <v>281</v>
      </c>
      <c r="D133" s="215" t="s">
        <v>282</v>
      </c>
      <c r="E133" s="216"/>
      <c r="F133" s="217"/>
      <c r="G133" s="98"/>
      <c r="H133" s="99"/>
      <c r="I133" s="42"/>
    </row>
    <row r="134" spans="2:9" x14ac:dyDescent="0.25">
      <c r="B134" s="64"/>
      <c r="C134" s="59" t="s">
        <v>281</v>
      </c>
      <c r="D134" s="65" t="s">
        <v>110</v>
      </c>
      <c r="E134" s="39" t="s">
        <v>283</v>
      </c>
      <c r="F134" s="71"/>
      <c r="G134" s="70"/>
      <c r="H134" s="35"/>
    </row>
    <row r="135" spans="2:9" ht="25.5" x14ac:dyDescent="0.25">
      <c r="B135" s="64" t="s">
        <v>284</v>
      </c>
      <c r="C135" s="59" t="s">
        <v>1130</v>
      </c>
      <c r="D135" s="65"/>
      <c r="E135" s="39" t="s">
        <v>285</v>
      </c>
      <c r="F135" s="71" t="s">
        <v>253</v>
      </c>
      <c r="G135" s="70" t="s">
        <v>98</v>
      </c>
      <c r="H135" s="35"/>
    </row>
    <row r="136" spans="2:9" ht="25.5" x14ac:dyDescent="0.25">
      <c r="B136" s="64" t="s">
        <v>42</v>
      </c>
      <c r="C136" s="59" t="s">
        <v>1131</v>
      </c>
      <c r="D136" s="65"/>
      <c r="E136" s="39" t="s">
        <v>286</v>
      </c>
      <c r="F136" s="71" t="s">
        <v>253</v>
      </c>
      <c r="G136" s="70" t="s">
        <v>98</v>
      </c>
      <c r="H136" s="35"/>
    </row>
    <row r="137" spans="2:9" ht="25.5" x14ac:dyDescent="0.25">
      <c r="B137" s="64" t="s">
        <v>43</v>
      </c>
      <c r="C137" s="59" t="s">
        <v>1132</v>
      </c>
      <c r="D137" s="65"/>
      <c r="E137" s="39" t="s">
        <v>287</v>
      </c>
      <c r="F137" s="71" t="s">
        <v>253</v>
      </c>
      <c r="G137" s="70" t="s">
        <v>98</v>
      </c>
      <c r="H137" s="35"/>
    </row>
    <row r="138" spans="2:9" ht="25.5" x14ac:dyDescent="0.25">
      <c r="B138" s="64" t="s">
        <v>44</v>
      </c>
      <c r="C138" s="59" t="s">
        <v>1133</v>
      </c>
      <c r="D138" s="65"/>
      <c r="E138" s="39" t="s">
        <v>288</v>
      </c>
      <c r="F138" s="71" t="s">
        <v>253</v>
      </c>
      <c r="G138" s="70" t="s">
        <v>98</v>
      </c>
      <c r="H138" s="35"/>
    </row>
    <row r="139" spans="2:9" x14ac:dyDescent="0.25">
      <c r="B139" s="88"/>
      <c r="C139" s="89"/>
      <c r="D139" s="102"/>
      <c r="E139" s="103"/>
      <c r="F139" s="104"/>
      <c r="G139" s="105"/>
      <c r="H139" s="106"/>
    </row>
    <row r="140" spans="2:9" s="38" customFormat="1" ht="33.75" customHeight="1" x14ac:dyDescent="0.25">
      <c r="B140" s="58" t="s">
        <v>289</v>
      </c>
      <c r="C140" s="59" t="s">
        <v>290</v>
      </c>
      <c r="D140" s="215" t="s">
        <v>291</v>
      </c>
      <c r="E140" s="216"/>
      <c r="F140" s="217"/>
      <c r="G140" s="98"/>
      <c r="H140" s="99"/>
      <c r="I140" s="42"/>
    </row>
    <row r="141" spans="2:9" ht="38.25" x14ac:dyDescent="0.25">
      <c r="B141" s="64">
        <v>6.1</v>
      </c>
      <c r="C141" s="59" t="s">
        <v>1134</v>
      </c>
      <c r="D141" s="65" t="s">
        <v>110</v>
      </c>
      <c r="E141" s="39" t="s">
        <v>292</v>
      </c>
      <c r="F141" s="71" t="s">
        <v>253</v>
      </c>
      <c r="G141" s="70" t="s">
        <v>98</v>
      </c>
      <c r="H141" s="35"/>
    </row>
    <row r="142" spans="2:9" ht="38.25" x14ac:dyDescent="0.25">
      <c r="B142" s="64" t="s">
        <v>293</v>
      </c>
      <c r="C142" s="59" t="s">
        <v>1134</v>
      </c>
      <c r="D142" s="65"/>
      <c r="E142" s="39" t="s">
        <v>294</v>
      </c>
      <c r="F142" s="71" t="s">
        <v>295</v>
      </c>
      <c r="G142" s="70" t="s">
        <v>296</v>
      </c>
      <c r="H142" s="35"/>
    </row>
    <row r="143" spans="2:9" ht="38.25" x14ac:dyDescent="0.25">
      <c r="B143" s="64" t="s">
        <v>297</v>
      </c>
      <c r="C143" s="59" t="s">
        <v>1134</v>
      </c>
      <c r="D143" s="65"/>
      <c r="E143" s="39" t="s">
        <v>298</v>
      </c>
      <c r="F143" s="71" t="s">
        <v>295</v>
      </c>
      <c r="G143" s="70" t="s">
        <v>299</v>
      </c>
      <c r="H143" s="35"/>
    </row>
    <row r="144" spans="2:9" x14ac:dyDescent="0.25">
      <c r="B144" s="64" t="s">
        <v>300</v>
      </c>
      <c r="C144" s="59" t="s">
        <v>1134</v>
      </c>
      <c r="D144" s="65"/>
      <c r="E144" s="39" t="s">
        <v>301</v>
      </c>
      <c r="F144" s="71" t="s">
        <v>295</v>
      </c>
      <c r="G144" s="70" t="s">
        <v>302</v>
      </c>
      <c r="H144" s="35"/>
    </row>
    <row r="145" spans="2:8" ht="38.25" x14ac:dyDescent="0.25">
      <c r="B145" s="64" t="s">
        <v>303</v>
      </c>
      <c r="C145" s="59" t="s">
        <v>1135</v>
      </c>
      <c r="D145" s="65" t="s">
        <v>110</v>
      </c>
      <c r="E145" s="39" t="s">
        <v>304</v>
      </c>
      <c r="F145" s="71"/>
      <c r="G145" s="107" t="s">
        <v>305</v>
      </c>
      <c r="H145" s="35"/>
    </row>
    <row r="146" spans="2:8" ht="25.5" x14ac:dyDescent="0.25">
      <c r="B146" s="64" t="s">
        <v>306</v>
      </c>
      <c r="C146" s="59" t="s">
        <v>1135</v>
      </c>
      <c r="D146" s="65" t="s">
        <v>110</v>
      </c>
      <c r="E146" s="39" t="s">
        <v>1136</v>
      </c>
      <c r="F146" s="71" t="s">
        <v>253</v>
      </c>
      <c r="G146" s="83" t="s">
        <v>98</v>
      </c>
      <c r="H146" s="35"/>
    </row>
    <row r="147" spans="2:8" ht="25.5" x14ac:dyDescent="0.25">
      <c r="B147" s="64" t="s">
        <v>307</v>
      </c>
      <c r="C147" s="59" t="s">
        <v>1137</v>
      </c>
      <c r="D147" s="65" t="s">
        <v>110</v>
      </c>
      <c r="E147" s="100" t="s">
        <v>308</v>
      </c>
      <c r="F147" s="71" t="s">
        <v>253</v>
      </c>
      <c r="G147" s="70" t="s">
        <v>98</v>
      </c>
      <c r="H147" s="35"/>
    </row>
    <row r="148" spans="2:8" ht="25.5" x14ac:dyDescent="0.25">
      <c r="B148" s="64" t="s">
        <v>309</v>
      </c>
      <c r="C148" s="59" t="s">
        <v>1137</v>
      </c>
      <c r="D148" s="65"/>
      <c r="E148" s="39" t="s">
        <v>1138</v>
      </c>
      <c r="F148" s="71" t="s">
        <v>253</v>
      </c>
      <c r="G148" s="70" t="s">
        <v>98</v>
      </c>
      <c r="H148" s="35"/>
    </row>
    <row r="149" spans="2:8" ht="25.5" x14ac:dyDescent="0.25">
      <c r="B149" s="64" t="s">
        <v>310</v>
      </c>
      <c r="C149" s="59" t="s">
        <v>1139</v>
      </c>
      <c r="D149" s="65" t="s">
        <v>110</v>
      </c>
      <c r="E149" s="100" t="s">
        <v>311</v>
      </c>
      <c r="F149" s="71" t="s">
        <v>253</v>
      </c>
      <c r="G149" s="70" t="s">
        <v>98</v>
      </c>
      <c r="H149" s="35"/>
    </row>
    <row r="150" spans="2:8" ht="25.5" x14ac:dyDescent="0.25">
      <c r="B150" s="64" t="s">
        <v>312</v>
      </c>
      <c r="C150" s="59" t="s">
        <v>1140</v>
      </c>
      <c r="D150" s="65" t="s">
        <v>110</v>
      </c>
      <c r="E150" s="100" t="s">
        <v>313</v>
      </c>
      <c r="F150" s="71" t="s">
        <v>253</v>
      </c>
      <c r="G150" s="107" t="s">
        <v>98</v>
      </c>
      <c r="H150" s="35"/>
    </row>
    <row r="151" spans="2:8" ht="69.75" x14ac:dyDescent="0.25">
      <c r="B151" s="64" t="s">
        <v>314</v>
      </c>
      <c r="C151" s="59" t="s">
        <v>1141</v>
      </c>
      <c r="D151" s="65" t="s">
        <v>110</v>
      </c>
      <c r="E151" s="100" t="s">
        <v>1365</v>
      </c>
      <c r="F151" s="71" t="s">
        <v>253</v>
      </c>
      <c r="G151" s="107" t="s">
        <v>98</v>
      </c>
      <c r="H151" s="35"/>
    </row>
    <row r="152" spans="2:8" ht="25.5" x14ac:dyDescent="0.25">
      <c r="B152" s="64" t="s">
        <v>315</v>
      </c>
      <c r="C152" s="59" t="s">
        <v>1142</v>
      </c>
      <c r="D152" s="65" t="s">
        <v>110</v>
      </c>
      <c r="E152" s="100" t="s">
        <v>316</v>
      </c>
      <c r="F152" s="71" t="s">
        <v>253</v>
      </c>
      <c r="G152" s="107" t="s">
        <v>98</v>
      </c>
      <c r="H152" s="35"/>
    </row>
    <row r="153" spans="2:8" x14ac:dyDescent="0.25">
      <c r="B153" s="64" t="s">
        <v>317</v>
      </c>
      <c r="C153" s="59" t="s">
        <v>1143</v>
      </c>
      <c r="D153" s="65" t="s">
        <v>110</v>
      </c>
      <c r="E153" s="39" t="s">
        <v>318</v>
      </c>
      <c r="F153" s="71" t="s">
        <v>319</v>
      </c>
      <c r="G153" s="107">
        <v>6</v>
      </c>
      <c r="H153" s="35"/>
    </row>
    <row r="154" spans="2:8" x14ac:dyDescent="0.25">
      <c r="B154" s="64" t="s">
        <v>320</v>
      </c>
      <c r="C154" s="59" t="s">
        <v>1144</v>
      </c>
      <c r="D154" s="65" t="s">
        <v>110</v>
      </c>
      <c r="E154" s="39" t="s">
        <v>321</v>
      </c>
      <c r="F154" s="71" t="s">
        <v>253</v>
      </c>
      <c r="G154" s="83" t="s">
        <v>98</v>
      </c>
      <c r="H154" s="35"/>
    </row>
    <row r="155" spans="2:8" ht="38.25" x14ac:dyDescent="0.25">
      <c r="B155" s="64" t="s">
        <v>322</v>
      </c>
      <c r="C155" s="59" t="s">
        <v>1145</v>
      </c>
      <c r="D155" s="65" t="s">
        <v>110</v>
      </c>
      <c r="E155" s="100" t="s">
        <v>323</v>
      </c>
      <c r="F155" s="71" t="s">
        <v>253</v>
      </c>
      <c r="G155" s="83" t="s">
        <v>98</v>
      </c>
      <c r="H155" s="35"/>
    </row>
    <row r="156" spans="2:8" ht="25.5" x14ac:dyDescent="0.25">
      <c r="B156" s="64" t="s">
        <v>324</v>
      </c>
      <c r="C156" s="59" t="s">
        <v>1146</v>
      </c>
      <c r="D156" s="65" t="s">
        <v>110</v>
      </c>
      <c r="E156" s="39" t="s">
        <v>325</v>
      </c>
      <c r="F156" s="71" t="s">
        <v>253</v>
      </c>
      <c r="G156" s="83" t="s">
        <v>98</v>
      </c>
      <c r="H156" s="35"/>
    </row>
    <row r="157" spans="2:8" ht="25.5" x14ac:dyDescent="0.25">
      <c r="B157" s="64" t="s">
        <v>326</v>
      </c>
      <c r="C157" s="59" t="s">
        <v>1147</v>
      </c>
      <c r="D157" s="65" t="s">
        <v>110</v>
      </c>
      <c r="E157" s="39" t="s">
        <v>327</v>
      </c>
      <c r="F157" s="71" t="s">
        <v>319</v>
      </c>
      <c r="G157" s="70" t="s">
        <v>98</v>
      </c>
      <c r="H157" s="35"/>
    </row>
    <row r="158" spans="2:8" ht="25.5" x14ac:dyDescent="0.25">
      <c r="B158" s="64" t="s">
        <v>328</v>
      </c>
      <c r="C158" s="59" t="s">
        <v>1148</v>
      </c>
      <c r="D158" s="65" t="s">
        <v>110</v>
      </c>
      <c r="E158" s="100" t="s">
        <v>329</v>
      </c>
      <c r="F158" s="71" t="s">
        <v>253</v>
      </c>
      <c r="G158" s="70" t="s">
        <v>98</v>
      </c>
      <c r="H158" s="35"/>
    </row>
    <row r="159" spans="2:8" x14ac:dyDescent="0.25">
      <c r="B159" s="64" t="s">
        <v>330</v>
      </c>
      <c r="C159" s="59" t="s">
        <v>1149</v>
      </c>
      <c r="D159" s="65" t="s">
        <v>110</v>
      </c>
      <c r="E159" s="39" t="s">
        <v>331</v>
      </c>
      <c r="F159" s="71" t="s">
        <v>253</v>
      </c>
      <c r="G159" s="70" t="s">
        <v>332</v>
      </c>
      <c r="H159" s="35"/>
    </row>
    <row r="160" spans="2:8" ht="25.5" x14ac:dyDescent="0.25">
      <c r="B160" s="64" t="s">
        <v>333</v>
      </c>
      <c r="C160" s="59" t="s">
        <v>1150</v>
      </c>
      <c r="D160" s="65" t="s">
        <v>110</v>
      </c>
      <c r="E160" s="39" t="s">
        <v>334</v>
      </c>
      <c r="F160" s="71" t="s">
        <v>253</v>
      </c>
      <c r="G160" s="70" t="s">
        <v>98</v>
      </c>
      <c r="H160" s="35"/>
    </row>
    <row r="161" spans="2:9" ht="25.5" x14ac:dyDescent="0.25">
      <c r="B161" s="64" t="s">
        <v>335</v>
      </c>
      <c r="C161" s="59" t="s">
        <v>1151</v>
      </c>
      <c r="D161" s="65" t="s">
        <v>110</v>
      </c>
      <c r="E161" s="39" t="s">
        <v>1152</v>
      </c>
      <c r="F161" s="71"/>
      <c r="G161" s="83" t="s">
        <v>1153</v>
      </c>
      <c r="H161" s="35"/>
    </row>
    <row r="162" spans="2:9" x14ac:dyDescent="0.25">
      <c r="B162" s="64" t="s">
        <v>336</v>
      </c>
      <c r="C162" s="59" t="s">
        <v>1154</v>
      </c>
      <c r="D162" s="65" t="s">
        <v>110</v>
      </c>
      <c r="E162" s="39" t="s">
        <v>337</v>
      </c>
      <c r="F162" s="71" t="s">
        <v>253</v>
      </c>
      <c r="G162" s="83" t="s">
        <v>98</v>
      </c>
      <c r="H162" s="35"/>
    </row>
    <row r="163" spans="2:9" x14ac:dyDescent="0.25">
      <c r="B163" s="64" t="s">
        <v>338</v>
      </c>
      <c r="C163" s="59" t="s">
        <v>1155</v>
      </c>
      <c r="D163" s="65" t="s">
        <v>110</v>
      </c>
      <c r="E163" s="39" t="s">
        <v>339</v>
      </c>
      <c r="F163" s="71"/>
      <c r="G163" s="83" t="s">
        <v>340</v>
      </c>
      <c r="H163" s="35"/>
    </row>
    <row r="164" spans="2:9" x14ac:dyDescent="0.25">
      <c r="B164" s="64" t="s">
        <v>341</v>
      </c>
      <c r="C164" s="59" t="s">
        <v>1156</v>
      </c>
      <c r="D164" s="65" t="s">
        <v>110</v>
      </c>
      <c r="E164" s="39" t="s">
        <v>1157</v>
      </c>
      <c r="F164" s="71"/>
      <c r="G164" s="70" t="s">
        <v>342</v>
      </c>
      <c r="H164" s="35"/>
    </row>
    <row r="165" spans="2:9" ht="38.25" customHeight="1" x14ac:dyDescent="0.25">
      <c r="B165" s="64" t="s">
        <v>343</v>
      </c>
      <c r="C165" s="59" t="s">
        <v>1158</v>
      </c>
      <c r="D165" s="65" t="s">
        <v>110</v>
      </c>
      <c r="E165" s="100" t="s">
        <v>1159</v>
      </c>
      <c r="F165" s="100" t="s">
        <v>253</v>
      </c>
      <c r="G165" s="83" t="s">
        <v>98</v>
      </c>
      <c r="H165" s="106"/>
    </row>
    <row r="166" spans="2:9" s="42" customFormat="1" ht="14.25" customHeight="1" x14ac:dyDescent="0.25">
      <c r="B166" s="64"/>
      <c r="C166" s="59"/>
      <c r="D166" s="65"/>
      <c r="E166" s="114"/>
      <c r="F166" s="114"/>
      <c r="G166" s="177"/>
      <c r="H166" s="183"/>
    </row>
    <row r="167" spans="2:9" s="38" customFormat="1" ht="15.75" x14ac:dyDescent="0.25">
      <c r="B167" s="58" t="s">
        <v>344</v>
      </c>
      <c r="C167" s="59" t="s">
        <v>345</v>
      </c>
      <c r="D167" s="215" t="s">
        <v>346</v>
      </c>
      <c r="E167" s="216"/>
      <c r="F167" s="217"/>
      <c r="G167" s="98"/>
      <c r="H167" s="99"/>
      <c r="I167" s="42"/>
    </row>
    <row r="168" spans="2:9" ht="48.75" customHeight="1" x14ac:dyDescent="0.25">
      <c r="B168" s="64"/>
      <c r="C168" s="59" t="s">
        <v>1160</v>
      </c>
      <c r="D168" s="65" t="s">
        <v>110</v>
      </c>
      <c r="E168" s="39" t="s">
        <v>1161</v>
      </c>
      <c r="F168" s="71"/>
      <c r="G168" s="70"/>
      <c r="H168" s="35"/>
    </row>
    <row r="169" spans="2:9" x14ac:dyDescent="0.25">
      <c r="B169" s="64" t="s">
        <v>347</v>
      </c>
      <c r="C169" s="59" t="s">
        <v>1162</v>
      </c>
      <c r="D169" s="65" t="s">
        <v>110</v>
      </c>
      <c r="E169" s="39" t="s">
        <v>348</v>
      </c>
      <c r="F169" s="71" t="s">
        <v>349</v>
      </c>
      <c r="G169" s="70" t="s">
        <v>99</v>
      </c>
      <c r="H169" s="35"/>
    </row>
    <row r="170" spans="2:9" ht="28.5" x14ac:dyDescent="0.25">
      <c r="B170" s="64" t="s">
        <v>350</v>
      </c>
      <c r="C170" s="59"/>
      <c r="D170" s="65" t="s">
        <v>110</v>
      </c>
      <c r="E170" s="100" t="s">
        <v>1366</v>
      </c>
      <c r="F170" s="71" t="s">
        <v>349</v>
      </c>
      <c r="G170" s="187">
        <v>1000</v>
      </c>
      <c r="H170" s="35"/>
    </row>
    <row r="171" spans="2:9" ht="41.25" x14ac:dyDescent="0.25">
      <c r="B171" s="64" t="s">
        <v>351</v>
      </c>
      <c r="C171" s="59"/>
      <c r="D171" s="65" t="s">
        <v>110</v>
      </c>
      <c r="E171" s="100" t="s">
        <v>1367</v>
      </c>
      <c r="F171" s="71" t="s">
        <v>349</v>
      </c>
      <c r="G171" s="187">
        <v>750</v>
      </c>
      <c r="H171" s="35"/>
    </row>
    <row r="172" spans="2:9" ht="28.5" x14ac:dyDescent="0.25">
      <c r="B172" s="64" t="s">
        <v>352</v>
      </c>
      <c r="C172" s="59" t="s">
        <v>1162</v>
      </c>
      <c r="D172" s="65" t="s">
        <v>110</v>
      </c>
      <c r="E172" s="39" t="s">
        <v>1368</v>
      </c>
      <c r="F172" s="71" t="s">
        <v>349</v>
      </c>
      <c r="G172" s="70" t="s">
        <v>99</v>
      </c>
      <c r="H172" s="35"/>
    </row>
    <row r="173" spans="2:9" ht="28.5" x14ac:dyDescent="0.25">
      <c r="B173" s="64" t="s">
        <v>353</v>
      </c>
      <c r="C173" s="59"/>
      <c r="D173" s="65"/>
      <c r="E173" s="100" t="s">
        <v>1369</v>
      </c>
      <c r="F173" s="71" t="s">
        <v>349</v>
      </c>
      <c r="G173" s="187">
        <v>750</v>
      </c>
      <c r="H173" s="35"/>
    </row>
    <row r="174" spans="2:9" ht="28.5" x14ac:dyDescent="0.25">
      <c r="B174" s="64" t="s">
        <v>355</v>
      </c>
      <c r="C174" s="59" t="s">
        <v>1162</v>
      </c>
      <c r="D174" s="65" t="s">
        <v>110</v>
      </c>
      <c r="E174" s="39" t="s">
        <v>1370</v>
      </c>
      <c r="F174" s="71" t="s">
        <v>349</v>
      </c>
      <c r="G174" s="70" t="s">
        <v>99</v>
      </c>
      <c r="H174" s="35"/>
    </row>
    <row r="175" spans="2:9" ht="28.5" x14ac:dyDescent="0.25">
      <c r="B175" s="64" t="s">
        <v>357</v>
      </c>
      <c r="C175" s="59" t="s">
        <v>1162</v>
      </c>
      <c r="D175" s="65" t="s">
        <v>110</v>
      </c>
      <c r="E175" s="39" t="s">
        <v>1371</v>
      </c>
      <c r="F175" s="71" t="s">
        <v>349</v>
      </c>
      <c r="G175" s="70" t="s">
        <v>99</v>
      </c>
      <c r="H175" s="35"/>
    </row>
    <row r="176" spans="2:9" ht="31.5" customHeight="1" x14ac:dyDescent="0.25">
      <c r="B176" s="64" t="s">
        <v>360</v>
      </c>
      <c r="C176" s="59"/>
      <c r="D176" s="65" t="s">
        <v>110</v>
      </c>
      <c r="E176" s="100" t="s">
        <v>1372</v>
      </c>
      <c r="F176" s="71" t="s">
        <v>349</v>
      </c>
      <c r="G176" s="70" t="s">
        <v>99</v>
      </c>
      <c r="H176" s="35"/>
    </row>
    <row r="177" spans="2:8" ht="25.5" x14ac:dyDescent="0.25">
      <c r="B177" s="64" t="s">
        <v>362</v>
      </c>
      <c r="C177" s="59" t="s">
        <v>1162</v>
      </c>
      <c r="D177" s="65" t="s">
        <v>110</v>
      </c>
      <c r="E177" s="39" t="s">
        <v>354</v>
      </c>
      <c r="F177" s="71" t="s">
        <v>349</v>
      </c>
      <c r="G177" s="70" t="s">
        <v>99</v>
      </c>
      <c r="H177" s="35"/>
    </row>
    <row r="178" spans="2:8" ht="25.5" x14ac:dyDescent="0.25">
      <c r="B178" s="64" t="s">
        <v>363</v>
      </c>
      <c r="C178" s="59" t="s">
        <v>1162</v>
      </c>
      <c r="D178" s="65" t="s">
        <v>110</v>
      </c>
      <c r="E178" s="39" t="s">
        <v>356</v>
      </c>
      <c r="F178" s="71" t="s">
        <v>349</v>
      </c>
      <c r="G178" s="70" t="s">
        <v>99</v>
      </c>
      <c r="H178" s="35"/>
    </row>
    <row r="179" spans="2:8" ht="25.5" x14ac:dyDescent="0.25">
      <c r="B179" s="64" t="s">
        <v>365</v>
      </c>
      <c r="C179" s="59" t="s">
        <v>1162</v>
      </c>
      <c r="D179" s="65" t="s">
        <v>110</v>
      </c>
      <c r="E179" s="39" t="s">
        <v>358</v>
      </c>
      <c r="F179" s="71" t="s">
        <v>359</v>
      </c>
      <c r="G179" s="70" t="s">
        <v>99</v>
      </c>
      <c r="H179" s="35"/>
    </row>
    <row r="180" spans="2:8" ht="38.25" x14ac:dyDescent="0.25">
      <c r="B180" s="64" t="s">
        <v>367</v>
      </c>
      <c r="C180" s="59" t="s">
        <v>1162</v>
      </c>
      <c r="D180" s="65" t="s">
        <v>110</v>
      </c>
      <c r="E180" s="39" t="s">
        <v>361</v>
      </c>
      <c r="F180" s="71" t="s">
        <v>349</v>
      </c>
      <c r="G180" s="70" t="s">
        <v>99</v>
      </c>
      <c r="H180" s="35"/>
    </row>
    <row r="181" spans="2:8" ht="15.75" x14ac:dyDescent="0.25">
      <c r="B181" s="64" t="s">
        <v>369</v>
      </c>
      <c r="C181" s="59"/>
      <c r="D181" s="65" t="s">
        <v>110</v>
      </c>
      <c r="E181" s="39" t="s">
        <v>1373</v>
      </c>
      <c r="F181" s="71" t="s">
        <v>349</v>
      </c>
      <c r="G181" s="70" t="s">
        <v>99</v>
      </c>
      <c r="H181" s="35"/>
    </row>
    <row r="182" spans="2:8" ht="15.75" x14ac:dyDescent="0.25">
      <c r="B182" s="64" t="s">
        <v>371</v>
      </c>
      <c r="C182" s="59"/>
      <c r="D182" s="65" t="s">
        <v>110</v>
      </c>
      <c r="E182" s="39" t="s">
        <v>1374</v>
      </c>
      <c r="F182" s="71" t="s">
        <v>349</v>
      </c>
      <c r="G182" s="70" t="s">
        <v>99</v>
      </c>
      <c r="H182" s="35"/>
    </row>
    <row r="183" spans="2:8" ht="15.75" x14ac:dyDescent="0.25">
      <c r="B183" s="64" t="s">
        <v>373</v>
      </c>
      <c r="C183" s="59"/>
      <c r="D183" s="65" t="s">
        <v>110</v>
      </c>
      <c r="E183" s="39" t="s">
        <v>1375</v>
      </c>
      <c r="F183" s="71" t="s">
        <v>349</v>
      </c>
      <c r="G183" s="70" t="s">
        <v>99</v>
      </c>
      <c r="H183" s="35"/>
    </row>
    <row r="184" spans="2:8" ht="15.75" x14ac:dyDescent="0.25">
      <c r="B184" s="64" t="s">
        <v>375</v>
      </c>
      <c r="C184" s="59"/>
      <c r="D184" s="65" t="s">
        <v>110</v>
      </c>
      <c r="E184" s="39" t="s">
        <v>1376</v>
      </c>
      <c r="F184" s="71" t="s">
        <v>349</v>
      </c>
      <c r="G184" s="70" t="s">
        <v>99</v>
      </c>
      <c r="H184" s="35"/>
    </row>
    <row r="185" spans="2:8" ht="25.5" x14ac:dyDescent="0.25">
      <c r="B185" s="64" t="s">
        <v>376</v>
      </c>
      <c r="C185" s="59" t="s">
        <v>1162</v>
      </c>
      <c r="D185" s="65" t="s">
        <v>110</v>
      </c>
      <c r="E185" s="39" t="s">
        <v>1163</v>
      </c>
      <c r="F185" s="71" t="s">
        <v>349</v>
      </c>
      <c r="G185" s="70" t="s">
        <v>99</v>
      </c>
      <c r="H185" s="35"/>
    </row>
    <row r="186" spans="2:8" ht="25.5" x14ac:dyDescent="0.25">
      <c r="B186" s="64" t="s">
        <v>377</v>
      </c>
      <c r="C186" s="59" t="s">
        <v>1162</v>
      </c>
      <c r="D186" s="65" t="s">
        <v>110</v>
      </c>
      <c r="E186" s="39" t="s">
        <v>364</v>
      </c>
      <c r="F186" s="71" t="s">
        <v>359</v>
      </c>
      <c r="G186" s="70" t="s">
        <v>99</v>
      </c>
      <c r="H186" s="35"/>
    </row>
    <row r="187" spans="2:8" x14ac:dyDescent="0.25">
      <c r="B187" s="64" t="s">
        <v>1164</v>
      </c>
      <c r="C187" s="59"/>
      <c r="D187" s="65" t="s">
        <v>110</v>
      </c>
      <c r="E187" s="100" t="s">
        <v>1165</v>
      </c>
      <c r="F187" s="71"/>
      <c r="G187" s="70" t="s">
        <v>99</v>
      </c>
      <c r="H187" s="35"/>
    </row>
    <row r="188" spans="2:8" ht="25.5" x14ac:dyDescent="0.25">
      <c r="B188" s="64" t="s">
        <v>1166</v>
      </c>
      <c r="C188" s="59" t="s">
        <v>1112</v>
      </c>
      <c r="D188" s="65" t="s">
        <v>110</v>
      </c>
      <c r="E188" s="39" t="s">
        <v>366</v>
      </c>
      <c r="F188" s="71" t="s">
        <v>253</v>
      </c>
      <c r="G188" s="87" t="str">
        <f>VLOOKUP($E$11,$M$589:$BZ$608,51,FALSE)</f>
        <v>No</v>
      </c>
      <c r="H188" s="35"/>
    </row>
    <row r="189" spans="2:8" ht="25.5" x14ac:dyDescent="0.25">
      <c r="B189" s="64" t="s">
        <v>1167</v>
      </c>
      <c r="C189" s="59" t="s">
        <v>1112</v>
      </c>
      <c r="D189" s="65" t="s">
        <v>110</v>
      </c>
      <c r="E189" s="39" t="s">
        <v>368</v>
      </c>
      <c r="F189" s="71" t="s">
        <v>253</v>
      </c>
      <c r="G189" s="87" t="str">
        <f>VLOOKUP($E$11,$M$589:$BZ$608,52,FALSE)</f>
        <v>No</v>
      </c>
      <c r="H189" s="35"/>
    </row>
    <row r="190" spans="2:8" ht="28.5" x14ac:dyDescent="0.25">
      <c r="B190" s="64" t="s">
        <v>1168</v>
      </c>
      <c r="C190" s="59" t="s">
        <v>1169</v>
      </c>
      <c r="D190" s="65" t="s">
        <v>110</v>
      </c>
      <c r="E190" s="39" t="s">
        <v>1377</v>
      </c>
      <c r="F190" s="71" t="s">
        <v>370</v>
      </c>
      <c r="G190" s="87" t="str">
        <f>VLOOKUP($E$11,$M$589:$BZ$608,50,FALSE)</f>
        <v>Yes</v>
      </c>
      <c r="H190" s="35"/>
    </row>
    <row r="191" spans="2:8" ht="25.5" x14ac:dyDescent="0.25">
      <c r="B191" s="64" t="s">
        <v>1170</v>
      </c>
      <c r="C191" s="59" t="s">
        <v>1171</v>
      </c>
      <c r="D191" s="65" t="s">
        <v>110</v>
      </c>
      <c r="E191" s="39" t="s">
        <v>372</v>
      </c>
      <c r="F191" s="71" t="s">
        <v>253</v>
      </c>
      <c r="G191" s="87" t="str">
        <f>VLOOKUP($E$11,$M$589:$BZ$608,53,FALSE)</f>
        <v>Yes</v>
      </c>
      <c r="H191" s="35"/>
    </row>
    <row r="192" spans="2:8" ht="25.5" x14ac:dyDescent="0.25">
      <c r="B192" s="64" t="s">
        <v>1172</v>
      </c>
      <c r="C192" s="59" t="s">
        <v>1171</v>
      </c>
      <c r="D192" s="65" t="s">
        <v>110</v>
      </c>
      <c r="E192" s="39" t="s">
        <v>374</v>
      </c>
      <c r="F192" s="71" t="s">
        <v>253</v>
      </c>
      <c r="G192" s="87" t="str">
        <f>VLOOKUP($E$11,$M$589:$BZ$608,54,FALSE)</f>
        <v>Yes</v>
      </c>
      <c r="H192" s="35"/>
    </row>
    <row r="193" spans="2:9" ht="25.5" x14ac:dyDescent="0.25">
      <c r="B193" s="64" t="s">
        <v>1173</v>
      </c>
      <c r="C193" s="59" t="s">
        <v>1171</v>
      </c>
      <c r="D193" s="65" t="s">
        <v>110</v>
      </c>
      <c r="E193" s="100" t="s">
        <v>977</v>
      </c>
      <c r="F193" s="71"/>
      <c r="G193" s="87" t="str">
        <f>VLOOKUP($E$11,$M$589:$BZ$608,48,FALSE)</f>
        <v>D-DT-5200 Sh 2</v>
      </c>
      <c r="H193" s="35"/>
    </row>
    <row r="194" spans="2:9" ht="25.5" x14ac:dyDescent="0.25">
      <c r="B194" s="64" t="s">
        <v>1174</v>
      </c>
      <c r="C194" s="59" t="s">
        <v>1171</v>
      </c>
      <c r="D194" s="65" t="s">
        <v>110</v>
      </c>
      <c r="E194" s="100" t="s">
        <v>978</v>
      </c>
      <c r="F194" s="71"/>
      <c r="G194" s="87" t="str">
        <f>VLOOKUP($E$11,$M$589:$BZ$608,49,FALSE)</f>
        <v>D-DT-5200 Sh 1</v>
      </c>
      <c r="H194" s="35"/>
    </row>
    <row r="195" spans="2:9" ht="25.5" x14ac:dyDescent="0.25">
      <c r="B195" s="64" t="s">
        <v>1175</v>
      </c>
      <c r="C195" s="59" t="s">
        <v>1176</v>
      </c>
      <c r="D195" s="65" t="s">
        <v>110</v>
      </c>
      <c r="E195" s="100" t="s">
        <v>1177</v>
      </c>
      <c r="F195" s="71" t="s">
        <v>253</v>
      </c>
      <c r="G195" s="70" t="str">
        <f>VLOOKUP($E$11,$M$589:$DA$608,69,FALSE)</f>
        <v>No</v>
      </c>
      <c r="H195" s="35"/>
    </row>
    <row r="196" spans="2:9" x14ac:dyDescent="0.25">
      <c r="B196" s="64" t="s">
        <v>1178</v>
      </c>
      <c r="C196" s="59"/>
      <c r="D196" s="65" t="s">
        <v>110</v>
      </c>
      <c r="E196" s="100" t="s">
        <v>1179</v>
      </c>
      <c r="F196" s="71" t="s">
        <v>349</v>
      </c>
      <c r="G196" s="70" t="s">
        <v>99</v>
      </c>
      <c r="H196" s="99"/>
    </row>
    <row r="197" spans="2:9" x14ac:dyDescent="0.25">
      <c r="B197" s="88"/>
      <c r="C197" s="89"/>
      <c r="D197" s="102"/>
      <c r="E197" s="103"/>
      <c r="F197" s="104"/>
      <c r="G197" s="105"/>
      <c r="H197" s="106"/>
    </row>
    <row r="198" spans="2:9" s="38" customFormat="1" ht="15.75" customHeight="1" x14ac:dyDescent="0.25">
      <c r="B198" s="58" t="s">
        <v>378</v>
      </c>
      <c r="C198" s="59" t="s">
        <v>379</v>
      </c>
      <c r="D198" s="215" t="s">
        <v>380</v>
      </c>
      <c r="E198" s="216"/>
      <c r="F198" s="217"/>
      <c r="G198" s="98"/>
      <c r="H198" s="99"/>
      <c r="I198" s="42"/>
    </row>
    <row r="199" spans="2:9" ht="25.5" x14ac:dyDescent="0.25">
      <c r="B199" s="64" t="s">
        <v>381</v>
      </c>
      <c r="C199" s="59" t="s">
        <v>1030</v>
      </c>
      <c r="D199" s="65" t="s">
        <v>110</v>
      </c>
      <c r="E199" s="39" t="s">
        <v>382</v>
      </c>
      <c r="F199" s="71"/>
      <c r="G199" s="70" t="s">
        <v>976</v>
      </c>
      <c r="H199" s="35"/>
    </row>
    <row r="200" spans="2:9" ht="18.75" customHeight="1" x14ac:dyDescent="0.25">
      <c r="B200" s="64" t="s">
        <v>383</v>
      </c>
      <c r="C200" s="59" t="s">
        <v>1030</v>
      </c>
      <c r="D200" s="65" t="s">
        <v>110</v>
      </c>
      <c r="E200" s="39" t="s">
        <v>384</v>
      </c>
      <c r="F200" s="71"/>
      <c r="G200" s="70" t="s">
        <v>385</v>
      </c>
      <c r="H200" s="35" t="s">
        <v>99</v>
      </c>
    </row>
    <row r="201" spans="2:9" ht="16.5" customHeight="1" x14ac:dyDescent="0.25">
      <c r="B201" s="64" t="s">
        <v>386</v>
      </c>
      <c r="C201" s="59" t="s">
        <v>1030</v>
      </c>
      <c r="D201" s="65"/>
      <c r="E201" s="39" t="s">
        <v>1031</v>
      </c>
      <c r="F201" s="71"/>
      <c r="G201" s="70" t="s">
        <v>1032</v>
      </c>
      <c r="H201" s="35" t="s">
        <v>99</v>
      </c>
    </row>
    <row r="202" spans="2:9" ht="25.5" customHeight="1" x14ac:dyDescent="0.25">
      <c r="B202" s="64" t="s">
        <v>389</v>
      </c>
      <c r="C202" s="59" t="s">
        <v>1038</v>
      </c>
      <c r="D202" s="65" t="s">
        <v>110</v>
      </c>
      <c r="E202" s="39" t="s">
        <v>1180</v>
      </c>
      <c r="F202" s="71" t="s">
        <v>387</v>
      </c>
      <c r="G202" s="70" t="s">
        <v>388</v>
      </c>
      <c r="H202" s="35"/>
    </row>
    <row r="203" spans="2:9" ht="12.75" customHeight="1" x14ac:dyDescent="0.25">
      <c r="B203" s="64" t="s">
        <v>391</v>
      </c>
      <c r="C203" s="59"/>
      <c r="D203" s="65"/>
      <c r="E203" s="100" t="s">
        <v>1033</v>
      </c>
      <c r="F203" s="71" t="s">
        <v>387</v>
      </c>
      <c r="G203" s="70" t="s">
        <v>388</v>
      </c>
      <c r="H203" s="35"/>
    </row>
    <row r="204" spans="2:9" ht="12.75" customHeight="1" x14ac:dyDescent="0.25">
      <c r="B204" s="64" t="s">
        <v>393</v>
      </c>
      <c r="C204" s="59"/>
      <c r="D204" s="65"/>
      <c r="E204" s="100" t="s">
        <v>1034</v>
      </c>
      <c r="F204" s="71" t="s">
        <v>387</v>
      </c>
      <c r="G204" s="70" t="s">
        <v>1035</v>
      </c>
      <c r="H204" s="35"/>
    </row>
    <row r="205" spans="2:9" ht="12.75" customHeight="1" x14ac:dyDescent="0.25">
      <c r="B205" s="64" t="s">
        <v>395</v>
      </c>
      <c r="C205" s="59"/>
      <c r="D205" s="65"/>
      <c r="E205" s="100" t="s">
        <v>1036</v>
      </c>
      <c r="F205" s="71" t="s">
        <v>387</v>
      </c>
      <c r="G205" s="70" t="s">
        <v>1037</v>
      </c>
      <c r="H205" s="35"/>
    </row>
    <row r="206" spans="2:9" ht="25.5" x14ac:dyDescent="0.25">
      <c r="B206" s="64" t="s">
        <v>397</v>
      </c>
      <c r="C206" s="59" t="s">
        <v>1039</v>
      </c>
      <c r="D206" s="65"/>
      <c r="E206" s="100" t="s">
        <v>390</v>
      </c>
      <c r="F206" s="71" t="s">
        <v>387</v>
      </c>
      <c r="G206" s="70" t="s">
        <v>99</v>
      </c>
      <c r="H206" s="35"/>
    </row>
    <row r="207" spans="2:9" ht="25.5" x14ac:dyDescent="0.25">
      <c r="B207" s="64" t="s">
        <v>399</v>
      </c>
      <c r="C207" s="59" t="s">
        <v>1039</v>
      </c>
      <c r="D207" s="65"/>
      <c r="E207" s="100" t="s">
        <v>392</v>
      </c>
      <c r="F207" s="71" t="s">
        <v>387</v>
      </c>
      <c r="G207" s="70" t="s">
        <v>99</v>
      </c>
      <c r="H207" s="35"/>
    </row>
    <row r="208" spans="2:9" ht="25.5" x14ac:dyDescent="0.25">
      <c r="B208" s="64" t="s">
        <v>401</v>
      </c>
      <c r="C208" s="59" t="s">
        <v>1039</v>
      </c>
      <c r="D208" s="65"/>
      <c r="E208" s="100" t="s">
        <v>394</v>
      </c>
      <c r="F208" s="71" t="s">
        <v>387</v>
      </c>
      <c r="G208" s="70" t="s">
        <v>99</v>
      </c>
      <c r="H208" s="35"/>
    </row>
    <row r="209" spans="2:9" ht="25.5" x14ac:dyDescent="0.25">
      <c r="B209" s="64" t="s">
        <v>1040</v>
      </c>
      <c r="C209" s="59" t="s">
        <v>1039</v>
      </c>
      <c r="D209" s="65"/>
      <c r="E209" s="100" t="s">
        <v>396</v>
      </c>
      <c r="F209" s="71" t="s">
        <v>387</v>
      </c>
      <c r="G209" s="70" t="s">
        <v>99</v>
      </c>
      <c r="H209" s="35"/>
    </row>
    <row r="210" spans="2:9" x14ac:dyDescent="0.25">
      <c r="B210" s="64" t="s">
        <v>1041</v>
      </c>
      <c r="C210" s="59" t="s">
        <v>1042</v>
      </c>
      <c r="D210" s="65" t="s">
        <v>110</v>
      </c>
      <c r="E210" s="39" t="s">
        <v>398</v>
      </c>
      <c r="F210" s="71" t="s">
        <v>253</v>
      </c>
      <c r="G210" s="70" t="s">
        <v>98</v>
      </c>
      <c r="H210" s="35"/>
    </row>
    <row r="211" spans="2:9" ht="25.5" x14ac:dyDescent="0.25">
      <c r="B211" s="64" t="s">
        <v>1043</v>
      </c>
      <c r="C211" s="59" t="s">
        <v>1044</v>
      </c>
      <c r="D211" s="65" t="s">
        <v>110</v>
      </c>
      <c r="E211" s="39" t="s">
        <v>400</v>
      </c>
      <c r="F211" s="71"/>
      <c r="G211" s="70" t="s">
        <v>98</v>
      </c>
      <c r="H211" s="35"/>
    </row>
    <row r="212" spans="2:9" ht="35.25" customHeight="1" x14ac:dyDescent="0.25">
      <c r="B212" s="64" t="s">
        <v>1045</v>
      </c>
      <c r="C212" s="59" t="s">
        <v>1046</v>
      </c>
      <c r="D212" s="65" t="s">
        <v>110</v>
      </c>
      <c r="E212" s="39" t="s">
        <v>979</v>
      </c>
      <c r="F212" s="71" t="s">
        <v>253</v>
      </c>
      <c r="G212" s="70" t="s">
        <v>98</v>
      </c>
      <c r="H212" s="106"/>
    </row>
    <row r="213" spans="2:9" s="41" customFormat="1" ht="32.25" customHeight="1" x14ac:dyDescent="0.25">
      <c r="B213" s="58" t="s">
        <v>402</v>
      </c>
      <c r="C213" s="59" t="s">
        <v>1019</v>
      </c>
      <c r="D213" s="215" t="s">
        <v>404</v>
      </c>
      <c r="E213" s="216"/>
      <c r="F213" s="217"/>
      <c r="G213" s="107"/>
      <c r="H213" s="99"/>
      <c r="I213" s="42"/>
    </row>
    <row r="214" spans="2:9" x14ac:dyDescent="0.25">
      <c r="B214" s="64" t="s">
        <v>405</v>
      </c>
      <c r="C214" s="59" t="s">
        <v>1020</v>
      </c>
      <c r="D214" s="65" t="s">
        <v>110</v>
      </c>
      <c r="E214" s="39" t="s">
        <v>406</v>
      </c>
      <c r="F214" s="71" t="s">
        <v>407</v>
      </c>
      <c r="G214" s="70" t="s">
        <v>99</v>
      </c>
      <c r="H214" s="35"/>
    </row>
    <row r="215" spans="2:9" ht="38.25" x14ac:dyDescent="0.25">
      <c r="B215" s="64" t="s">
        <v>408</v>
      </c>
      <c r="C215" s="59" t="s">
        <v>1021</v>
      </c>
      <c r="D215" s="65" t="s">
        <v>110</v>
      </c>
      <c r="E215" s="103" t="s">
        <v>411</v>
      </c>
      <c r="F215" s="104" t="s">
        <v>253</v>
      </c>
      <c r="G215" s="105" t="s">
        <v>98</v>
      </c>
      <c r="H215" s="35"/>
    </row>
    <row r="216" spans="2:9" ht="25.5" x14ac:dyDescent="0.25">
      <c r="B216" s="64" t="s">
        <v>410</v>
      </c>
      <c r="C216" s="59" t="s">
        <v>1022</v>
      </c>
      <c r="D216" s="65"/>
      <c r="E216" s="39" t="s">
        <v>1024</v>
      </c>
      <c r="F216" s="71" t="s">
        <v>253</v>
      </c>
      <c r="G216" s="70" t="s">
        <v>98</v>
      </c>
      <c r="H216" s="35"/>
    </row>
    <row r="217" spans="2:9" ht="32.25" customHeight="1" x14ac:dyDescent="0.25">
      <c r="B217" s="64" t="s">
        <v>1025</v>
      </c>
      <c r="C217" s="59" t="s">
        <v>1023</v>
      </c>
      <c r="D217" s="65" t="s">
        <v>110</v>
      </c>
      <c r="E217" s="39" t="s">
        <v>409</v>
      </c>
      <c r="F217" s="71"/>
      <c r="G217" s="70" t="str">
        <f>VLOOKUP($E$11,$M$589:$DC$608,70,FALSE)</f>
        <v>240-56030489 and D-DT-5407</v>
      </c>
      <c r="H217" s="35"/>
    </row>
    <row r="218" spans="2:9" ht="15.75" customHeight="1" x14ac:dyDescent="0.25">
      <c r="B218" s="64"/>
      <c r="C218" s="59"/>
      <c r="D218" s="65"/>
      <c r="E218" s="103"/>
      <c r="F218" s="104"/>
      <c r="G218" s="105"/>
      <c r="H218" s="106"/>
    </row>
    <row r="219" spans="2:9" s="38" customFormat="1" ht="15.75" customHeight="1" x14ac:dyDescent="0.25">
      <c r="B219" s="58" t="s">
        <v>412</v>
      </c>
      <c r="C219" s="59" t="s">
        <v>403</v>
      </c>
      <c r="D219" s="215" t="s">
        <v>414</v>
      </c>
      <c r="E219" s="216"/>
      <c r="F219" s="217"/>
      <c r="G219" s="107"/>
      <c r="H219" s="99"/>
      <c r="I219" s="42"/>
    </row>
    <row r="220" spans="2:9" x14ac:dyDescent="0.25">
      <c r="B220" s="64" t="s">
        <v>415</v>
      </c>
      <c r="C220" s="59" t="s">
        <v>1016</v>
      </c>
      <c r="D220" s="65" t="s">
        <v>110</v>
      </c>
      <c r="E220" s="39" t="s">
        <v>416</v>
      </c>
      <c r="F220" s="71"/>
      <c r="G220" s="70" t="str">
        <f>VLOOKUP($E$11,$M$589:$BZ$608,61,FALSE)</f>
        <v>Flat pad</v>
      </c>
      <c r="H220" s="35"/>
    </row>
    <row r="221" spans="2:9" x14ac:dyDescent="0.25">
      <c r="B221" s="64" t="s">
        <v>417</v>
      </c>
      <c r="C221" s="59" t="s">
        <v>1016</v>
      </c>
      <c r="D221" s="65" t="s">
        <v>110</v>
      </c>
      <c r="E221" s="39" t="s">
        <v>418</v>
      </c>
      <c r="F221" s="71"/>
      <c r="G221" s="83"/>
      <c r="H221" s="35"/>
    </row>
    <row r="222" spans="2:9" x14ac:dyDescent="0.25">
      <c r="B222" s="64" t="s">
        <v>419</v>
      </c>
      <c r="C222" s="59" t="s">
        <v>1016</v>
      </c>
      <c r="D222" s="65"/>
      <c r="E222" s="100" t="s">
        <v>420</v>
      </c>
      <c r="F222" s="71" t="s">
        <v>319</v>
      </c>
      <c r="G222" s="83" t="str">
        <f>IF($G$220="Stem","N/A",(VLOOKUP($E$11,$M$589:$DC$608,71,FALSE)))</f>
        <v>8 x 50</v>
      </c>
      <c r="H222" s="35"/>
    </row>
    <row r="223" spans="2:9" x14ac:dyDescent="0.25">
      <c r="B223" s="64" t="s">
        <v>421</v>
      </c>
      <c r="C223" s="59" t="s">
        <v>1016</v>
      </c>
      <c r="D223" s="65"/>
      <c r="E223" s="100" t="s">
        <v>422</v>
      </c>
      <c r="F223" s="71" t="s">
        <v>319</v>
      </c>
      <c r="G223" s="83">
        <f>IF($G$220="Stem","N/A",(VLOOKUP($E$11,$M$589:$DC$608,72,FALSE)))</f>
        <v>20</v>
      </c>
      <c r="H223" s="35"/>
    </row>
    <row r="224" spans="2:9" x14ac:dyDescent="0.25">
      <c r="B224" s="64" t="s">
        <v>423</v>
      </c>
      <c r="C224" s="59" t="s">
        <v>1016</v>
      </c>
      <c r="D224" s="65"/>
      <c r="E224" s="100" t="s">
        <v>424</v>
      </c>
      <c r="F224" s="71"/>
      <c r="G224" s="83" t="str">
        <f>IF($G$220="Stem","N/A","Aluminium")</f>
        <v>Aluminium</v>
      </c>
      <c r="H224" s="35"/>
    </row>
    <row r="225" spans="2:9" ht="25.5" x14ac:dyDescent="0.25">
      <c r="B225" s="64" t="s">
        <v>425</v>
      </c>
      <c r="C225" s="59" t="s">
        <v>1016</v>
      </c>
      <c r="D225" s="65" t="s">
        <v>110</v>
      </c>
      <c r="E225" s="39" t="s">
        <v>426</v>
      </c>
      <c r="F225" s="71" t="s">
        <v>253</v>
      </c>
      <c r="G225" s="83" t="s">
        <v>98</v>
      </c>
      <c r="H225" s="35"/>
    </row>
    <row r="226" spans="2:9" ht="25.5" x14ac:dyDescent="0.25">
      <c r="B226" s="64" t="s">
        <v>427</v>
      </c>
      <c r="C226" s="59" t="s">
        <v>1016</v>
      </c>
      <c r="D226" s="65" t="s">
        <v>110</v>
      </c>
      <c r="E226" s="39" t="s">
        <v>428</v>
      </c>
      <c r="F226" s="71" t="s">
        <v>253</v>
      </c>
      <c r="G226" s="83" t="s">
        <v>98</v>
      </c>
      <c r="H226" s="35"/>
    </row>
    <row r="227" spans="2:9" ht="25.5" x14ac:dyDescent="0.25">
      <c r="B227" s="64" t="s">
        <v>429</v>
      </c>
      <c r="C227" s="59" t="s">
        <v>1017</v>
      </c>
      <c r="D227" s="65" t="s">
        <v>110</v>
      </c>
      <c r="E227" s="39" t="s">
        <v>430</v>
      </c>
      <c r="F227" s="71" t="s">
        <v>253</v>
      </c>
      <c r="G227" s="83" t="s">
        <v>98</v>
      </c>
      <c r="H227" s="35"/>
    </row>
    <row r="228" spans="2:9" x14ac:dyDescent="0.25">
      <c r="B228" s="64" t="s">
        <v>431</v>
      </c>
      <c r="C228" s="59" t="s">
        <v>1018</v>
      </c>
      <c r="D228" s="65"/>
      <c r="E228" s="39" t="s">
        <v>432</v>
      </c>
      <c r="F228" s="71"/>
      <c r="G228" s="83"/>
      <c r="H228" s="35"/>
    </row>
    <row r="229" spans="2:9" ht="25.5" x14ac:dyDescent="0.25">
      <c r="B229" s="64" t="s">
        <v>433</v>
      </c>
      <c r="C229" s="59" t="s">
        <v>1017</v>
      </c>
      <c r="D229" s="65" t="s">
        <v>110</v>
      </c>
      <c r="E229" s="39" t="s">
        <v>434</v>
      </c>
      <c r="F229" s="71" t="s">
        <v>253</v>
      </c>
      <c r="G229" s="83" t="s">
        <v>98</v>
      </c>
      <c r="H229" s="35"/>
    </row>
    <row r="230" spans="2:9" ht="38.25" x14ac:dyDescent="0.25">
      <c r="B230" s="64" t="s">
        <v>435</v>
      </c>
      <c r="C230" s="59" t="s">
        <v>1018</v>
      </c>
      <c r="D230" s="65"/>
      <c r="E230" s="100" t="s">
        <v>436</v>
      </c>
      <c r="F230" s="71" t="s">
        <v>253</v>
      </c>
      <c r="G230" s="83" t="s">
        <v>98</v>
      </c>
      <c r="H230" s="35"/>
    </row>
    <row r="231" spans="2:9" ht="25.5" x14ac:dyDescent="0.25">
      <c r="B231" s="64" t="s">
        <v>437</v>
      </c>
      <c r="C231" s="59" t="s">
        <v>1018</v>
      </c>
      <c r="D231" s="65"/>
      <c r="E231" s="100" t="s">
        <v>438</v>
      </c>
      <c r="F231" s="71" t="s">
        <v>253</v>
      </c>
      <c r="G231" s="87" t="str">
        <f>VLOOKUP($E$11,$M$589:$BZ$608,55,FALSE)</f>
        <v>Yes</v>
      </c>
      <c r="H231" s="35"/>
    </row>
    <row r="232" spans="2:9" ht="25.5" x14ac:dyDescent="0.25">
      <c r="B232" s="64" t="s">
        <v>439</v>
      </c>
      <c r="C232" s="59" t="s">
        <v>1018</v>
      </c>
      <c r="D232" s="65"/>
      <c r="E232" s="100" t="s">
        <v>440</v>
      </c>
      <c r="F232" s="71" t="s">
        <v>253</v>
      </c>
      <c r="G232" s="87" t="str">
        <f>VLOOKUP($E$11,$M$589:$BZ$608,56,FALSE)</f>
        <v>Yes</v>
      </c>
      <c r="H232" s="35"/>
    </row>
    <row r="233" spans="2:9" x14ac:dyDescent="0.25">
      <c r="B233" s="64" t="s">
        <v>441</v>
      </c>
      <c r="C233" s="59" t="s">
        <v>1018</v>
      </c>
      <c r="D233" s="65"/>
      <c r="E233" s="100" t="s">
        <v>1181</v>
      </c>
      <c r="F233" s="71" t="s">
        <v>442</v>
      </c>
      <c r="G233" s="87" t="str">
        <f>VLOOKUP($E$11,$M$589:$BZ$608,56,FALSE)</f>
        <v>Yes</v>
      </c>
      <c r="H233" s="35"/>
    </row>
    <row r="234" spans="2:9" ht="25.5" x14ac:dyDescent="0.25">
      <c r="B234" s="64" t="s">
        <v>443</v>
      </c>
      <c r="C234" s="59" t="s">
        <v>1018</v>
      </c>
      <c r="D234" s="65"/>
      <c r="E234" s="100" t="s">
        <v>444</v>
      </c>
      <c r="F234" s="71"/>
      <c r="G234" s="87" t="str">
        <f>IF($G$114="Yes","Yes","N/A")</f>
        <v>N/A</v>
      </c>
      <c r="H234" s="35"/>
    </row>
    <row r="235" spans="2:9" x14ac:dyDescent="0.25">
      <c r="B235" s="88"/>
      <c r="C235" s="89"/>
      <c r="D235" s="102"/>
      <c r="E235" s="103"/>
      <c r="F235" s="104"/>
      <c r="G235" s="105"/>
      <c r="H235" s="106"/>
    </row>
    <row r="236" spans="2:9" s="41" customFormat="1" ht="15.75" x14ac:dyDescent="0.25">
      <c r="B236" s="58" t="s">
        <v>445</v>
      </c>
      <c r="C236" s="59" t="s">
        <v>413</v>
      </c>
      <c r="D236" s="215" t="s">
        <v>447</v>
      </c>
      <c r="E236" s="216"/>
      <c r="F236" s="217"/>
      <c r="G236" s="107"/>
      <c r="H236" s="99"/>
      <c r="I236" s="42"/>
    </row>
    <row r="237" spans="2:9" x14ac:dyDescent="0.25">
      <c r="B237" s="64" t="s">
        <v>448</v>
      </c>
      <c r="C237" s="59" t="s">
        <v>1012</v>
      </c>
      <c r="D237" s="65" t="s">
        <v>110</v>
      </c>
      <c r="E237" s="39" t="s">
        <v>449</v>
      </c>
      <c r="F237" s="71" t="s">
        <v>253</v>
      </c>
      <c r="G237" s="70" t="s">
        <v>98</v>
      </c>
      <c r="H237" s="35"/>
    </row>
    <row r="238" spans="2:9" ht="25.5" x14ac:dyDescent="0.25">
      <c r="B238" s="64" t="s">
        <v>450</v>
      </c>
      <c r="C238" s="59" t="s">
        <v>1013</v>
      </c>
      <c r="D238" s="65"/>
      <c r="E238" s="39" t="s">
        <v>1010</v>
      </c>
      <c r="F238" s="71" t="s">
        <v>253</v>
      </c>
      <c r="G238" s="83" t="s">
        <v>98</v>
      </c>
      <c r="H238" s="35"/>
    </row>
    <row r="239" spans="2:9" ht="25.5" x14ac:dyDescent="0.25">
      <c r="B239" s="64" t="s">
        <v>451</v>
      </c>
      <c r="C239" s="59" t="s">
        <v>1013</v>
      </c>
      <c r="D239" s="65" t="s">
        <v>110</v>
      </c>
      <c r="E239" s="100" t="s">
        <v>965</v>
      </c>
      <c r="F239" s="71" t="s">
        <v>319</v>
      </c>
      <c r="G239" s="86">
        <f>VLOOKUP($E$11,$M$589:$BZ$608,57,FALSE)</f>
        <v>3950</v>
      </c>
      <c r="H239" s="35"/>
    </row>
    <row r="240" spans="2:9" ht="25.5" x14ac:dyDescent="0.25">
      <c r="B240" s="64" t="s">
        <v>453</v>
      </c>
      <c r="C240" s="59" t="s">
        <v>1014</v>
      </c>
      <c r="D240" s="65" t="s">
        <v>110</v>
      </c>
      <c r="E240" s="39" t="s">
        <v>452</v>
      </c>
      <c r="F240" s="71" t="s">
        <v>319</v>
      </c>
      <c r="G240" s="83">
        <v>2500</v>
      </c>
      <c r="H240" s="35"/>
    </row>
    <row r="241" spans="2:9" ht="25.5" x14ac:dyDescent="0.25">
      <c r="B241" s="64" t="s">
        <v>1011</v>
      </c>
      <c r="C241" s="59" t="s">
        <v>1015</v>
      </c>
      <c r="D241" s="65" t="s">
        <v>110</v>
      </c>
      <c r="E241" s="39" t="s">
        <v>454</v>
      </c>
      <c r="F241" s="71"/>
      <c r="G241" s="83" t="s">
        <v>99</v>
      </c>
      <c r="H241" s="35"/>
    </row>
    <row r="242" spans="2:9" ht="38.25" x14ac:dyDescent="0.25">
      <c r="B242" s="64" t="s">
        <v>1003</v>
      </c>
      <c r="C242" s="59" t="s">
        <v>1004</v>
      </c>
      <c r="D242" s="65" t="s">
        <v>110</v>
      </c>
      <c r="E242" s="39" t="s">
        <v>1005</v>
      </c>
      <c r="F242" s="71" t="s">
        <v>253</v>
      </c>
      <c r="G242" s="83" t="s">
        <v>98</v>
      </c>
      <c r="H242" s="99"/>
    </row>
    <row r="243" spans="2:9" ht="25.5" x14ac:dyDescent="0.25">
      <c r="B243" s="64" t="s">
        <v>1006</v>
      </c>
      <c r="C243" s="59" t="s">
        <v>1004</v>
      </c>
      <c r="D243" s="65"/>
      <c r="E243" s="100" t="s">
        <v>1007</v>
      </c>
      <c r="F243" s="71" t="s">
        <v>319</v>
      </c>
      <c r="G243" s="83" t="s">
        <v>99</v>
      </c>
      <c r="H243" s="99"/>
    </row>
    <row r="244" spans="2:9" x14ac:dyDescent="0.25">
      <c r="B244" s="64" t="s">
        <v>1008</v>
      </c>
      <c r="C244" s="59" t="s">
        <v>1004</v>
      </c>
      <c r="D244" s="65"/>
      <c r="E244" s="100" t="s">
        <v>1009</v>
      </c>
      <c r="F244" s="71" t="s">
        <v>253</v>
      </c>
      <c r="G244" s="83" t="s">
        <v>98</v>
      </c>
      <c r="H244" s="99"/>
    </row>
    <row r="245" spans="2:9" x14ac:dyDescent="0.25">
      <c r="B245" s="88"/>
      <c r="C245" s="89"/>
      <c r="D245" s="102"/>
      <c r="E245" s="103"/>
      <c r="F245" s="104"/>
      <c r="G245" s="105"/>
      <c r="H245" s="106"/>
    </row>
    <row r="246" spans="2:9" s="38" customFormat="1" ht="15.75" customHeight="1" x14ac:dyDescent="0.25">
      <c r="B246" s="58" t="s">
        <v>455</v>
      </c>
      <c r="C246" s="59" t="s">
        <v>446</v>
      </c>
      <c r="D246" s="215" t="s">
        <v>457</v>
      </c>
      <c r="E246" s="216"/>
      <c r="F246" s="217"/>
      <c r="G246" s="107"/>
      <c r="H246" s="99"/>
      <c r="I246" s="42"/>
    </row>
    <row r="247" spans="2:9" x14ac:dyDescent="0.25">
      <c r="B247" s="64"/>
      <c r="C247" s="59" t="s">
        <v>1000</v>
      </c>
      <c r="D247" s="65" t="s">
        <v>110</v>
      </c>
      <c r="E247" s="39" t="s">
        <v>458</v>
      </c>
      <c r="F247" s="71"/>
      <c r="G247" s="70"/>
      <c r="H247" s="35"/>
    </row>
    <row r="248" spans="2:9" ht="51" x14ac:dyDescent="0.25">
      <c r="B248" s="64" t="s">
        <v>459</v>
      </c>
      <c r="C248" s="59" t="s">
        <v>1000</v>
      </c>
      <c r="D248" s="65"/>
      <c r="E248" s="100" t="s">
        <v>460</v>
      </c>
      <c r="F248" s="71"/>
      <c r="G248" s="87" t="str">
        <f>VLOOKUP($E$11,$M$589:$BZ$608,58,FALSE)</f>
        <v>Ceramic (porcelain)/ Silicone rubber composite</v>
      </c>
      <c r="H248" s="108"/>
    </row>
    <row r="249" spans="2:9" ht="26.25" customHeight="1" x14ac:dyDescent="0.25">
      <c r="B249" s="64" t="s">
        <v>461</v>
      </c>
      <c r="C249" s="59" t="s">
        <v>1000</v>
      </c>
      <c r="D249" s="65"/>
      <c r="E249" s="100" t="s">
        <v>462</v>
      </c>
      <c r="F249" s="71"/>
      <c r="G249" s="70" t="s">
        <v>99</v>
      </c>
      <c r="H249" s="35"/>
    </row>
    <row r="250" spans="2:9" ht="31.5" customHeight="1" x14ac:dyDescent="0.25">
      <c r="B250" s="64" t="s">
        <v>463</v>
      </c>
      <c r="C250" s="59"/>
      <c r="D250" s="65"/>
      <c r="E250" s="100" t="s">
        <v>956</v>
      </c>
      <c r="F250" s="71"/>
      <c r="G250" s="70" t="s">
        <v>99</v>
      </c>
      <c r="H250" s="175"/>
    </row>
    <row r="251" spans="2:9" ht="25.5" x14ac:dyDescent="0.25">
      <c r="B251" s="64" t="s">
        <v>464</v>
      </c>
      <c r="C251" s="59" t="s">
        <v>1000</v>
      </c>
      <c r="D251" s="65"/>
      <c r="E251" s="100" t="s">
        <v>980</v>
      </c>
      <c r="F251" s="71" t="s">
        <v>253</v>
      </c>
      <c r="G251" s="107" t="s">
        <v>98</v>
      </c>
      <c r="H251" s="108"/>
    </row>
    <row r="252" spans="2:9" ht="38.25" x14ac:dyDescent="0.25">
      <c r="B252" s="64" t="s">
        <v>465</v>
      </c>
      <c r="C252" s="59" t="s">
        <v>1000</v>
      </c>
      <c r="D252" s="65"/>
      <c r="E252" s="100" t="s">
        <v>1182</v>
      </c>
      <c r="F252" s="71" t="s">
        <v>253</v>
      </c>
      <c r="G252" s="107" t="s">
        <v>98</v>
      </c>
      <c r="H252" s="108"/>
    </row>
    <row r="253" spans="2:9" ht="25.5" x14ac:dyDescent="0.25">
      <c r="B253" s="64" t="s">
        <v>467</v>
      </c>
      <c r="C253" s="59" t="s">
        <v>1000</v>
      </c>
      <c r="D253" s="65" t="s">
        <v>110</v>
      </c>
      <c r="E253" s="100" t="s">
        <v>952</v>
      </c>
      <c r="F253" s="71"/>
      <c r="G253" s="107" t="s">
        <v>99</v>
      </c>
      <c r="H253" s="108"/>
    </row>
    <row r="254" spans="2:9" ht="25.5" x14ac:dyDescent="0.25">
      <c r="B254" s="64" t="s">
        <v>471</v>
      </c>
      <c r="C254" s="59" t="s">
        <v>1000</v>
      </c>
      <c r="D254" s="65" t="s">
        <v>110</v>
      </c>
      <c r="E254" s="100" t="s">
        <v>955</v>
      </c>
      <c r="F254" s="71" t="s">
        <v>253</v>
      </c>
      <c r="G254" s="107" t="s">
        <v>98</v>
      </c>
      <c r="H254" s="175"/>
    </row>
    <row r="255" spans="2:9" ht="25.5" x14ac:dyDescent="0.25">
      <c r="B255" s="64"/>
      <c r="C255" s="59" t="s">
        <v>1001</v>
      </c>
      <c r="D255" s="65" t="s">
        <v>110</v>
      </c>
      <c r="E255" s="39" t="s">
        <v>466</v>
      </c>
      <c r="F255" s="71"/>
      <c r="G255" s="107"/>
      <c r="H255" s="35"/>
    </row>
    <row r="256" spans="2:9" ht="25.5" x14ac:dyDescent="0.25">
      <c r="B256" s="64" t="s">
        <v>473</v>
      </c>
      <c r="C256" s="59" t="s">
        <v>1001</v>
      </c>
      <c r="D256" s="65"/>
      <c r="E256" s="100" t="s">
        <v>468</v>
      </c>
      <c r="F256" s="71" t="s">
        <v>469</v>
      </c>
      <c r="G256" s="87" t="str">
        <f>VLOOKUP($E$11,$M$589:$BZ$608,34,FALSE)</f>
        <v>53,7</v>
      </c>
      <c r="H256" s="108"/>
    </row>
    <row r="257" spans="2:9" x14ac:dyDescent="0.25">
      <c r="B257" s="64" t="s">
        <v>953</v>
      </c>
      <c r="C257" s="59" t="s">
        <v>1001</v>
      </c>
      <c r="D257" s="65"/>
      <c r="E257" s="100" t="s">
        <v>1183</v>
      </c>
      <c r="F257" s="71" t="s">
        <v>469</v>
      </c>
      <c r="G257" s="184">
        <v>31</v>
      </c>
      <c r="H257" s="175"/>
    </row>
    <row r="258" spans="2:9" x14ac:dyDescent="0.25">
      <c r="B258" s="64"/>
      <c r="C258" s="59" t="s">
        <v>1002</v>
      </c>
      <c r="D258" s="65" t="s">
        <v>110</v>
      </c>
      <c r="E258" s="39" t="s">
        <v>470</v>
      </c>
      <c r="F258" s="71"/>
      <c r="G258" s="107"/>
      <c r="H258" s="35"/>
    </row>
    <row r="259" spans="2:9" x14ac:dyDescent="0.25">
      <c r="B259" s="64" t="s">
        <v>954</v>
      </c>
      <c r="C259" s="59" t="s">
        <v>1002</v>
      </c>
      <c r="D259" s="65"/>
      <c r="E259" s="100" t="s">
        <v>472</v>
      </c>
      <c r="F259" s="71" t="s">
        <v>319</v>
      </c>
      <c r="G259" s="83" t="str">
        <f>VLOOKUP($E$11,$M$589:$BZ$608,62,FALSE)</f>
        <v>xxxxxxxxxx</v>
      </c>
      <c r="H259" s="108"/>
    </row>
    <row r="260" spans="2:9" x14ac:dyDescent="0.25">
      <c r="B260" s="64" t="s">
        <v>973</v>
      </c>
      <c r="C260" s="59" t="s">
        <v>1002</v>
      </c>
      <c r="D260" s="65"/>
      <c r="E260" s="100" t="s">
        <v>474</v>
      </c>
      <c r="F260" s="71" t="s">
        <v>319</v>
      </c>
      <c r="G260" s="83" t="s">
        <v>99</v>
      </c>
      <c r="H260" s="108"/>
    </row>
    <row r="261" spans="2:9" x14ac:dyDescent="0.25">
      <c r="B261" s="88"/>
      <c r="C261" s="89"/>
      <c r="D261" s="102"/>
      <c r="E261" s="103"/>
      <c r="F261" s="104"/>
      <c r="G261" s="105"/>
      <c r="H261" s="106"/>
    </row>
    <row r="262" spans="2:9" s="41" customFormat="1" ht="15.75" customHeight="1" x14ac:dyDescent="0.25">
      <c r="B262" s="58" t="s">
        <v>475</v>
      </c>
      <c r="C262" s="59" t="s">
        <v>456</v>
      </c>
      <c r="D262" s="215" t="s">
        <v>477</v>
      </c>
      <c r="E262" s="216"/>
      <c r="F262" s="217"/>
      <c r="G262" s="107"/>
      <c r="H262" s="99"/>
      <c r="I262" s="42"/>
    </row>
    <row r="263" spans="2:9" x14ac:dyDescent="0.25">
      <c r="B263" s="64"/>
      <c r="C263" s="59"/>
      <c r="D263" s="65" t="s">
        <v>110</v>
      </c>
      <c r="E263" s="39" t="s">
        <v>478</v>
      </c>
      <c r="F263" s="71"/>
      <c r="G263" s="70"/>
      <c r="H263" s="35"/>
    </row>
    <row r="264" spans="2:9" ht="25.5" x14ac:dyDescent="0.25">
      <c r="B264" s="64">
        <v>13.1</v>
      </c>
      <c r="C264" s="59" t="s">
        <v>993</v>
      </c>
      <c r="D264" s="65"/>
      <c r="E264" s="100" t="s">
        <v>1184</v>
      </c>
      <c r="F264" s="71" t="s">
        <v>253</v>
      </c>
      <c r="G264" s="83" t="s">
        <v>98</v>
      </c>
      <c r="H264" s="35"/>
    </row>
    <row r="265" spans="2:9" ht="25.5" x14ac:dyDescent="0.25">
      <c r="B265" s="64">
        <v>13.2</v>
      </c>
      <c r="C265" s="59" t="s">
        <v>993</v>
      </c>
      <c r="D265" s="65"/>
      <c r="E265" s="100" t="s">
        <v>479</v>
      </c>
      <c r="F265" s="71" t="s">
        <v>253</v>
      </c>
      <c r="G265" s="83" t="s">
        <v>98</v>
      </c>
      <c r="H265" s="35"/>
    </row>
    <row r="266" spans="2:9" ht="25.5" x14ac:dyDescent="0.25">
      <c r="B266" s="64">
        <v>13.3</v>
      </c>
      <c r="C266" s="59" t="s">
        <v>994</v>
      </c>
      <c r="D266" s="65"/>
      <c r="E266" s="100" t="s">
        <v>480</v>
      </c>
      <c r="F266" s="71" t="s">
        <v>253</v>
      </c>
      <c r="G266" s="83" t="s">
        <v>98</v>
      </c>
      <c r="H266" s="35"/>
    </row>
    <row r="267" spans="2:9" ht="25.5" x14ac:dyDescent="0.25">
      <c r="B267" s="64">
        <v>13.4</v>
      </c>
      <c r="C267" s="59" t="s">
        <v>994</v>
      </c>
      <c r="D267" s="65"/>
      <c r="E267" s="100" t="s">
        <v>481</v>
      </c>
      <c r="F267" s="71" t="s">
        <v>253</v>
      </c>
      <c r="G267" s="83" t="s">
        <v>98</v>
      </c>
      <c r="H267" s="35"/>
    </row>
    <row r="268" spans="2:9" x14ac:dyDescent="0.25">
      <c r="B268" s="64" t="s">
        <v>482</v>
      </c>
      <c r="C268" s="59" t="s">
        <v>995</v>
      </c>
      <c r="D268" s="65"/>
      <c r="E268" s="100" t="s">
        <v>483</v>
      </c>
      <c r="F268" s="71" t="s">
        <v>319</v>
      </c>
      <c r="G268" s="83">
        <v>30</v>
      </c>
      <c r="H268" s="35"/>
    </row>
    <row r="269" spans="2:9" x14ac:dyDescent="0.25">
      <c r="B269" s="64"/>
      <c r="C269" s="59" t="s">
        <v>996</v>
      </c>
      <c r="D269" s="65" t="s">
        <v>110</v>
      </c>
      <c r="E269" s="39" t="s">
        <v>484</v>
      </c>
      <c r="F269" s="71"/>
      <c r="G269" s="70"/>
      <c r="H269" s="35"/>
    </row>
    <row r="270" spans="2:9" ht="25.5" x14ac:dyDescent="0.25">
      <c r="B270" s="64" t="s">
        <v>485</v>
      </c>
      <c r="C270" s="59" t="s">
        <v>996</v>
      </c>
      <c r="D270" s="65"/>
      <c r="E270" s="100" t="s">
        <v>486</v>
      </c>
      <c r="F270" s="71" t="s">
        <v>253</v>
      </c>
      <c r="G270" s="70" t="s">
        <v>98</v>
      </c>
      <c r="H270" s="35"/>
    </row>
    <row r="271" spans="2:9" x14ac:dyDescent="0.25">
      <c r="B271" s="64" t="s">
        <v>487</v>
      </c>
      <c r="C271" s="59" t="s">
        <v>996</v>
      </c>
      <c r="D271" s="65"/>
      <c r="E271" s="100" t="s">
        <v>488</v>
      </c>
      <c r="F271" s="71" t="s">
        <v>319</v>
      </c>
      <c r="G271" s="70">
        <v>15</v>
      </c>
      <c r="H271" s="35"/>
    </row>
    <row r="272" spans="2:9" ht="25.5" x14ac:dyDescent="0.25">
      <c r="B272" s="64" t="s">
        <v>489</v>
      </c>
      <c r="C272" s="59" t="s">
        <v>997</v>
      </c>
      <c r="D272" s="65" t="s">
        <v>110</v>
      </c>
      <c r="E272" s="39" t="s">
        <v>490</v>
      </c>
      <c r="F272" s="71"/>
      <c r="G272" s="70" t="s">
        <v>491</v>
      </c>
      <c r="H272" s="35"/>
    </row>
    <row r="273" spans="2:9" ht="38.25" x14ac:dyDescent="0.25">
      <c r="B273" s="64" t="s">
        <v>492</v>
      </c>
      <c r="C273" s="59" t="s">
        <v>998</v>
      </c>
      <c r="D273" s="65" t="s">
        <v>110</v>
      </c>
      <c r="E273" s="39" t="s">
        <v>493</v>
      </c>
      <c r="F273" s="71" t="s">
        <v>253</v>
      </c>
      <c r="G273" s="70" t="s">
        <v>98</v>
      </c>
      <c r="H273" s="35"/>
    </row>
    <row r="274" spans="2:9" ht="25.5" x14ac:dyDescent="0.25">
      <c r="B274" s="64" t="s">
        <v>494</v>
      </c>
      <c r="C274" s="59" t="s">
        <v>998</v>
      </c>
      <c r="D274" s="65" t="s">
        <v>110</v>
      </c>
      <c r="E274" s="39" t="s">
        <v>495</v>
      </c>
      <c r="F274" s="71" t="s">
        <v>253</v>
      </c>
      <c r="G274" s="70" t="s">
        <v>98</v>
      </c>
      <c r="H274" s="35"/>
    </row>
    <row r="275" spans="2:9" ht="25.5" x14ac:dyDescent="0.25">
      <c r="B275" s="64" t="s">
        <v>966</v>
      </c>
      <c r="C275" s="59" t="s">
        <v>999</v>
      </c>
      <c r="D275" s="65" t="s">
        <v>110</v>
      </c>
      <c r="E275" s="39" t="s">
        <v>1185</v>
      </c>
      <c r="F275" s="71" t="s">
        <v>253</v>
      </c>
      <c r="G275" s="70" t="s">
        <v>98</v>
      </c>
      <c r="H275" s="99"/>
    </row>
    <row r="276" spans="2:9" x14ac:dyDescent="0.25">
      <c r="B276" s="88"/>
      <c r="C276" s="89"/>
      <c r="D276" s="102"/>
      <c r="E276" s="103"/>
      <c r="F276" s="104"/>
      <c r="G276" s="105"/>
      <c r="H276" s="106"/>
    </row>
    <row r="277" spans="2:9" s="41" customFormat="1" ht="15.75" customHeight="1" x14ac:dyDescent="0.25">
      <c r="B277" s="58" t="s">
        <v>496</v>
      </c>
      <c r="C277" s="59" t="s">
        <v>476</v>
      </c>
      <c r="D277" s="215" t="s">
        <v>498</v>
      </c>
      <c r="E277" s="216"/>
      <c r="F277" s="217"/>
      <c r="G277" s="107"/>
      <c r="H277" s="99"/>
      <c r="I277" s="42"/>
    </row>
    <row r="278" spans="2:9" x14ac:dyDescent="0.25">
      <c r="B278" s="64"/>
      <c r="C278" s="59" t="s">
        <v>988</v>
      </c>
      <c r="D278" s="65" t="s">
        <v>110</v>
      </c>
      <c r="E278" s="39" t="s">
        <v>499</v>
      </c>
      <c r="F278" s="71"/>
      <c r="G278" s="70"/>
      <c r="H278" s="35"/>
    </row>
    <row r="279" spans="2:9" ht="27.75" customHeight="1" x14ac:dyDescent="0.25">
      <c r="B279" s="64">
        <v>14.1</v>
      </c>
      <c r="C279" s="59" t="s">
        <v>988</v>
      </c>
      <c r="D279" s="65"/>
      <c r="E279" s="100" t="s">
        <v>500</v>
      </c>
      <c r="F279" s="71" t="s">
        <v>253</v>
      </c>
      <c r="G279" s="83" t="str">
        <f>IF($G$90="N/A","N/A","Yes")</f>
        <v>Yes</v>
      </c>
      <c r="H279" s="35"/>
    </row>
    <row r="280" spans="2:9" ht="25.5" x14ac:dyDescent="0.25">
      <c r="B280" s="64">
        <v>14.2</v>
      </c>
      <c r="C280" s="59" t="s">
        <v>988</v>
      </c>
      <c r="D280" s="65"/>
      <c r="E280" s="100" t="s">
        <v>501</v>
      </c>
      <c r="F280" s="71" t="s">
        <v>253</v>
      </c>
      <c r="G280" s="83" t="str">
        <f>IF($G$90="N/A","N/A","Yes")</f>
        <v>Yes</v>
      </c>
      <c r="H280" s="35"/>
    </row>
    <row r="281" spans="2:9" ht="51" x14ac:dyDescent="0.25">
      <c r="B281" s="64">
        <v>14.3</v>
      </c>
      <c r="C281" s="59" t="s">
        <v>989</v>
      </c>
      <c r="D281" s="65" t="s">
        <v>110</v>
      </c>
      <c r="E281" s="39" t="s">
        <v>502</v>
      </c>
      <c r="F281" s="71" t="s">
        <v>253</v>
      </c>
      <c r="G281" s="70" t="s">
        <v>98</v>
      </c>
      <c r="H281" s="35"/>
    </row>
    <row r="282" spans="2:9" ht="25.5" x14ac:dyDescent="0.25">
      <c r="B282" s="64" t="s">
        <v>503</v>
      </c>
      <c r="C282" s="59" t="s">
        <v>983</v>
      </c>
      <c r="D282" s="65" t="s">
        <v>110</v>
      </c>
      <c r="E282" s="39" t="s">
        <v>1186</v>
      </c>
      <c r="F282" s="71" t="s">
        <v>253</v>
      </c>
      <c r="G282" s="70" t="s">
        <v>98</v>
      </c>
      <c r="H282" s="35"/>
    </row>
    <row r="283" spans="2:9" ht="25.5" x14ac:dyDescent="0.25">
      <c r="B283" s="64" t="s">
        <v>505</v>
      </c>
      <c r="C283" s="59" t="s">
        <v>984</v>
      </c>
      <c r="D283" s="65" t="s">
        <v>110</v>
      </c>
      <c r="E283" s="39" t="s">
        <v>985</v>
      </c>
      <c r="F283" s="71" t="s">
        <v>253</v>
      </c>
      <c r="G283" s="70" t="s">
        <v>98</v>
      </c>
      <c r="H283" s="35"/>
    </row>
    <row r="284" spans="2:9" ht="25.5" x14ac:dyDescent="0.25">
      <c r="B284" s="64" t="s">
        <v>507</v>
      </c>
      <c r="C284" s="59" t="s">
        <v>990</v>
      </c>
      <c r="D284" s="65" t="s">
        <v>110</v>
      </c>
      <c r="E284" s="39" t="s">
        <v>1187</v>
      </c>
      <c r="F284" s="71" t="s">
        <v>253</v>
      </c>
      <c r="G284" s="70" t="s">
        <v>98</v>
      </c>
      <c r="H284" s="35"/>
    </row>
    <row r="285" spans="2:9" x14ac:dyDescent="0.25">
      <c r="B285" s="64"/>
      <c r="C285" s="59" t="s">
        <v>991</v>
      </c>
      <c r="D285" s="65" t="s">
        <v>110</v>
      </c>
      <c r="E285" s="225" t="s">
        <v>504</v>
      </c>
      <c r="F285" s="226"/>
      <c r="G285" s="107"/>
      <c r="H285" s="99"/>
    </row>
    <row r="286" spans="2:9" ht="25.5" x14ac:dyDescent="0.25">
      <c r="B286" s="64" t="s">
        <v>508</v>
      </c>
      <c r="C286" s="59" t="s">
        <v>991</v>
      </c>
      <c r="D286" s="65"/>
      <c r="E286" s="100" t="s">
        <v>506</v>
      </c>
      <c r="F286" s="71" t="s">
        <v>253</v>
      </c>
      <c r="G286" s="70" t="s">
        <v>98</v>
      </c>
      <c r="H286" s="35"/>
    </row>
    <row r="287" spans="2:9" ht="25.5" x14ac:dyDescent="0.25">
      <c r="B287" s="64" t="s">
        <v>986</v>
      </c>
      <c r="C287" s="59" t="s">
        <v>991</v>
      </c>
      <c r="D287" s="65"/>
      <c r="E287" s="100" t="s">
        <v>981</v>
      </c>
      <c r="F287" s="71" t="s">
        <v>319</v>
      </c>
      <c r="G287" s="70">
        <v>5</v>
      </c>
      <c r="H287" s="35"/>
    </row>
    <row r="288" spans="2:9" ht="25.5" x14ac:dyDescent="0.25">
      <c r="B288" s="64" t="s">
        <v>987</v>
      </c>
      <c r="C288" s="59" t="s">
        <v>992</v>
      </c>
      <c r="D288" s="65" t="s">
        <v>110</v>
      </c>
      <c r="E288" s="39" t="s">
        <v>982</v>
      </c>
      <c r="F288" s="71" t="s">
        <v>253</v>
      </c>
      <c r="G288" s="70" t="s">
        <v>98</v>
      </c>
      <c r="H288" s="35"/>
    </row>
    <row r="289" spans="2:9" x14ac:dyDescent="0.25">
      <c r="B289" s="64"/>
      <c r="C289" s="59"/>
      <c r="D289" s="65"/>
      <c r="E289" s="40"/>
      <c r="F289" s="74"/>
      <c r="G289" s="98"/>
      <c r="H289" s="99"/>
    </row>
    <row r="290" spans="2:9" x14ac:dyDescent="0.25">
      <c r="B290" s="88"/>
      <c r="C290" s="89"/>
      <c r="D290" s="102"/>
      <c r="E290" s="103"/>
      <c r="F290" s="104"/>
      <c r="G290" s="105"/>
      <c r="H290" s="106"/>
    </row>
    <row r="291" spans="2:9" s="41" customFormat="1" ht="48.75" customHeight="1" x14ac:dyDescent="0.25">
      <c r="B291" s="58" t="s">
        <v>509</v>
      </c>
      <c r="C291" s="59" t="s">
        <v>497</v>
      </c>
      <c r="D291" s="227" t="s">
        <v>1378</v>
      </c>
      <c r="E291" s="228"/>
      <c r="F291" s="229"/>
      <c r="G291" s="107"/>
      <c r="H291" s="99"/>
      <c r="I291" s="42"/>
    </row>
    <row r="292" spans="2:9" ht="15.75" x14ac:dyDescent="0.25">
      <c r="B292" s="64">
        <v>15.1</v>
      </c>
      <c r="C292" s="59" t="s">
        <v>1188</v>
      </c>
      <c r="D292" s="65" t="s">
        <v>110</v>
      </c>
      <c r="E292" s="39" t="s">
        <v>1379</v>
      </c>
      <c r="F292" s="71" t="s">
        <v>253</v>
      </c>
      <c r="G292" s="70" t="s">
        <v>98</v>
      </c>
      <c r="H292" s="35"/>
    </row>
    <row r="293" spans="2:9" ht="41.25" x14ac:dyDescent="0.25">
      <c r="B293" s="64">
        <v>15.2</v>
      </c>
      <c r="C293" s="59" t="s">
        <v>1189</v>
      </c>
      <c r="D293" s="65" t="s">
        <v>110</v>
      </c>
      <c r="E293" s="39" t="s">
        <v>1380</v>
      </c>
      <c r="F293" s="71" t="s">
        <v>227</v>
      </c>
      <c r="G293" s="70" t="s">
        <v>511</v>
      </c>
      <c r="H293" s="35"/>
    </row>
    <row r="294" spans="2:9" ht="15.75" x14ac:dyDescent="0.25">
      <c r="B294" s="64"/>
      <c r="C294" s="59" t="s">
        <v>1190</v>
      </c>
      <c r="D294" s="65" t="s">
        <v>110</v>
      </c>
      <c r="E294" s="39" t="s">
        <v>1381</v>
      </c>
      <c r="F294" s="71"/>
      <c r="G294" s="70"/>
      <c r="H294" s="35"/>
    </row>
    <row r="295" spans="2:9" ht="15.75" customHeight="1" x14ac:dyDescent="0.25">
      <c r="B295" s="64">
        <v>15.3</v>
      </c>
      <c r="C295" s="59"/>
      <c r="D295" s="65"/>
      <c r="E295" s="100" t="s">
        <v>1382</v>
      </c>
      <c r="F295" s="71" t="s">
        <v>227</v>
      </c>
      <c r="G295" s="83" t="s">
        <v>512</v>
      </c>
      <c r="H295" s="35"/>
    </row>
    <row r="296" spans="2:9" ht="34.5" customHeight="1" x14ac:dyDescent="0.25">
      <c r="B296" s="64">
        <v>15.4</v>
      </c>
      <c r="C296" s="59"/>
      <c r="D296" s="65" t="s">
        <v>110</v>
      </c>
      <c r="E296" s="100" t="s">
        <v>958</v>
      </c>
      <c r="F296" s="71" t="s">
        <v>216</v>
      </c>
      <c r="G296" s="83" t="s">
        <v>513</v>
      </c>
      <c r="H296" s="35"/>
    </row>
    <row r="297" spans="2:9" ht="34.5" customHeight="1" x14ac:dyDescent="0.25">
      <c r="B297" s="64"/>
      <c r="C297" s="59"/>
      <c r="D297" s="65"/>
      <c r="E297" s="100" t="s">
        <v>959</v>
      </c>
      <c r="F297" s="71" t="s">
        <v>960</v>
      </c>
      <c r="G297" s="83" t="s">
        <v>99</v>
      </c>
      <c r="H297" s="35"/>
    </row>
    <row r="298" spans="2:9" ht="34.5" customHeight="1" x14ac:dyDescent="0.25">
      <c r="B298" s="64"/>
      <c r="C298" s="59"/>
      <c r="D298" s="65"/>
      <c r="E298" s="100" t="s">
        <v>961</v>
      </c>
      <c r="F298" s="71" t="s">
        <v>216</v>
      </c>
      <c r="G298" s="83" t="s">
        <v>962</v>
      </c>
      <c r="H298" s="35"/>
    </row>
    <row r="299" spans="2:9" ht="34.5" customHeight="1" x14ac:dyDescent="0.25">
      <c r="B299" s="64"/>
      <c r="C299" s="59"/>
      <c r="D299" s="65"/>
      <c r="E299" s="100" t="s">
        <v>963</v>
      </c>
      <c r="F299" s="71" t="s">
        <v>960</v>
      </c>
      <c r="G299" s="83" t="s">
        <v>99</v>
      </c>
      <c r="H299" s="35"/>
    </row>
    <row r="300" spans="2:9" ht="34.5" customHeight="1" x14ac:dyDescent="0.25">
      <c r="B300" s="64"/>
      <c r="C300" s="59"/>
      <c r="D300" s="65" t="s">
        <v>110</v>
      </c>
      <c r="E300" s="100" t="s">
        <v>1383</v>
      </c>
      <c r="F300" s="71" t="s">
        <v>964</v>
      </c>
      <c r="G300" s="83" t="s">
        <v>99</v>
      </c>
      <c r="H300" s="35"/>
    </row>
    <row r="301" spans="2:9" ht="41.25" x14ac:dyDescent="0.25">
      <c r="B301" s="64"/>
      <c r="C301" s="59" t="s">
        <v>1191</v>
      </c>
      <c r="D301" s="65" t="s">
        <v>110</v>
      </c>
      <c r="E301" s="39" t="s">
        <v>1384</v>
      </c>
      <c r="F301" s="71"/>
      <c r="G301" s="70"/>
      <c r="H301" s="35"/>
    </row>
    <row r="302" spans="2:9" ht="12.75" customHeight="1" x14ac:dyDescent="0.25">
      <c r="B302" s="64">
        <v>15.5</v>
      </c>
      <c r="C302" s="59"/>
      <c r="D302" s="65"/>
      <c r="E302" s="100" t="s">
        <v>514</v>
      </c>
      <c r="F302" s="71"/>
      <c r="G302" s="87" t="str">
        <f>VLOOKUP($E$11,$M$589:$BZ$608,59,FALSE)</f>
        <v>DILO DN8</v>
      </c>
      <c r="H302" s="35"/>
    </row>
    <row r="303" spans="2:9" ht="12.75" customHeight="1" x14ac:dyDescent="0.25">
      <c r="B303" s="64">
        <v>15.6</v>
      </c>
      <c r="C303" s="59"/>
      <c r="D303" s="65"/>
      <c r="E303" s="100" t="s">
        <v>515</v>
      </c>
      <c r="F303" s="71" t="s">
        <v>319</v>
      </c>
      <c r="G303" s="83" t="s">
        <v>1192</v>
      </c>
      <c r="H303" s="35"/>
    </row>
    <row r="304" spans="2:9" ht="12.75" customHeight="1" x14ac:dyDescent="0.25">
      <c r="B304" s="64" t="s">
        <v>516</v>
      </c>
      <c r="C304" s="59"/>
      <c r="D304" s="65"/>
      <c r="E304" s="100" t="s">
        <v>517</v>
      </c>
      <c r="F304" s="71" t="s">
        <v>253</v>
      </c>
      <c r="G304" s="83" t="s">
        <v>98</v>
      </c>
      <c r="H304" s="35"/>
    </row>
    <row r="305" spans="2:8" ht="25.5" x14ac:dyDescent="0.25">
      <c r="B305" s="64" t="s">
        <v>518</v>
      </c>
      <c r="C305" s="59"/>
      <c r="D305" s="65"/>
      <c r="E305" s="100" t="s">
        <v>519</v>
      </c>
      <c r="F305" s="71" t="s">
        <v>253</v>
      </c>
      <c r="G305" s="83" t="s">
        <v>98</v>
      </c>
      <c r="H305" s="35"/>
    </row>
    <row r="306" spans="2:8" ht="25.5" x14ac:dyDescent="0.25">
      <c r="B306" s="64" t="s">
        <v>520</v>
      </c>
      <c r="C306" s="59"/>
      <c r="D306" s="65"/>
      <c r="E306" s="100" t="s">
        <v>521</v>
      </c>
      <c r="F306" s="71"/>
      <c r="G306" s="70" t="str">
        <f>VLOOKUP($E$11,$M$589:$DC$608,73,FALSE)</f>
        <v>D-DT-5407</v>
      </c>
      <c r="H306" s="35"/>
    </row>
    <row r="307" spans="2:8" ht="25.5" x14ac:dyDescent="0.25">
      <c r="B307" s="64" t="s">
        <v>522</v>
      </c>
      <c r="C307" s="59"/>
      <c r="D307" s="65"/>
      <c r="E307" s="100" t="s">
        <v>523</v>
      </c>
      <c r="F307" s="71" t="s">
        <v>253</v>
      </c>
      <c r="G307" s="83" t="s">
        <v>98</v>
      </c>
      <c r="H307" s="35"/>
    </row>
    <row r="308" spans="2:8" ht="25.5" x14ac:dyDescent="0.25">
      <c r="B308" s="64" t="s">
        <v>524</v>
      </c>
      <c r="C308" s="59"/>
      <c r="D308" s="65"/>
      <c r="E308" s="100" t="s">
        <v>525</v>
      </c>
      <c r="F308" s="71"/>
      <c r="G308" s="83" t="s">
        <v>99</v>
      </c>
      <c r="H308" s="35"/>
    </row>
    <row r="309" spans="2:8" ht="25.5" x14ac:dyDescent="0.25">
      <c r="B309" s="64" t="s">
        <v>526</v>
      </c>
      <c r="C309" s="59"/>
      <c r="D309" s="65"/>
      <c r="E309" s="100" t="s">
        <v>527</v>
      </c>
      <c r="F309" s="71" t="s">
        <v>253</v>
      </c>
      <c r="G309" s="83" t="s">
        <v>98</v>
      </c>
      <c r="H309" s="35"/>
    </row>
    <row r="310" spans="2:8" ht="54" x14ac:dyDescent="0.25">
      <c r="B310" s="64" t="s">
        <v>528</v>
      </c>
      <c r="C310" s="59"/>
      <c r="D310" s="65"/>
      <c r="E310" s="100" t="s">
        <v>1385</v>
      </c>
      <c r="F310" s="71" t="s">
        <v>253</v>
      </c>
      <c r="G310" s="83" t="s">
        <v>98</v>
      </c>
      <c r="H310" s="35"/>
    </row>
    <row r="311" spans="2:8" ht="25.5" x14ac:dyDescent="0.25">
      <c r="B311" s="64" t="s">
        <v>529</v>
      </c>
      <c r="C311" s="59"/>
      <c r="D311" s="65"/>
      <c r="E311" s="100" t="s">
        <v>530</v>
      </c>
      <c r="F311" s="71" t="s">
        <v>253</v>
      </c>
      <c r="G311" s="83" t="s">
        <v>98</v>
      </c>
      <c r="H311" s="35"/>
    </row>
    <row r="312" spans="2:8" ht="27" customHeight="1" x14ac:dyDescent="0.25">
      <c r="B312" s="64" t="s">
        <v>531</v>
      </c>
      <c r="C312" s="59"/>
      <c r="D312" s="65"/>
      <c r="E312" s="100" t="s">
        <v>532</v>
      </c>
      <c r="F312" s="109"/>
      <c r="G312" s="83" t="s">
        <v>1193</v>
      </c>
      <c r="H312" s="35"/>
    </row>
    <row r="313" spans="2:8" ht="25.5" x14ac:dyDescent="0.25">
      <c r="B313" s="64" t="s">
        <v>533</v>
      </c>
      <c r="C313" s="59"/>
      <c r="D313" s="65"/>
      <c r="E313" s="100" t="s">
        <v>1194</v>
      </c>
      <c r="F313" s="109"/>
      <c r="G313" s="107" t="str">
        <f>IF($G$20&lt;146,"Common","Separate")</f>
        <v>Common</v>
      </c>
      <c r="H313" s="35"/>
    </row>
    <row r="314" spans="2:8" ht="25.5" x14ac:dyDescent="0.25">
      <c r="B314" s="64" t="s">
        <v>534</v>
      </c>
      <c r="C314" s="59"/>
      <c r="D314" s="65"/>
      <c r="E314" s="100" t="s">
        <v>535</v>
      </c>
      <c r="F314" s="109"/>
      <c r="G314" s="83" t="s">
        <v>99</v>
      </c>
      <c r="H314" s="35"/>
    </row>
    <row r="315" spans="2:8" ht="25.5" x14ac:dyDescent="0.25">
      <c r="B315" s="64" t="s">
        <v>536</v>
      </c>
      <c r="C315" s="59"/>
      <c r="D315" s="65"/>
      <c r="E315" s="100" t="s">
        <v>1195</v>
      </c>
      <c r="F315" s="71" t="s">
        <v>253</v>
      </c>
      <c r="G315" s="107" t="s">
        <v>98</v>
      </c>
      <c r="H315" s="35"/>
    </row>
    <row r="316" spans="2:8" ht="25.5" x14ac:dyDescent="0.25">
      <c r="B316" s="64" t="s">
        <v>537</v>
      </c>
      <c r="C316" s="59"/>
      <c r="D316" s="65"/>
      <c r="E316" s="100" t="s">
        <v>1196</v>
      </c>
      <c r="F316" s="71" t="s">
        <v>253</v>
      </c>
      <c r="G316" s="107" t="s">
        <v>98</v>
      </c>
      <c r="H316" s="35"/>
    </row>
    <row r="317" spans="2:8" ht="25.5" x14ac:dyDescent="0.25">
      <c r="B317" s="64" t="s">
        <v>539</v>
      </c>
      <c r="C317" s="59"/>
      <c r="D317" s="65"/>
      <c r="E317" s="100" t="s">
        <v>1197</v>
      </c>
      <c r="F317" s="71" t="s">
        <v>253</v>
      </c>
      <c r="G317" s="107" t="s">
        <v>98</v>
      </c>
      <c r="H317" s="35"/>
    </row>
    <row r="318" spans="2:8" ht="25.5" x14ac:dyDescent="0.25">
      <c r="B318" s="64" t="s">
        <v>541</v>
      </c>
      <c r="C318" s="59"/>
      <c r="D318" s="65"/>
      <c r="E318" s="100" t="s">
        <v>538</v>
      </c>
      <c r="F318" s="71" t="s">
        <v>253</v>
      </c>
      <c r="G318" s="107" t="s">
        <v>98</v>
      </c>
      <c r="H318" s="35"/>
    </row>
    <row r="319" spans="2:8" ht="25.5" x14ac:dyDescent="0.25">
      <c r="B319" s="64" t="s">
        <v>1198</v>
      </c>
      <c r="C319" s="59"/>
      <c r="D319" s="65"/>
      <c r="E319" s="100" t="s">
        <v>540</v>
      </c>
      <c r="F319" s="71"/>
      <c r="G319" s="107" t="str">
        <f>VLOOKUP($E$11,$M$589:$DC$608,70,FALSE)</f>
        <v>240-56030489 and D-DT-5407</v>
      </c>
      <c r="H319" s="35"/>
    </row>
    <row r="320" spans="2:8" ht="15.75" x14ac:dyDescent="0.25">
      <c r="B320" s="64" t="s">
        <v>1199</v>
      </c>
      <c r="C320" s="59" t="s">
        <v>1200</v>
      </c>
      <c r="D320" s="65" t="s">
        <v>110</v>
      </c>
      <c r="E320" s="39" t="s">
        <v>1386</v>
      </c>
      <c r="F320" s="71" t="s">
        <v>253</v>
      </c>
      <c r="G320" s="83" t="s">
        <v>98</v>
      </c>
      <c r="H320" s="35"/>
    </row>
    <row r="321" spans="2:9" x14ac:dyDescent="0.25">
      <c r="B321" s="88"/>
      <c r="C321" s="89"/>
      <c r="D321" s="102"/>
      <c r="E321" s="103"/>
      <c r="F321" s="104"/>
      <c r="G321" s="105"/>
      <c r="H321" s="106"/>
    </row>
    <row r="322" spans="2:9" s="41" customFormat="1" ht="15.75" x14ac:dyDescent="0.25">
      <c r="B322" s="58" t="s">
        <v>542</v>
      </c>
      <c r="C322" s="59" t="s">
        <v>510</v>
      </c>
      <c r="D322" s="215" t="s">
        <v>544</v>
      </c>
      <c r="E322" s="216"/>
      <c r="F322" s="217"/>
      <c r="G322" s="107"/>
      <c r="H322" s="99"/>
      <c r="I322" s="42"/>
    </row>
    <row r="323" spans="2:9" x14ac:dyDescent="0.25">
      <c r="B323" s="64">
        <v>16.100000000000001</v>
      </c>
      <c r="C323" s="59" t="s">
        <v>1201</v>
      </c>
      <c r="D323" s="65" t="s">
        <v>110</v>
      </c>
      <c r="E323" s="39" t="s">
        <v>1202</v>
      </c>
      <c r="F323" s="71"/>
      <c r="G323" s="70" t="str">
        <f>VLOOKUP($E$11,$M$589:$BZ$608,63,FALSE)</f>
        <v>N/A</v>
      </c>
      <c r="H323" s="35"/>
    </row>
    <row r="324" spans="2:9" ht="25.5" x14ac:dyDescent="0.25">
      <c r="B324" s="64">
        <v>16.2</v>
      </c>
      <c r="C324" s="59"/>
      <c r="D324" s="65"/>
      <c r="E324" s="100" t="s">
        <v>1203</v>
      </c>
      <c r="F324" s="71" t="s">
        <v>253</v>
      </c>
      <c r="G324" s="70" t="s">
        <v>920</v>
      </c>
      <c r="H324" s="35"/>
    </row>
    <row r="325" spans="2:9" x14ac:dyDescent="0.25">
      <c r="B325" s="64">
        <v>16.3</v>
      </c>
      <c r="C325" s="59"/>
      <c r="D325" s="65"/>
      <c r="E325" s="100" t="s">
        <v>1204</v>
      </c>
      <c r="F325" s="71" t="s">
        <v>253</v>
      </c>
      <c r="G325" s="70" t="s">
        <v>920</v>
      </c>
      <c r="H325" s="35"/>
    </row>
    <row r="326" spans="2:9" x14ac:dyDescent="0.25">
      <c r="B326" s="64" t="s">
        <v>1205</v>
      </c>
      <c r="C326" s="59" t="s">
        <v>1201</v>
      </c>
      <c r="D326" s="65" t="s">
        <v>110</v>
      </c>
      <c r="E326" s="39" t="s">
        <v>545</v>
      </c>
      <c r="F326" s="71"/>
      <c r="G326" s="70" t="str">
        <f>VLOOKUP($E$11,$M$589:$BZ$608,64,FALSE)</f>
        <v>N/A</v>
      </c>
      <c r="H326" s="35"/>
    </row>
    <row r="327" spans="2:9" x14ac:dyDescent="0.25">
      <c r="B327" s="64">
        <v>16.5</v>
      </c>
      <c r="C327" s="59" t="s">
        <v>1206</v>
      </c>
      <c r="D327" s="65" t="s">
        <v>110</v>
      </c>
      <c r="E327" s="39" t="s">
        <v>546</v>
      </c>
      <c r="F327" s="71"/>
      <c r="G327" s="70" t="str">
        <f>VLOOKUP($E$11,$M$589:$BZ$608,65,FALSE)</f>
        <v>N/A</v>
      </c>
      <c r="H327" s="35"/>
    </row>
    <row r="328" spans="2:9" x14ac:dyDescent="0.25">
      <c r="B328" s="64">
        <v>16.600000000000001</v>
      </c>
      <c r="C328" s="59" t="s">
        <v>1207</v>
      </c>
      <c r="D328" s="65" t="s">
        <v>110</v>
      </c>
      <c r="E328" s="39" t="s">
        <v>547</v>
      </c>
      <c r="F328" s="71"/>
      <c r="G328" s="70" t="str">
        <f>IF($G$110="No","N/A",(VLOOKUP($E$11,$M$589:$DC$608,73,FALSE)))</f>
        <v>N/A</v>
      </c>
      <c r="H328" s="35"/>
    </row>
    <row r="329" spans="2:9" s="42" customFormat="1" x14ac:dyDescent="0.25">
      <c r="B329" s="64">
        <v>16.7</v>
      </c>
      <c r="C329" s="59" t="s">
        <v>1208</v>
      </c>
      <c r="D329" s="65" t="s">
        <v>110</v>
      </c>
      <c r="E329" s="39" t="s">
        <v>548</v>
      </c>
      <c r="F329" s="71" t="s">
        <v>103</v>
      </c>
      <c r="G329" s="70" t="str">
        <f>IF($G$110="Yes",G46,"N/A")</f>
        <v>N/A</v>
      </c>
      <c r="H329" s="35"/>
    </row>
    <row r="330" spans="2:9" s="42" customFormat="1" x14ac:dyDescent="0.25">
      <c r="B330" s="64"/>
      <c r="C330" s="59"/>
      <c r="D330" s="65"/>
      <c r="E330" s="39" t="s">
        <v>549</v>
      </c>
      <c r="F330" s="71" t="s">
        <v>145</v>
      </c>
      <c r="G330" s="70" t="str">
        <f>IF($G$110="Yes",G48,"N/A")</f>
        <v>N/A</v>
      </c>
      <c r="H330" s="35"/>
    </row>
    <row r="331" spans="2:9" x14ac:dyDescent="0.25">
      <c r="B331" s="64" t="s">
        <v>1209</v>
      </c>
      <c r="C331" s="59" t="s">
        <v>1208</v>
      </c>
      <c r="D331" s="65" t="s">
        <v>110</v>
      </c>
      <c r="E331" s="39" t="s">
        <v>550</v>
      </c>
      <c r="F331" s="71"/>
      <c r="G331" s="70" t="str">
        <f>VLOOKUP($E$11,$M$589:$BZ$608,66,FALSE)</f>
        <v>N/A</v>
      </c>
      <c r="H331" s="35"/>
    </row>
    <row r="332" spans="2:9" ht="25.5" x14ac:dyDescent="0.25">
      <c r="B332" s="64" t="s">
        <v>1210</v>
      </c>
      <c r="C332" s="59" t="s">
        <v>1207</v>
      </c>
      <c r="D332" s="65" t="s">
        <v>110</v>
      </c>
      <c r="E332" s="39" t="s">
        <v>551</v>
      </c>
      <c r="F332" s="71"/>
      <c r="G332" s="70" t="str">
        <f>IF($G$110="Yes",(VLOOKUP($E$11,$M$589:$DC$608,73,FALSE)),"N/A")</f>
        <v>N/A</v>
      </c>
      <c r="H332" s="35"/>
    </row>
    <row r="333" spans="2:9" x14ac:dyDescent="0.25">
      <c r="B333" s="64"/>
      <c r="C333" s="59" t="s">
        <v>1208</v>
      </c>
      <c r="D333" s="65" t="s">
        <v>110</v>
      </c>
      <c r="E333" s="110" t="s">
        <v>552</v>
      </c>
      <c r="F333" s="111"/>
      <c r="G333" s="107"/>
      <c r="H333" s="35"/>
    </row>
    <row r="334" spans="2:9" x14ac:dyDescent="0.25">
      <c r="B334" s="64" t="s">
        <v>555</v>
      </c>
      <c r="C334" s="59"/>
      <c r="D334" s="65"/>
      <c r="E334" s="39" t="s">
        <v>553</v>
      </c>
      <c r="F334" s="71"/>
      <c r="G334" s="70" t="str">
        <f>VLOOKUP($E$11,$M$589:$DA$608,67,FALSE)</f>
        <v>N/A</v>
      </c>
      <c r="H334" s="35"/>
    </row>
    <row r="335" spans="2:9" x14ac:dyDescent="0.25">
      <c r="B335" s="64" t="s">
        <v>558</v>
      </c>
      <c r="C335" s="59"/>
      <c r="D335" s="65"/>
      <c r="E335" s="39" t="s">
        <v>554</v>
      </c>
      <c r="F335" s="71"/>
      <c r="G335" s="70" t="str">
        <f>VLOOKUP($E$11,$M$589:$BW$608,32,FALSE)</f>
        <v>N/A</v>
      </c>
      <c r="H335" s="35"/>
    </row>
    <row r="336" spans="2:9" x14ac:dyDescent="0.25">
      <c r="B336" s="64" t="s">
        <v>559</v>
      </c>
      <c r="C336" s="59"/>
      <c r="D336" s="65"/>
      <c r="E336" s="39" t="s">
        <v>556</v>
      </c>
      <c r="F336" s="71" t="s">
        <v>102</v>
      </c>
      <c r="G336" s="70" t="str">
        <f>VLOOKUP($E$11,$M$589:$BW$608,36,FALSE)</f>
        <v>N/A</v>
      </c>
      <c r="H336" s="35"/>
    </row>
    <row r="337" spans="2:9" x14ac:dyDescent="0.25">
      <c r="B337" s="64"/>
      <c r="C337" s="59" t="s">
        <v>1208</v>
      </c>
      <c r="D337" s="65" t="s">
        <v>110</v>
      </c>
      <c r="E337" s="110" t="s">
        <v>557</v>
      </c>
      <c r="F337" s="111"/>
      <c r="G337" s="107"/>
      <c r="H337" s="35"/>
    </row>
    <row r="338" spans="2:9" x14ac:dyDescent="0.25">
      <c r="B338" s="64" t="s">
        <v>560</v>
      </c>
      <c r="C338" s="59"/>
      <c r="D338" s="65"/>
      <c r="E338" s="39" t="s">
        <v>553</v>
      </c>
      <c r="F338" s="71"/>
      <c r="G338" s="70" t="str">
        <f>VLOOKUP($E$11,$M$589:$DC$608,74,FALSE)</f>
        <v>N/A</v>
      </c>
      <c r="H338" s="35"/>
    </row>
    <row r="339" spans="2:9" x14ac:dyDescent="0.25">
      <c r="B339" s="64" t="s">
        <v>562</v>
      </c>
      <c r="C339" s="59"/>
      <c r="D339" s="65"/>
      <c r="E339" s="39" t="s">
        <v>554</v>
      </c>
      <c r="F339" s="71"/>
      <c r="G339" s="70" t="str">
        <f>VLOOKUP($E$11,$M$589:$BW$608,33,FALSE)</f>
        <v>N/A</v>
      </c>
      <c r="H339" s="35"/>
    </row>
    <row r="340" spans="2:9" ht="37.5" customHeight="1" x14ac:dyDescent="0.25">
      <c r="B340" s="64" t="s">
        <v>563</v>
      </c>
      <c r="C340" s="59"/>
      <c r="D340" s="65"/>
      <c r="E340" s="39" t="s">
        <v>556</v>
      </c>
      <c r="F340" s="71" t="s">
        <v>102</v>
      </c>
      <c r="G340" s="70" t="str">
        <f>VLOOKUP($E$11,$M$589:$BW$608,35,FALSE)</f>
        <v>N/A</v>
      </c>
      <c r="H340" s="35"/>
    </row>
    <row r="341" spans="2:9" x14ac:dyDescent="0.25">
      <c r="B341" s="64"/>
      <c r="C341" s="59" t="s">
        <v>1208</v>
      </c>
      <c r="D341" s="65" t="s">
        <v>110</v>
      </c>
      <c r="E341" s="40" t="s">
        <v>561</v>
      </c>
      <c r="F341" s="74"/>
      <c r="G341" s="107"/>
      <c r="H341" s="35"/>
    </row>
    <row r="342" spans="2:9" x14ac:dyDescent="0.25">
      <c r="B342" s="64" t="s">
        <v>564</v>
      </c>
      <c r="C342" s="59"/>
      <c r="D342" s="65"/>
      <c r="E342" s="39" t="s">
        <v>553</v>
      </c>
      <c r="F342" s="71"/>
      <c r="G342" s="70" t="str">
        <f>VLOOKUP($E$11,$M$589:$DA$608,68,FALSE)</f>
        <v>N/A</v>
      </c>
      <c r="H342" s="35"/>
    </row>
    <row r="343" spans="2:9" x14ac:dyDescent="0.25">
      <c r="B343" s="64" t="s">
        <v>567</v>
      </c>
      <c r="C343" s="59"/>
      <c r="D343" s="65"/>
      <c r="E343" s="39" t="s">
        <v>554</v>
      </c>
      <c r="F343" s="71"/>
      <c r="G343" s="70" t="str">
        <f>VLOOKUP($E$11,$M$589:$BW$608,38,FALSE)</f>
        <v>N/A</v>
      </c>
      <c r="H343" s="35"/>
    </row>
    <row r="344" spans="2:9" x14ac:dyDescent="0.25">
      <c r="B344" s="64" t="s">
        <v>569</v>
      </c>
      <c r="C344" s="59"/>
      <c r="D344" s="65"/>
      <c r="E344" s="39" t="s">
        <v>565</v>
      </c>
      <c r="F344" s="71" t="s">
        <v>566</v>
      </c>
      <c r="G344" s="70" t="str">
        <f>VLOOKUP($E$11,$M$589:$BW$608,39,FALSE)</f>
        <v>N/A</v>
      </c>
      <c r="H344" s="35"/>
    </row>
    <row r="345" spans="2:9" x14ac:dyDescent="0.25">
      <c r="B345" s="64" t="s">
        <v>571</v>
      </c>
      <c r="C345" s="59"/>
      <c r="D345" s="65"/>
      <c r="E345" s="39" t="s">
        <v>568</v>
      </c>
      <c r="F345" s="71" t="s">
        <v>102</v>
      </c>
      <c r="G345" s="70" t="str">
        <f>VLOOKUP($E$11,$M$589:$BW$608,37,FALSE)</f>
        <v>N/A</v>
      </c>
      <c r="H345" s="35"/>
    </row>
    <row r="346" spans="2:9" ht="25.5" x14ac:dyDescent="0.25">
      <c r="B346" s="64" t="s">
        <v>573</v>
      </c>
      <c r="C346" s="59" t="s">
        <v>1208</v>
      </c>
      <c r="D346" s="65" t="s">
        <v>110</v>
      </c>
      <c r="E346" s="39" t="s">
        <v>570</v>
      </c>
      <c r="F346" s="71" t="s">
        <v>253</v>
      </c>
      <c r="G346" s="83" t="s">
        <v>920</v>
      </c>
      <c r="H346" s="35"/>
    </row>
    <row r="347" spans="2:9" ht="25.5" x14ac:dyDescent="0.25">
      <c r="B347" s="64" t="s">
        <v>1211</v>
      </c>
      <c r="C347" s="112"/>
      <c r="D347" s="65" t="s">
        <v>110</v>
      </c>
      <c r="E347" s="39" t="s">
        <v>572</v>
      </c>
      <c r="F347" s="71" t="s">
        <v>253</v>
      </c>
      <c r="G347" s="83" t="s">
        <v>920</v>
      </c>
      <c r="H347" s="35"/>
    </row>
    <row r="348" spans="2:9" ht="38.25" x14ac:dyDescent="0.25">
      <c r="B348" s="64" t="s">
        <v>1212</v>
      </c>
      <c r="C348" s="59" t="s">
        <v>1213</v>
      </c>
      <c r="D348" s="65" t="s">
        <v>110</v>
      </c>
      <c r="E348" s="39" t="s">
        <v>574</v>
      </c>
      <c r="F348" s="71"/>
      <c r="G348" s="70" t="str">
        <f>IF($G$323="Ring-type","Yes","N/A")</f>
        <v>N/A</v>
      </c>
      <c r="H348" s="35"/>
    </row>
    <row r="349" spans="2:9" x14ac:dyDescent="0.25">
      <c r="B349" s="88"/>
      <c r="C349" s="89"/>
      <c r="D349" s="102"/>
      <c r="E349" s="103"/>
      <c r="F349" s="104"/>
      <c r="G349" s="105"/>
      <c r="H349" s="106"/>
    </row>
    <row r="350" spans="2:9" s="38" customFormat="1" ht="15.75" customHeight="1" x14ac:dyDescent="0.25">
      <c r="B350" s="58" t="s">
        <v>575</v>
      </c>
      <c r="C350" s="59" t="s">
        <v>543</v>
      </c>
      <c r="D350" s="215" t="s">
        <v>577</v>
      </c>
      <c r="E350" s="216"/>
      <c r="F350" s="217"/>
      <c r="G350" s="98"/>
      <c r="H350" s="99"/>
      <c r="I350" s="42"/>
    </row>
    <row r="351" spans="2:9" x14ac:dyDescent="0.25">
      <c r="B351" s="64" t="s">
        <v>578</v>
      </c>
      <c r="C351" s="59" t="s">
        <v>1214</v>
      </c>
      <c r="D351" s="65" t="s">
        <v>110</v>
      </c>
      <c r="E351" s="39" t="s">
        <v>579</v>
      </c>
      <c r="F351" s="71" t="s">
        <v>253</v>
      </c>
      <c r="G351" s="70" t="s">
        <v>99</v>
      </c>
      <c r="H351" s="35"/>
    </row>
    <row r="352" spans="2:9" x14ac:dyDescent="0.25">
      <c r="B352" s="64" t="s">
        <v>580</v>
      </c>
      <c r="C352" s="59" t="s">
        <v>1214</v>
      </c>
      <c r="D352" s="65" t="s">
        <v>110</v>
      </c>
      <c r="E352" s="39" t="s">
        <v>581</v>
      </c>
      <c r="F352" s="71" t="s">
        <v>582</v>
      </c>
      <c r="G352" s="70" t="s">
        <v>99</v>
      </c>
      <c r="H352" s="35"/>
    </row>
    <row r="353" spans="2:9" ht="38.25" x14ac:dyDescent="0.25">
      <c r="B353" s="64" t="s">
        <v>583</v>
      </c>
      <c r="C353" s="59" t="s">
        <v>1215</v>
      </c>
      <c r="D353" s="65" t="s">
        <v>110</v>
      </c>
      <c r="E353" s="39" t="s">
        <v>584</v>
      </c>
      <c r="F353" s="71" t="s">
        <v>253</v>
      </c>
      <c r="G353" s="83" t="s">
        <v>920</v>
      </c>
      <c r="H353" s="35"/>
    </row>
    <row r="354" spans="2:9" ht="25.5" x14ac:dyDescent="0.25">
      <c r="B354" s="64" t="s">
        <v>585</v>
      </c>
      <c r="C354" s="59" t="s">
        <v>1215</v>
      </c>
      <c r="D354" s="65" t="s">
        <v>110</v>
      </c>
      <c r="E354" s="39" t="s">
        <v>1216</v>
      </c>
      <c r="F354" s="71" t="s">
        <v>253</v>
      </c>
      <c r="G354" s="70" t="s">
        <v>99</v>
      </c>
      <c r="H354" s="35"/>
    </row>
    <row r="355" spans="2:9" x14ac:dyDescent="0.25">
      <c r="B355" s="88"/>
      <c r="C355" s="89"/>
      <c r="D355" s="102"/>
      <c r="E355" s="103"/>
      <c r="F355" s="104"/>
      <c r="G355" s="105"/>
      <c r="H355" s="106"/>
    </row>
    <row r="356" spans="2:9" s="38" customFormat="1" ht="15.75" customHeight="1" x14ac:dyDescent="0.25">
      <c r="B356" s="58" t="s">
        <v>586</v>
      </c>
      <c r="C356" s="59" t="s">
        <v>576</v>
      </c>
      <c r="D356" s="215" t="s">
        <v>588</v>
      </c>
      <c r="E356" s="216"/>
      <c r="F356" s="217"/>
      <c r="G356" s="98"/>
      <c r="H356" s="99"/>
      <c r="I356" s="42"/>
    </row>
    <row r="357" spans="2:9" x14ac:dyDescent="0.25">
      <c r="B357" s="64" t="s">
        <v>589</v>
      </c>
      <c r="C357" s="59" t="s">
        <v>1217</v>
      </c>
      <c r="D357" s="65" t="s">
        <v>110</v>
      </c>
      <c r="E357" s="39" t="s">
        <v>1218</v>
      </c>
      <c r="F357" s="71" t="s">
        <v>253</v>
      </c>
      <c r="G357" s="70" t="s">
        <v>99</v>
      </c>
      <c r="H357" s="35"/>
    </row>
    <row r="358" spans="2:9" x14ac:dyDescent="0.25">
      <c r="B358" s="64" t="s">
        <v>590</v>
      </c>
      <c r="C358" s="59"/>
      <c r="D358" s="65"/>
      <c r="E358" s="100" t="s">
        <v>1219</v>
      </c>
      <c r="F358" s="71" t="s">
        <v>253</v>
      </c>
      <c r="G358" s="70" t="s">
        <v>99</v>
      </c>
      <c r="H358" s="35"/>
    </row>
    <row r="359" spans="2:9" x14ac:dyDescent="0.25">
      <c r="B359" s="64" t="s">
        <v>593</v>
      </c>
      <c r="C359" s="59"/>
      <c r="D359" s="65"/>
      <c r="E359" s="100" t="s">
        <v>1220</v>
      </c>
      <c r="F359" s="71" t="s">
        <v>253</v>
      </c>
      <c r="G359" s="70" t="s">
        <v>99</v>
      </c>
      <c r="H359" s="35"/>
    </row>
    <row r="360" spans="2:9" x14ac:dyDescent="0.25">
      <c r="B360" s="64" t="s">
        <v>1221</v>
      </c>
      <c r="C360" s="59"/>
      <c r="D360" s="65"/>
      <c r="E360" s="100" t="s">
        <v>1222</v>
      </c>
      <c r="F360" s="71" t="s">
        <v>253</v>
      </c>
      <c r="G360" s="70" t="s">
        <v>99</v>
      </c>
      <c r="H360" s="35"/>
    </row>
    <row r="361" spans="2:9" x14ac:dyDescent="0.25">
      <c r="B361" s="64" t="s">
        <v>1223</v>
      </c>
      <c r="C361" s="59"/>
      <c r="D361" s="65"/>
      <c r="E361" s="100" t="s">
        <v>1224</v>
      </c>
      <c r="F361" s="71" t="s">
        <v>253</v>
      </c>
      <c r="G361" s="70" t="s">
        <v>99</v>
      </c>
      <c r="H361" s="35"/>
    </row>
    <row r="362" spans="2:9" x14ac:dyDescent="0.25">
      <c r="B362" s="64" t="s">
        <v>1225</v>
      </c>
      <c r="C362" s="59" t="s">
        <v>1217</v>
      </c>
      <c r="D362" s="65" t="s">
        <v>110</v>
      </c>
      <c r="E362" s="39" t="s">
        <v>591</v>
      </c>
      <c r="F362" s="71" t="s">
        <v>592</v>
      </c>
      <c r="G362" s="70" t="s">
        <v>99</v>
      </c>
      <c r="H362" s="35"/>
    </row>
    <row r="363" spans="2:9" ht="38.25" x14ac:dyDescent="0.25">
      <c r="B363" s="64" t="s">
        <v>1226</v>
      </c>
      <c r="C363" s="59" t="s">
        <v>1227</v>
      </c>
      <c r="D363" s="65" t="s">
        <v>110</v>
      </c>
      <c r="E363" s="39" t="s">
        <v>594</v>
      </c>
      <c r="F363" s="71" t="s">
        <v>253</v>
      </c>
      <c r="G363" s="70" t="s">
        <v>595</v>
      </c>
      <c r="H363" s="35"/>
    </row>
    <row r="364" spans="2:9" x14ac:dyDescent="0.25">
      <c r="B364" s="88"/>
      <c r="C364" s="89"/>
      <c r="D364" s="102"/>
      <c r="E364" s="103"/>
      <c r="F364" s="104"/>
      <c r="G364" s="105"/>
      <c r="H364" s="106"/>
    </row>
    <row r="365" spans="2:9" s="38" customFormat="1" ht="31.5" customHeight="1" x14ac:dyDescent="0.25">
      <c r="B365" s="58" t="s">
        <v>596</v>
      </c>
      <c r="C365" s="59" t="s">
        <v>587</v>
      </c>
      <c r="D365" s="215" t="s">
        <v>598</v>
      </c>
      <c r="E365" s="216"/>
      <c r="F365" s="217"/>
      <c r="G365" s="98"/>
      <c r="H365" s="99"/>
      <c r="I365" s="42"/>
    </row>
    <row r="366" spans="2:9" ht="38.25" x14ac:dyDescent="0.25">
      <c r="B366" s="64" t="s">
        <v>599</v>
      </c>
      <c r="C366" s="59" t="s">
        <v>587</v>
      </c>
      <c r="D366" s="65" t="s">
        <v>110</v>
      </c>
      <c r="E366" s="39" t="s">
        <v>600</v>
      </c>
      <c r="F366" s="71" t="s">
        <v>253</v>
      </c>
      <c r="G366" s="70" t="str">
        <f>VLOOKUP($E$11,$M$589:$BZ$608,60,FALSE)</f>
        <v>No</v>
      </c>
      <c r="H366" s="35"/>
    </row>
    <row r="367" spans="2:9" ht="25.5" x14ac:dyDescent="0.25">
      <c r="B367" s="64" t="s">
        <v>601</v>
      </c>
      <c r="C367" s="59" t="s">
        <v>587</v>
      </c>
      <c r="D367" s="65" t="s">
        <v>110</v>
      </c>
      <c r="E367" s="39" t="s">
        <v>602</v>
      </c>
      <c r="F367" s="71" t="s">
        <v>253</v>
      </c>
      <c r="G367" s="70" t="s">
        <v>595</v>
      </c>
      <c r="H367" s="35"/>
    </row>
    <row r="368" spans="2:9" x14ac:dyDescent="0.25">
      <c r="B368" s="88"/>
      <c r="C368" s="89"/>
      <c r="D368" s="102"/>
      <c r="E368" s="103"/>
      <c r="F368" s="104"/>
      <c r="G368" s="105"/>
      <c r="H368" s="106"/>
    </row>
    <row r="369" spans="2:9" s="38" customFormat="1" ht="34.5" customHeight="1" x14ac:dyDescent="0.25">
      <c r="B369" s="58" t="s">
        <v>603</v>
      </c>
      <c r="C369" s="59" t="s">
        <v>597</v>
      </c>
      <c r="D369" s="215" t="s">
        <v>605</v>
      </c>
      <c r="E369" s="216"/>
      <c r="F369" s="217"/>
      <c r="G369" s="98"/>
      <c r="H369" s="99"/>
      <c r="I369" s="42"/>
    </row>
    <row r="370" spans="2:9" ht="26.25" customHeight="1" x14ac:dyDescent="0.25">
      <c r="B370" s="64" t="s">
        <v>606</v>
      </c>
      <c r="C370" s="59" t="s">
        <v>1228</v>
      </c>
      <c r="D370" s="65" t="s">
        <v>110</v>
      </c>
      <c r="E370" s="39" t="s">
        <v>607</v>
      </c>
      <c r="F370" s="71" t="s">
        <v>253</v>
      </c>
      <c r="G370" s="70" t="s">
        <v>98</v>
      </c>
      <c r="H370" s="35"/>
    </row>
    <row r="371" spans="2:9" ht="25.5" x14ac:dyDescent="0.25">
      <c r="B371" s="64" t="s">
        <v>608</v>
      </c>
      <c r="C371" s="59" t="s">
        <v>1228</v>
      </c>
      <c r="D371" s="65"/>
      <c r="E371" s="100" t="s">
        <v>609</v>
      </c>
      <c r="F371" s="71" t="s">
        <v>194</v>
      </c>
      <c r="G371" s="70" t="s">
        <v>610</v>
      </c>
      <c r="H371" s="35"/>
    </row>
    <row r="372" spans="2:9" ht="25.5" x14ac:dyDescent="0.25">
      <c r="B372" s="64" t="s">
        <v>611</v>
      </c>
      <c r="C372" s="59" t="s">
        <v>1228</v>
      </c>
      <c r="D372" s="65"/>
      <c r="E372" s="100" t="s">
        <v>612</v>
      </c>
      <c r="F372" s="71" t="s">
        <v>194</v>
      </c>
      <c r="G372" s="70" t="s">
        <v>613</v>
      </c>
      <c r="H372" s="35"/>
    </row>
    <row r="373" spans="2:9" ht="25.5" x14ac:dyDescent="0.25">
      <c r="B373" s="64" t="s">
        <v>614</v>
      </c>
      <c r="C373" s="59" t="s">
        <v>1228</v>
      </c>
      <c r="D373" s="65"/>
      <c r="E373" s="100" t="s">
        <v>615</v>
      </c>
      <c r="F373" s="71" t="s">
        <v>194</v>
      </c>
      <c r="G373" s="70" t="s">
        <v>616</v>
      </c>
      <c r="H373" s="35"/>
    </row>
    <row r="374" spans="2:9" ht="38.25" x14ac:dyDescent="0.25">
      <c r="B374" s="64" t="s">
        <v>617</v>
      </c>
      <c r="C374" s="59" t="s">
        <v>1228</v>
      </c>
      <c r="D374" s="65"/>
      <c r="E374" s="100" t="s">
        <v>618</v>
      </c>
      <c r="F374" s="71" t="s">
        <v>194</v>
      </c>
      <c r="G374" s="70" t="s">
        <v>619</v>
      </c>
      <c r="H374" s="35"/>
    </row>
    <row r="375" spans="2:9" ht="25.5" x14ac:dyDescent="0.25">
      <c r="B375" s="64" t="s">
        <v>620</v>
      </c>
      <c r="C375" s="59" t="s">
        <v>1228</v>
      </c>
      <c r="D375" s="65"/>
      <c r="E375" s="100" t="s">
        <v>621</v>
      </c>
      <c r="F375" s="71" t="s">
        <v>194</v>
      </c>
      <c r="G375" s="70" t="s">
        <v>622</v>
      </c>
      <c r="H375" s="35"/>
    </row>
    <row r="376" spans="2:9" ht="25.5" x14ac:dyDescent="0.25">
      <c r="B376" s="64" t="s">
        <v>623</v>
      </c>
      <c r="C376" s="59" t="s">
        <v>1228</v>
      </c>
      <c r="D376" s="65"/>
      <c r="E376" s="100" t="s">
        <v>624</v>
      </c>
      <c r="F376" s="71" t="s">
        <v>194</v>
      </c>
      <c r="G376" s="70" t="s">
        <v>625</v>
      </c>
      <c r="H376" s="35"/>
    </row>
    <row r="377" spans="2:9" x14ac:dyDescent="0.25">
      <c r="B377" s="88"/>
      <c r="C377" s="89"/>
      <c r="D377" s="102"/>
      <c r="E377" s="103"/>
      <c r="F377" s="104"/>
      <c r="G377" s="105"/>
      <c r="H377" s="106"/>
    </row>
    <row r="378" spans="2:9" s="38" customFormat="1" ht="30.75" customHeight="1" x14ac:dyDescent="0.25">
      <c r="B378" s="58" t="s">
        <v>626</v>
      </c>
      <c r="C378" s="59" t="s">
        <v>604</v>
      </c>
      <c r="D378" s="215" t="s">
        <v>1229</v>
      </c>
      <c r="E378" s="216"/>
      <c r="F378" s="217"/>
      <c r="G378" s="98"/>
      <c r="H378" s="99"/>
      <c r="I378" s="42"/>
    </row>
    <row r="379" spans="2:9" ht="39" customHeight="1" x14ac:dyDescent="0.25">
      <c r="B379" s="64" t="s">
        <v>628</v>
      </c>
      <c r="C379" s="59" t="s">
        <v>604</v>
      </c>
      <c r="D379" s="65" t="s">
        <v>110</v>
      </c>
      <c r="E379" s="39" t="s">
        <v>629</v>
      </c>
      <c r="F379" s="71" t="s">
        <v>253</v>
      </c>
      <c r="G379" s="70" t="s">
        <v>920</v>
      </c>
      <c r="H379" s="35"/>
    </row>
    <row r="380" spans="2:9" ht="27" customHeight="1" x14ac:dyDescent="0.25">
      <c r="B380" s="64" t="s">
        <v>1230</v>
      </c>
      <c r="C380" s="59" t="s">
        <v>604</v>
      </c>
      <c r="D380" s="65" t="s">
        <v>110</v>
      </c>
      <c r="E380" s="39" t="s">
        <v>634</v>
      </c>
      <c r="F380" s="71" t="s">
        <v>253</v>
      </c>
      <c r="G380" s="70" t="s">
        <v>920</v>
      </c>
      <c r="H380" s="99"/>
    </row>
    <row r="381" spans="2:9" ht="27" customHeight="1" x14ac:dyDescent="0.25">
      <c r="B381" s="64" t="s">
        <v>1231</v>
      </c>
      <c r="C381" s="59" t="s">
        <v>1232</v>
      </c>
      <c r="D381" s="65" t="s">
        <v>110</v>
      </c>
      <c r="E381" s="39" t="s">
        <v>1233</v>
      </c>
      <c r="F381" s="71" t="s">
        <v>253</v>
      </c>
      <c r="G381" s="70" t="s">
        <v>920</v>
      </c>
      <c r="H381" s="99"/>
    </row>
    <row r="382" spans="2:9" ht="27" customHeight="1" x14ac:dyDescent="0.25">
      <c r="B382" s="64" t="s">
        <v>1234</v>
      </c>
      <c r="C382" s="59" t="s">
        <v>1235</v>
      </c>
      <c r="D382" s="65" t="s">
        <v>110</v>
      </c>
      <c r="E382" s="39" t="s">
        <v>1236</v>
      </c>
      <c r="F382" s="71" t="s">
        <v>253</v>
      </c>
      <c r="G382" s="70" t="s">
        <v>920</v>
      </c>
      <c r="H382" s="99"/>
    </row>
    <row r="383" spans="2:9" ht="42.75" customHeight="1" x14ac:dyDescent="0.25">
      <c r="B383" s="64" t="s">
        <v>1237</v>
      </c>
      <c r="C383" s="59" t="s">
        <v>1235</v>
      </c>
      <c r="D383" s="65" t="s">
        <v>110</v>
      </c>
      <c r="E383" s="39" t="s">
        <v>1238</v>
      </c>
      <c r="F383" s="71" t="s">
        <v>253</v>
      </c>
      <c r="G383" s="70" t="s">
        <v>98</v>
      </c>
      <c r="H383" s="99"/>
    </row>
    <row r="384" spans="2:9" ht="51.75" customHeight="1" x14ac:dyDescent="0.25">
      <c r="B384" s="64" t="s">
        <v>1239</v>
      </c>
      <c r="C384" s="59" t="s">
        <v>1240</v>
      </c>
      <c r="D384" s="65" t="s">
        <v>110</v>
      </c>
      <c r="E384" s="39" t="s">
        <v>1241</v>
      </c>
      <c r="F384" s="71" t="s">
        <v>253</v>
      </c>
      <c r="G384" s="70" t="s">
        <v>98</v>
      </c>
      <c r="H384" s="99"/>
    </row>
    <row r="385" spans="2:9" ht="54" customHeight="1" x14ac:dyDescent="0.25">
      <c r="B385" s="64" t="s">
        <v>1242</v>
      </c>
      <c r="C385" s="59" t="s">
        <v>1243</v>
      </c>
      <c r="D385" s="65" t="s">
        <v>110</v>
      </c>
      <c r="E385" s="39" t="s">
        <v>1241</v>
      </c>
      <c r="F385" s="71" t="s">
        <v>253</v>
      </c>
      <c r="G385" s="70" t="s">
        <v>98</v>
      </c>
      <c r="H385" s="99"/>
    </row>
    <row r="386" spans="2:9" ht="69" customHeight="1" x14ac:dyDescent="0.25">
      <c r="B386" s="64" t="s">
        <v>1244</v>
      </c>
      <c r="C386" s="59" t="s">
        <v>1245</v>
      </c>
      <c r="D386" s="65"/>
      <c r="E386" s="40" t="s">
        <v>1246</v>
      </c>
      <c r="F386" s="71" t="s">
        <v>253</v>
      </c>
      <c r="G386" s="70" t="s">
        <v>98</v>
      </c>
      <c r="H386" s="99"/>
    </row>
    <row r="387" spans="2:9" ht="27" customHeight="1" x14ac:dyDescent="0.25">
      <c r="B387" s="64" t="s">
        <v>1247</v>
      </c>
      <c r="C387" s="59" t="s">
        <v>1245</v>
      </c>
      <c r="D387" s="65"/>
      <c r="E387" s="40" t="s">
        <v>1248</v>
      </c>
      <c r="F387" s="71" t="s">
        <v>194</v>
      </c>
      <c r="G387" s="70" t="s">
        <v>920</v>
      </c>
      <c r="H387" s="99"/>
    </row>
    <row r="388" spans="2:9" ht="27" customHeight="1" x14ac:dyDescent="0.25">
      <c r="B388" s="64" t="s">
        <v>1249</v>
      </c>
      <c r="C388" s="59" t="s">
        <v>1250</v>
      </c>
      <c r="D388" s="65"/>
      <c r="E388" s="40" t="s">
        <v>1251</v>
      </c>
      <c r="F388" s="71" t="s">
        <v>253</v>
      </c>
      <c r="G388" s="70" t="s">
        <v>98</v>
      </c>
      <c r="H388" s="99"/>
    </row>
    <row r="389" spans="2:9" ht="36.75" customHeight="1" x14ac:dyDescent="0.25">
      <c r="B389" s="64" t="s">
        <v>1252</v>
      </c>
      <c r="C389" s="59" t="s">
        <v>1253</v>
      </c>
      <c r="D389" s="65"/>
      <c r="E389" s="40" t="s">
        <v>1254</v>
      </c>
      <c r="F389" s="71" t="s">
        <v>253</v>
      </c>
      <c r="G389" s="70" t="s">
        <v>920</v>
      </c>
      <c r="H389" s="99"/>
    </row>
    <row r="390" spans="2:9" ht="17.25" customHeight="1" x14ac:dyDescent="0.25">
      <c r="B390" s="64"/>
      <c r="C390" s="59"/>
      <c r="D390" s="65" t="s">
        <v>110</v>
      </c>
      <c r="E390" s="94" t="s">
        <v>1255</v>
      </c>
      <c r="F390" s="71"/>
      <c r="G390" s="70"/>
      <c r="H390" s="99"/>
    </row>
    <row r="391" spans="2:9" ht="27" customHeight="1" x14ac:dyDescent="0.25">
      <c r="B391" s="64" t="s">
        <v>1256</v>
      </c>
      <c r="C391" s="59" t="s">
        <v>841</v>
      </c>
      <c r="D391" s="65"/>
      <c r="E391" s="40" t="s">
        <v>1257</v>
      </c>
      <c r="F391" s="71" t="s">
        <v>253</v>
      </c>
      <c r="G391" s="70" t="s">
        <v>98</v>
      </c>
      <c r="H391" s="99"/>
    </row>
    <row r="392" spans="2:9" ht="27" customHeight="1" x14ac:dyDescent="0.25">
      <c r="B392" s="64" t="s">
        <v>1258</v>
      </c>
      <c r="C392" s="59" t="s">
        <v>841</v>
      </c>
      <c r="D392" s="65"/>
      <c r="E392" s="40" t="s">
        <v>1259</v>
      </c>
      <c r="F392" s="71" t="s">
        <v>253</v>
      </c>
      <c r="G392" s="70" t="s">
        <v>98</v>
      </c>
      <c r="H392" s="99"/>
    </row>
    <row r="393" spans="2:9" ht="52.5" customHeight="1" x14ac:dyDescent="0.25">
      <c r="B393" s="64" t="s">
        <v>1260</v>
      </c>
      <c r="C393" s="59" t="s">
        <v>841</v>
      </c>
      <c r="D393" s="65"/>
      <c r="E393" s="40" t="s">
        <v>1261</v>
      </c>
      <c r="F393" s="71" t="s">
        <v>253</v>
      </c>
      <c r="G393" s="70" t="s">
        <v>98</v>
      </c>
      <c r="H393" s="99"/>
    </row>
    <row r="394" spans="2:9" x14ac:dyDescent="0.25">
      <c r="B394" s="88"/>
      <c r="C394" s="89"/>
      <c r="D394" s="102"/>
      <c r="E394" s="103"/>
      <c r="F394" s="104"/>
      <c r="G394" s="105"/>
      <c r="H394" s="106"/>
    </row>
    <row r="395" spans="2:9" s="38" customFormat="1" ht="15.75" x14ac:dyDescent="0.25">
      <c r="B395" s="58" t="s">
        <v>630</v>
      </c>
      <c r="C395" s="59" t="s">
        <v>627</v>
      </c>
      <c r="D395" s="215" t="s">
        <v>632</v>
      </c>
      <c r="E395" s="216"/>
      <c r="F395" s="217"/>
      <c r="G395" s="98"/>
      <c r="H395" s="99"/>
      <c r="I395" s="42"/>
    </row>
    <row r="396" spans="2:9" ht="26.25" customHeight="1" x14ac:dyDescent="0.25">
      <c r="B396" s="64" t="s">
        <v>633</v>
      </c>
      <c r="C396" s="59" t="s">
        <v>627</v>
      </c>
      <c r="D396" s="65" t="s">
        <v>110</v>
      </c>
      <c r="E396" s="39" t="s">
        <v>634</v>
      </c>
      <c r="F396" s="71" t="s">
        <v>253</v>
      </c>
      <c r="G396" s="70" t="s">
        <v>98</v>
      </c>
      <c r="H396" s="35"/>
    </row>
    <row r="397" spans="2:9" ht="53.25" customHeight="1" x14ac:dyDescent="0.25">
      <c r="B397" s="64" t="s">
        <v>1262</v>
      </c>
      <c r="C397" s="59" t="s">
        <v>627</v>
      </c>
      <c r="D397" s="65" t="s">
        <v>110</v>
      </c>
      <c r="E397" s="39" t="s">
        <v>1263</v>
      </c>
      <c r="F397" s="71" t="s">
        <v>253</v>
      </c>
      <c r="G397" s="70" t="s">
        <v>920</v>
      </c>
      <c r="H397" s="186"/>
    </row>
    <row r="398" spans="2:9" ht="30.75" customHeight="1" x14ac:dyDescent="0.25">
      <c r="B398" s="64"/>
      <c r="C398" s="59"/>
      <c r="D398" s="65"/>
      <c r="E398" s="40" t="s">
        <v>1264</v>
      </c>
      <c r="F398" s="74"/>
      <c r="G398" s="70"/>
      <c r="H398" s="35"/>
    </row>
    <row r="399" spans="2:9" ht="30.75" customHeight="1" x14ac:dyDescent="0.25">
      <c r="B399" s="64" t="s">
        <v>1265</v>
      </c>
      <c r="C399" s="59" t="s">
        <v>1266</v>
      </c>
      <c r="D399" s="65"/>
      <c r="E399" s="114" t="s">
        <v>1267</v>
      </c>
      <c r="F399" s="74" t="s">
        <v>194</v>
      </c>
      <c r="G399" s="70" t="s">
        <v>99</v>
      </c>
      <c r="H399" s="35"/>
    </row>
    <row r="400" spans="2:9" ht="30.75" customHeight="1" x14ac:dyDescent="0.25">
      <c r="B400" s="64" t="s">
        <v>1268</v>
      </c>
      <c r="C400" s="59" t="s">
        <v>1266</v>
      </c>
      <c r="D400" s="65"/>
      <c r="E400" s="114" t="s">
        <v>1269</v>
      </c>
      <c r="F400" s="74" t="s">
        <v>194</v>
      </c>
      <c r="G400" s="70" t="s">
        <v>99</v>
      </c>
      <c r="H400" s="35"/>
    </row>
    <row r="401" spans="2:9" ht="33.75" customHeight="1" x14ac:dyDescent="0.25">
      <c r="B401" s="64" t="s">
        <v>1270</v>
      </c>
      <c r="C401" s="59" t="s">
        <v>1266</v>
      </c>
      <c r="D401" s="65"/>
      <c r="E401" s="114" t="s">
        <v>1271</v>
      </c>
      <c r="F401" s="74" t="s">
        <v>194</v>
      </c>
      <c r="G401" s="70" t="s">
        <v>99</v>
      </c>
      <c r="H401" s="35"/>
    </row>
    <row r="402" spans="2:9" x14ac:dyDescent="0.25">
      <c r="B402" s="88"/>
      <c r="C402" s="89"/>
      <c r="D402" s="102"/>
      <c r="E402" s="103"/>
      <c r="F402" s="104"/>
      <c r="G402" s="105"/>
      <c r="H402" s="106"/>
    </row>
    <row r="403" spans="2:9" s="41" customFormat="1" ht="32.25" customHeight="1" x14ac:dyDescent="0.25">
      <c r="B403" s="58" t="s">
        <v>635</v>
      </c>
      <c r="C403" s="59" t="s">
        <v>631</v>
      </c>
      <c r="D403" s="215" t="s">
        <v>637</v>
      </c>
      <c r="E403" s="216"/>
      <c r="F403" s="217"/>
      <c r="G403" s="107"/>
      <c r="H403" s="99"/>
      <c r="I403" s="42"/>
    </row>
    <row r="404" spans="2:9" ht="38.25" x14ac:dyDescent="0.25">
      <c r="B404" s="64">
        <v>23.1</v>
      </c>
      <c r="C404" s="59" t="s">
        <v>631</v>
      </c>
      <c r="D404" s="65" t="s">
        <v>110</v>
      </c>
      <c r="E404" s="39" t="s">
        <v>638</v>
      </c>
      <c r="F404" s="71"/>
      <c r="G404" s="70" t="str">
        <f>VLOOKUP($E$11,$M$589:$DC$608,70,FALSE)</f>
        <v>240-56030489 and D-DT-5407</v>
      </c>
      <c r="H404" s="35"/>
    </row>
    <row r="405" spans="2:9" x14ac:dyDescent="0.25">
      <c r="B405" s="64"/>
      <c r="C405" s="59"/>
      <c r="D405" s="65" t="s">
        <v>110</v>
      </c>
      <c r="E405" s="110" t="s">
        <v>639</v>
      </c>
      <c r="F405" s="110"/>
      <c r="G405" s="98"/>
      <c r="H405" s="81"/>
    </row>
    <row r="406" spans="2:9" x14ac:dyDescent="0.25">
      <c r="B406" s="64">
        <v>23.2</v>
      </c>
      <c r="C406" s="59"/>
      <c r="D406" s="65"/>
      <c r="E406" s="100" t="s">
        <v>640</v>
      </c>
      <c r="F406" s="71"/>
      <c r="G406" s="70" t="s">
        <v>641</v>
      </c>
      <c r="H406" s="35"/>
    </row>
    <row r="407" spans="2:9" x14ac:dyDescent="0.25">
      <c r="B407" s="64">
        <v>23.3</v>
      </c>
      <c r="C407" s="59"/>
      <c r="D407" s="65"/>
      <c r="E407" s="100" t="s">
        <v>642</v>
      </c>
      <c r="F407" s="71" t="s">
        <v>566</v>
      </c>
      <c r="G407" s="70" t="s">
        <v>99</v>
      </c>
      <c r="H407" s="35"/>
    </row>
    <row r="408" spans="2:9" x14ac:dyDescent="0.25">
      <c r="B408" s="64">
        <v>23.4</v>
      </c>
      <c r="C408" s="59"/>
      <c r="D408" s="65"/>
      <c r="E408" s="100" t="s">
        <v>643</v>
      </c>
      <c r="F408" s="71" t="s">
        <v>566</v>
      </c>
      <c r="G408" s="70" t="s">
        <v>99</v>
      </c>
      <c r="H408" s="35"/>
    </row>
    <row r="409" spans="2:9" ht="25.5" x14ac:dyDescent="0.25">
      <c r="B409" s="64"/>
      <c r="C409" s="59"/>
      <c r="D409" s="65" t="s">
        <v>110</v>
      </c>
      <c r="E409" s="40" t="s">
        <v>644</v>
      </c>
      <c r="F409" s="74"/>
      <c r="G409" s="98"/>
      <c r="H409" s="99"/>
    </row>
    <row r="410" spans="2:9" x14ac:dyDescent="0.25">
      <c r="B410" s="64">
        <v>23.5</v>
      </c>
      <c r="C410" s="59"/>
      <c r="D410" s="65"/>
      <c r="E410" s="100" t="s">
        <v>645</v>
      </c>
      <c r="F410" s="71" t="s">
        <v>227</v>
      </c>
      <c r="G410" s="70" t="s">
        <v>646</v>
      </c>
      <c r="H410" s="35"/>
    </row>
    <row r="411" spans="2:9" x14ac:dyDescent="0.25">
      <c r="B411" s="64">
        <v>23.6</v>
      </c>
      <c r="C411" s="59"/>
      <c r="D411" s="65"/>
      <c r="E411" s="100" t="s">
        <v>647</v>
      </c>
      <c r="F411" s="71" t="s">
        <v>102</v>
      </c>
      <c r="G411" s="70" t="s">
        <v>648</v>
      </c>
      <c r="H411" s="35"/>
    </row>
    <row r="412" spans="2:9" x14ac:dyDescent="0.25">
      <c r="B412" s="64">
        <v>23.7</v>
      </c>
      <c r="C412" s="59"/>
      <c r="D412" s="65"/>
      <c r="E412" s="100" t="s">
        <v>649</v>
      </c>
      <c r="F412" s="71" t="s">
        <v>102</v>
      </c>
      <c r="G412" s="70" t="s">
        <v>616</v>
      </c>
      <c r="H412" s="35"/>
    </row>
    <row r="413" spans="2:9" x14ac:dyDescent="0.25">
      <c r="B413" s="64">
        <v>23.8</v>
      </c>
      <c r="C413" s="59"/>
      <c r="D413" s="65"/>
      <c r="E413" s="100" t="s">
        <v>650</v>
      </c>
      <c r="F413" s="71" t="s">
        <v>145</v>
      </c>
      <c r="G413" s="70" t="s">
        <v>616</v>
      </c>
      <c r="H413" s="35"/>
    </row>
    <row r="414" spans="2:9" ht="25.5" x14ac:dyDescent="0.25">
      <c r="B414" s="64">
        <v>23.9</v>
      </c>
      <c r="C414" s="59"/>
      <c r="D414" s="65"/>
      <c r="E414" s="100" t="s">
        <v>651</v>
      </c>
      <c r="F414" s="71"/>
      <c r="G414" s="70" t="s">
        <v>99</v>
      </c>
      <c r="H414" s="35"/>
    </row>
    <row r="415" spans="2:9" x14ac:dyDescent="0.25">
      <c r="B415" s="64" t="s">
        <v>652</v>
      </c>
      <c r="C415" s="59"/>
      <c r="D415" s="65"/>
      <c r="E415" s="100" t="s">
        <v>653</v>
      </c>
      <c r="F415" s="71"/>
      <c r="G415" s="70" t="s">
        <v>98</v>
      </c>
      <c r="H415" s="35"/>
    </row>
    <row r="416" spans="2:9" ht="25.5" x14ac:dyDescent="0.25">
      <c r="B416" s="64">
        <v>23.11</v>
      </c>
      <c r="C416" s="59"/>
      <c r="D416" s="65"/>
      <c r="E416" s="100" t="s">
        <v>654</v>
      </c>
      <c r="F416" s="71"/>
      <c r="G416" s="70" t="str">
        <f>VLOOKUP($E$11,$M$589:$DC$608,73,FALSE)</f>
        <v>D-DT-5407</v>
      </c>
      <c r="H416" s="35"/>
    </row>
    <row r="417" spans="2:8" x14ac:dyDescent="0.25">
      <c r="B417" s="64"/>
      <c r="C417" s="59"/>
      <c r="D417" s="65" t="s">
        <v>110</v>
      </c>
      <c r="E417" s="40" t="s">
        <v>655</v>
      </c>
      <c r="F417" s="74"/>
      <c r="G417" s="98"/>
      <c r="H417" s="99"/>
    </row>
    <row r="418" spans="2:8" x14ac:dyDescent="0.25">
      <c r="B418" s="64">
        <v>23.12</v>
      </c>
      <c r="C418" s="59"/>
      <c r="D418" s="65"/>
      <c r="E418" s="100" t="s">
        <v>645</v>
      </c>
      <c r="F418" s="71" t="s">
        <v>227</v>
      </c>
      <c r="G418" s="70" t="s">
        <v>646</v>
      </c>
      <c r="H418" s="35"/>
    </row>
    <row r="419" spans="2:8" x14ac:dyDescent="0.25">
      <c r="B419" s="64">
        <v>23.13</v>
      </c>
      <c r="C419" s="59"/>
      <c r="D419" s="65"/>
      <c r="E419" s="100" t="s">
        <v>656</v>
      </c>
      <c r="F419" s="71" t="s">
        <v>657</v>
      </c>
      <c r="G419" s="70" t="s">
        <v>658</v>
      </c>
      <c r="H419" s="35"/>
    </row>
    <row r="420" spans="2:8" x14ac:dyDescent="0.25">
      <c r="B420" s="64">
        <v>23.14</v>
      </c>
      <c r="C420" s="59"/>
      <c r="D420" s="65"/>
      <c r="E420" s="100" t="s">
        <v>659</v>
      </c>
      <c r="F420" s="71"/>
      <c r="G420" s="70">
        <v>1</v>
      </c>
      <c r="H420" s="35"/>
    </row>
    <row r="421" spans="2:8" x14ac:dyDescent="0.25">
      <c r="B421" s="64">
        <v>23.15</v>
      </c>
      <c r="C421" s="59"/>
      <c r="D421" s="65"/>
      <c r="E421" s="100" t="s">
        <v>660</v>
      </c>
      <c r="F421" s="71" t="s">
        <v>102</v>
      </c>
      <c r="G421" s="70" t="s">
        <v>99</v>
      </c>
      <c r="H421" s="35"/>
    </row>
    <row r="422" spans="2:8" ht="14.25" x14ac:dyDescent="0.25">
      <c r="B422" s="64">
        <v>23.16</v>
      </c>
      <c r="C422" s="59"/>
      <c r="D422" s="65"/>
      <c r="E422" s="100" t="s">
        <v>1387</v>
      </c>
      <c r="F422" s="71" t="s">
        <v>582</v>
      </c>
      <c r="G422" s="70" t="s">
        <v>99</v>
      </c>
      <c r="H422" s="35"/>
    </row>
    <row r="423" spans="2:8" x14ac:dyDescent="0.25">
      <c r="B423" s="64"/>
      <c r="C423" s="59"/>
      <c r="D423" s="65" t="s">
        <v>110</v>
      </c>
      <c r="E423" s="40" t="s">
        <v>661</v>
      </c>
      <c r="F423" s="74"/>
      <c r="G423" s="98"/>
      <c r="H423" s="99"/>
    </row>
    <row r="424" spans="2:8" x14ac:dyDescent="0.25">
      <c r="B424" s="64">
        <v>23.17</v>
      </c>
      <c r="C424" s="59"/>
      <c r="D424" s="65"/>
      <c r="E424" s="100" t="s">
        <v>645</v>
      </c>
      <c r="F424" s="71" t="s">
        <v>227</v>
      </c>
      <c r="G424" s="70" t="s">
        <v>662</v>
      </c>
      <c r="H424" s="35"/>
    </row>
    <row r="425" spans="2:8" x14ac:dyDescent="0.25">
      <c r="B425" s="64">
        <v>23.18</v>
      </c>
      <c r="C425" s="59"/>
      <c r="D425" s="65"/>
      <c r="E425" s="100" t="s">
        <v>656</v>
      </c>
      <c r="F425" s="71" t="s">
        <v>657</v>
      </c>
      <c r="G425" s="70" t="s">
        <v>658</v>
      </c>
      <c r="H425" s="35"/>
    </row>
    <row r="426" spans="2:8" x14ac:dyDescent="0.25">
      <c r="B426" s="64">
        <v>23.19</v>
      </c>
      <c r="C426" s="59"/>
      <c r="D426" s="65"/>
      <c r="E426" s="100" t="s">
        <v>663</v>
      </c>
      <c r="F426" s="71"/>
      <c r="G426" s="70">
        <v>2</v>
      </c>
      <c r="H426" s="35"/>
    </row>
    <row r="427" spans="2:8" ht="12.75" customHeight="1" x14ac:dyDescent="0.25">
      <c r="B427" s="64" t="s">
        <v>664</v>
      </c>
      <c r="C427" s="59"/>
      <c r="D427" s="65"/>
      <c r="E427" s="100" t="s">
        <v>665</v>
      </c>
      <c r="F427" s="71"/>
      <c r="G427" s="70" t="s">
        <v>98</v>
      </c>
      <c r="H427" s="35"/>
    </row>
    <row r="428" spans="2:8" ht="12.75" customHeight="1" x14ac:dyDescent="0.25">
      <c r="B428" s="64">
        <v>23.21</v>
      </c>
      <c r="C428" s="59"/>
      <c r="D428" s="65"/>
      <c r="E428" s="100" t="s">
        <v>666</v>
      </c>
      <c r="F428" s="71"/>
      <c r="G428" s="70" t="s">
        <v>98</v>
      </c>
      <c r="H428" s="35"/>
    </row>
    <row r="429" spans="2:8" ht="12.75" customHeight="1" x14ac:dyDescent="0.25">
      <c r="B429" s="64">
        <v>23.22</v>
      </c>
      <c r="C429" s="59"/>
      <c r="D429" s="65"/>
      <c r="E429" s="100" t="s">
        <v>667</v>
      </c>
      <c r="F429" s="71"/>
      <c r="G429" s="70" t="s">
        <v>98</v>
      </c>
      <c r="H429" s="35"/>
    </row>
    <row r="430" spans="2:8" x14ac:dyDescent="0.25">
      <c r="B430" s="64">
        <v>23.23</v>
      </c>
      <c r="C430" s="59"/>
      <c r="D430" s="65"/>
      <c r="E430" s="100" t="s">
        <v>668</v>
      </c>
      <c r="F430" s="71" t="s">
        <v>102</v>
      </c>
      <c r="G430" s="70" t="s">
        <v>99</v>
      </c>
      <c r="H430" s="35"/>
    </row>
    <row r="431" spans="2:8" ht="14.25" x14ac:dyDescent="0.25">
      <c r="B431" s="64">
        <v>23.24</v>
      </c>
      <c r="C431" s="59"/>
      <c r="D431" s="65"/>
      <c r="E431" s="100" t="s">
        <v>1388</v>
      </c>
      <c r="F431" s="71" t="s">
        <v>582</v>
      </c>
      <c r="G431" s="70" t="s">
        <v>99</v>
      </c>
      <c r="H431" s="35"/>
    </row>
    <row r="432" spans="2:8" x14ac:dyDescent="0.25">
      <c r="B432" s="64">
        <v>23.25</v>
      </c>
      <c r="C432" s="59"/>
      <c r="D432" s="65" t="s">
        <v>110</v>
      </c>
      <c r="E432" s="39" t="s">
        <v>669</v>
      </c>
      <c r="F432" s="71"/>
      <c r="G432" s="70" t="s">
        <v>98</v>
      </c>
      <c r="H432" s="35"/>
    </row>
    <row r="433" spans="2:8" x14ac:dyDescent="0.25">
      <c r="B433" s="64">
        <v>23.26</v>
      </c>
      <c r="C433" s="59"/>
      <c r="D433" s="65" t="s">
        <v>110</v>
      </c>
      <c r="E433" s="39" t="s">
        <v>670</v>
      </c>
      <c r="F433" s="71"/>
      <c r="G433" s="70" t="s">
        <v>98</v>
      </c>
      <c r="H433" s="35"/>
    </row>
    <row r="434" spans="2:8" ht="25.5" x14ac:dyDescent="0.25">
      <c r="B434" s="64">
        <v>23.27</v>
      </c>
      <c r="C434" s="59"/>
      <c r="D434" s="65" t="s">
        <v>110</v>
      </c>
      <c r="E434" s="39" t="s">
        <v>671</v>
      </c>
      <c r="F434" s="71"/>
      <c r="G434" s="70" t="str">
        <f>VLOOKUP($E$11,$M$589:$DC$608,70,FALSE)</f>
        <v>240-56030489 and D-DT-5407</v>
      </c>
      <c r="H434" s="35"/>
    </row>
    <row r="435" spans="2:8" ht="25.5" x14ac:dyDescent="0.25">
      <c r="B435" s="64">
        <v>23.28</v>
      </c>
      <c r="C435" s="59"/>
      <c r="D435" s="65" t="s">
        <v>110</v>
      </c>
      <c r="E435" s="39" t="s">
        <v>672</v>
      </c>
      <c r="F435" s="71"/>
      <c r="G435" s="70" t="str">
        <f>VLOOKUP($E$11,$M$589:$DC$608,70,FALSE)</f>
        <v>240-56030489 and D-DT-5407</v>
      </c>
      <c r="H435" s="35"/>
    </row>
    <row r="436" spans="2:8" x14ac:dyDescent="0.25">
      <c r="B436" s="113"/>
      <c r="C436" s="59"/>
      <c r="D436" s="65" t="s">
        <v>110</v>
      </c>
      <c r="E436" s="110" t="s">
        <v>673</v>
      </c>
      <c r="F436" s="110"/>
      <c r="G436" s="98"/>
      <c r="H436" s="81"/>
    </row>
    <row r="437" spans="2:8" x14ac:dyDescent="0.25">
      <c r="B437" s="64"/>
      <c r="C437" s="59"/>
      <c r="D437" s="65"/>
      <c r="E437" s="114" t="s">
        <v>674</v>
      </c>
      <c r="F437" s="74"/>
      <c r="G437" s="98"/>
      <c r="H437" s="99"/>
    </row>
    <row r="438" spans="2:8" x14ac:dyDescent="0.25">
      <c r="B438" s="64">
        <v>23.29</v>
      </c>
      <c r="C438" s="59"/>
      <c r="D438" s="65"/>
      <c r="E438" s="39" t="s">
        <v>675</v>
      </c>
      <c r="F438" s="71" t="s">
        <v>102</v>
      </c>
      <c r="G438" s="70">
        <v>10</v>
      </c>
      <c r="H438" s="35"/>
    </row>
    <row r="439" spans="2:8" ht="63.75" x14ac:dyDescent="0.25">
      <c r="B439" s="64" t="s">
        <v>676</v>
      </c>
      <c r="C439" s="59"/>
      <c r="D439" s="65"/>
      <c r="E439" s="39" t="s">
        <v>677</v>
      </c>
      <c r="F439" s="71"/>
      <c r="G439" s="70" t="s">
        <v>678</v>
      </c>
      <c r="H439" s="35"/>
    </row>
    <row r="440" spans="2:8" x14ac:dyDescent="0.25">
      <c r="B440" s="115"/>
      <c r="C440" s="98"/>
      <c r="D440" s="65"/>
      <c r="E440" s="110" t="s">
        <v>679</v>
      </c>
      <c r="F440" s="111"/>
      <c r="G440" s="107"/>
      <c r="H440" s="116"/>
    </row>
    <row r="441" spans="2:8" x14ac:dyDescent="0.25">
      <c r="B441" s="64">
        <v>23.31</v>
      </c>
      <c r="C441" s="98"/>
      <c r="D441" s="65"/>
      <c r="E441" s="39" t="s">
        <v>680</v>
      </c>
      <c r="F441" s="71"/>
      <c r="G441" s="70">
        <v>0</v>
      </c>
      <c r="H441" s="35"/>
    </row>
    <row r="442" spans="2:8" x14ac:dyDescent="0.25">
      <c r="B442" s="64">
        <v>23.32</v>
      </c>
      <c r="C442" s="98"/>
      <c r="D442" s="65"/>
      <c r="E442" s="39" t="s">
        <v>681</v>
      </c>
      <c r="F442" s="71"/>
      <c r="G442" s="70">
        <v>2</v>
      </c>
      <c r="H442" s="35"/>
    </row>
    <row r="443" spans="2:8" ht="25.5" x14ac:dyDescent="0.25">
      <c r="B443" s="64"/>
      <c r="C443" s="98"/>
      <c r="D443" s="65"/>
      <c r="E443" s="110" t="s">
        <v>682</v>
      </c>
      <c r="F443" s="111"/>
      <c r="G443" s="107"/>
      <c r="H443" s="35"/>
    </row>
    <row r="444" spans="2:8" x14ac:dyDescent="0.25">
      <c r="B444" s="64">
        <v>23.33</v>
      </c>
      <c r="C444" s="98"/>
      <c r="D444" s="65"/>
      <c r="E444" s="39" t="s">
        <v>680</v>
      </c>
      <c r="F444" s="71"/>
      <c r="G444" s="70">
        <v>0</v>
      </c>
      <c r="H444" s="35"/>
    </row>
    <row r="445" spans="2:8" x14ac:dyDescent="0.25">
      <c r="B445" s="64">
        <v>23.34</v>
      </c>
      <c r="C445" s="98"/>
      <c r="D445" s="65"/>
      <c r="E445" s="39" t="s">
        <v>681</v>
      </c>
      <c r="F445" s="71"/>
      <c r="G445" s="70">
        <v>2</v>
      </c>
      <c r="H445" s="35"/>
    </row>
    <row r="446" spans="2:8" ht="38.25" x14ac:dyDescent="0.25">
      <c r="B446" s="64"/>
      <c r="C446" s="59"/>
      <c r="D446" s="65"/>
      <c r="E446" s="110" t="s">
        <v>683</v>
      </c>
      <c r="F446" s="111"/>
      <c r="G446" s="107"/>
      <c r="H446" s="35"/>
    </row>
    <row r="447" spans="2:8" x14ac:dyDescent="0.25">
      <c r="B447" s="64">
        <v>23.35</v>
      </c>
      <c r="C447" s="59"/>
      <c r="D447" s="65"/>
      <c r="E447" s="39" t="s">
        <v>680</v>
      </c>
      <c r="F447" s="71"/>
      <c r="G447" s="70">
        <v>4</v>
      </c>
      <c r="H447" s="35"/>
    </row>
    <row r="448" spans="2:8" x14ac:dyDescent="0.25">
      <c r="B448" s="64">
        <v>23.36</v>
      </c>
      <c r="C448" s="59"/>
      <c r="D448" s="65"/>
      <c r="E448" s="39" t="s">
        <v>681</v>
      </c>
      <c r="F448" s="71"/>
      <c r="G448" s="70">
        <v>4</v>
      </c>
      <c r="H448" s="35"/>
    </row>
    <row r="449" spans="2:8" ht="38.25" x14ac:dyDescent="0.25">
      <c r="B449" s="64"/>
      <c r="C449" s="59"/>
      <c r="D449" s="65"/>
      <c r="E449" s="40" t="s">
        <v>684</v>
      </c>
      <c r="F449" s="74"/>
      <c r="G449" s="98"/>
      <c r="H449" s="35"/>
    </row>
    <row r="450" spans="2:8" x14ac:dyDescent="0.25">
      <c r="B450" s="64">
        <v>23.37</v>
      </c>
      <c r="C450" s="59"/>
      <c r="D450" s="65"/>
      <c r="E450" s="39" t="s">
        <v>680</v>
      </c>
      <c r="F450" s="71"/>
      <c r="G450" s="70" t="str">
        <f>IF($G$115="1-pole operated (1P)","2","3")</f>
        <v>3</v>
      </c>
      <c r="H450" s="35"/>
    </row>
    <row r="451" spans="2:8" x14ac:dyDescent="0.25">
      <c r="B451" s="64">
        <v>23.38</v>
      </c>
      <c r="C451" s="59"/>
      <c r="D451" s="65"/>
      <c r="E451" s="39" t="s">
        <v>681</v>
      </c>
      <c r="F451" s="71"/>
      <c r="G451" s="70" t="str">
        <f>IF($G$115="1-pole operated (1P)","2","3")</f>
        <v>3</v>
      </c>
      <c r="H451" s="35"/>
    </row>
    <row r="452" spans="2:8" x14ac:dyDescent="0.25">
      <c r="B452" s="64"/>
      <c r="C452" s="59"/>
      <c r="D452" s="65" t="s">
        <v>110</v>
      </c>
      <c r="E452" s="218" t="s">
        <v>685</v>
      </c>
      <c r="F452" s="219"/>
      <c r="G452" s="98"/>
      <c r="H452" s="81"/>
    </row>
    <row r="453" spans="2:8" x14ac:dyDescent="0.25">
      <c r="B453" s="64">
        <v>23.39</v>
      </c>
      <c r="C453" s="59"/>
      <c r="D453" s="65"/>
      <c r="E453" s="100" t="s">
        <v>686</v>
      </c>
      <c r="F453" s="71"/>
      <c r="G453" s="70" t="s">
        <v>687</v>
      </c>
      <c r="H453" s="35"/>
    </row>
    <row r="454" spans="2:8" ht="38.25" x14ac:dyDescent="0.25">
      <c r="B454" s="64" t="s">
        <v>688</v>
      </c>
      <c r="C454" s="59"/>
      <c r="D454" s="65"/>
      <c r="E454" s="100" t="s">
        <v>689</v>
      </c>
      <c r="F454" s="71"/>
      <c r="G454" s="70" t="s">
        <v>98</v>
      </c>
      <c r="H454" s="35"/>
    </row>
    <row r="455" spans="2:8" ht="25.5" x14ac:dyDescent="0.25">
      <c r="B455" s="64">
        <v>23.41</v>
      </c>
      <c r="C455" s="59"/>
      <c r="D455" s="65"/>
      <c r="E455" s="100" t="s">
        <v>690</v>
      </c>
      <c r="F455" s="71" t="s">
        <v>319</v>
      </c>
      <c r="G455" s="70" t="s">
        <v>691</v>
      </c>
      <c r="H455" s="35"/>
    </row>
    <row r="456" spans="2:8" ht="25.5" x14ac:dyDescent="0.25">
      <c r="B456" s="64">
        <v>23.42</v>
      </c>
      <c r="C456" s="59"/>
      <c r="D456" s="65"/>
      <c r="E456" s="100" t="s">
        <v>692</v>
      </c>
      <c r="F456" s="71"/>
      <c r="G456" s="70" t="s">
        <v>99</v>
      </c>
      <c r="H456" s="35"/>
    </row>
    <row r="457" spans="2:8" x14ac:dyDescent="0.25">
      <c r="B457" s="64">
        <v>23.43</v>
      </c>
      <c r="C457" s="59"/>
      <c r="D457" s="65" t="s">
        <v>110</v>
      </c>
      <c r="E457" s="39" t="s">
        <v>693</v>
      </c>
      <c r="F457" s="71"/>
      <c r="G457" s="70" t="s">
        <v>694</v>
      </c>
      <c r="H457" s="35"/>
    </row>
    <row r="458" spans="2:8" ht="25.5" x14ac:dyDescent="0.25">
      <c r="B458" s="64">
        <v>23.44</v>
      </c>
      <c r="C458" s="59"/>
      <c r="D458" s="65" t="s">
        <v>110</v>
      </c>
      <c r="E458" s="39" t="s">
        <v>695</v>
      </c>
      <c r="F458" s="71"/>
      <c r="G458" s="70" t="s">
        <v>696</v>
      </c>
      <c r="H458" s="35"/>
    </row>
    <row r="459" spans="2:8" x14ac:dyDescent="0.25">
      <c r="B459" s="64">
        <v>23.45</v>
      </c>
      <c r="C459" s="59"/>
      <c r="D459" s="65" t="s">
        <v>110</v>
      </c>
      <c r="E459" s="39" t="s">
        <v>697</v>
      </c>
      <c r="F459" s="71"/>
      <c r="G459" s="70" t="s">
        <v>98</v>
      </c>
      <c r="H459" s="35"/>
    </row>
    <row r="460" spans="2:8" x14ac:dyDescent="0.25">
      <c r="B460" s="64">
        <v>23.46</v>
      </c>
      <c r="C460" s="59"/>
      <c r="D460" s="65" t="s">
        <v>110</v>
      </c>
      <c r="E460" s="100" t="s">
        <v>698</v>
      </c>
      <c r="F460" s="71" t="s">
        <v>319</v>
      </c>
      <c r="G460" s="70" t="s">
        <v>699</v>
      </c>
      <c r="H460" s="35"/>
    </row>
    <row r="461" spans="2:8" x14ac:dyDescent="0.25">
      <c r="B461" s="64">
        <v>23.47</v>
      </c>
      <c r="C461" s="59"/>
      <c r="D461" s="65" t="s">
        <v>110</v>
      </c>
      <c r="E461" s="39" t="s">
        <v>700</v>
      </c>
      <c r="F461" s="71" t="s">
        <v>319</v>
      </c>
      <c r="G461" s="70" t="s">
        <v>701</v>
      </c>
      <c r="H461" s="35"/>
    </row>
    <row r="462" spans="2:8" x14ac:dyDescent="0.25">
      <c r="B462" s="64"/>
      <c r="C462" s="59"/>
      <c r="D462" s="65" t="s">
        <v>110</v>
      </c>
      <c r="E462" s="40" t="s">
        <v>702</v>
      </c>
      <c r="F462" s="74"/>
      <c r="G462" s="98"/>
      <c r="H462" s="35"/>
    </row>
    <row r="463" spans="2:8" ht="14.25" x14ac:dyDescent="0.25">
      <c r="B463" s="64">
        <v>23.48</v>
      </c>
      <c r="C463" s="59"/>
      <c r="D463" s="65"/>
      <c r="E463" s="100" t="s">
        <v>703</v>
      </c>
      <c r="F463" s="71" t="s">
        <v>1389</v>
      </c>
      <c r="G463" s="70" t="s">
        <v>704</v>
      </c>
      <c r="H463" s="35"/>
    </row>
    <row r="464" spans="2:8" ht="14.25" x14ac:dyDescent="0.25">
      <c r="B464" s="64">
        <v>23.49</v>
      </c>
      <c r="C464" s="59"/>
      <c r="D464" s="65"/>
      <c r="E464" s="100" t="s">
        <v>705</v>
      </c>
      <c r="F464" s="71" t="s">
        <v>1389</v>
      </c>
      <c r="G464" s="70" t="s">
        <v>706</v>
      </c>
      <c r="H464" s="35"/>
    </row>
    <row r="465" spans="2:8" x14ac:dyDescent="0.25">
      <c r="B465" s="64" t="s">
        <v>707</v>
      </c>
      <c r="C465" s="59"/>
      <c r="D465" s="65"/>
      <c r="E465" s="100" t="s">
        <v>708</v>
      </c>
      <c r="F465" s="71"/>
      <c r="G465" s="70">
        <v>7</v>
      </c>
      <c r="H465" s="35"/>
    </row>
    <row r="466" spans="2:8" x14ac:dyDescent="0.25">
      <c r="B466" s="64"/>
      <c r="C466" s="59"/>
      <c r="D466" s="65" t="s">
        <v>110</v>
      </c>
      <c r="E466" s="110" t="s">
        <v>709</v>
      </c>
      <c r="F466" s="111"/>
      <c r="G466" s="107"/>
      <c r="H466" s="35"/>
    </row>
    <row r="467" spans="2:8" ht="25.5" x14ac:dyDescent="0.25">
      <c r="B467" s="64">
        <v>23.51</v>
      </c>
      <c r="C467" s="59"/>
      <c r="D467" s="65"/>
      <c r="E467" s="100" t="s">
        <v>710</v>
      </c>
      <c r="F467" s="71"/>
      <c r="G467" s="70" t="s">
        <v>711</v>
      </c>
      <c r="H467" s="35"/>
    </row>
    <row r="468" spans="2:8" x14ac:dyDescent="0.25">
      <c r="B468" s="64">
        <v>23.52</v>
      </c>
      <c r="C468" s="59"/>
      <c r="D468" s="65"/>
      <c r="E468" s="100" t="s">
        <v>712</v>
      </c>
      <c r="F468" s="71"/>
      <c r="G468" s="70" t="s">
        <v>713</v>
      </c>
      <c r="H468" s="35"/>
    </row>
    <row r="469" spans="2:8" x14ac:dyDescent="0.25">
      <c r="B469" s="64">
        <v>23.53</v>
      </c>
      <c r="C469" s="59"/>
      <c r="D469" s="65"/>
      <c r="E469" s="100" t="s">
        <v>714</v>
      </c>
      <c r="F469" s="71"/>
      <c r="G469" s="70" t="s">
        <v>715</v>
      </c>
      <c r="H469" s="35"/>
    </row>
    <row r="470" spans="2:8" x14ac:dyDescent="0.25">
      <c r="B470" s="64">
        <v>23.54</v>
      </c>
      <c r="C470" s="59"/>
      <c r="D470" s="65" t="s">
        <v>110</v>
      </c>
      <c r="E470" s="39" t="s">
        <v>716</v>
      </c>
      <c r="F470" s="71"/>
      <c r="G470" s="70" t="s">
        <v>717</v>
      </c>
      <c r="H470" s="35"/>
    </row>
    <row r="471" spans="2:8" ht="25.5" x14ac:dyDescent="0.25">
      <c r="B471" s="64">
        <v>23.55</v>
      </c>
      <c r="C471" s="59"/>
      <c r="D471" s="65" t="s">
        <v>110</v>
      </c>
      <c r="E471" s="39" t="s">
        <v>718</v>
      </c>
      <c r="F471" s="71"/>
      <c r="G471" s="70" t="str">
        <f>VLOOKUP($E$11,$M$589:$DC$608,73,FALSE)</f>
        <v>D-DT-5407</v>
      </c>
      <c r="H471" s="35"/>
    </row>
    <row r="472" spans="2:8" x14ac:dyDescent="0.25">
      <c r="B472" s="64"/>
      <c r="C472" s="59"/>
      <c r="D472" s="65" t="s">
        <v>110</v>
      </c>
      <c r="E472" s="218" t="s">
        <v>719</v>
      </c>
      <c r="F472" s="219"/>
      <c r="G472" s="98"/>
      <c r="H472" s="81"/>
    </row>
    <row r="473" spans="2:8" x14ac:dyDescent="0.25">
      <c r="B473" s="64">
        <v>23.56</v>
      </c>
      <c r="C473" s="59"/>
      <c r="D473" s="65"/>
      <c r="E473" s="100" t="s">
        <v>720</v>
      </c>
      <c r="F473" s="71"/>
      <c r="G473" s="70" t="s">
        <v>98</v>
      </c>
      <c r="H473" s="35"/>
    </row>
    <row r="474" spans="2:8" x14ac:dyDescent="0.25">
      <c r="B474" s="64">
        <v>23.57</v>
      </c>
      <c r="C474" s="59"/>
      <c r="D474" s="65"/>
      <c r="E474" s="100" t="s">
        <v>721</v>
      </c>
      <c r="F474" s="71"/>
      <c r="G474" s="70" t="s">
        <v>99</v>
      </c>
      <c r="H474" s="35"/>
    </row>
    <row r="475" spans="2:8" ht="15.75" x14ac:dyDescent="0.25">
      <c r="B475" s="64">
        <v>23.58</v>
      </c>
      <c r="C475" s="59"/>
      <c r="D475" s="65"/>
      <c r="E475" s="100" t="s">
        <v>1390</v>
      </c>
      <c r="F475" s="71" t="s">
        <v>102</v>
      </c>
      <c r="G475" s="70" t="s">
        <v>99</v>
      </c>
      <c r="H475" s="35"/>
    </row>
    <row r="476" spans="2:8" ht="15.75" x14ac:dyDescent="0.25">
      <c r="B476" s="64">
        <v>23.59</v>
      </c>
      <c r="C476" s="59"/>
      <c r="D476" s="65"/>
      <c r="E476" s="100" t="s">
        <v>1391</v>
      </c>
      <c r="F476" s="71" t="s">
        <v>102</v>
      </c>
      <c r="G476" s="70" t="s">
        <v>99</v>
      </c>
      <c r="H476" s="35"/>
    </row>
    <row r="477" spans="2:8" x14ac:dyDescent="0.25">
      <c r="B477" s="64" t="s">
        <v>722</v>
      </c>
      <c r="C477" s="59"/>
      <c r="D477" s="65"/>
      <c r="E477" s="100" t="s">
        <v>723</v>
      </c>
      <c r="F477" s="71"/>
      <c r="G477" s="91" t="s">
        <v>724</v>
      </c>
      <c r="H477" s="35"/>
    </row>
    <row r="478" spans="2:8" x14ac:dyDescent="0.25">
      <c r="B478" s="64">
        <v>23.61</v>
      </c>
      <c r="C478" s="59"/>
      <c r="D478" s="65"/>
      <c r="E478" s="100" t="s">
        <v>725</v>
      </c>
      <c r="F478" s="71" t="s">
        <v>147</v>
      </c>
      <c r="G478" s="70" t="s">
        <v>99</v>
      </c>
      <c r="H478" s="35"/>
    </row>
    <row r="479" spans="2:8" x14ac:dyDescent="0.25">
      <c r="B479" s="64">
        <v>23.62</v>
      </c>
      <c r="C479" s="59"/>
      <c r="D479" s="65"/>
      <c r="E479" s="100" t="s">
        <v>726</v>
      </c>
      <c r="F479" s="71" t="s">
        <v>147</v>
      </c>
      <c r="G479" s="70" t="s">
        <v>727</v>
      </c>
      <c r="H479" s="35"/>
    </row>
    <row r="480" spans="2:8" x14ac:dyDescent="0.25">
      <c r="B480" s="64">
        <v>23.63</v>
      </c>
      <c r="C480" s="59"/>
      <c r="D480" s="65"/>
      <c r="E480" s="100" t="s">
        <v>728</v>
      </c>
      <c r="F480" s="71"/>
      <c r="G480" s="70" t="s">
        <v>729</v>
      </c>
      <c r="H480" s="35"/>
    </row>
    <row r="481" spans="2:9" x14ac:dyDescent="0.25">
      <c r="B481" s="64">
        <v>23.64</v>
      </c>
      <c r="C481" s="59"/>
      <c r="D481" s="65"/>
      <c r="E481" s="100" t="s">
        <v>730</v>
      </c>
      <c r="F481" s="71"/>
      <c r="G481" s="70" t="s">
        <v>98</v>
      </c>
      <c r="H481" s="35"/>
    </row>
    <row r="482" spans="2:9" x14ac:dyDescent="0.25">
      <c r="B482" s="64">
        <v>23.65</v>
      </c>
      <c r="C482" s="59"/>
      <c r="D482" s="65"/>
      <c r="E482" s="100" t="s">
        <v>731</v>
      </c>
      <c r="F482" s="71"/>
      <c r="G482" s="91" t="s">
        <v>732</v>
      </c>
      <c r="H482" s="35"/>
    </row>
    <row r="483" spans="2:9" ht="25.5" x14ac:dyDescent="0.25">
      <c r="B483" s="64">
        <v>23.66</v>
      </c>
      <c r="C483" s="59"/>
      <c r="D483" s="65"/>
      <c r="E483" s="100" t="s">
        <v>733</v>
      </c>
      <c r="F483" s="71"/>
      <c r="G483" s="70" t="s">
        <v>734</v>
      </c>
      <c r="H483" s="35"/>
    </row>
    <row r="484" spans="2:9" ht="38.25" x14ac:dyDescent="0.25">
      <c r="B484" s="64" t="s">
        <v>735</v>
      </c>
      <c r="C484" s="59" t="s">
        <v>1272</v>
      </c>
      <c r="D484" s="65" t="s">
        <v>110</v>
      </c>
      <c r="E484" s="39" t="s">
        <v>736</v>
      </c>
      <c r="F484" s="71"/>
      <c r="G484" s="83" t="str">
        <f>VLOOKUP($E$11,$M$589:$DC$608,73,FALSE)</f>
        <v>D-DT-5407</v>
      </c>
      <c r="H484" s="35"/>
    </row>
    <row r="485" spans="2:9" ht="25.5" x14ac:dyDescent="0.25">
      <c r="B485" s="64" t="s">
        <v>737</v>
      </c>
      <c r="C485" s="59" t="s">
        <v>1273</v>
      </c>
      <c r="D485" s="65" t="s">
        <v>110</v>
      </c>
      <c r="E485" s="39" t="s">
        <v>738</v>
      </c>
      <c r="F485" s="71" t="s">
        <v>253</v>
      </c>
      <c r="G485" s="83" t="s">
        <v>98</v>
      </c>
      <c r="H485" s="35"/>
    </row>
    <row r="486" spans="2:9" ht="12.75" customHeight="1" x14ac:dyDescent="0.25">
      <c r="B486" s="64" t="s">
        <v>739</v>
      </c>
      <c r="C486" s="59" t="s">
        <v>1274</v>
      </c>
      <c r="D486" s="65" t="s">
        <v>110</v>
      </c>
      <c r="E486" s="39" t="s">
        <v>740</v>
      </c>
      <c r="F486" s="71" t="s">
        <v>253</v>
      </c>
      <c r="G486" s="70" t="s">
        <v>98</v>
      </c>
      <c r="H486" s="35"/>
    </row>
    <row r="487" spans="2:9" ht="30.75" customHeight="1" x14ac:dyDescent="0.25">
      <c r="B487" s="64" t="s">
        <v>741</v>
      </c>
      <c r="C487" s="59" t="s">
        <v>1275</v>
      </c>
      <c r="D487" s="65" t="s">
        <v>110</v>
      </c>
      <c r="E487" s="39" t="s">
        <v>742</v>
      </c>
      <c r="F487" s="71" t="s">
        <v>253</v>
      </c>
      <c r="G487" s="70" t="s">
        <v>98</v>
      </c>
      <c r="H487" s="35"/>
    </row>
    <row r="488" spans="2:9" ht="17.25" customHeight="1" x14ac:dyDescent="0.25">
      <c r="B488" s="64"/>
      <c r="C488" s="59"/>
      <c r="D488" s="65"/>
      <c r="E488" s="94" t="s">
        <v>1276</v>
      </c>
      <c r="F488" s="74"/>
      <c r="G488" s="98"/>
      <c r="H488" s="99"/>
    </row>
    <row r="489" spans="2:9" ht="25.5" x14ac:dyDescent="0.25">
      <c r="B489" s="64" t="s">
        <v>1277</v>
      </c>
      <c r="C489" s="59" t="s">
        <v>1278</v>
      </c>
      <c r="D489" s="65"/>
      <c r="E489" s="114" t="s">
        <v>1279</v>
      </c>
      <c r="F489" s="71" t="s">
        <v>253</v>
      </c>
      <c r="G489" s="70" t="s">
        <v>99</v>
      </c>
      <c r="H489" s="99"/>
    </row>
    <row r="490" spans="2:9" ht="25.5" x14ac:dyDescent="0.25">
      <c r="B490" s="64" t="s">
        <v>1280</v>
      </c>
      <c r="C490" s="59" t="s">
        <v>1278</v>
      </c>
      <c r="D490" s="65"/>
      <c r="E490" s="114" t="s">
        <v>1281</v>
      </c>
      <c r="F490" s="71" t="s">
        <v>253</v>
      </c>
      <c r="G490" s="70" t="s">
        <v>99</v>
      </c>
      <c r="H490" s="99"/>
    </row>
    <row r="491" spans="2:9" ht="38.25" x14ac:dyDescent="0.25">
      <c r="B491" s="64" t="s">
        <v>1282</v>
      </c>
      <c r="C491" s="59" t="s">
        <v>1283</v>
      </c>
      <c r="D491" s="65"/>
      <c r="E491" s="114" t="s">
        <v>1284</v>
      </c>
      <c r="F491" s="71" t="s">
        <v>253</v>
      </c>
      <c r="G491" s="70" t="s">
        <v>99</v>
      </c>
      <c r="H491" s="99"/>
    </row>
    <row r="492" spans="2:9" ht="25.5" x14ac:dyDescent="0.25">
      <c r="B492" s="64" t="s">
        <v>1285</v>
      </c>
      <c r="C492" s="59"/>
      <c r="D492" s="65"/>
      <c r="E492" s="114" t="s">
        <v>1286</v>
      </c>
      <c r="F492" s="71" t="s">
        <v>253</v>
      </c>
      <c r="G492" s="70" t="s">
        <v>99</v>
      </c>
      <c r="H492" s="99"/>
    </row>
    <row r="493" spans="2:9" ht="25.5" x14ac:dyDescent="0.25">
      <c r="B493" s="64" t="s">
        <v>1287</v>
      </c>
      <c r="C493" s="59"/>
      <c r="D493" s="65"/>
      <c r="E493" s="114" t="s">
        <v>1288</v>
      </c>
      <c r="F493" s="71" t="s">
        <v>253</v>
      </c>
      <c r="G493" s="70" t="s">
        <v>99</v>
      </c>
      <c r="H493" s="99"/>
    </row>
    <row r="494" spans="2:9" x14ac:dyDescent="0.25">
      <c r="B494" s="88"/>
      <c r="C494" s="89"/>
      <c r="D494" s="102"/>
      <c r="E494" s="103"/>
      <c r="F494" s="104"/>
      <c r="G494" s="105"/>
      <c r="H494" s="106"/>
    </row>
    <row r="495" spans="2:9" s="41" customFormat="1" ht="15.75" x14ac:dyDescent="0.25">
      <c r="B495" s="58" t="s">
        <v>743</v>
      </c>
      <c r="C495" s="59" t="s">
        <v>636</v>
      </c>
      <c r="D495" s="215" t="s">
        <v>744</v>
      </c>
      <c r="E495" s="216"/>
      <c r="F495" s="217"/>
      <c r="G495" s="107"/>
      <c r="H495" s="99"/>
      <c r="I495" s="42"/>
    </row>
    <row r="496" spans="2:9" x14ac:dyDescent="0.25">
      <c r="B496" s="64"/>
      <c r="C496" s="40"/>
      <c r="D496" s="65" t="s">
        <v>110</v>
      </c>
      <c r="E496" s="218" t="s">
        <v>1289</v>
      </c>
      <c r="F496" s="219"/>
      <c r="G496" s="98"/>
      <c r="H496" s="81"/>
    </row>
    <row r="497" spans="2:9" x14ac:dyDescent="0.25">
      <c r="B497" s="64">
        <v>24.1</v>
      </c>
      <c r="C497" s="59" t="s">
        <v>1290</v>
      </c>
      <c r="D497" s="65"/>
      <c r="E497" s="100" t="s">
        <v>745</v>
      </c>
      <c r="F497" s="71" t="s">
        <v>253</v>
      </c>
      <c r="G497" s="70" t="s">
        <v>98</v>
      </c>
      <c r="H497" s="35"/>
    </row>
    <row r="498" spans="2:9" ht="25.5" x14ac:dyDescent="0.25">
      <c r="B498" s="64">
        <v>24.2</v>
      </c>
      <c r="C498" s="59" t="s">
        <v>1291</v>
      </c>
      <c r="D498" s="65"/>
      <c r="E498" s="100" t="s">
        <v>746</v>
      </c>
      <c r="F498" s="71" t="s">
        <v>253</v>
      </c>
      <c r="G498" s="70" t="s">
        <v>98</v>
      </c>
      <c r="H498" s="35"/>
    </row>
    <row r="499" spans="2:9" x14ac:dyDescent="0.25">
      <c r="B499" s="64" t="s">
        <v>1292</v>
      </c>
      <c r="C499" s="59"/>
      <c r="D499" s="65"/>
      <c r="E499" s="100" t="s">
        <v>747</v>
      </c>
      <c r="F499" s="71" t="s">
        <v>253</v>
      </c>
      <c r="G499" s="70" t="str">
        <f>IF($G$110="Yes","Yes","N/A")</f>
        <v>N/A</v>
      </c>
      <c r="H499" s="35"/>
    </row>
    <row r="500" spans="2:9" ht="25.5" x14ac:dyDescent="0.25">
      <c r="B500" s="64" t="s">
        <v>1293</v>
      </c>
      <c r="C500" s="59" t="s">
        <v>1294</v>
      </c>
      <c r="D500" s="65" t="s">
        <v>110</v>
      </c>
      <c r="E500" s="100" t="s">
        <v>1295</v>
      </c>
      <c r="F500" s="71" t="s">
        <v>253</v>
      </c>
      <c r="G500" s="70" t="s">
        <v>98</v>
      </c>
      <c r="H500" s="35"/>
    </row>
    <row r="501" spans="2:9" ht="25.5" x14ac:dyDescent="0.25">
      <c r="B501" s="64" t="s">
        <v>1296</v>
      </c>
      <c r="C501" s="59" t="s">
        <v>1297</v>
      </c>
      <c r="D501" s="65" t="s">
        <v>110</v>
      </c>
      <c r="E501" s="39" t="s">
        <v>748</v>
      </c>
      <c r="F501" s="71"/>
      <c r="G501" s="70" t="s">
        <v>99</v>
      </c>
      <c r="H501" s="35"/>
    </row>
    <row r="502" spans="2:9" ht="38.25" x14ac:dyDescent="0.25">
      <c r="B502" s="64" t="s">
        <v>967</v>
      </c>
      <c r="C502" s="59" t="s">
        <v>1297</v>
      </c>
      <c r="D502" s="65" t="s">
        <v>110</v>
      </c>
      <c r="E502" s="39" t="s">
        <v>1298</v>
      </c>
      <c r="F502" s="71"/>
      <c r="G502" s="70" t="s">
        <v>99</v>
      </c>
      <c r="H502" s="35"/>
    </row>
    <row r="503" spans="2:9" ht="25.5" x14ac:dyDescent="0.25">
      <c r="B503" s="64" t="s">
        <v>1299</v>
      </c>
      <c r="C503" s="59" t="s">
        <v>1300</v>
      </c>
      <c r="D503" s="65" t="s">
        <v>110</v>
      </c>
      <c r="E503" s="39" t="s">
        <v>749</v>
      </c>
      <c r="F503" s="71" t="s">
        <v>253</v>
      </c>
      <c r="G503" s="70" t="str">
        <f>IF($G$110="Yes","Yes","N/A")</f>
        <v>N/A</v>
      </c>
      <c r="H503" s="35"/>
    </row>
    <row r="504" spans="2:9" ht="25.5" x14ac:dyDescent="0.25">
      <c r="B504" s="64" t="s">
        <v>1301</v>
      </c>
      <c r="C504" s="59" t="s">
        <v>1302</v>
      </c>
      <c r="D504" s="65" t="s">
        <v>110</v>
      </c>
      <c r="E504" s="39" t="s">
        <v>1303</v>
      </c>
      <c r="F504" s="71" t="s">
        <v>253</v>
      </c>
      <c r="G504" s="70" t="s">
        <v>98</v>
      </c>
      <c r="H504" s="99"/>
    </row>
    <row r="505" spans="2:9" x14ac:dyDescent="0.25">
      <c r="B505" s="88"/>
      <c r="C505" s="89"/>
      <c r="D505" s="102"/>
      <c r="E505" s="103"/>
      <c r="F505" s="104"/>
      <c r="G505" s="105"/>
      <c r="H505" s="106"/>
    </row>
    <row r="506" spans="2:9" s="41" customFormat="1" ht="25.5" x14ac:dyDescent="0.25">
      <c r="B506" s="58" t="s">
        <v>750</v>
      </c>
      <c r="C506" s="59" t="s">
        <v>968</v>
      </c>
      <c r="D506" s="215" t="s">
        <v>751</v>
      </c>
      <c r="E506" s="216"/>
      <c r="F506" s="217"/>
      <c r="G506" s="107"/>
      <c r="H506" s="99"/>
      <c r="I506" s="42"/>
    </row>
    <row r="507" spans="2:9" ht="26.25" customHeight="1" x14ac:dyDescent="0.25">
      <c r="B507" s="64"/>
      <c r="C507" s="40"/>
      <c r="D507" s="65" t="s">
        <v>110</v>
      </c>
      <c r="E507" s="218" t="s">
        <v>752</v>
      </c>
      <c r="F507" s="219"/>
      <c r="G507" s="98"/>
      <c r="H507" s="81"/>
    </row>
    <row r="508" spans="2:9" ht="25.5" x14ac:dyDescent="0.25">
      <c r="B508" s="64">
        <v>25.1</v>
      </c>
      <c r="C508" s="59" t="s">
        <v>1304</v>
      </c>
      <c r="D508" s="65"/>
      <c r="E508" s="39" t="s">
        <v>753</v>
      </c>
      <c r="F508" s="71" t="s">
        <v>754</v>
      </c>
      <c r="G508" s="70" t="s">
        <v>755</v>
      </c>
      <c r="H508" s="35"/>
    </row>
    <row r="509" spans="2:9" x14ac:dyDescent="0.25">
      <c r="B509" s="64">
        <v>25.2</v>
      </c>
      <c r="C509" s="59" t="s">
        <v>1305</v>
      </c>
      <c r="D509" s="65"/>
      <c r="E509" s="100" t="s">
        <v>756</v>
      </c>
      <c r="F509" s="71" t="s">
        <v>253</v>
      </c>
      <c r="G509" s="70" t="s">
        <v>98</v>
      </c>
      <c r="H509" s="35"/>
    </row>
    <row r="510" spans="2:9" ht="25.5" x14ac:dyDescent="0.25">
      <c r="B510" s="64">
        <v>25.3</v>
      </c>
      <c r="C510" s="59" t="s">
        <v>1306</v>
      </c>
      <c r="D510" s="65" t="s">
        <v>110</v>
      </c>
      <c r="E510" s="39" t="s">
        <v>757</v>
      </c>
      <c r="F510" s="71" t="s">
        <v>253</v>
      </c>
      <c r="G510" s="70" t="s">
        <v>98</v>
      </c>
      <c r="H510" s="35"/>
    </row>
    <row r="511" spans="2:9" ht="27" customHeight="1" x14ac:dyDescent="0.25">
      <c r="B511" s="64">
        <v>25.4</v>
      </c>
      <c r="C511" s="59" t="s">
        <v>1307</v>
      </c>
      <c r="D511" s="65" t="s">
        <v>110</v>
      </c>
      <c r="E511" s="39" t="s">
        <v>758</v>
      </c>
      <c r="F511" s="71" t="s">
        <v>253</v>
      </c>
      <c r="G511" s="70" t="s">
        <v>98</v>
      </c>
      <c r="H511" s="35"/>
    </row>
    <row r="512" spans="2:9" ht="25.5" x14ac:dyDescent="0.25">
      <c r="B512" s="64">
        <v>25.5</v>
      </c>
      <c r="C512" s="59" t="s">
        <v>1308</v>
      </c>
      <c r="D512" s="65" t="s">
        <v>110</v>
      </c>
      <c r="E512" s="39" t="s">
        <v>759</v>
      </c>
      <c r="F512" s="71" t="s">
        <v>253</v>
      </c>
      <c r="G512" s="70" t="s">
        <v>98</v>
      </c>
      <c r="H512" s="35"/>
    </row>
    <row r="513" spans="2:9" ht="42" customHeight="1" x14ac:dyDescent="0.25">
      <c r="B513" s="64" t="s">
        <v>760</v>
      </c>
      <c r="C513" s="59" t="s">
        <v>1309</v>
      </c>
      <c r="D513" s="102"/>
      <c r="E513" s="103" t="s">
        <v>761</v>
      </c>
      <c r="F513" s="104" t="s">
        <v>253</v>
      </c>
      <c r="G513" s="70" t="s">
        <v>98</v>
      </c>
      <c r="H513" s="106"/>
    </row>
    <row r="514" spans="2:9" s="41" customFormat="1" ht="15.75" x14ac:dyDescent="0.25">
      <c r="B514" s="58" t="s">
        <v>762</v>
      </c>
      <c r="C514" s="59" t="s">
        <v>969</v>
      </c>
      <c r="D514" s="215" t="s">
        <v>764</v>
      </c>
      <c r="E514" s="216"/>
      <c r="F514" s="217"/>
      <c r="G514" s="107"/>
      <c r="H514" s="99"/>
      <c r="I514" s="42"/>
    </row>
    <row r="515" spans="2:9" ht="29.25" customHeight="1" x14ac:dyDescent="0.25">
      <c r="B515" s="117"/>
      <c r="C515" s="59"/>
      <c r="D515" s="222" t="s">
        <v>765</v>
      </c>
      <c r="E515" s="223"/>
      <c r="F515" s="224"/>
      <c r="G515" s="98"/>
      <c r="H515" s="99"/>
    </row>
    <row r="516" spans="2:9" x14ac:dyDescent="0.25">
      <c r="B516" s="117"/>
      <c r="C516" s="59" t="s">
        <v>970</v>
      </c>
      <c r="D516" s="65" t="s">
        <v>110</v>
      </c>
      <c r="E516" s="218" t="s">
        <v>766</v>
      </c>
      <c r="F516" s="219"/>
      <c r="G516" s="98"/>
      <c r="H516" s="81"/>
    </row>
    <row r="517" spans="2:9" ht="25.5" x14ac:dyDescent="0.25">
      <c r="B517" s="64">
        <v>26.1</v>
      </c>
      <c r="C517" s="59"/>
      <c r="D517" s="65"/>
      <c r="E517" s="100" t="s">
        <v>767</v>
      </c>
      <c r="F517" s="71" t="s">
        <v>754</v>
      </c>
      <c r="G517" s="70">
        <v>1</v>
      </c>
      <c r="H517" s="35"/>
    </row>
    <row r="518" spans="2:9" ht="25.5" x14ac:dyDescent="0.25">
      <c r="B518" s="64">
        <v>26.2</v>
      </c>
      <c r="C518" s="59"/>
      <c r="D518" s="65"/>
      <c r="E518" s="100" t="s">
        <v>768</v>
      </c>
      <c r="F518" s="71" t="s">
        <v>754</v>
      </c>
      <c r="G518" s="70">
        <v>1</v>
      </c>
      <c r="H518" s="35"/>
    </row>
    <row r="519" spans="2:9" ht="25.5" x14ac:dyDescent="0.25">
      <c r="B519" s="64">
        <v>26.3</v>
      </c>
      <c r="C519" s="59"/>
      <c r="D519" s="65"/>
      <c r="E519" s="100" t="s">
        <v>769</v>
      </c>
      <c r="F519" s="71" t="s">
        <v>754</v>
      </c>
      <c r="G519" s="70">
        <v>1</v>
      </c>
      <c r="H519" s="35"/>
    </row>
    <row r="520" spans="2:9" ht="38.25" x14ac:dyDescent="0.25">
      <c r="B520" s="64">
        <v>26.4</v>
      </c>
      <c r="C520" s="59"/>
      <c r="D520" s="65"/>
      <c r="E520" s="118" t="s">
        <v>770</v>
      </c>
      <c r="F520" s="67" t="s">
        <v>754</v>
      </c>
      <c r="G520" s="119">
        <v>1</v>
      </c>
      <c r="H520" s="35"/>
    </row>
    <row r="521" spans="2:9" x14ac:dyDescent="0.25">
      <c r="B521" s="64">
        <v>26.5</v>
      </c>
      <c r="C521" s="59"/>
      <c r="D521" s="65"/>
      <c r="E521" s="118" t="s">
        <v>771</v>
      </c>
      <c r="F521" s="67" t="s">
        <v>754</v>
      </c>
      <c r="G521" s="119">
        <v>1</v>
      </c>
      <c r="H521" s="35"/>
    </row>
    <row r="522" spans="2:9" ht="25.5" x14ac:dyDescent="0.25">
      <c r="B522" s="64">
        <v>26.6</v>
      </c>
      <c r="C522" s="59"/>
      <c r="D522" s="65"/>
      <c r="E522" s="118" t="s">
        <v>772</v>
      </c>
      <c r="F522" s="67" t="s">
        <v>754</v>
      </c>
      <c r="G522" s="119">
        <v>1</v>
      </c>
      <c r="H522" s="35"/>
    </row>
    <row r="523" spans="2:9" ht="25.5" x14ac:dyDescent="0.25">
      <c r="B523" s="64">
        <v>26.7</v>
      </c>
      <c r="C523" s="59"/>
      <c r="D523" s="65"/>
      <c r="E523" s="118" t="s">
        <v>773</v>
      </c>
      <c r="F523" s="67" t="s">
        <v>754</v>
      </c>
      <c r="G523" s="119">
        <v>1</v>
      </c>
      <c r="H523" s="35"/>
    </row>
    <row r="524" spans="2:9" ht="38.25" x14ac:dyDescent="0.25">
      <c r="B524" s="64">
        <v>26.8</v>
      </c>
      <c r="C524" s="59"/>
      <c r="D524" s="65"/>
      <c r="E524" s="118" t="s">
        <v>774</v>
      </c>
      <c r="F524" s="67" t="s">
        <v>754</v>
      </c>
      <c r="G524" s="119">
        <v>1</v>
      </c>
      <c r="H524" s="35"/>
    </row>
    <row r="525" spans="2:9" ht="38.25" x14ac:dyDescent="0.25">
      <c r="B525" s="64">
        <v>26.9</v>
      </c>
      <c r="C525" s="59"/>
      <c r="D525" s="65"/>
      <c r="E525" s="118" t="s">
        <v>775</v>
      </c>
      <c r="F525" s="67" t="s">
        <v>754</v>
      </c>
      <c r="G525" s="119">
        <v>1</v>
      </c>
      <c r="H525" s="35"/>
    </row>
    <row r="526" spans="2:9" ht="38.25" x14ac:dyDescent="0.25">
      <c r="B526" s="64" t="s">
        <v>776</v>
      </c>
      <c r="C526" s="120"/>
      <c r="D526" s="65"/>
      <c r="E526" s="118" t="s">
        <v>777</v>
      </c>
      <c r="F526" s="67" t="s">
        <v>754</v>
      </c>
      <c r="G526" s="119">
        <v>1</v>
      </c>
      <c r="H526" s="35"/>
    </row>
    <row r="527" spans="2:9" ht="25.5" x14ac:dyDescent="0.25">
      <c r="B527" s="64">
        <v>26.11</v>
      </c>
      <c r="C527" s="120"/>
      <c r="D527" s="65"/>
      <c r="E527" s="118" t="s">
        <v>778</v>
      </c>
      <c r="F527" s="67" t="s">
        <v>754</v>
      </c>
      <c r="G527" s="119">
        <v>1</v>
      </c>
      <c r="H527" s="35"/>
    </row>
    <row r="528" spans="2:9" ht="25.5" x14ac:dyDescent="0.25">
      <c r="B528" s="64">
        <v>26.12</v>
      </c>
      <c r="C528" s="59"/>
      <c r="D528" s="65"/>
      <c r="E528" s="118" t="s">
        <v>779</v>
      </c>
      <c r="F528" s="67" t="s">
        <v>754</v>
      </c>
      <c r="G528" s="119">
        <v>1</v>
      </c>
      <c r="H528" s="35"/>
    </row>
    <row r="529" spans="2:9" x14ac:dyDescent="0.25">
      <c r="B529" s="64">
        <v>26.13</v>
      </c>
      <c r="C529" s="59"/>
      <c r="D529" s="65"/>
      <c r="E529" s="118" t="s">
        <v>780</v>
      </c>
      <c r="F529" s="67" t="s">
        <v>754</v>
      </c>
      <c r="G529" s="119">
        <v>1</v>
      </c>
      <c r="H529" s="35"/>
    </row>
    <row r="530" spans="2:9" x14ac:dyDescent="0.25">
      <c r="B530" s="64" t="s">
        <v>781</v>
      </c>
      <c r="C530" s="59"/>
      <c r="D530" s="65"/>
      <c r="E530" s="118" t="s">
        <v>782</v>
      </c>
      <c r="F530" s="67" t="s">
        <v>754</v>
      </c>
      <c r="G530" s="119">
        <v>1</v>
      </c>
      <c r="H530" s="35"/>
    </row>
    <row r="531" spans="2:9" x14ac:dyDescent="0.25">
      <c r="B531" s="64">
        <v>26.15</v>
      </c>
      <c r="C531" s="59"/>
      <c r="D531" s="65"/>
      <c r="E531" s="118" t="s">
        <v>783</v>
      </c>
      <c r="F531" s="67" t="s">
        <v>754</v>
      </c>
      <c r="G531" s="119">
        <v>1</v>
      </c>
      <c r="H531" s="35"/>
    </row>
    <row r="532" spans="2:9" x14ac:dyDescent="0.25">
      <c r="B532" s="64"/>
      <c r="C532" s="120" t="s">
        <v>971</v>
      </c>
      <c r="D532" s="65" t="s">
        <v>110</v>
      </c>
      <c r="E532" s="218" t="s">
        <v>784</v>
      </c>
      <c r="F532" s="219"/>
      <c r="G532" s="98"/>
      <c r="H532" s="81"/>
    </row>
    <row r="533" spans="2:9" x14ac:dyDescent="0.25">
      <c r="B533" s="64">
        <v>26.16</v>
      </c>
      <c r="C533" s="59"/>
      <c r="D533" s="65"/>
      <c r="E533" s="100" t="s">
        <v>785</v>
      </c>
      <c r="F533" s="71" t="s">
        <v>754</v>
      </c>
      <c r="G533" s="70">
        <v>1</v>
      </c>
      <c r="H533" s="35"/>
    </row>
    <row r="534" spans="2:9" ht="25.5" x14ac:dyDescent="0.25">
      <c r="B534" s="64">
        <v>26.17</v>
      </c>
      <c r="C534" s="59"/>
      <c r="D534" s="65"/>
      <c r="E534" s="100" t="s">
        <v>786</v>
      </c>
      <c r="F534" s="71" t="s">
        <v>754</v>
      </c>
      <c r="G534" s="70">
        <v>1</v>
      </c>
      <c r="H534" s="35"/>
    </row>
    <row r="535" spans="2:9" x14ac:dyDescent="0.25">
      <c r="B535" s="64">
        <v>26.18</v>
      </c>
      <c r="C535" s="59"/>
      <c r="D535" s="65"/>
      <c r="E535" s="100" t="s">
        <v>787</v>
      </c>
      <c r="F535" s="71" t="s">
        <v>754</v>
      </c>
      <c r="G535" s="70">
        <v>1</v>
      </c>
      <c r="H535" s="35"/>
    </row>
    <row r="536" spans="2:9" ht="25.5" x14ac:dyDescent="0.25">
      <c r="B536" s="64">
        <v>26.19</v>
      </c>
      <c r="C536" s="59"/>
      <c r="D536" s="65"/>
      <c r="E536" s="118" t="s">
        <v>788</v>
      </c>
      <c r="F536" s="67" t="s">
        <v>754</v>
      </c>
      <c r="G536" s="119">
        <v>1</v>
      </c>
      <c r="H536" s="35"/>
    </row>
    <row r="537" spans="2:9" ht="25.5" x14ac:dyDescent="0.25">
      <c r="B537" s="64" t="s">
        <v>789</v>
      </c>
      <c r="C537" s="120" t="s">
        <v>972</v>
      </c>
      <c r="D537" s="65" t="s">
        <v>110</v>
      </c>
      <c r="E537" s="39" t="s">
        <v>790</v>
      </c>
      <c r="F537" s="71" t="s">
        <v>253</v>
      </c>
      <c r="G537" s="70" t="s">
        <v>98</v>
      </c>
      <c r="H537" s="35"/>
    </row>
    <row r="538" spans="2:9" x14ac:dyDescent="0.25">
      <c r="B538" s="64" t="s">
        <v>791</v>
      </c>
      <c r="C538" s="59"/>
      <c r="D538" s="65" t="s">
        <v>110</v>
      </c>
      <c r="E538" s="39" t="s">
        <v>792</v>
      </c>
      <c r="F538" s="71"/>
      <c r="G538" s="70" t="s">
        <v>793</v>
      </c>
      <c r="H538" s="35"/>
    </row>
    <row r="539" spans="2:9" x14ac:dyDescent="0.25">
      <c r="B539" s="64" t="s">
        <v>794</v>
      </c>
      <c r="C539" s="59"/>
      <c r="D539" s="65" t="s">
        <v>110</v>
      </c>
      <c r="E539" s="39" t="s">
        <v>795</v>
      </c>
      <c r="F539" s="71"/>
      <c r="G539" s="70" t="s">
        <v>793</v>
      </c>
      <c r="H539" s="35"/>
    </row>
    <row r="540" spans="2:9" ht="13.5" thickBot="1" x14ac:dyDescent="0.3">
      <c r="B540" s="121"/>
      <c r="C540" s="122"/>
      <c r="D540" s="123"/>
      <c r="E540" s="124"/>
      <c r="F540" s="125"/>
      <c r="G540" s="126"/>
      <c r="H540" s="127"/>
    </row>
    <row r="541" spans="2:9" s="41" customFormat="1" ht="15.75" x14ac:dyDescent="0.25">
      <c r="B541" s="58" t="s">
        <v>796</v>
      </c>
      <c r="C541" s="120" t="s">
        <v>763</v>
      </c>
      <c r="D541" s="215" t="s">
        <v>797</v>
      </c>
      <c r="E541" s="216"/>
      <c r="F541" s="217"/>
      <c r="G541" s="107"/>
      <c r="H541" s="99"/>
      <c r="I541" s="42"/>
    </row>
    <row r="542" spans="2:9" x14ac:dyDescent="0.25">
      <c r="B542" s="64" t="s">
        <v>798</v>
      </c>
      <c r="C542" s="120" t="s">
        <v>1310</v>
      </c>
      <c r="D542" s="65" t="s">
        <v>110</v>
      </c>
      <c r="E542" s="39" t="s">
        <v>799</v>
      </c>
      <c r="F542" s="71" t="s">
        <v>253</v>
      </c>
      <c r="G542" s="70" t="s">
        <v>98</v>
      </c>
      <c r="H542" s="35"/>
    </row>
    <row r="543" spans="2:9" ht="38.25" x14ac:dyDescent="0.25">
      <c r="B543" s="64" t="s">
        <v>800</v>
      </c>
      <c r="C543" s="120" t="s">
        <v>1311</v>
      </c>
      <c r="D543" s="65" t="s">
        <v>110</v>
      </c>
      <c r="E543" s="39" t="s">
        <v>801</v>
      </c>
      <c r="F543" s="71" t="s">
        <v>253</v>
      </c>
      <c r="G543" s="70" t="s">
        <v>98</v>
      </c>
      <c r="H543" s="35"/>
    </row>
    <row r="544" spans="2:9" ht="38.25" x14ac:dyDescent="0.25">
      <c r="B544" s="64" t="s">
        <v>802</v>
      </c>
      <c r="C544" s="120" t="s">
        <v>1312</v>
      </c>
      <c r="D544" s="65" t="s">
        <v>110</v>
      </c>
      <c r="E544" s="39" t="s">
        <v>803</v>
      </c>
      <c r="F544" s="71" t="s">
        <v>253</v>
      </c>
      <c r="G544" s="70" t="s">
        <v>98</v>
      </c>
      <c r="H544" s="35"/>
    </row>
    <row r="545" spans="2:9" x14ac:dyDescent="0.25">
      <c r="B545" s="64" t="s">
        <v>804</v>
      </c>
      <c r="C545" s="120" t="s">
        <v>1312</v>
      </c>
      <c r="D545" s="65" t="s">
        <v>110</v>
      </c>
      <c r="E545" s="39" t="s">
        <v>805</v>
      </c>
      <c r="F545" s="71" t="s">
        <v>253</v>
      </c>
      <c r="G545" s="70" t="s">
        <v>98</v>
      </c>
      <c r="H545" s="35"/>
    </row>
    <row r="546" spans="2:9" ht="25.5" x14ac:dyDescent="0.25">
      <c r="B546" s="64" t="s">
        <v>806</v>
      </c>
      <c r="C546" s="120" t="s">
        <v>1313</v>
      </c>
      <c r="D546" s="65" t="s">
        <v>110</v>
      </c>
      <c r="E546" s="39" t="s">
        <v>807</v>
      </c>
      <c r="F546" s="71" t="s">
        <v>253</v>
      </c>
      <c r="G546" s="70" t="s">
        <v>98</v>
      </c>
      <c r="H546" s="35"/>
    </row>
    <row r="547" spans="2:9" x14ac:dyDescent="0.25">
      <c r="B547" s="64" t="s">
        <v>808</v>
      </c>
      <c r="C547" s="120" t="s">
        <v>1314</v>
      </c>
      <c r="D547" s="65" t="s">
        <v>110</v>
      </c>
      <c r="E547" s="39" t="s">
        <v>809</v>
      </c>
      <c r="F547" s="71" t="s">
        <v>253</v>
      </c>
      <c r="G547" s="70" t="s">
        <v>98</v>
      </c>
      <c r="H547" s="35"/>
    </row>
    <row r="548" spans="2:9" ht="38.25" x14ac:dyDescent="0.25">
      <c r="B548" s="64" t="s">
        <v>810</v>
      </c>
      <c r="C548" s="120" t="s">
        <v>1315</v>
      </c>
      <c r="D548" s="65" t="s">
        <v>110</v>
      </c>
      <c r="E548" s="39" t="s">
        <v>811</v>
      </c>
      <c r="F548" s="71" t="s">
        <v>253</v>
      </c>
      <c r="G548" s="70" t="s">
        <v>98</v>
      </c>
      <c r="H548" s="35"/>
    </row>
    <row r="549" spans="2:9" ht="25.5" x14ac:dyDescent="0.25">
      <c r="B549" s="64" t="s">
        <v>812</v>
      </c>
      <c r="C549" s="120" t="s">
        <v>1316</v>
      </c>
      <c r="D549" s="65" t="s">
        <v>110</v>
      </c>
      <c r="E549" s="39" t="s">
        <v>813</v>
      </c>
      <c r="F549" s="71" t="s">
        <v>253</v>
      </c>
      <c r="G549" s="70" t="s">
        <v>98</v>
      </c>
      <c r="H549" s="35"/>
    </row>
    <row r="550" spans="2:9" ht="38.25" x14ac:dyDescent="0.25">
      <c r="B550" s="64" t="s">
        <v>814</v>
      </c>
      <c r="C550" s="120" t="s">
        <v>1317</v>
      </c>
      <c r="D550" s="65" t="s">
        <v>110</v>
      </c>
      <c r="E550" s="39" t="s">
        <v>815</v>
      </c>
      <c r="F550" s="71" t="s">
        <v>253</v>
      </c>
      <c r="G550" s="70" t="s">
        <v>98</v>
      </c>
      <c r="H550" s="35"/>
    </row>
    <row r="551" spans="2:9" x14ac:dyDescent="0.25">
      <c r="B551" s="64" t="s">
        <v>816</v>
      </c>
      <c r="C551" s="120" t="s">
        <v>1318</v>
      </c>
      <c r="D551" s="65" t="s">
        <v>110</v>
      </c>
      <c r="E551" s="39" t="s">
        <v>817</v>
      </c>
      <c r="F551" s="71" t="s">
        <v>253</v>
      </c>
      <c r="G551" s="70" t="s">
        <v>98</v>
      </c>
      <c r="H551" s="35"/>
    </row>
    <row r="552" spans="2:9" ht="25.5" x14ac:dyDescent="0.25">
      <c r="B552" s="64" t="s">
        <v>818</v>
      </c>
      <c r="C552" s="120" t="s">
        <v>1319</v>
      </c>
      <c r="D552" s="65" t="s">
        <v>110</v>
      </c>
      <c r="E552" s="39" t="s">
        <v>819</v>
      </c>
      <c r="F552" s="71" t="s">
        <v>253</v>
      </c>
      <c r="G552" s="70" t="s">
        <v>98</v>
      </c>
      <c r="H552" s="35"/>
    </row>
    <row r="553" spans="2:9" ht="25.5" x14ac:dyDescent="0.25">
      <c r="B553" s="64" t="s">
        <v>820</v>
      </c>
      <c r="C553" s="120" t="s">
        <v>1320</v>
      </c>
      <c r="D553" s="65" t="s">
        <v>110</v>
      </c>
      <c r="E553" s="39" t="s">
        <v>821</v>
      </c>
      <c r="F553" s="71" t="s">
        <v>253</v>
      </c>
      <c r="G553" s="70" t="s">
        <v>98</v>
      </c>
      <c r="H553" s="35"/>
    </row>
    <row r="554" spans="2:9" x14ac:dyDescent="0.25">
      <c r="B554" s="64" t="s">
        <v>822</v>
      </c>
      <c r="C554" s="120" t="s">
        <v>1321</v>
      </c>
      <c r="D554" s="65" t="s">
        <v>110</v>
      </c>
      <c r="E554" s="39" t="s">
        <v>823</v>
      </c>
      <c r="F554" s="71" t="s">
        <v>253</v>
      </c>
      <c r="G554" s="70" t="s">
        <v>98</v>
      </c>
      <c r="H554" s="35"/>
    </row>
    <row r="555" spans="2:9" ht="25.5" x14ac:dyDescent="0.25">
      <c r="B555" s="64" t="s">
        <v>824</v>
      </c>
      <c r="C555" s="120" t="s">
        <v>1322</v>
      </c>
      <c r="D555" s="65" t="s">
        <v>110</v>
      </c>
      <c r="E555" s="39" t="s">
        <v>825</v>
      </c>
      <c r="F555" s="71" t="s">
        <v>253</v>
      </c>
      <c r="G555" s="70" t="s">
        <v>98</v>
      </c>
      <c r="H555" s="35"/>
    </row>
    <row r="556" spans="2:9" ht="25.5" x14ac:dyDescent="0.25">
      <c r="B556" s="64" t="s">
        <v>826</v>
      </c>
      <c r="C556" s="120" t="s">
        <v>1323</v>
      </c>
      <c r="D556" s="65" t="s">
        <v>110</v>
      </c>
      <c r="E556" s="39" t="s">
        <v>827</v>
      </c>
      <c r="F556" s="71" t="s">
        <v>253</v>
      </c>
      <c r="G556" s="70" t="s">
        <v>98</v>
      </c>
      <c r="H556" s="35"/>
    </row>
    <row r="557" spans="2:9" x14ac:dyDescent="0.25">
      <c r="B557" s="88"/>
      <c r="C557" s="89"/>
      <c r="D557" s="102"/>
      <c r="E557" s="103"/>
      <c r="F557" s="104"/>
      <c r="G557" s="105"/>
      <c r="H557" s="106"/>
    </row>
    <row r="558" spans="2:9" s="38" customFormat="1" ht="15.75" x14ac:dyDescent="0.25">
      <c r="B558" s="58" t="s">
        <v>828</v>
      </c>
      <c r="C558" s="59"/>
      <c r="D558" s="215" t="s">
        <v>829</v>
      </c>
      <c r="E558" s="216"/>
      <c r="F558" s="217"/>
      <c r="G558" s="98"/>
      <c r="H558" s="99"/>
      <c r="I558" s="42"/>
    </row>
    <row r="559" spans="2:9" x14ac:dyDescent="0.25">
      <c r="B559" s="113"/>
      <c r="C559" s="59"/>
      <c r="D559" s="65" t="s">
        <v>110</v>
      </c>
      <c r="E559" s="218" t="s">
        <v>238</v>
      </c>
      <c r="F559" s="219"/>
      <c r="G559" s="98"/>
      <c r="H559" s="81"/>
    </row>
    <row r="560" spans="2:9" ht="27.75" customHeight="1" x14ac:dyDescent="0.25">
      <c r="B560" s="64" t="s">
        <v>830</v>
      </c>
      <c r="C560" s="120" t="s">
        <v>1324</v>
      </c>
      <c r="D560" s="65" t="s">
        <v>110</v>
      </c>
      <c r="E560" s="173" t="s">
        <v>1325</v>
      </c>
      <c r="F560" s="71" t="s">
        <v>253</v>
      </c>
      <c r="G560" s="70" t="s">
        <v>98</v>
      </c>
      <c r="H560" s="35"/>
    </row>
    <row r="561" spans="2:9" ht="25.5" x14ac:dyDescent="0.25">
      <c r="B561" s="64" t="s">
        <v>831</v>
      </c>
      <c r="C561" s="120" t="s">
        <v>1326</v>
      </c>
      <c r="D561" s="65" t="s">
        <v>110</v>
      </c>
      <c r="E561" s="173" t="s">
        <v>832</v>
      </c>
      <c r="F561" s="71" t="s">
        <v>253</v>
      </c>
      <c r="G561" s="70" t="s">
        <v>98</v>
      </c>
      <c r="H561" s="35"/>
    </row>
    <row r="562" spans="2:9" ht="38.25" x14ac:dyDescent="0.25">
      <c r="B562" s="64" t="s">
        <v>833</v>
      </c>
      <c r="C562" s="120" t="s">
        <v>1327</v>
      </c>
      <c r="D562" s="65" t="s">
        <v>110</v>
      </c>
      <c r="E562" s="39" t="s">
        <v>835</v>
      </c>
      <c r="F562" s="71" t="s">
        <v>100</v>
      </c>
      <c r="G562" s="70" t="s">
        <v>836</v>
      </c>
      <c r="H562" s="35"/>
    </row>
    <row r="563" spans="2:9" ht="38.25" x14ac:dyDescent="0.25">
      <c r="B563" s="64" t="s">
        <v>837</v>
      </c>
      <c r="C563" s="120" t="s">
        <v>834</v>
      </c>
      <c r="D563" s="65"/>
      <c r="E563" s="39" t="s">
        <v>838</v>
      </c>
      <c r="F563" s="174" t="s">
        <v>839</v>
      </c>
      <c r="G563" s="98">
        <v>12</v>
      </c>
      <c r="H563" s="128"/>
    </row>
    <row r="564" spans="2:9" ht="25.5" x14ac:dyDescent="0.25">
      <c r="B564" s="64" t="s">
        <v>840</v>
      </c>
      <c r="C564" s="120" t="s">
        <v>841</v>
      </c>
      <c r="D564" s="65" t="s">
        <v>110</v>
      </c>
      <c r="E564" s="173" t="s">
        <v>842</v>
      </c>
      <c r="F564" s="71" t="s">
        <v>253</v>
      </c>
      <c r="G564" s="70" t="s">
        <v>98</v>
      </c>
      <c r="H564" s="128"/>
    </row>
    <row r="565" spans="2:9" ht="13.5" thickBot="1" x14ac:dyDescent="0.3">
      <c r="B565" s="129"/>
      <c r="C565" s="130"/>
      <c r="D565" s="131"/>
      <c r="E565" s="131"/>
      <c r="F565" s="131"/>
      <c r="G565" s="132"/>
      <c r="H565" s="133"/>
    </row>
    <row r="566" spans="2:9" s="38" customFormat="1" ht="15.75" x14ac:dyDescent="0.25">
      <c r="B566" s="58" t="s">
        <v>843</v>
      </c>
      <c r="C566" s="120" t="s">
        <v>228</v>
      </c>
      <c r="D566" s="215" t="s">
        <v>844</v>
      </c>
      <c r="E566" s="216"/>
      <c r="F566" s="217"/>
      <c r="G566" s="98"/>
      <c r="H566" s="99"/>
      <c r="I566" s="42"/>
    </row>
    <row r="567" spans="2:9" x14ac:dyDescent="0.25">
      <c r="B567" s="64" t="s">
        <v>845</v>
      </c>
      <c r="C567" s="59"/>
      <c r="D567" s="65" t="s">
        <v>110</v>
      </c>
      <c r="E567" s="39" t="s">
        <v>846</v>
      </c>
      <c r="F567" s="71" t="s">
        <v>253</v>
      </c>
      <c r="G567" s="70" t="s">
        <v>98</v>
      </c>
      <c r="H567" s="35"/>
    </row>
    <row r="568" spans="2:9" ht="31.5" customHeight="1" x14ac:dyDescent="0.25">
      <c r="B568" s="64" t="s">
        <v>974</v>
      </c>
      <c r="C568" s="59"/>
      <c r="D568" s="65" t="s">
        <v>110</v>
      </c>
      <c r="E568" s="39" t="s">
        <v>1328</v>
      </c>
      <c r="F568" s="71" t="s">
        <v>253</v>
      </c>
      <c r="G568" s="70" t="s">
        <v>98</v>
      </c>
      <c r="H568" s="99"/>
    </row>
    <row r="569" spans="2:9" ht="38.25" x14ac:dyDescent="0.25">
      <c r="B569" s="64" t="s">
        <v>975</v>
      </c>
      <c r="C569" s="59"/>
      <c r="D569" s="65" t="s">
        <v>110</v>
      </c>
      <c r="E569" s="114" t="s">
        <v>1329</v>
      </c>
      <c r="F569" s="71" t="s">
        <v>253</v>
      </c>
      <c r="G569" s="70" t="s">
        <v>98</v>
      </c>
      <c r="H569" s="128"/>
    </row>
    <row r="570" spans="2:9" ht="13.5" thickBot="1" x14ac:dyDescent="0.3">
      <c r="B570" s="129"/>
      <c r="C570" s="130"/>
      <c r="D570" s="131"/>
      <c r="E570" s="131"/>
      <c r="F570" s="131"/>
      <c r="G570" s="132"/>
      <c r="H570" s="133"/>
    </row>
    <row r="571" spans="2:9" x14ac:dyDescent="0.25">
      <c r="B571" s="198"/>
      <c r="C571" s="199"/>
      <c r="D571" s="40"/>
      <c r="E571" s="73"/>
      <c r="F571" s="200"/>
      <c r="G571" s="201"/>
    </row>
    <row r="572" spans="2:9" s="169" customFormat="1" ht="15.75" x14ac:dyDescent="0.25">
      <c r="B572" s="220" t="s">
        <v>83</v>
      </c>
      <c r="C572" s="220"/>
      <c r="D572" s="220"/>
      <c r="E572" s="220"/>
      <c r="F572" s="202"/>
      <c r="G572" s="203"/>
      <c r="H572" s="6"/>
      <c r="I572" s="134"/>
    </row>
    <row r="573" spans="2:9" x14ac:dyDescent="0.25">
      <c r="B573" s="204"/>
      <c r="C573" s="205"/>
      <c r="D573" s="206"/>
      <c r="E573" s="206"/>
      <c r="F573" s="207"/>
      <c r="G573" s="208"/>
      <c r="H573" s="12"/>
    </row>
    <row r="574" spans="2:9" x14ac:dyDescent="0.25">
      <c r="B574" s="209"/>
      <c r="C574" s="209"/>
      <c r="D574" s="206"/>
      <c r="E574" s="210" t="s">
        <v>84</v>
      </c>
      <c r="F574" s="207"/>
      <c r="G574" s="211"/>
      <c r="H574" s="17"/>
    </row>
    <row r="575" spans="2:9" x14ac:dyDescent="0.25">
      <c r="B575" s="221" t="s">
        <v>85</v>
      </c>
      <c r="C575" s="221"/>
      <c r="D575" s="206"/>
      <c r="E575" s="208" t="s">
        <v>86</v>
      </c>
      <c r="F575" s="207"/>
      <c r="G575" s="208" t="s">
        <v>87</v>
      </c>
      <c r="H575" s="12" t="s">
        <v>88</v>
      </c>
    </row>
    <row r="576" spans="2:9" x14ac:dyDescent="0.25">
      <c r="B576" s="204"/>
      <c r="C576" s="204"/>
      <c r="D576" s="206"/>
      <c r="E576" s="208"/>
      <c r="F576" s="207"/>
      <c r="G576" s="208"/>
      <c r="H576" s="12"/>
    </row>
    <row r="577" spans="2:86" x14ac:dyDescent="0.25">
      <c r="B577" s="209"/>
      <c r="C577" s="209"/>
      <c r="D577" s="206"/>
      <c r="E577" s="210" t="s">
        <v>84</v>
      </c>
      <c r="F577" s="207"/>
      <c r="G577" s="211"/>
      <c r="H577" s="17"/>
    </row>
    <row r="578" spans="2:86" x14ac:dyDescent="0.25">
      <c r="B578" s="221" t="s">
        <v>89</v>
      </c>
      <c r="C578" s="221"/>
      <c r="D578" s="206"/>
      <c r="E578" s="208" t="s">
        <v>86</v>
      </c>
      <c r="F578" s="207"/>
      <c r="G578" s="208" t="s">
        <v>87</v>
      </c>
      <c r="H578" s="12" t="s">
        <v>88</v>
      </c>
    </row>
    <row r="579" spans="2:86" x14ac:dyDescent="0.25">
      <c r="B579" s="198"/>
      <c r="C579" s="198"/>
      <c r="D579" s="40"/>
      <c r="E579" s="201"/>
      <c r="F579" s="200"/>
      <c r="G579" s="201"/>
    </row>
    <row r="580" spans="2:86" x14ac:dyDescent="0.25">
      <c r="B580" s="212"/>
      <c r="C580" s="212"/>
      <c r="D580" s="40"/>
      <c r="E580" s="103" t="s">
        <v>84</v>
      </c>
      <c r="F580" s="200"/>
      <c r="G580" s="213"/>
      <c r="H580" s="26"/>
    </row>
    <row r="581" spans="2:86" x14ac:dyDescent="0.25">
      <c r="B581" s="214" t="s">
        <v>90</v>
      </c>
      <c r="C581" s="214"/>
      <c r="D581" s="40"/>
      <c r="E581" s="201" t="s">
        <v>86</v>
      </c>
      <c r="F581" s="200"/>
      <c r="G581" s="201" t="s">
        <v>87</v>
      </c>
      <c r="H581" s="22" t="s">
        <v>88</v>
      </c>
    </row>
    <row r="582" spans="2:86" x14ac:dyDescent="0.25">
      <c r="B582" s="198"/>
      <c r="C582" s="198"/>
      <c r="D582" s="40"/>
      <c r="E582" s="40"/>
      <c r="F582" s="200"/>
      <c r="G582" s="201"/>
    </row>
    <row r="583" spans="2:86" x14ac:dyDescent="0.25">
      <c r="B583" s="198"/>
      <c r="C583" s="199"/>
      <c r="D583" s="40"/>
      <c r="E583" s="40"/>
      <c r="F583" s="200"/>
      <c r="G583" s="201"/>
    </row>
    <row r="584" spans="2:86" x14ac:dyDescent="0.25">
      <c r="B584" s="198"/>
      <c r="C584" s="199"/>
      <c r="D584" s="40"/>
      <c r="E584" s="40"/>
      <c r="F584" s="200"/>
      <c r="G584" s="201"/>
    </row>
    <row r="585" spans="2:86" x14ac:dyDescent="0.25">
      <c r="B585" s="198"/>
      <c r="C585" s="199"/>
      <c r="D585" s="40"/>
      <c r="E585" s="40"/>
      <c r="F585" s="200"/>
      <c r="G585" s="201"/>
    </row>
    <row r="586" spans="2:86" x14ac:dyDescent="0.25">
      <c r="B586" s="198"/>
      <c r="C586" s="199"/>
      <c r="D586" s="40"/>
      <c r="E586" s="73"/>
      <c r="F586" s="200"/>
      <c r="G586" s="201"/>
    </row>
    <row r="587" spans="2:86" ht="76.5" x14ac:dyDescent="0.2">
      <c r="B587" s="198"/>
      <c r="C587" s="199"/>
      <c r="D587" s="40"/>
      <c r="E587" s="73"/>
      <c r="F587" s="200"/>
      <c r="G587" s="201"/>
      <c r="M587" s="2" t="s">
        <v>6</v>
      </c>
      <c r="N587" s="2" t="s">
        <v>847</v>
      </c>
      <c r="O587" s="2" t="s">
        <v>111</v>
      </c>
      <c r="P587" s="36" t="s">
        <v>848</v>
      </c>
      <c r="Q587" s="36" t="s">
        <v>849</v>
      </c>
      <c r="R587" s="36" t="s">
        <v>850</v>
      </c>
      <c r="S587" s="36" t="s">
        <v>851</v>
      </c>
      <c r="T587" s="36" t="s">
        <v>852</v>
      </c>
      <c r="U587" s="36" t="s">
        <v>853</v>
      </c>
      <c r="V587" s="36" t="s">
        <v>854</v>
      </c>
      <c r="W587" s="36" t="s">
        <v>855</v>
      </c>
      <c r="X587" s="36" t="s">
        <v>856</v>
      </c>
      <c r="Y587" s="36" t="s">
        <v>857</v>
      </c>
      <c r="Z587" s="36" t="s">
        <v>858</v>
      </c>
      <c r="AA587" s="36" t="s">
        <v>859</v>
      </c>
      <c r="AB587" s="36" t="s">
        <v>860</v>
      </c>
      <c r="AC587" s="36" t="s">
        <v>861</v>
      </c>
      <c r="AD587" s="36" t="s">
        <v>862</v>
      </c>
      <c r="AE587" s="36" t="s">
        <v>863</v>
      </c>
      <c r="AF587" s="36" t="s">
        <v>864</v>
      </c>
      <c r="AG587" s="36" t="s">
        <v>865</v>
      </c>
      <c r="AH587" s="36" t="s">
        <v>866</v>
      </c>
      <c r="AI587" s="36" t="s">
        <v>867</v>
      </c>
      <c r="AJ587" s="36" t="s">
        <v>868</v>
      </c>
      <c r="AK587" s="36" t="s">
        <v>869</v>
      </c>
      <c r="AL587" s="36" t="s">
        <v>870</v>
      </c>
      <c r="AM587" s="36" t="s">
        <v>871</v>
      </c>
      <c r="AN587" s="36" t="s">
        <v>872</v>
      </c>
      <c r="AO587" s="36" t="s">
        <v>873</v>
      </c>
      <c r="AP587" s="36" t="s">
        <v>874</v>
      </c>
      <c r="AQ587" s="36" t="s">
        <v>875</v>
      </c>
      <c r="AR587" s="36" t="s">
        <v>876</v>
      </c>
      <c r="AS587" s="36" t="s">
        <v>877</v>
      </c>
      <c r="AT587" s="36" t="s">
        <v>878</v>
      </c>
      <c r="AU587" s="36" t="s">
        <v>879</v>
      </c>
      <c r="AV587" s="36" t="s">
        <v>880</v>
      </c>
      <c r="AW587" s="36" t="s">
        <v>881</v>
      </c>
      <c r="AX587" s="36" t="s">
        <v>882</v>
      </c>
      <c r="AY587" s="36" t="s">
        <v>883</v>
      </c>
      <c r="AZ587" s="36" t="s">
        <v>884</v>
      </c>
      <c r="BA587" s="36" t="s">
        <v>885</v>
      </c>
      <c r="BB587" s="36" t="s">
        <v>886</v>
      </c>
      <c r="BC587" s="36" t="s">
        <v>887</v>
      </c>
      <c r="BD587" s="36" t="s">
        <v>888</v>
      </c>
      <c r="BE587" s="36" t="s">
        <v>250</v>
      </c>
      <c r="BF587" s="36" t="s">
        <v>889</v>
      </c>
      <c r="BG587" s="135" t="s">
        <v>890</v>
      </c>
      <c r="BH587" s="36" t="s">
        <v>891</v>
      </c>
      <c r="BI587" s="36" t="s">
        <v>892</v>
      </c>
      <c r="BJ587" s="36" t="s">
        <v>893</v>
      </c>
      <c r="BK587" s="36" t="s">
        <v>894</v>
      </c>
      <c r="BL587" s="36" t="s">
        <v>895</v>
      </c>
      <c r="BM587" s="36" t="s">
        <v>896</v>
      </c>
      <c r="BN587" s="36" t="s">
        <v>897</v>
      </c>
      <c r="BO587" s="36" t="s">
        <v>898</v>
      </c>
      <c r="BP587" s="36" t="s">
        <v>899</v>
      </c>
      <c r="BQ587" s="36" t="s">
        <v>900</v>
      </c>
      <c r="BR587" s="36" t="s">
        <v>901</v>
      </c>
      <c r="BS587" s="36" t="s">
        <v>902</v>
      </c>
      <c r="BT587" s="36" t="s">
        <v>903</v>
      </c>
      <c r="BU587" s="36" t="s">
        <v>904</v>
      </c>
      <c r="BV587" s="36" t="s">
        <v>905</v>
      </c>
      <c r="BW587" s="36" t="s">
        <v>906</v>
      </c>
      <c r="BX587" s="36" t="s">
        <v>907</v>
      </c>
      <c r="BY587" s="36" t="s">
        <v>908</v>
      </c>
      <c r="BZ587" s="36" t="s">
        <v>909</v>
      </c>
      <c r="CA587" s="36" t="s">
        <v>910</v>
      </c>
      <c r="CB587" s="36" t="s">
        <v>911</v>
      </c>
      <c r="CC587" s="185" t="s">
        <v>1330</v>
      </c>
      <c r="CD587" s="36" t="s">
        <v>912</v>
      </c>
      <c r="CE587" s="36" t="s">
        <v>913</v>
      </c>
      <c r="CF587" s="36" t="s">
        <v>914</v>
      </c>
      <c r="CG587" s="36" t="s">
        <v>915</v>
      </c>
      <c r="CH587" s="36" t="s">
        <v>916</v>
      </c>
    </row>
    <row r="588" spans="2:86" x14ac:dyDescent="0.25">
      <c r="B588" s="198"/>
      <c r="C588" s="199"/>
      <c r="D588" s="40"/>
      <c r="E588" s="73"/>
      <c r="F588" s="200"/>
      <c r="G588" s="201"/>
    </row>
    <row r="589" spans="2:86" ht="25.5" x14ac:dyDescent="0.25">
      <c r="M589" s="36" t="s">
        <v>917</v>
      </c>
      <c r="N589" s="168" t="s">
        <v>918</v>
      </c>
      <c r="O589" s="168" t="s">
        <v>918</v>
      </c>
      <c r="P589" s="168" t="s">
        <v>918</v>
      </c>
      <c r="Q589" s="168" t="s">
        <v>918</v>
      </c>
      <c r="R589" s="168" t="s">
        <v>918</v>
      </c>
      <c r="S589" s="168" t="s">
        <v>918</v>
      </c>
      <c r="T589" s="168" t="s">
        <v>918</v>
      </c>
      <c r="U589" s="168" t="s">
        <v>918</v>
      </c>
      <c r="V589" s="168" t="s">
        <v>918</v>
      </c>
      <c r="W589" s="168" t="s">
        <v>918</v>
      </c>
      <c r="X589" s="168" t="s">
        <v>918</v>
      </c>
      <c r="Y589" s="168" t="s">
        <v>918</v>
      </c>
      <c r="Z589" s="168" t="s">
        <v>918</v>
      </c>
      <c r="AA589" s="168" t="s">
        <v>918</v>
      </c>
      <c r="AB589" s="168" t="s">
        <v>918</v>
      </c>
      <c r="AC589" s="168" t="s">
        <v>918</v>
      </c>
      <c r="AD589" s="168" t="s">
        <v>918</v>
      </c>
      <c r="AE589" s="168" t="s">
        <v>918</v>
      </c>
      <c r="AF589" s="168" t="s">
        <v>918</v>
      </c>
      <c r="AG589" s="168" t="s">
        <v>918</v>
      </c>
      <c r="AH589" s="168" t="s">
        <v>918</v>
      </c>
      <c r="AI589" s="168" t="s">
        <v>918</v>
      </c>
      <c r="AJ589" s="168" t="s">
        <v>918</v>
      </c>
      <c r="AK589" s="168" t="s">
        <v>918</v>
      </c>
      <c r="AL589" s="168" t="s">
        <v>918</v>
      </c>
      <c r="AM589" s="168" t="s">
        <v>918</v>
      </c>
      <c r="AN589" s="168" t="s">
        <v>918</v>
      </c>
      <c r="AO589" s="168" t="s">
        <v>918</v>
      </c>
      <c r="AP589" s="168" t="s">
        <v>918</v>
      </c>
      <c r="AQ589" s="168" t="s">
        <v>918</v>
      </c>
      <c r="AR589" s="168" t="s">
        <v>918</v>
      </c>
      <c r="AS589" s="168" t="s">
        <v>918</v>
      </c>
      <c r="AT589" s="168" t="s">
        <v>918</v>
      </c>
      <c r="AU589" s="168" t="s">
        <v>918</v>
      </c>
      <c r="AV589" s="168" t="s">
        <v>918</v>
      </c>
      <c r="AW589" s="168" t="s">
        <v>918</v>
      </c>
      <c r="AX589" s="168" t="s">
        <v>918</v>
      </c>
      <c r="AY589" s="168" t="s">
        <v>918</v>
      </c>
      <c r="AZ589" s="168" t="s">
        <v>918</v>
      </c>
      <c r="BA589" s="168" t="s">
        <v>918</v>
      </c>
      <c r="BB589" s="168" t="s">
        <v>918</v>
      </c>
      <c r="BC589" s="168" t="s">
        <v>918</v>
      </c>
      <c r="BD589" s="168" t="s">
        <v>918</v>
      </c>
      <c r="BE589" s="168" t="s">
        <v>918</v>
      </c>
      <c r="BF589" s="168" t="s">
        <v>918</v>
      </c>
      <c r="BG589" s="168" t="s">
        <v>918</v>
      </c>
      <c r="BH589" s="168" t="s">
        <v>918</v>
      </c>
      <c r="BI589" s="168" t="s">
        <v>918</v>
      </c>
      <c r="BJ589" s="168" t="s">
        <v>918</v>
      </c>
      <c r="BK589" s="168" t="s">
        <v>918</v>
      </c>
      <c r="BL589" s="168" t="s">
        <v>918</v>
      </c>
      <c r="BM589" s="168" t="s">
        <v>918</v>
      </c>
      <c r="BN589" s="168" t="s">
        <v>918</v>
      </c>
      <c r="BO589" s="168" t="s">
        <v>918</v>
      </c>
      <c r="BP589" s="168" t="s">
        <v>918</v>
      </c>
      <c r="BQ589" s="168" t="s">
        <v>918</v>
      </c>
      <c r="BR589" s="168" t="s">
        <v>918</v>
      </c>
      <c r="BS589" s="168" t="s">
        <v>918</v>
      </c>
      <c r="BT589" s="168" t="s">
        <v>918</v>
      </c>
      <c r="BU589" s="168" t="s">
        <v>918</v>
      </c>
      <c r="BV589" s="168" t="s">
        <v>918</v>
      </c>
      <c r="BW589" s="168" t="s">
        <v>918</v>
      </c>
      <c r="BX589" s="168" t="s">
        <v>918</v>
      </c>
      <c r="BY589" s="168" t="s">
        <v>918</v>
      </c>
      <c r="BZ589" s="168" t="s">
        <v>918</v>
      </c>
      <c r="CA589" s="168" t="s">
        <v>918</v>
      </c>
      <c r="CB589" s="168" t="s">
        <v>918</v>
      </c>
      <c r="CC589" s="168" t="s">
        <v>918</v>
      </c>
      <c r="CD589" s="36" t="s">
        <v>918</v>
      </c>
      <c r="CE589" s="168" t="s">
        <v>918</v>
      </c>
      <c r="CF589" s="168" t="s">
        <v>918</v>
      </c>
      <c r="CG589" s="168" t="s">
        <v>918</v>
      </c>
      <c r="CH589" s="168" t="s">
        <v>918</v>
      </c>
    </row>
    <row r="590" spans="2:86" ht="25.5" x14ac:dyDescent="0.2">
      <c r="M590" s="140" t="s">
        <v>949</v>
      </c>
      <c r="N590" s="136" t="s">
        <v>919</v>
      </c>
      <c r="O590" s="136" t="s">
        <v>919</v>
      </c>
      <c r="P590" s="36">
        <v>145</v>
      </c>
      <c r="Q590" s="36">
        <v>275</v>
      </c>
      <c r="R590" s="36">
        <v>650</v>
      </c>
      <c r="S590" s="36" t="s">
        <v>920</v>
      </c>
      <c r="T590" s="36">
        <v>3150</v>
      </c>
      <c r="U590" s="21">
        <v>40</v>
      </c>
      <c r="V590" s="21">
        <v>100</v>
      </c>
      <c r="W590" s="21">
        <v>40</v>
      </c>
      <c r="X590" s="36" t="s">
        <v>706</v>
      </c>
      <c r="Y590" s="139" t="s">
        <v>947</v>
      </c>
      <c r="Z590" s="21">
        <v>100</v>
      </c>
      <c r="AA590" s="137" t="s">
        <v>921</v>
      </c>
      <c r="AB590" s="42" t="s">
        <v>922</v>
      </c>
      <c r="AC590" s="36">
        <v>50</v>
      </c>
      <c r="AD590" s="36">
        <v>160</v>
      </c>
      <c r="AE590" s="42" t="s">
        <v>99</v>
      </c>
      <c r="AF590" s="42" t="s">
        <v>99</v>
      </c>
      <c r="AG590" s="42" t="s">
        <v>99</v>
      </c>
      <c r="AH590" s="42" t="s">
        <v>99</v>
      </c>
      <c r="AI590" s="36" t="s">
        <v>923</v>
      </c>
      <c r="AJ590" s="36">
        <v>10000</v>
      </c>
      <c r="AK590" s="36" t="s">
        <v>98</v>
      </c>
      <c r="AL590" s="42" t="s">
        <v>99</v>
      </c>
      <c r="AM590" s="36" t="s">
        <v>944</v>
      </c>
      <c r="AN590" s="21">
        <v>132</v>
      </c>
      <c r="AO590" s="36" t="s">
        <v>924</v>
      </c>
      <c r="AP590" s="36">
        <v>110</v>
      </c>
      <c r="AQ590" s="138" t="s">
        <v>925</v>
      </c>
      <c r="AR590" s="36" t="s">
        <v>920</v>
      </c>
      <c r="AS590" s="36" t="s">
        <v>920</v>
      </c>
      <c r="AT590" s="36" t="s">
        <v>931</v>
      </c>
      <c r="AU590" s="42" t="s">
        <v>920</v>
      </c>
      <c r="AV590" s="36" t="s">
        <v>920</v>
      </c>
      <c r="AW590" s="36" t="s">
        <v>920</v>
      </c>
      <c r="AX590" s="36" t="s">
        <v>920</v>
      </c>
      <c r="AY590" s="36" t="s">
        <v>920</v>
      </c>
      <c r="AZ590" s="36" t="s">
        <v>99</v>
      </c>
      <c r="BA590" s="36" t="s">
        <v>99</v>
      </c>
      <c r="BB590" s="36" t="s">
        <v>932</v>
      </c>
      <c r="BC590" s="36" t="s">
        <v>926</v>
      </c>
      <c r="BD590" s="36" t="s">
        <v>332</v>
      </c>
      <c r="BE590" s="138" t="s">
        <v>945</v>
      </c>
      <c r="BF590" s="36" t="s">
        <v>332</v>
      </c>
      <c r="BG590" s="135" t="s">
        <v>890</v>
      </c>
      <c r="BH590" s="36" t="s">
        <v>946</v>
      </c>
      <c r="BI590" s="36" t="s">
        <v>948</v>
      </c>
      <c r="BJ590" s="36" t="s">
        <v>98</v>
      </c>
      <c r="BK590" s="36" t="s">
        <v>332</v>
      </c>
      <c r="BL590" s="36" t="s">
        <v>332</v>
      </c>
      <c r="BM590" s="36" t="s">
        <v>98</v>
      </c>
      <c r="BN590" s="36" t="s">
        <v>98</v>
      </c>
      <c r="BO590" s="36" t="s">
        <v>98</v>
      </c>
      <c r="BP590" s="36" t="s">
        <v>98</v>
      </c>
      <c r="BQ590" s="36">
        <v>3950</v>
      </c>
      <c r="BR590" s="176" t="s">
        <v>957</v>
      </c>
      <c r="BS590" s="36" t="s">
        <v>927</v>
      </c>
      <c r="BT590" s="36" t="s">
        <v>332</v>
      </c>
      <c r="BU590" s="36" t="s">
        <v>928</v>
      </c>
      <c r="BV590" s="36" t="s">
        <v>99</v>
      </c>
      <c r="BW590" s="36" t="s">
        <v>920</v>
      </c>
      <c r="BX590" s="36" t="s">
        <v>920</v>
      </c>
      <c r="BY590" s="36" t="s">
        <v>920</v>
      </c>
      <c r="BZ590" s="36" t="s">
        <v>920</v>
      </c>
      <c r="CA590" s="36" t="s">
        <v>920</v>
      </c>
      <c r="CB590" s="36" t="s">
        <v>920</v>
      </c>
      <c r="CC590" s="36" t="s">
        <v>332</v>
      </c>
      <c r="CD590" s="135" t="s">
        <v>929</v>
      </c>
      <c r="CE590" s="36" t="s">
        <v>930</v>
      </c>
      <c r="CF590" s="36">
        <v>20</v>
      </c>
      <c r="CG590" s="36" t="s">
        <v>104</v>
      </c>
      <c r="CH590" s="36" t="s">
        <v>920</v>
      </c>
    </row>
    <row r="614" spans="31:34" hidden="1" x14ac:dyDescent="0.25">
      <c r="AE614" s="42" t="s">
        <v>922</v>
      </c>
      <c r="AF614" s="36">
        <v>400</v>
      </c>
      <c r="AG614" s="36">
        <v>400</v>
      </c>
      <c r="AH614" s="36">
        <v>20</v>
      </c>
    </row>
    <row r="615" spans="31:34" hidden="1" x14ac:dyDescent="0.25">
      <c r="AE615" s="42" t="s">
        <v>922</v>
      </c>
      <c r="AF615" s="36">
        <v>400</v>
      </c>
      <c r="AG615" s="36">
        <v>400</v>
      </c>
      <c r="AH615" s="36">
        <v>20</v>
      </c>
    </row>
    <row r="616" spans="31:34" hidden="1" x14ac:dyDescent="0.25">
      <c r="AE616" s="42" t="s">
        <v>922</v>
      </c>
      <c r="AF616" s="36">
        <v>400</v>
      </c>
      <c r="AG616" s="36">
        <v>400</v>
      </c>
      <c r="AH616" s="36">
        <v>20</v>
      </c>
    </row>
    <row r="617" spans="31:34" hidden="1" x14ac:dyDescent="0.25">
      <c r="AE617" s="42" t="s">
        <v>922</v>
      </c>
      <c r="AF617" s="36">
        <v>400</v>
      </c>
      <c r="AG617" s="36">
        <v>400</v>
      </c>
      <c r="AH617" s="36">
        <v>20</v>
      </c>
    </row>
    <row r="618" spans="31:34" hidden="1" x14ac:dyDescent="0.25">
      <c r="AE618" s="42" t="s">
        <v>922</v>
      </c>
      <c r="AF618" s="36">
        <v>400</v>
      </c>
      <c r="AG618" s="36">
        <v>400</v>
      </c>
      <c r="AH618" s="36">
        <v>20</v>
      </c>
    </row>
    <row r="619" spans="31:34" hidden="1" x14ac:dyDescent="0.25">
      <c r="AE619" s="42" t="s">
        <v>922</v>
      </c>
      <c r="AF619" s="36">
        <v>400</v>
      </c>
      <c r="AG619" s="36">
        <v>400</v>
      </c>
      <c r="AH619" s="36">
        <v>20</v>
      </c>
    </row>
    <row r="620" spans="31:34" hidden="1" x14ac:dyDescent="0.25">
      <c r="AE620" s="42" t="s">
        <v>922</v>
      </c>
      <c r="AF620" s="36">
        <v>400</v>
      </c>
      <c r="AG620" s="36">
        <v>400</v>
      </c>
      <c r="AH620" s="36">
        <v>20</v>
      </c>
    </row>
    <row r="621" spans="31:34" hidden="1" x14ac:dyDescent="0.25">
      <c r="AE621" s="42" t="s">
        <v>922</v>
      </c>
      <c r="AF621" s="36">
        <v>400</v>
      </c>
      <c r="AG621" s="36">
        <v>400</v>
      </c>
      <c r="AH621" s="36">
        <v>20</v>
      </c>
    </row>
    <row r="622" spans="31:34" hidden="1" x14ac:dyDescent="0.25">
      <c r="AE622" s="42" t="s">
        <v>922</v>
      </c>
      <c r="AF622" s="36">
        <v>400</v>
      </c>
      <c r="AG622" s="36">
        <v>400</v>
      </c>
      <c r="AH622" s="36">
        <v>20</v>
      </c>
    </row>
    <row r="623" spans="31:34" hidden="1" x14ac:dyDescent="0.25">
      <c r="AE623" s="42" t="s">
        <v>922</v>
      </c>
      <c r="AF623" s="36">
        <v>400</v>
      </c>
      <c r="AG623" s="36">
        <v>400</v>
      </c>
      <c r="AH623" s="36">
        <v>20</v>
      </c>
    </row>
    <row r="624" spans="31:34" hidden="1" x14ac:dyDescent="0.25">
      <c r="AE624" s="42" t="s">
        <v>922</v>
      </c>
      <c r="AF624" s="36">
        <v>400</v>
      </c>
      <c r="AG624" s="36">
        <v>400</v>
      </c>
      <c r="AH624" s="36">
        <v>20</v>
      </c>
    </row>
    <row r="625" spans="31:34" hidden="1" x14ac:dyDescent="0.25">
      <c r="AE625" s="42" t="s">
        <v>922</v>
      </c>
      <c r="AF625" s="36">
        <v>400</v>
      </c>
      <c r="AG625" s="36">
        <v>400</v>
      </c>
      <c r="AH625" s="36">
        <v>20</v>
      </c>
    </row>
    <row r="626" spans="31:34" hidden="1" x14ac:dyDescent="0.25">
      <c r="AE626" s="42" t="s">
        <v>922</v>
      </c>
      <c r="AF626" s="36">
        <v>400</v>
      </c>
      <c r="AG626" s="36">
        <v>400</v>
      </c>
      <c r="AH626" s="36">
        <v>20</v>
      </c>
    </row>
    <row r="627" spans="31:34" hidden="1" x14ac:dyDescent="0.25">
      <c r="AE627" s="42" t="s">
        <v>922</v>
      </c>
      <c r="AF627" s="36">
        <v>400</v>
      </c>
      <c r="AG627" s="36">
        <v>400</v>
      </c>
      <c r="AH627" s="36">
        <v>20</v>
      </c>
    </row>
    <row r="628" spans="31:34" hidden="1" x14ac:dyDescent="0.25">
      <c r="AE628" s="42" t="s">
        <v>922</v>
      </c>
      <c r="AF628" s="36">
        <v>400</v>
      </c>
      <c r="AG628" s="36">
        <v>400</v>
      </c>
      <c r="AH628" s="36">
        <v>20</v>
      </c>
    </row>
    <row r="629" spans="31:34" hidden="1" x14ac:dyDescent="0.25">
      <c r="AE629" s="42" t="s">
        <v>922</v>
      </c>
      <c r="AF629" s="36">
        <v>400</v>
      </c>
      <c r="AG629" s="36">
        <v>400</v>
      </c>
      <c r="AH629" s="36">
        <v>20</v>
      </c>
    </row>
    <row r="630" spans="31:34" hidden="1" x14ac:dyDescent="0.25">
      <c r="AE630" s="42" t="s">
        <v>922</v>
      </c>
      <c r="AF630" s="36">
        <v>400</v>
      </c>
      <c r="AG630" s="36">
        <v>400</v>
      </c>
      <c r="AH630" s="36">
        <v>20</v>
      </c>
    </row>
    <row r="631" spans="31:34" hidden="1" x14ac:dyDescent="0.25">
      <c r="AE631" s="42" t="s">
        <v>922</v>
      </c>
      <c r="AF631" s="36">
        <v>400</v>
      </c>
      <c r="AG631" s="36">
        <v>400</v>
      </c>
      <c r="AH631" s="36">
        <v>20</v>
      </c>
    </row>
    <row r="632" spans="31:34" hidden="1" x14ac:dyDescent="0.25">
      <c r="AE632" s="42" t="s">
        <v>922</v>
      </c>
      <c r="AF632" s="36">
        <v>400</v>
      </c>
      <c r="AG632" s="36">
        <v>400</v>
      </c>
      <c r="AH632" s="36">
        <v>20</v>
      </c>
    </row>
    <row r="633" spans="31:34" hidden="1" x14ac:dyDescent="0.25"/>
  </sheetData>
  <sheetProtection password="C603" sheet="1" objects="1" scenarios="1" selectLockedCells="1"/>
  <protectedRanges>
    <protectedRange sqref="H536:H566 H532:H534 H20:H124 H402:H530 H126:H396" name="Range2"/>
    <protectedRange sqref="E11" name="Range1"/>
    <protectedRange sqref="H535" name="Range2_2"/>
    <protectedRange sqref="H531" name="Range2_3"/>
    <protectedRange sqref="H567:H569" name="Range2_4"/>
    <protectedRange sqref="H125" name="Range2_5"/>
  </protectedRanges>
  <mergeCells count="49">
    <mergeCell ref="B6:H6"/>
    <mergeCell ref="B1:H1"/>
    <mergeCell ref="B2:H2"/>
    <mergeCell ref="B3:H3"/>
    <mergeCell ref="G4:H4"/>
    <mergeCell ref="B5:H5"/>
    <mergeCell ref="D236:F236"/>
    <mergeCell ref="D9:E9"/>
    <mergeCell ref="D10:E10"/>
    <mergeCell ref="D19:E19"/>
    <mergeCell ref="D92:F92"/>
    <mergeCell ref="D103:F103"/>
    <mergeCell ref="D133:F133"/>
    <mergeCell ref="D140:F140"/>
    <mergeCell ref="D167:F167"/>
    <mergeCell ref="D198:F198"/>
    <mergeCell ref="D213:F213"/>
    <mergeCell ref="D219:F219"/>
    <mergeCell ref="D395:F395"/>
    <mergeCell ref="D246:F246"/>
    <mergeCell ref="D262:F262"/>
    <mergeCell ref="D277:F277"/>
    <mergeCell ref="E285:F285"/>
    <mergeCell ref="D291:F291"/>
    <mergeCell ref="D322:F322"/>
    <mergeCell ref="D350:F350"/>
    <mergeCell ref="D356:F356"/>
    <mergeCell ref="D365:F365"/>
    <mergeCell ref="D369:F369"/>
    <mergeCell ref="D378:F378"/>
    <mergeCell ref="D541:F541"/>
    <mergeCell ref="D403:F403"/>
    <mergeCell ref="E452:F452"/>
    <mergeCell ref="E472:F472"/>
    <mergeCell ref="D495:F495"/>
    <mergeCell ref="E496:F496"/>
    <mergeCell ref="D506:F506"/>
    <mergeCell ref="E507:F507"/>
    <mergeCell ref="D514:F514"/>
    <mergeCell ref="D515:F515"/>
    <mergeCell ref="E516:F516"/>
    <mergeCell ref="E532:F532"/>
    <mergeCell ref="B581:C581"/>
    <mergeCell ref="D558:F558"/>
    <mergeCell ref="E559:F559"/>
    <mergeCell ref="D566:F566"/>
    <mergeCell ref="B572:E572"/>
    <mergeCell ref="B575:C575"/>
    <mergeCell ref="B578:C578"/>
  </mergeCells>
  <conditionalFormatting sqref="C579:C580 C573:C574 C576:C577 G572:G573 C567 G566:G567 I572:I65536 C582:C65536 G583:G65536 G532:G535 I532:I535 G537:G559 I537:I570 C540 I255 H256:I257 E11 G1:G3 I258:I259 H259 H260:I260 C7:C13 I222:I224 G222:G224 C349 G5:G22 G349:G352 C197 I195:I208 G195 G186 I186:I193 G46:G53 C235 G210:G211 G245:G247 G341:G345 I341:I345 C139 I132:I184 G132:G144 C102 I102:I129 G102:G117 G331:G336 I331:I336 G248:I248 C261 H251:I254 G100 G58:G59 G83:G92 C18:C19 G167:G169 G213:G214 G219:G220 G231:G237 C276 C290 G301:G302 G304:G311 C355 C364 C368 C377 G373:G375 G377:G379 C394 C402 G354:G357 C494:C495 G514:G519 C557:C559 G562 G146:G150 G152:G164 G27 C27 C33:C34 I1:I34 G33:G34 G56 I46:I100 G66:G70 C66:C70 G120:G126 G128:G129 G172 G174:G175 G177:G180 G188:G193 G197:G198 G206:G208 G239:G240 I229:I247 G217 G255:G274 G276:G281 G285:G295 I261:I329 G313:G314 C302:C321 G317:G323 G326:G329 G362 G394:G396 I349:I519 G402:G489 G494:G499 G501:G503 C505:C506 C499 G505:G512 C508:C513 C72:C91 G72:G81 I210:I220 C241:C245 G200:G202 G364:G371">
    <cfRule type="cellIs" dxfId="375" priority="367" stopIfTrue="1" operator="equal">
      <formula>"??"</formula>
    </cfRule>
  </conditionalFormatting>
  <conditionalFormatting sqref="G574:G582">
    <cfRule type="cellIs" dxfId="374" priority="368" stopIfTrue="1" operator="equal">
      <formula>"?"</formula>
    </cfRule>
    <cfRule type="cellIs" dxfId="373" priority="369" stopIfTrue="1" operator="equal">
      <formula>"??"</formula>
    </cfRule>
  </conditionalFormatting>
  <conditionalFormatting sqref="G221 I221">
    <cfRule type="cellIs" dxfId="372" priority="366" stopIfTrue="1" operator="equal">
      <formula>"??"</formula>
    </cfRule>
  </conditionalFormatting>
  <conditionalFormatting sqref="C188">
    <cfRule type="cellIs" dxfId="371" priority="283" stopIfTrue="1" operator="equal">
      <formula>"??"</formula>
    </cfRule>
  </conditionalFormatting>
  <conditionalFormatting sqref="I226:I228">
    <cfRule type="cellIs" dxfId="370" priority="365" stopIfTrue="1" operator="equal">
      <formula>"??"</formula>
    </cfRule>
  </conditionalFormatting>
  <conditionalFormatting sqref="I225">
    <cfRule type="cellIs" dxfId="369" priority="364" stopIfTrue="1" operator="equal">
      <formula>"??"</formula>
    </cfRule>
  </conditionalFormatting>
  <conditionalFormatting sqref="C189">
    <cfRule type="cellIs" dxfId="368" priority="280" stopIfTrue="1" operator="equal">
      <formula>"??"</formula>
    </cfRule>
  </conditionalFormatting>
  <conditionalFormatting sqref="I346">
    <cfRule type="cellIs" dxfId="367" priority="363" stopIfTrue="1" operator="equal">
      <formula>"??"</formula>
    </cfRule>
  </conditionalFormatting>
  <conditionalFormatting sqref="I347">
    <cfRule type="cellIs" dxfId="366" priority="362" stopIfTrue="1" operator="equal">
      <formula>"??"</formula>
    </cfRule>
  </conditionalFormatting>
  <conditionalFormatting sqref="G93:G99">
    <cfRule type="cellIs" dxfId="365" priority="339" stopIfTrue="1" operator="equal">
      <formula>"??"</formula>
    </cfRule>
  </conditionalFormatting>
  <conditionalFormatting sqref="G57">
    <cfRule type="cellIs" dxfId="364" priority="338" stopIfTrue="1" operator="equal">
      <formula>"??"</formula>
    </cfRule>
  </conditionalFormatting>
  <conditionalFormatting sqref="G194 I194">
    <cfRule type="cellIs" dxfId="363" priority="361" stopIfTrue="1" operator="equal">
      <formula>"??"</formula>
    </cfRule>
  </conditionalFormatting>
  <conditionalFormatting sqref="G185 I185">
    <cfRule type="cellIs" dxfId="362" priority="360" stopIfTrue="1" operator="equal">
      <formula>"??"</formula>
    </cfRule>
  </conditionalFormatting>
  <conditionalFormatting sqref="I35 G35">
    <cfRule type="cellIs" dxfId="361" priority="359" stopIfTrue="1" operator="equal">
      <formula>"??"</formula>
    </cfRule>
  </conditionalFormatting>
  <conditionalFormatting sqref="I36 G36">
    <cfRule type="cellIs" dxfId="360" priority="358" stopIfTrue="1" operator="equal">
      <formula>"??"</formula>
    </cfRule>
  </conditionalFormatting>
  <conditionalFormatting sqref="I38 G38">
    <cfRule type="cellIs" dxfId="359" priority="357" stopIfTrue="1" operator="equal">
      <formula>"??"</formula>
    </cfRule>
  </conditionalFormatting>
  <conditionalFormatting sqref="I37 G37">
    <cfRule type="cellIs" dxfId="358" priority="356" stopIfTrue="1" operator="equal">
      <formula>"??"</formula>
    </cfRule>
  </conditionalFormatting>
  <conditionalFormatting sqref="I40 G40">
    <cfRule type="cellIs" dxfId="357" priority="355" stopIfTrue="1" operator="equal">
      <formula>"??"</formula>
    </cfRule>
  </conditionalFormatting>
  <conditionalFormatting sqref="I39 G39">
    <cfRule type="cellIs" dxfId="356" priority="354" stopIfTrue="1" operator="equal">
      <formula>"??"</formula>
    </cfRule>
  </conditionalFormatting>
  <conditionalFormatting sqref="I42:I45 G42:G43">
    <cfRule type="cellIs" dxfId="355" priority="353" stopIfTrue="1" operator="equal">
      <formula>"??"</formula>
    </cfRule>
  </conditionalFormatting>
  <conditionalFormatting sqref="I41 G41">
    <cfRule type="cellIs" dxfId="354" priority="352" stopIfTrue="1" operator="equal">
      <formula>"??"</formula>
    </cfRule>
  </conditionalFormatting>
  <conditionalFormatting sqref="I209 G209">
    <cfRule type="cellIs" dxfId="353" priority="351" stopIfTrue="1" operator="equal">
      <formula>"??"</formula>
    </cfRule>
  </conditionalFormatting>
  <conditionalFormatting sqref="G241">
    <cfRule type="cellIs" dxfId="352" priority="350" stopIfTrue="1" operator="equal">
      <formula>"??"</formula>
    </cfRule>
  </conditionalFormatting>
  <conditionalFormatting sqref="I348">
    <cfRule type="cellIs" dxfId="351" priority="349" stopIfTrue="1" operator="equal">
      <formula>"??"</formula>
    </cfRule>
  </conditionalFormatting>
  <conditionalFormatting sqref="G348">
    <cfRule type="cellIs" dxfId="350" priority="348" stopIfTrue="1" operator="equal">
      <formula>"??"</formula>
    </cfRule>
  </conditionalFormatting>
  <conditionalFormatting sqref="I337:I340">
    <cfRule type="cellIs" dxfId="349" priority="347" stopIfTrue="1" operator="equal">
      <formula>"??"</formula>
    </cfRule>
  </conditionalFormatting>
  <conditionalFormatting sqref="G339">
    <cfRule type="cellIs" dxfId="348" priority="346" stopIfTrue="1" operator="equal">
      <formula>"??"</formula>
    </cfRule>
  </conditionalFormatting>
  <conditionalFormatting sqref="G340">
    <cfRule type="cellIs" dxfId="347" priority="345" stopIfTrue="1" operator="equal">
      <formula>"??"</formula>
    </cfRule>
  </conditionalFormatting>
  <conditionalFormatting sqref="G337:G338">
    <cfRule type="cellIs" dxfId="346" priority="344" stopIfTrue="1" operator="equal">
      <formula>"??"</formula>
    </cfRule>
  </conditionalFormatting>
  <conditionalFormatting sqref="I130:I131">
    <cfRule type="cellIs" dxfId="345" priority="343" stopIfTrue="1" operator="equal">
      <formula>"??"</formula>
    </cfRule>
  </conditionalFormatting>
  <conditionalFormatting sqref="G101 I101">
    <cfRule type="cellIs" dxfId="344" priority="342" stopIfTrue="1" operator="equal">
      <formula>"??"</formula>
    </cfRule>
  </conditionalFormatting>
  <conditionalFormatting sqref="I330 G330">
    <cfRule type="cellIs" dxfId="343" priority="341" stopIfTrue="1" operator="equal">
      <formula>"??"</formula>
    </cfRule>
  </conditionalFormatting>
  <conditionalFormatting sqref="I249:I250 G249:G250">
    <cfRule type="cellIs" dxfId="342" priority="340" stopIfTrue="1" operator="equal">
      <formula>"??"</formula>
    </cfRule>
  </conditionalFormatting>
  <conditionalFormatting sqref="G251:G252">
    <cfRule type="cellIs" dxfId="341" priority="335" stopIfTrue="1" operator="equal">
      <formula>"??"</formula>
    </cfRule>
  </conditionalFormatting>
  <conditionalFormatting sqref="C14:C17">
    <cfRule type="cellIs" dxfId="340" priority="334" stopIfTrue="1" operator="equal">
      <formula>"??"</formula>
    </cfRule>
  </conditionalFormatting>
  <conditionalFormatting sqref="G82">
    <cfRule type="cellIs" dxfId="339" priority="337" stopIfTrue="1" operator="equal">
      <formula>"??"</formula>
    </cfRule>
  </conditionalFormatting>
  <conditionalFormatting sqref="G130">
    <cfRule type="cellIs" dxfId="338" priority="336" stopIfTrue="1" operator="equal">
      <formula>"??"</formula>
    </cfRule>
  </conditionalFormatting>
  <conditionalFormatting sqref="C36">
    <cfRule type="cellIs" dxfId="337" priority="331" stopIfTrue="1" operator="equal">
      <formula>"??"</formula>
    </cfRule>
  </conditionalFormatting>
  <conditionalFormatting sqref="C137">
    <cfRule type="cellIs" dxfId="336" priority="319" stopIfTrue="1" operator="equal">
      <formula>"??"</formula>
    </cfRule>
  </conditionalFormatting>
  <conditionalFormatting sqref="C20:C22 C49 C53 C56:C59">
    <cfRule type="cellIs" dxfId="335" priority="333" stopIfTrue="1" operator="equal">
      <formula>"??"</formula>
    </cfRule>
  </conditionalFormatting>
  <conditionalFormatting sqref="C35">
    <cfRule type="cellIs" dxfId="334" priority="332" stopIfTrue="1" operator="equal">
      <formula>"??"</formula>
    </cfRule>
  </conditionalFormatting>
  <conditionalFormatting sqref="C136">
    <cfRule type="cellIs" dxfId="333" priority="320" stopIfTrue="1" operator="equal">
      <formula>"??"</formula>
    </cfRule>
  </conditionalFormatting>
  <conditionalFormatting sqref="C163:C164">
    <cfRule type="cellIs" dxfId="332" priority="317" stopIfTrue="1" operator="equal">
      <formula>"??"</formula>
    </cfRule>
  </conditionalFormatting>
  <conditionalFormatting sqref="C37">
    <cfRule type="cellIs" dxfId="331" priority="330" stopIfTrue="1" operator="equal">
      <formula>"??"</formula>
    </cfRule>
  </conditionalFormatting>
  <conditionalFormatting sqref="C135">
    <cfRule type="cellIs" dxfId="330" priority="321" stopIfTrue="1" operator="equal">
      <formula>"??"</formula>
    </cfRule>
  </conditionalFormatting>
  <conditionalFormatting sqref="C46">
    <cfRule type="cellIs" dxfId="329" priority="329" stopIfTrue="1" operator="equal">
      <formula>"??"</formula>
    </cfRule>
  </conditionalFormatting>
  <conditionalFormatting sqref="C47">
    <cfRule type="cellIs" dxfId="328" priority="328" stopIfTrue="1" operator="equal">
      <formula>"??"</formula>
    </cfRule>
  </conditionalFormatting>
  <conditionalFormatting sqref="C48">
    <cfRule type="cellIs" dxfId="327" priority="327" stopIfTrue="1" operator="equal">
      <formula>"??"</formula>
    </cfRule>
  </conditionalFormatting>
  <conditionalFormatting sqref="C92:C100">
    <cfRule type="cellIs" dxfId="326" priority="326" stopIfTrue="1" operator="equal">
      <formula>"??"</formula>
    </cfRule>
  </conditionalFormatting>
  <conditionalFormatting sqref="C133">
    <cfRule type="cellIs" dxfId="325" priority="323" stopIfTrue="1" operator="equal">
      <formula>"??"</formula>
    </cfRule>
  </conditionalFormatting>
  <conditionalFormatting sqref="C132 C103:C117 C120:C129">
    <cfRule type="cellIs" dxfId="324" priority="325" stopIfTrue="1" operator="equal">
      <formula>"??"</formula>
    </cfRule>
  </conditionalFormatting>
  <conditionalFormatting sqref="C130">
    <cfRule type="cellIs" dxfId="323" priority="324" stopIfTrue="1" operator="equal">
      <formula>"??"</formula>
    </cfRule>
  </conditionalFormatting>
  <conditionalFormatting sqref="C134">
    <cfRule type="cellIs" dxfId="322" priority="322" stopIfTrue="1" operator="equal">
      <formula>"??"</formula>
    </cfRule>
  </conditionalFormatting>
  <conditionalFormatting sqref="C138">
    <cfRule type="cellIs" dxfId="321" priority="318" stopIfTrue="1" operator="equal">
      <formula>"??"</formula>
    </cfRule>
  </conditionalFormatting>
  <conditionalFormatting sqref="C140">
    <cfRule type="cellIs" dxfId="320" priority="316" stopIfTrue="1" operator="equal">
      <formula>"??"</formula>
    </cfRule>
  </conditionalFormatting>
  <conditionalFormatting sqref="C142">
    <cfRule type="cellIs" dxfId="319" priority="314" stopIfTrue="1" operator="equal">
      <formula>"??"</formula>
    </cfRule>
  </conditionalFormatting>
  <conditionalFormatting sqref="C141">
    <cfRule type="cellIs" dxfId="318" priority="315" stopIfTrue="1" operator="equal">
      <formula>"??"</formula>
    </cfRule>
  </conditionalFormatting>
  <conditionalFormatting sqref="C143">
    <cfRule type="cellIs" dxfId="317" priority="313" stopIfTrue="1" operator="equal">
      <formula>"??"</formula>
    </cfRule>
  </conditionalFormatting>
  <conditionalFormatting sqref="C144">
    <cfRule type="cellIs" dxfId="316" priority="312" stopIfTrue="1" operator="equal">
      <formula>"??"</formula>
    </cfRule>
  </conditionalFormatting>
  <conditionalFormatting sqref="C147">
    <cfRule type="cellIs" dxfId="315" priority="311" stopIfTrue="1" operator="equal">
      <formula>"??"</formula>
    </cfRule>
  </conditionalFormatting>
  <conditionalFormatting sqref="C148">
    <cfRule type="cellIs" dxfId="314" priority="310" stopIfTrue="1" operator="equal">
      <formula>"??"</formula>
    </cfRule>
  </conditionalFormatting>
  <conditionalFormatting sqref="C149">
    <cfRule type="cellIs" dxfId="313" priority="309" stopIfTrue="1" operator="equal">
      <formula>"??"</formula>
    </cfRule>
  </conditionalFormatting>
  <conditionalFormatting sqref="C145:C146">
    <cfRule type="cellIs" dxfId="312" priority="308" stopIfTrue="1" operator="equal">
      <formula>"??"</formula>
    </cfRule>
  </conditionalFormatting>
  <conditionalFormatting sqref="C150">
    <cfRule type="cellIs" dxfId="311" priority="307" stopIfTrue="1" operator="equal">
      <formula>"??"</formula>
    </cfRule>
  </conditionalFormatting>
  <conditionalFormatting sqref="C152">
    <cfRule type="cellIs" dxfId="310" priority="306" stopIfTrue="1" operator="equal">
      <formula>"??"</formula>
    </cfRule>
  </conditionalFormatting>
  <conditionalFormatting sqref="C153">
    <cfRule type="cellIs" dxfId="309" priority="305" stopIfTrue="1" operator="equal">
      <formula>"??"</formula>
    </cfRule>
  </conditionalFormatting>
  <conditionalFormatting sqref="C154">
    <cfRule type="cellIs" dxfId="308" priority="304" stopIfTrue="1" operator="equal">
      <formula>"??"</formula>
    </cfRule>
  </conditionalFormatting>
  <conditionalFormatting sqref="C155">
    <cfRule type="cellIs" dxfId="307" priority="303" stopIfTrue="1" operator="equal">
      <formula>"??"</formula>
    </cfRule>
  </conditionalFormatting>
  <conditionalFormatting sqref="C156">
    <cfRule type="cellIs" dxfId="306" priority="302" stopIfTrue="1" operator="equal">
      <formula>"??"</formula>
    </cfRule>
  </conditionalFormatting>
  <conditionalFormatting sqref="C157">
    <cfRule type="cellIs" dxfId="305" priority="301" stopIfTrue="1" operator="equal">
      <formula>"??"</formula>
    </cfRule>
  </conditionalFormatting>
  <conditionalFormatting sqref="C158">
    <cfRule type="cellIs" dxfId="304" priority="300" stopIfTrue="1" operator="equal">
      <formula>"??"</formula>
    </cfRule>
  </conditionalFormatting>
  <conditionalFormatting sqref="C159">
    <cfRule type="cellIs" dxfId="303" priority="299" stopIfTrue="1" operator="equal">
      <formula>"??"</formula>
    </cfRule>
  </conditionalFormatting>
  <conditionalFormatting sqref="C160">
    <cfRule type="cellIs" dxfId="302" priority="298" stopIfTrue="1" operator="equal">
      <formula>"??"</formula>
    </cfRule>
  </conditionalFormatting>
  <conditionalFormatting sqref="C161">
    <cfRule type="cellIs" dxfId="301" priority="297" stopIfTrue="1" operator="equal">
      <formula>"??"</formula>
    </cfRule>
  </conditionalFormatting>
  <conditionalFormatting sqref="C162:C164">
    <cfRule type="cellIs" dxfId="300" priority="296" stopIfTrue="1" operator="equal">
      <formula>"??"</formula>
    </cfRule>
  </conditionalFormatting>
  <conditionalFormatting sqref="C165:C166">
    <cfRule type="cellIs" dxfId="299" priority="295" stopIfTrue="1" operator="equal">
      <formula>"??"</formula>
    </cfRule>
  </conditionalFormatting>
  <conditionalFormatting sqref="C165:C166">
    <cfRule type="cellIs" dxfId="298" priority="294" stopIfTrue="1" operator="equal">
      <formula>"??"</formula>
    </cfRule>
  </conditionalFormatting>
  <conditionalFormatting sqref="G165:G166">
    <cfRule type="cellIs" dxfId="297" priority="293" stopIfTrue="1" operator="equal">
      <formula>"??"</formula>
    </cfRule>
  </conditionalFormatting>
  <conditionalFormatting sqref="C167">
    <cfRule type="cellIs" dxfId="296" priority="292" stopIfTrue="1" operator="equal">
      <formula>"??"</formula>
    </cfRule>
  </conditionalFormatting>
  <conditionalFormatting sqref="C167">
    <cfRule type="cellIs" dxfId="295" priority="291" stopIfTrue="1" operator="equal">
      <formula>"??"</formula>
    </cfRule>
  </conditionalFormatting>
  <conditionalFormatting sqref="C168">
    <cfRule type="cellIs" dxfId="294" priority="290" stopIfTrue="1" operator="equal">
      <formula>"??"</formula>
    </cfRule>
  </conditionalFormatting>
  <conditionalFormatting sqref="C168">
    <cfRule type="cellIs" dxfId="293" priority="289" stopIfTrue="1" operator="equal">
      <formula>"??"</formula>
    </cfRule>
  </conditionalFormatting>
  <conditionalFormatting sqref="C169:C176">
    <cfRule type="cellIs" dxfId="292" priority="288" stopIfTrue="1" operator="equal">
      <formula>"??"</formula>
    </cfRule>
  </conditionalFormatting>
  <conditionalFormatting sqref="C169:C176">
    <cfRule type="cellIs" dxfId="291" priority="287" stopIfTrue="1" operator="equal">
      <formula>"??"</formula>
    </cfRule>
  </conditionalFormatting>
  <conditionalFormatting sqref="C186:C187">
    <cfRule type="cellIs" dxfId="290" priority="286" stopIfTrue="1" operator="equal">
      <formula>"??"</formula>
    </cfRule>
  </conditionalFormatting>
  <conditionalFormatting sqref="C186:C187">
    <cfRule type="cellIs" dxfId="289" priority="285" stopIfTrue="1" operator="equal">
      <formula>"??"</formula>
    </cfRule>
  </conditionalFormatting>
  <conditionalFormatting sqref="C188">
    <cfRule type="cellIs" dxfId="288" priority="284" stopIfTrue="1" operator="equal">
      <formula>"??"</formula>
    </cfRule>
  </conditionalFormatting>
  <conditionalFormatting sqref="C189">
    <cfRule type="cellIs" dxfId="287" priority="279" stopIfTrue="1" operator="equal">
      <formula>"??"</formula>
    </cfRule>
  </conditionalFormatting>
  <conditionalFormatting sqref="C177:C185">
    <cfRule type="cellIs" dxfId="286" priority="282" stopIfTrue="1" operator="equal">
      <formula>"??"</formula>
    </cfRule>
  </conditionalFormatting>
  <conditionalFormatting sqref="C177:C185">
    <cfRule type="cellIs" dxfId="285" priority="281" stopIfTrue="1" operator="equal">
      <formula>"??"</formula>
    </cfRule>
  </conditionalFormatting>
  <conditionalFormatting sqref="C191:C194">
    <cfRule type="cellIs" dxfId="284" priority="276" stopIfTrue="1" operator="equal">
      <formula>"??"</formula>
    </cfRule>
  </conditionalFormatting>
  <conditionalFormatting sqref="C191:C194">
    <cfRule type="cellIs" dxfId="283" priority="275" stopIfTrue="1" operator="equal">
      <formula>"??"</formula>
    </cfRule>
  </conditionalFormatting>
  <conditionalFormatting sqref="C190">
    <cfRule type="cellIs" dxfId="282" priority="278" stopIfTrue="1" operator="equal">
      <formula>"??"</formula>
    </cfRule>
  </conditionalFormatting>
  <conditionalFormatting sqref="C190">
    <cfRule type="cellIs" dxfId="281" priority="277" stopIfTrue="1" operator="equal">
      <formula>"??"</formula>
    </cfRule>
  </conditionalFormatting>
  <conditionalFormatting sqref="C198">
    <cfRule type="cellIs" dxfId="280" priority="272" stopIfTrue="1" operator="equal">
      <formula>"??"</formula>
    </cfRule>
  </conditionalFormatting>
  <conditionalFormatting sqref="C195:C196">
    <cfRule type="cellIs" dxfId="279" priority="274" stopIfTrue="1" operator="equal">
      <formula>"??"</formula>
    </cfRule>
  </conditionalFormatting>
  <conditionalFormatting sqref="C195:C196">
    <cfRule type="cellIs" dxfId="278" priority="273" stopIfTrue="1" operator="equal">
      <formula>"??"</formula>
    </cfRule>
  </conditionalFormatting>
  <conditionalFormatting sqref="C200:C201">
    <cfRule type="cellIs" dxfId="277" priority="267" stopIfTrue="1" operator="equal">
      <formula>"??"</formula>
    </cfRule>
  </conditionalFormatting>
  <conditionalFormatting sqref="C206">
    <cfRule type="cellIs" dxfId="276" priority="264" stopIfTrue="1" operator="equal">
      <formula>"??"</formula>
    </cfRule>
  </conditionalFormatting>
  <conditionalFormatting sqref="C198">
    <cfRule type="cellIs" dxfId="275" priority="271" stopIfTrue="1" operator="equal">
      <formula>"??"</formula>
    </cfRule>
  </conditionalFormatting>
  <conditionalFormatting sqref="C199">
    <cfRule type="cellIs" dxfId="274" priority="270" stopIfTrue="1" operator="equal">
      <formula>"??"</formula>
    </cfRule>
  </conditionalFormatting>
  <conditionalFormatting sqref="C199">
    <cfRule type="cellIs" dxfId="273" priority="269" stopIfTrue="1" operator="equal">
      <formula>"??"</formula>
    </cfRule>
  </conditionalFormatting>
  <conditionalFormatting sqref="C200:C201">
    <cfRule type="cellIs" dxfId="272" priority="268" stopIfTrue="1" operator="equal">
      <formula>"??"</formula>
    </cfRule>
  </conditionalFormatting>
  <conditionalFormatting sqref="C202:C205">
    <cfRule type="cellIs" dxfId="271" priority="265" stopIfTrue="1" operator="equal">
      <formula>"??"</formula>
    </cfRule>
  </conditionalFormatting>
  <conditionalFormatting sqref="C202:C205">
    <cfRule type="cellIs" dxfId="270" priority="266" stopIfTrue="1" operator="equal">
      <formula>"??"</formula>
    </cfRule>
  </conditionalFormatting>
  <conditionalFormatting sqref="C207">
    <cfRule type="cellIs" dxfId="269" priority="262" stopIfTrue="1" operator="equal">
      <formula>"??"</formula>
    </cfRule>
  </conditionalFormatting>
  <conditionalFormatting sqref="C206">
    <cfRule type="cellIs" dxfId="268" priority="263" stopIfTrue="1" operator="equal">
      <formula>"??"</formula>
    </cfRule>
  </conditionalFormatting>
  <conditionalFormatting sqref="C207">
    <cfRule type="cellIs" dxfId="267" priority="261" stopIfTrue="1" operator="equal">
      <formula>"??"</formula>
    </cfRule>
  </conditionalFormatting>
  <conditionalFormatting sqref="C208">
    <cfRule type="cellIs" dxfId="266" priority="260" stopIfTrue="1" operator="equal">
      <formula>"??"</formula>
    </cfRule>
  </conditionalFormatting>
  <conditionalFormatting sqref="C208">
    <cfRule type="cellIs" dxfId="265" priority="259" stopIfTrue="1" operator="equal">
      <formula>"??"</formula>
    </cfRule>
  </conditionalFormatting>
  <conditionalFormatting sqref="C209">
    <cfRule type="cellIs" dxfId="264" priority="258" stopIfTrue="1" operator="equal">
      <formula>"??"</formula>
    </cfRule>
  </conditionalFormatting>
  <conditionalFormatting sqref="C209">
    <cfRule type="cellIs" dxfId="263" priority="257" stopIfTrue="1" operator="equal">
      <formula>"??"</formula>
    </cfRule>
  </conditionalFormatting>
  <conditionalFormatting sqref="C210">
    <cfRule type="cellIs" dxfId="262" priority="256" stopIfTrue="1" operator="equal">
      <formula>"??"</formula>
    </cfRule>
  </conditionalFormatting>
  <conditionalFormatting sqref="C210">
    <cfRule type="cellIs" dxfId="261" priority="255" stopIfTrue="1" operator="equal">
      <formula>"??"</formula>
    </cfRule>
  </conditionalFormatting>
  <conditionalFormatting sqref="C211">
    <cfRule type="cellIs" dxfId="260" priority="254" stopIfTrue="1" operator="equal">
      <formula>"??"</formula>
    </cfRule>
  </conditionalFormatting>
  <conditionalFormatting sqref="C211">
    <cfRule type="cellIs" dxfId="259" priority="253" stopIfTrue="1" operator="equal">
      <formula>"??"</formula>
    </cfRule>
  </conditionalFormatting>
  <conditionalFormatting sqref="C212">
    <cfRule type="cellIs" dxfId="258" priority="252" stopIfTrue="1" operator="equal">
      <formula>"??"</formula>
    </cfRule>
  </conditionalFormatting>
  <conditionalFormatting sqref="C212">
    <cfRule type="cellIs" dxfId="257" priority="251" stopIfTrue="1" operator="equal">
      <formula>"??"</formula>
    </cfRule>
  </conditionalFormatting>
  <conditionalFormatting sqref="G212">
    <cfRule type="cellIs" dxfId="256" priority="250" stopIfTrue="1" operator="equal">
      <formula>"??"</formula>
    </cfRule>
  </conditionalFormatting>
  <conditionalFormatting sqref="C213">
    <cfRule type="cellIs" dxfId="255" priority="249" stopIfTrue="1" operator="equal">
      <formula>"??"</formula>
    </cfRule>
  </conditionalFormatting>
  <conditionalFormatting sqref="C213">
    <cfRule type="cellIs" dxfId="254" priority="248" stopIfTrue="1" operator="equal">
      <formula>"??"</formula>
    </cfRule>
  </conditionalFormatting>
  <conditionalFormatting sqref="C214">
    <cfRule type="cellIs" dxfId="253" priority="247" stopIfTrue="1" operator="equal">
      <formula>"??"</formula>
    </cfRule>
  </conditionalFormatting>
  <conditionalFormatting sqref="C214">
    <cfRule type="cellIs" dxfId="252" priority="246" stopIfTrue="1" operator="equal">
      <formula>"??"</formula>
    </cfRule>
  </conditionalFormatting>
  <conditionalFormatting sqref="C218">
    <cfRule type="cellIs" dxfId="251" priority="245" stopIfTrue="1" operator="equal">
      <formula>"??"</formula>
    </cfRule>
  </conditionalFormatting>
  <conditionalFormatting sqref="C218">
    <cfRule type="cellIs" dxfId="250" priority="244" stopIfTrue="1" operator="equal">
      <formula>"??"</formula>
    </cfRule>
  </conditionalFormatting>
  <conditionalFormatting sqref="G218">
    <cfRule type="cellIs" dxfId="249" priority="243" stopIfTrue="1" operator="equal">
      <formula>"??"</formula>
    </cfRule>
  </conditionalFormatting>
  <conditionalFormatting sqref="C219:C220">
    <cfRule type="cellIs" dxfId="248" priority="242" stopIfTrue="1" operator="equal">
      <formula>"??"</formula>
    </cfRule>
  </conditionalFormatting>
  <conditionalFormatting sqref="C221:C224">
    <cfRule type="cellIs" dxfId="247" priority="241" stopIfTrue="1" operator="equal">
      <formula>"??"</formula>
    </cfRule>
  </conditionalFormatting>
  <conditionalFormatting sqref="C230">
    <cfRule type="cellIs" dxfId="246" priority="240" stopIfTrue="1" operator="equal">
      <formula>"??"</formula>
    </cfRule>
  </conditionalFormatting>
  <conditionalFormatting sqref="C227:C228">
    <cfRule type="cellIs" dxfId="245" priority="239" stopIfTrue="1" operator="equal">
      <formula>"??"</formula>
    </cfRule>
  </conditionalFormatting>
  <conditionalFormatting sqref="C229">
    <cfRule type="cellIs" dxfId="244" priority="238" stopIfTrue="1" operator="equal">
      <formula>"??"</formula>
    </cfRule>
  </conditionalFormatting>
  <conditionalFormatting sqref="C403">
    <cfRule type="cellIs" dxfId="243" priority="163" stopIfTrue="1" operator="equal">
      <formula>"??"</formula>
    </cfRule>
  </conditionalFormatting>
  <conditionalFormatting sqref="G225">
    <cfRule type="cellIs" dxfId="242" priority="237" stopIfTrue="1" operator="equal">
      <formula>"??"</formula>
    </cfRule>
  </conditionalFormatting>
  <conditionalFormatting sqref="G226:G227">
    <cfRule type="cellIs" dxfId="241" priority="236" stopIfTrue="1" operator="equal">
      <formula>"??"</formula>
    </cfRule>
  </conditionalFormatting>
  <conditionalFormatting sqref="G228">
    <cfRule type="cellIs" dxfId="240" priority="235" stopIfTrue="1" operator="equal">
      <formula>"??"</formula>
    </cfRule>
  </conditionalFormatting>
  <conditionalFormatting sqref="G229">
    <cfRule type="cellIs" dxfId="239" priority="234" stopIfTrue="1" operator="equal">
      <formula>"??"</formula>
    </cfRule>
  </conditionalFormatting>
  <conditionalFormatting sqref="G230">
    <cfRule type="cellIs" dxfId="238" priority="233" stopIfTrue="1" operator="equal">
      <formula>"??"</formula>
    </cfRule>
  </conditionalFormatting>
  <conditionalFormatting sqref="C236">
    <cfRule type="cellIs" dxfId="237" priority="232" stopIfTrue="1" operator="equal">
      <formula>"??"</formula>
    </cfRule>
  </conditionalFormatting>
  <conditionalFormatting sqref="C237">
    <cfRule type="cellIs" dxfId="236" priority="231" stopIfTrue="1" operator="equal">
      <formula>"??"</formula>
    </cfRule>
  </conditionalFormatting>
  <conditionalFormatting sqref="C239">
    <cfRule type="cellIs" dxfId="235" priority="230" stopIfTrue="1" operator="equal">
      <formula>"??"</formula>
    </cfRule>
  </conditionalFormatting>
  <conditionalFormatting sqref="C240">
    <cfRule type="cellIs" dxfId="234" priority="229" stopIfTrue="1" operator="equal">
      <formula>"??"</formula>
    </cfRule>
  </conditionalFormatting>
  <conditionalFormatting sqref="C246">
    <cfRule type="cellIs" dxfId="233" priority="228" stopIfTrue="1" operator="equal">
      <formula>"??"</formula>
    </cfRule>
  </conditionalFormatting>
  <conditionalFormatting sqref="C247">
    <cfRule type="cellIs" dxfId="232" priority="227" stopIfTrue="1" operator="equal">
      <formula>"??"</formula>
    </cfRule>
  </conditionalFormatting>
  <conditionalFormatting sqref="C248">
    <cfRule type="cellIs" dxfId="231" priority="226" stopIfTrue="1" operator="equal">
      <formula>"??"</formula>
    </cfRule>
  </conditionalFormatting>
  <conditionalFormatting sqref="C249:C250">
    <cfRule type="cellIs" dxfId="230" priority="225" stopIfTrue="1" operator="equal">
      <formula>"??"</formula>
    </cfRule>
  </conditionalFormatting>
  <conditionalFormatting sqref="C251">
    <cfRule type="cellIs" dxfId="229" priority="224" stopIfTrue="1" operator="equal">
      <formula>"??"</formula>
    </cfRule>
  </conditionalFormatting>
  <conditionalFormatting sqref="C252">
    <cfRule type="cellIs" dxfId="228" priority="223" stopIfTrue="1" operator="equal">
      <formula>"??"</formula>
    </cfRule>
  </conditionalFormatting>
  <conditionalFormatting sqref="C253:C254">
    <cfRule type="cellIs" dxfId="227" priority="222" stopIfTrue="1" operator="equal">
      <formula>"??"</formula>
    </cfRule>
  </conditionalFormatting>
  <conditionalFormatting sqref="C255">
    <cfRule type="cellIs" dxfId="226" priority="221" stopIfTrue="1" operator="equal">
      <formula>"??"</formula>
    </cfRule>
  </conditionalFormatting>
  <conditionalFormatting sqref="C256:C257">
    <cfRule type="cellIs" dxfId="225" priority="220" stopIfTrue="1" operator="equal">
      <formula>"??"</formula>
    </cfRule>
  </conditionalFormatting>
  <conditionalFormatting sqref="C258">
    <cfRule type="cellIs" dxfId="224" priority="219" stopIfTrue="1" operator="equal">
      <formula>"??"</formula>
    </cfRule>
  </conditionalFormatting>
  <conditionalFormatting sqref="C259">
    <cfRule type="cellIs" dxfId="223" priority="218" stopIfTrue="1" operator="equal">
      <formula>"??"</formula>
    </cfRule>
  </conditionalFormatting>
  <conditionalFormatting sqref="C260">
    <cfRule type="cellIs" dxfId="222" priority="217" stopIfTrue="1" operator="equal">
      <formula>"??"</formula>
    </cfRule>
  </conditionalFormatting>
  <conditionalFormatting sqref="C263">
    <cfRule type="cellIs" dxfId="221" priority="216" stopIfTrue="1" operator="equal">
      <formula>"??"</formula>
    </cfRule>
  </conditionalFormatting>
  <conditionalFormatting sqref="C262">
    <cfRule type="cellIs" dxfId="220" priority="215" stopIfTrue="1" operator="equal">
      <formula>"??"</formula>
    </cfRule>
  </conditionalFormatting>
  <conditionalFormatting sqref="C264">
    <cfRule type="cellIs" dxfId="219" priority="214" stopIfTrue="1" operator="equal">
      <formula>"??"</formula>
    </cfRule>
  </conditionalFormatting>
  <conditionalFormatting sqref="C265">
    <cfRule type="cellIs" dxfId="218" priority="213" stopIfTrue="1" operator="equal">
      <formula>"??"</formula>
    </cfRule>
  </conditionalFormatting>
  <conditionalFormatting sqref="C266">
    <cfRule type="cellIs" dxfId="217" priority="212" stopIfTrue="1" operator="equal">
      <formula>"??"</formula>
    </cfRule>
  </conditionalFormatting>
  <conditionalFormatting sqref="C267">
    <cfRule type="cellIs" dxfId="216" priority="211" stopIfTrue="1" operator="equal">
      <formula>"??"</formula>
    </cfRule>
  </conditionalFormatting>
  <conditionalFormatting sqref="C268">
    <cfRule type="cellIs" dxfId="215" priority="210" stopIfTrue="1" operator="equal">
      <formula>"??"</formula>
    </cfRule>
  </conditionalFormatting>
  <conditionalFormatting sqref="C269">
    <cfRule type="cellIs" dxfId="214" priority="209" stopIfTrue="1" operator="equal">
      <formula>"??"</formula>
    </cfRule>
  </conditionalFormatting>
  <conditionalFormatting sqref="C270">
    <cfRule type="cellIs" dxfId="213" priority="208" stopIfTrue="1" operator="equal">
      <formula>"??"</formula>
    </cfRule>
  </conditionalFormatting>
  <conditionalFormatting sqref="C271">
    <cfRule type="cellIs" dxfId="212" priority="207" stopIfTrue="1" operator="equal">
      <formula>"??"</formula>
    </cfRule>
  </conditionalFormatting>
  <conditionalFormatting sqref="C272">
    <cfRule type="cellIs" dxfId="211" priority="206" stopIfTrue="1" operator="equal">
      <formula>"??"</formula>
    </cfRule>
  </conditionalFormatting>
  <conditionalFormatting sqref="C273">
    <cfRule type="cellIs" dxfId="210" priority="205" stopIfTrue="1" operator="equal">
      <formula>"??"</formula>
    </cfRule>
  </conditionalFormatting>
  <conditionalFormatting sqref="C274">
    <cfRule type="cellIs" dxfId="209" priority="204" stopIfTrue="1" operator="equal">
      <formula>"??"</formula>
    </cfRule>
  </conditionalFormatting>
  <conditionalFormatting sqref="C277:C281">
    <cfRule type="cellIs" dxfId="208" priority="203" stopIfTrue="1" operator="equal">
      <formula>"??"</formula>
    </cfRule>
  </conditionalFormatting>
  <conditionalFormatting sqref="C291">
    <cfRule type="cellIs" dxfId="207" priority="197" stopIfTrue="1" operator="equal">
      <formula>"??"</formula>
    </cfRule>
  </conditionalFormatting>
  <conditionalFormatting sqref="C285">
    <cfRule type="cellIs" dxfId="206" priority="202" stopIfTrue="1" operator="equal">
      <formula>"??"</formula>
    </cfRule>
  </conditionalFormatting>
  <conditionalFormatting sqref="C286">
    <cfRule type="cellIs" dxfId="205" priority="201" stopIfTrue="1" operator="equal">
      <formula>"??"</formula>
    </cfRule>
  </conditionalFormatting>
  <conditionalFormatting sqref="C287">
    <cfRule type="cellIs" dxfId="204" priority="200" stopIfTrue="1" operator="equal">
      <formula>"??"</formula>
    </cfRule>
  </conditionalFormatting>
  <conditionalFormatting sqref="C288:C289">
    <cfRule type="cellIs" dxfId="203" priority="199" stopIfTrue="1" operator="equal">
      <formula>"??"</formula>
    </cfRule>
  </conditionalFormatting>
  <conditionalFormatting sqref="C295:C300">
    <cfRule type="cellIs" dxfId="202" priority="198" stopIfTrue="1" operator="equal">
      <formula>"??"</formula>
    </cfRule>
  </conditionalFormatting>
  <conditionalFormatting sqref="C292">
    <cfRule type="cellIs" dxfId="201" priority="196" stopIfTrue="1" operator="equal">
      <formula>"??"</formula>
    </cfRule>
  </conditionalFormatting>
  <conditionalFormatting sqref="C293">
    <cfRule type="cellIs" dxfId="200" priority="195" stopIfTrue="1" operator="equal">
      <formula>"??"</formula>
    </cfRule>
  </conditionalFormatting>
  <conditionalFormatting sqref="C294">
    <cfRule type="cellIs" dxfId="199" priority="194" stopIfTrue="1" operator="equal">
      <formula>"??"</formula>
    </cfRule>
  </conditionalFormatting>
  <conditionalFormatting sqref="C301">
    <cfRule type="cellIs" dxfId="198" priority="193" stopIfTrue="1" operator="equal">
      <formula>"??"</formula>
    </cfRule>
  </conditionalFormatting>
  <conditionalFormatting sqref="G303">
    <cfRule type="cellIs" dxfId="197" priority="192" stopIfTrue="1" operator="equal">
      <formula>"??"</formula>
    </cfRule>
  </conditionalFormatting>
  <conditionalFormatting sqref="G312">
    <cfRule type="cellIs" dxfId="196" priority="191" stopIfTrue="1" operator="equal">
      <formula>"??"</formula>
    </cfRule>
  </conditionalFormatting>
  <conditionalFormatting sqref="C322:C329 C331:C336 C341:C345">
    <cfRule type="cellIs" dxfId="195" priority="190" stopIfTrue="1" operator="equal">
      <formula>"??"</formula>
    </cfRule>
  </conditionalFormatting>
  <conditionalFormatting sqref="C347">
    <cfRule type="cellIs" dxfId="194" priority="189" stopIfTrue="1" operator="equal">
      <formula>"??"</formula>
    </cfRule>
  </conditionalFormatting>
  <conditionalFormatting sqref="C338:C340">
    <cfRule type="cellIs" dxfId="193" priority="188" stopIfTrue="1" operator="equal">
      <formula>"??"</formula>
    </cfRule>
  </conditionalFormatting>
  <conditionalFormatting sqref="C330">
    <cfRule type="cellIs" dxfId="192" priority="187" stopIfTrue="1" operator="equal">
      <formula>"??"</formula>
    </cfRule>
  </conditionalFormatting>
  <conditionalFormatting sqref="C337">
    <cfRule type="cellIs" dxfId="191" priority="186" stopIfTrue="1" operator="equal">
      <formula>"??"</formula>
    </cfRule>
  </conditionalFormatting>
  <conditionalFormatting sqref="C348">
    <cfRule type="cellIs" dxfId="190" priority="185" stopIfTrue="1" operator="equal">
      <formula>"??"</formula>
    </cfRule>
  </conditionalFormatting>
  <conditionalFormatting sqref="C346">
    <cfRule type="cellIs" dxfId="189" priority="184" stopIfTrue="1" operator="equal">
      <formula>"??"</formula>
    </cfRule>
  </conditionalFormatting>
  <conditionalFormatting sqref="G346">
    <cfRule type="cellIs" dxfId="188" priority="183" stopIfTrue="1" operator="equal">
      <formula>"??"</formula>
    </cfRule>
  </conditionalFormatting>
  <conditionalFormatting sqref="G347">
    <cfRule type="cellIs" dxfId="187" priority="182" stopIfTrue="1" operator="equal">
      <formula>"??"</formula>
    </cfRule>
  </conditionalFormatting>
  <conditionalFormatting sqref="C350:C353">
    <cfRule type="cellIs" dxfId="186" priority="181" stopIfTrue="1" operator="equal">
      <formula>"??"</formula>
    </cfRule>
  </conditionalFormatting>
  <conditionalFormatting sqref="C354">
    <cfRule type="cellIs" dxfId="185" priority="180" stopIfTrue="1" operator="equal">
      <formula>"??"</formula>
    </cfRule>
  </conditionalFormatting>
  <conditionalFormatting sqref="C356">
    <cfRule type="cellIs" dxfId="184" priority="179" stopIfTrue="1" operator="equal">
      <formula>"??"</formula>
    </cfRule>
  </conditionalFormatting>
  <conditionalFormatting sqref="C357:C361">
    <cfRule type="cellIs" dxfId="183" priority="178" stopIfTrue="1" operator="equal">
      <formula>"??"</formula>
    </cfRule>
  </conditionalFormatting>
  <conditionalFormatting sqref="C362">
    <cfRule type="cellIs" dxfId="182" priority="177" stopIfTrue="1" operator="equal">
      <formula>"??"</formula>
    </cfRule>
  </conditionalFormatting>
  <conditionalFormatting sqref="C363">
    <cfRule type="cellIs" dxfId="181" priority="176" stopIfTrue="1" operator="equal">
      <formula>"??"</formula>
    </cfRule>
  </conditionalFormatting>
  <conditionalFormatting sqref="C365">
    <cfRule type="cellIs" dxfId="180" priority="175" stopIfTrue="1" operator="equal">
      <formula>"??"</formula>
    </cfRule>
  </conditionalFormatting>
  <conditionalFormatting sqref="C366:C367">
    <cfRule type="cellIs" dxfId="179" priority="174" stopIfTrue="1" operator="equal">
      <formula>"??"</formula>
    </cfRule>
  </conditionalFormatting>
  <conditionalFormatting sqref="C369">
    <cfRule type="cellIs" dxfId="178" priority="173" stopIfTrue="1" operator="equal">
      <formula>"??"</formula>
    </cfRule>
  </conditionalFormatting>
  <conditionalFormatting sqref="C370:C376">
    <cfRule type="cellIs" dxfId="177" priority="172" stopIfTrue="1" operator="equal">
      <formula>"??"</formula>
    </cfRule>
  </conditionalFormatting>
  <conditionalFormatting sqref="G372">
    <cfRule type="cellIs" dxfId="176" priority="171" stopIfTrue="1" operator="equal">
      <formula>"??"</formula>
    </cfRule>
  </conditionalFormatting>
  <conditionalFormatting sqref="G376">
    <cfRule type="cellIs" dxfId="175" priority="170" stopIfTrue="1" operator="equal">
      <formula>"??"</formula>
    </cfRule>
  </conditionalFormatting>
  <conditionalFormatting sqref="C378">
    <cfRule type="cellIs" dxfId="174" priority="169" stopIfTrue="1" operator="equal">
      <formula>"??"</formula>
    </cfRule>
  </conditionalFormatting>
  <conditionalFormatting sqref="C379">
    <cfRule type="cellIs" dxfId="173" priority="168" stopIfTrue="1" operator="equal">
      <formula>"??"</formula>
    </cfRule>
  </conditionalFormatting>
  <conditionalFormatting sqref="C395">
    <cfRule type="cellIs" dxfId="172" priority="167" stopIfTrue="1" operator="equal">
      <formula>"??"</formula>
    </cfRule>
  </conditionalFormatting>
  <conditionalFormatting sqref="C396">
    <cfRule type="cellIs" dxfId="171" priority="166" stopIfTrue="1" operator="equal">
      <formula>"??"</formula>
    </cfRule>
  </conditionalFormatting>
  <conditionalFormatting sqref="G353">
    <cfRule type="cellIs" dxfId="170" priority="165" stopIfTrue="1" operator="equal">
      <formula>"??"</formula>
    </cfRule>
  </conditionalFormatting>
  <conditionalFormatting sqref="C405:C483">
    <cfRule type="cellIs" dxfId="169" priority="164" stopIfTrue="1" operator="equal">
      <formula>"??"</formula>
    </cfRule>
  </conditionalFormatting>
  <conditionalFormatting sqref="C515 C517:C519">
    <cfRule type="cellIs" dxfId="168" priority="159" stopIfTrue="1" operator="equal">
      <formula>"??"</formula>
    </cfRule>
  </conditionalFormatting>
  <conditionalFormatting sqref="C404">
    <cfRule type="cellIs" dxfId="167" priority="162" stopIfTrue="1" operator="equal">
      <formula>"??"</formula>
    </cfRule>
  </conditionalFormatting>
  <conditionalFormatting sqref="C484:C488">
    <cfRule type="cellIs" dxfId="166" priority="161" stopIfTrue="1" operator="equal">
      <formula>"??"</formula>
    </cfRule>
  </conditionalFormatting>
  <conditionalFormatting sqref="G513">
    <cfRule type="cellIs" dxfId="165" priority="160" stopIfTrue="1" operator="equal">
      <formula>"??"</formula>
    </cfRule>
  </conditionalFormatting>
  <conditionalFormatting sqref="C533:C535 C538:C539">
    <cfRule type="cellIs" dxfId="164" priority="156" stopIfTrue="1" operator="equal">
      <formula>"??"</formula>
    </cfRule>
  </conditionalFormatting>
  <conditionalFormatting sqref="G564">
    <cfRule type="cellIs" dxfId="163" priority="152" stopIfTrue="1" operator="equal">
      <formula>"??"</formula>
    </cfRule>
  </conditionalFormatting>
  <conditionalFormatting sqref="C516">
    <cfRule type="cellIs" dxfId="162" priority="157" stopIfTrue="1" operator="equal">
      <formula>"??"</formula>
    </cfRule>
  </conditionalFormatting>
  <conditionalFormatting sqref="C514">
    <cfRule type="cellIs" dxfId="161" priority="158" stopIfTrue="1" operator="equal">
      <formula>"??"</formula>
    </cfRule>
  </conditionalFormatting>
  <conditionalFormatting sqref="G561">
    <cfRule type="cellIs" dxfId="160" priority="155" stopIfTrue="1" operator="equal">
      <formula>"??"</formula>
    </cfRule>
  </conditionalFormatting>
  <conditionalFormatting sqref="G560">
    <cfRule type="cellIs" dxfId="159" priority="154" stopIfTrue="1" operator="equal">
      <formula>"??"</formula>
    </cfRule>
  </conditionalFormatting>
  <conditionalFormatting sqref="G563">
    <cfRule type="cellIs" dxfId="158" priority="153" stopIfTrue="1" operator="equal">
      <formula>"??"</formula>
    </cfRule>
  </conditionalFormatting>
  <conditionalFormatting sqref="G145">
    <cfRule type="cellIs" dxfId="157" priority="151" stopIfTrue="1" operator="equal">
      <formula>"??"</formula>
    </cfRule>
  </conditionalFormatting>
  <conditionalFormatting sqref="G151">
    <cfRule type="cellIs" dxfId="156" priority="150" stopIfTrue="1" operator="equal">
      <formula>"??"</formula>
    </cfRule>
  </conditionalFormatting>
  <conditionalFormatting sqref="G60:G65">
    <cfRule type="cellIs" dxfId="155" priority="149" stopIfTrue="1" operator="equal">
      <formula>"??"</formula>
    </cfRule>
  </conditionalFormatting>
  <conditionalFormatting sqref="G24 C23:C24 C26">
    <cfRule type="cellIs" dxfId="154" priority="148" stopIfTrue="1" operator="equal">
      <formula>"??"</formula>
    </cfRule>
  </conditionalFormatting>
  <conditionalFormatting sqref="G26">
    <cfRule type="cellIs" dxfId="153" priority="147" stopIfTrue="1" operator="equal">
      <formula>"??"</formula>
    </cfRule>
  </conditionalFormatting>
  <conditionalFormatting sqref="G23">
    <cfRule type="cellIs" dxfId="152" priority="146" stopIfTrue="1" operator="equal">
      <formula>"??"</formula>
    </cfRule>
  </conditionalFormatting>
  <conditionalFormatting sqref="C25">
    <cfRule type="cellIs" dxfId="151" priority="145" stopIfTrue="1" operator="equal">
      <formula>"??"</formula>
    </cfRule>
  </conditionalFormatting>
  <conditionalFormatting sqref="G25">
    <cfRule type="cellIs" dxfId="150" priority="144" stopIfTrue="1" operator="equal">
      <formula>"??"</formula>
    </cfRule>
  </conditionalFormatting>
  <conditionalFormatting sqref="C28">
    <cfRule type="cellIs" dxfId="149" priority="143" stopIfTrue="1" operator="equal">
      <formula>"??"</formula>
    </cfRule>
  </conditionalFormatting>
  <conditionalFormatting sqref="C29:C32">
    <cfRule type="cellIs" dxfId="148" priority="142" stopIfTrue="1" operator="equal">
      <formula>"??"</formula>
    </cfRule>
  </conditionalFormatting>
  <conditionalFormatting sqref="C54:C55">
    <cfRule type="cellIs" dxfId="147" priority="141" stopIfTrue="1" operator="equal">
      <formula>"??"</formula>
    </cfRule>
  </conditionalFormatting>
  <conditionalFormatting sqref="G54">
    <cfRule type="cellIs" dxfId="146" priority="140" stopIfTrue="1" operator="equal">
      <formula>"??"</formula>
    </cfRule>
  </conditionalFormatting>
  <conditionalFormatting sqref="G55">
    <cfRule type="cellIs" dxfId="145" priority="139" stopIfTrue="1" operator="equal">
      <formula>"??"</formula>
    </cfRule>
  </conditionalFormatting>
  <conditionalFormatting sqref="G71 C71">
    <cfRule type="cellIs" dxfId="144" priority="138" stopIfTrue="1" operator="equal">
      <formula>"??"</formula>
    </cfRule>
  </conditionalFormatting>
  <conditionalFormatting sqref="G44">
    <cfRule type="cellIs" dxfId="143" priority="137" stopIfTrue="1" operator="equal">
      <formula>"??"</formula>
    </cfRule>
  </conditionalFormatting>
  <conditionalFormatting sqref="G45">
    <cfRule type="cellIs" dxfId="142" priority="136" stopIfTrue="1" operator="equal">
      <formula>"??"</formula>
    </cfRule>
  </conditionalFormatting>
  <conditionalFormatting sqref="G118:G119 C118:C119">
    <cfRule type="cellIs" dxfId="141" priority="135" stopIfTrue="1" operator="equal">
      <formula>"??"</formula>
    </cfRule>
  </conditionalFormatting>
  <conditionalFormatting sqref="G127">
    <cfRule type="cellIs" dxfId="140" priority="134" stopIfTrue="1" operator="equal">
      <formula>"??"</formula>
    </cfRule>
  </conditionalFormatting>
  <conditionalFormatting sqref="C131">
    <cfRule type="cellIs" dxfId="139" priority="133" stopIfTrue="1" operator="equal">
      <formula>"??"</formula>
    </cfRule>
  </conditionalFormatting>
  <conditionalFormatting sqref="G131">
    <cfRule type="cellIs" dxfId="138" priority="132" stopIfTrue="1" operator="equal">
      <formula>"??"</formula>
    </cfRule>
  </conditionalFormatting>
  <conditionalFormatting sqref="G181">
    <cfRule type="cellIs" dxfId="137" priority="131" stopIfTrue="1" operator="equal">
      <formula>"??"</formula>
    </cfRule>
  </conditionalFormatting>
  <conditionalFormatting sqref="G182">
    <cfRule type="cellIs" dxfId="136" priority="130" stopIfTrue="1" operator="equal">
      <formula>"??"</formula>
    </cfRule>
  </conditionalFormatting>
  <conditionalFormatting sqref="G183">
    <cfRule type="cellIs" dxfId="135" priority="129" stopIfTrue="1" operator="equal">
      <formula>"??"</formula>
    </cfRule>
  </conditionalFormatting>
  <conditionalFormatting sqref="G184">
    <cfRule type="cellIs" dxfId="134" priority="128" stopIfTrue="1" operator="equal">
      <formula>"??"</formula>
    </cfRule>
  </conditionalFormatting>
  <conditionalFormatting sqref="G171">
    <cfRule type="cellIs" dxfId="133" priority="126" stopIfTrue="1" operator="equal">
      <formula>"??"</formula>
    </cfRule>
  </conditionalFormatting>
  <conditionalFormatting sqref="G187">
    <cfRule type="cellIs" dxfId="132" priority="123" stopIfTrue="1" operator="equal">
      <formula>"??"</formula>
    </cfRule>
  </conditionalFormatting>
  <conditionalFormatting sqref="G173">
    <cfRule type="cellIs" dxfId="131" priority="125" stopIfTrue="1" operator="equal">
      <formula>"??"</formula>
    </cfRule>
  </conditionalFormatting>
  <conditionalFormatting sqref="G170">
    <cfRule type="cellIs" dxfId="130" priority="124" stopIfTrue="1" operator="equal">
      <formula>"??"</formula>
    </cfRule>
  </conditionalFormatting>
  <conditionalFormatting sqref="G176">
    <cfRule type="cellIs" dxfId="129" priority="127" stopIfTrue="1" operator="equal">
      <formula>"??"</formula>
    </cfRule>
  </conditionalFormatting>
  <conditionalFormatting sqref="G196">
    <cfRule type="cellIs" dxfId="128" priority="122" stopIfTrue="1" operator="equal">
      <formula>"??"</formula>
    </cfRule>
  </conditionalFormatting>
  <conditionalFormatting sqref="G204">
    <cfRule type="cellIs" dxfId="127" priority="121" stopIfTrue="1" operator="equal">
      <formula>"??"</formula>
    </cfRule>
  </conditionalFormatting>
  <conditionalFormatting sqref="G203">
    <cfRule type="cellIs" dxfId="126" priority="120" stopIfTrue="1" operator="equal">
      <formula>"??"</formula>
    </cfRule>
  </conditionalFormatting>
  <conditionalFormatting sqref="G238">
    <cfRule type="cellIs" dxfId="125" priority="118" stopIfTrue="1" operator="equal">
      <formula>"??"</formula>
    </cfRule>
  </conditionalFormatting>
  <conditionalFormatting sqref="G205">
    <cfRule type="cellIs" dxfId="124" priority="119" stopIfTrue="1" operator="equal">
      <formula>"??"</formula>
    </cfRule>
  </conditionalFormatting>
  <conditionalFormatting sqref="C238">
    <cfRule type="cellIs" dxfId="123" priority="117" stopIfTrue="1" operator="equal">
      <formula>"??"</formula>
    </cfRule>
  </conditionalFormatting>
  <conditionalFormatting sqref="G243">
    <cfRule type="cellIs" dxfId="122" priority="116" stopIfTrue="1" operator="equal">
      <formula>"??"</formula>
    </cfRule>
  </conditionalFormatting>
  <conditionalFormatting sqref="G242">
    <cfRule type="cellIs" dxfId="121" priority="115" stopIfTrue="1" operator="equal">
      <formula>"??"</formula>
    </cfRule>
  </conditionalFormatting>
  <conditionalFormatting sqref="G244">
    <cfRule type="cellIs" dxfId="120" priority="114" stopIfTrue="1" operator="equal">
      <formula>"??"</formula>
    </cfRule>
  </conditionalFormatting>
  <conditionalFormatting sqref="G215">
    <cfRule type="cellIs" dxfId="119" priority="113" stopIfTrue="1" operator="equal">
      <formula>"??"</formula>
    </cfRule>
  </conditionalFormatting>
  <conditionalFormatting sqref="C215">
    <cfRule type="cellIs" dxfId="118" priority="112" stopIfTrue="1" operator="equal">
      <formula>"??"</formula>
    </cfRule>
  </conditionalFormatting>
  <conditionalFormatting sqref="C216">
    <cfRule type="cellIs" dxfId="117" priority="108" stopIfTrue="1" operator="equal">
      <formula>"??"</formula>
    </cfRule>
  </conditionalFormatting>
  <conditionalFormatting sqref="C217">
    <cfRule type="cellIs" dxfId="116" priority="107" stopIfTrue="1" operator="equal">
      <formula>"??"</formula>
    </cfRule>
  </conditionalFormatting>
  <conditionalFormatting sqref="C215">
    <cfRule type="cellIs" dxfId="115" priority="111" stopIfTrue="1" operator="equal">
      <formula>"??"</formula>
    </cfRule>
  </conditionalFormatting>
  <conditionalFormatting sqref="C217">
    <cfRule type="cellIs" dxfId="114" priority="106" stopIfTrue="1" operator="equal">
      <formula>"??"</formula>
    </cfRule>
  </conditionalFormatting>
  <conditionalFormatting sqref="G216">
    <cfRule type="cellIs" dxfId="113" priority="110" stopIfTrue="1" operator="equal">
      <formula>"??"</formula>
    </cfRule>
  </conditionalFormatting>
  <conditionalFormatting sqref="C216">
    <cfRule type="cellIs" dxfId="112" priority="109" stopIfTrue="1" operator="equal">
      <formula>"??"</formula>
    </cfRule>
  </conditionalFormatting>
  <conditionalFormatting sqref="C284">
    <cfRule type="cellIs" dxfId="111" priority="100" stopIfTrue="1" operator="equal">
      <formula>"??"</formula>
    </cfRule>
  </conditionalFormatting>
  <conditionalFormatting sqref="G275">
    <cfRule type="cellIs" dxfId="110" priority="105" stopIfTrue="1" operator="equal">
      <formula>"??"</formula>
    </cfRule>
  </conditionalFormatting>
  <conditionalFormatting sqref="G283">
    <cfRule type="cellIs" dxfId="109" priority="99" stopIfTrue="1" operator="equal">
      <formula>"??"</formula>
    </cfRule>
  </conditionalFormatting>
  <conditionalFormatting sqref="C275">
    <cfRule type="cellIs" dxfId="108" priority="104" stopIfTrue="1" operator="equal">
      <formula>"??"</formula>
    </cfRule>
  </conditionalFormatting>
  <conditionalFormatting sqref="G282">
    <cfRule type="cellIs" dxfId="107" priority="103" stopIfTrue="1" operator="equal">
      <formula>"??"</formula>
    </cfRule>
  </conditionalFormatting>
  <conditionalFormatting sqref="C282">
    <cfRule type="cellIs" dxfId="106" priority="102" stopIfTrue="1" operator="equal">
      <formula>"??"</formula>
    </cfRule>
  </conditionalFormatting>
  <conditionalFormatting sqref="G284">
    <cfRule type="cellIs" dxfId="105" priority="101" stopIfTrue="1" operator="equal">
      <formula>"??"</formula>
    </cfRule>
  </conditionalFormatting>
  <conditionalFormatting sqref="C283">
    <cfRule type="cellIs" dxfId="104" priority="98" stopIfTrue="1" operator="equal">
      <formula>"??"</formula>
    </cfRule>
  </conditionalFormatting>
  <conditionalFormatting sqref="G315">
    <cfRule type="cellIs" dxfId="103" priority="97" stopIfTrue="1" operator="equal">
      <formula>"??"</formula>
    </cfRule>
  </conditionalFormatting>
  <conditionalFormatting sqref="G316">
    <cfRule type="cellIs" dxfId="102" priority="96" stopIfTrue="1" operator="equal">
      <formula>"??"</formula>
    </cfRule>
  </conditionalFormatting>
  <conditionalFormatting sqref="G324">
    <cfRule type="cellIs" dxfId="101" priority="95" stopIfTrue="1" operator="equal">
      <formula>"??"</formula>
    </cfRule>
  </conditionalFormatting>
  <conditionalFormatting sqref="G325">
    <cfRule type="cellIs" dxfId="100" priority="94" stopIfTrue="1" operator="equal">
      <formula>"??"</formula>
    </cfRule>
  </conditionalFormatting>
  <conditionalFormatting sqref="G358">
    <cfRule type="cellIs" dxfId="99" priority="93" stopIfTrue="1" operator="equal">
      <formula>"??"</formula>
    </cfRule>
  </conditionalFormatting>
  <conditionalFormatting sqref="G359">
    <cfRule type="cellIs" dxfId="98" priority="92" stopIfTrue="1" operator="equal">
      <formula>"??"</formula>
    </cfRule>
  </conditionalFormatting>
  <conditionalFormatting sqref="G360">
    <cfRule type="cellIs" dxfId="97" priority="91" stopIfTrue="1" operator="equal">
      <formula>"??"</formula>
    </cfRule>
  </conditionalFormatting>
  <conditionalFormatting sqref="G361">
    <cfRule type="cellIs" dxfId="96" priority="90" stopIfTrue="1" operator="equal">
      <formula>"??"</formula>
    </cfRule>
  </conditionalFormatting>
  <conditionalFormatting sqref="G389">
    <cfRule type="cellIs" dxfId="95" priority="66" stopIfTrue="1" operator="equal">
      <formula>"??"</formula>
    </cfRule>
  </conditionalFormatting>
  <conditionalFormatting sqref="C381">
    <cfRule type="cellIs" dxfId="94" priority="88" stopIfTrue="1" operator="equal">
      <formula>"??"</formula>
    </cfRule>
  </conditionalFormatting>
  <conditionalFormatting sqref="C380">
    <cfRule type="cellIs" dxfId="93" priority="86" stopIfTrue="1" operator="equal">
      <formula>"??"</formula>
    </cfRule>
  </conditionalFormatting>
  <conditionalFormatting sqref="C385">
    <cfRule type="cellIs" dxfId="92" priority="84" stopIfTrue="1" operator="equal">
      <formula>"??"</formula>
    </cfRule>
  </conditionalFormatting>
  <conditionalFormatting sqref="G381">
    <cfRule type="cellIs" dxfId="91" priority="89" stopIfTrue="1" operator="equal">
      <formula>"??"</formula>
    </cfRule>
  </conditionalFormatting>
  <conditionalFormatting sqref="C382">
    <cfRule type="cellIs" dxfId="90" priority="82" stopIfTrue="1" operator="equal">
      <formula>"??"</formula>
    </cfRule>
  </conditionalFormatting>
  <conditionalFormatting sqref="C383">
    <cfRule type="cellIs" dxfId="89" priority="80" stopIfTrue="1" operator="equal">
      <formula>"??"</formula>
    </cfRule>
  </conditionalFormatting>
  <conditionalFormatting sqref="G380">
    <cfRule type="cellIs" dxfId="88" priority="87" stopIfTrue="1" operator="equal">
      <formula>"??"</formula>
    </cfRule>
  </conditionalFormatting>
  <conditionalFormatting sqref="C384">
    <cfRule type="cellIs" dxfId="87" priority="78" stopIfTrue="1" operator="equal">
      <formula>"??"</formula>
    </cfRule>
  </conditionalFormatting>
  <conditionalFormatting sqref="G385">
    <cfRule type="cellIs" dxfId="86" priority="85" stopIfTrue="1" operator="equal">
      <formula>"??"</formula>
    </cfRule>
  </conditionalFormatting>
  <conditionalFormatting sqref="C386">
    <cfRule type="cellIs" dxfId="85" priority="76" stopIfTrue="1" operator="equal">
      <formula>"??"</formula>
    </cfRule>
  </conditionalFormatting>
  <conditionalFormatting sqref="G382">
    <cfRule type="cellIs" dxfId="84" priority="83" stopIfTrue="1" operator="equal">
      <formula>"??"</formula>
    </cfRule>
  </conditionalFormatting>
  <conditionalFormatting sqref="C387">
    <cfRule type="cellIs" dxfId="83" priority="74" stopIfTrue="1" operator="equal">
      <formula>"??"</formula>
    </cfRule>
  </conditionalFormatting>
  <conditionalFormatting sqref="G383">
    <cfRule type="cellIs" dxfId="82" priority="81" stopIfTrue="1" operator="equal">
      <formula>"??"</formula>
    </cfRule>
  </conditionalFormatting>
  <conditionalFormatting sqref="G393">
    <cfRule type="cellIs" dxfId="81" priority="72" stopIfTrue="1" operator="equal">
      <formula>"??"</formula>
    </cfRule>
  </conditionalFormatting>
  <conditionalFormatting sqref="G384">
    <cfRule type="cellIs" dxfId="80" priority="79" stopIfTrue="1" operator="equal">
      <formula>"??"</formula>
    </cfRule>
  </conditionalFormatting>
  <conditionalFormatting sqref="C393">
    <cfRule type="cellIs" dxfId="79" priority="77" stopIfTrue="1" operator="equal">
      <formula>"??"</formula>
    </cfRule>
  </conditionalFormatting>
  <conditionalFormatting sqref="G388 G390">
    <cfRule type="cellIs" dxfId="78" priority="70" stopIfTrue="1" operator="equal">
      <formula>"??"</formula>
    </cfRule>
  </conditionalFormatting>
  <conditionalFormatting sqref="G386">
    <cfRule type="cellIs" dxfId="77" priority="75" stopIfTrue="1" operator="equal">
      <formula>"??"</formula>
    </cfRule>
  </conditionalFormatting>
  <conditionalFormatting sqref="G391">
    <cfRule type="cellIs" dxfId="76" priority="68" stopIfTrue="1" operator="equal">
      <formula>"??"</formula>
    </cfRule>
  </conditionalFormatting>
  <conditionalFormatting sqref="G387">
    <cfRule type="cellIs" dxfId="75" priority="73" stopIfTrue="1" operator="equal">
      <formula>"??"</formula>
    </cfRule>
  </conditionalFormatting>
  <conditionalFormatting sqref="C388 C390">
    <cfRule type="cellIs" dxfId="74" priority="71" stopIfTrue="1" operator="equal">
      <formula>"??"</formula>
    </cfRule>
  </conditionalFormatting>
  <conditionalFormatting sqref="C391">
    <cfRule type="cellIs" dxfId="73" priority="69" stopIfTrue="1" operator="equal">
      <formula>"??"</formula>
    </cfRule>
  </conditionalFormatting>
  <conditionalFormatting sqref="C389">
    <cfRule type="cellIs" dxfId="72" priority="67" stopIfTrue="1" operator="equal">
      <formula>"??"</formula>
    </cfRule>
  </conditionalFormatting>
  <conditionalFormatting sqref="C392">
    <cfRule type="cellIs" dxfId="71" priority="65" stopIfTrue="1" operator="equal">
      <formula>"??"</formula>
    </cfRule>
  </conditionalFormatting>
  <conditionalFormatting sqref="G392">
    <cfRule type="cellIs" dxfId="70" priority="64" stopIfTrue="1" operator="equal">
      <formula>"??"</formula>
    </cfRule>
  </conditionalFormatting>
  <conditionalFormatting sqref="C399">
    <cfRule type="cellIs" dxfId="69" priority="60" stopIfTrue="1" operator="equal">
      <formula>"??"</formula>
    </cfRule>
  </conditionalFormatting>
  <conditionalFormatting sqref="G399">
    <cfRule type="cellIs" dxfId="68" priority="59" stopIfTrue="1" operator="equal">
      <formula>"??"</formula>
    </cfRule>
  </conditionalFormatting>
  <conditionalFormatting sqref="C489">
    <cfRule type="cellIs" dxfId="67" priority="56" stopIfTrue="1" operator="equal">
      <formula>"??"</formula>
    </cfRule>
  </conditionalFormatting>
  <conditionalFormatting sqref="C401">
    <cfRule type="cellIs" dxfId="66" priority="58" stopIfTrue="1" operator="equal">
      <formula>"??"</formula>
    </cfRule>
  </conditionalFormatting>
  <conditionalFormatting sqref="G401">
    <cfRule type="cellIs" dxfId="65" priority="57" stopIfTrue="1" operator="equal">
      <formula>"??"</formula>
    </cfRule>
  </conditionalFormatting>
  <conditionalFormatting sqref="C397:C398 C400">
    <cfRule type="cellIs" dxfId="64" priority="62" stopIfTrue="1" operator="equal">
      <formula>"??"</formula>
    </cfRule>
  </conditionalFormatting>
  <conditionalFormatting sqref="G400">
    <cfRule type="cellIs" dxfId="63" priority="61" stopIfTrue="1" operator="equal">
      <formula>"??"</formula>
    </cfRule>
  </conditionalFormatting>
  <conditionalFormatting sqref="G397:G398">
    <cfRule type="cellIs" dxfId="62" priority="63" stopIfTrue="1" operator="equal">
      <formula>"??"</formula>
    </cfRule>
  </conditionalFormatting>
  <conditionalFormatting sqref="G492">
    <cfRule type="cellIs" dxfId="61" priority="51" stopIfTrue="1" operator="equal">
      <formula>"??"</formula>
    </cfRule>
  </conditionalFormatting>
  <conditionalFormatting sqref="G491">
    <cfRule type="cellIs" dxfId="60" priority="52" stopIfTrue="1" operator="equal">
      <formula>"??"</formula>
    </cfRule>
  </conditionalFormatting>
  <conditionalFormatting sqref="G490">
    <cfRule type="cellIs" dxfId="59" priority="53" stopIfTrue="1" operator="equal">
      <formula>"??"</formula>
    </cfRule>
  </conditionalFormatting>
  <conditionalFormatting sqref="C490">
    <cfRule type="cellIs" dxfId="58" priority="55" stopIfTrue="1" operator="equal">
      <formula>"??"</formula>
    </cfRule>
  </conditionalFormatting>
  <conditionalFormatting sqref="G500">
    <cfRule type="cellIs" dxfId="57" priority="48" stopIfTrue="1" operator="equal">
      <formula>"??"</formula>
    </cfRule>
  </conditionalFormatting>
  <conditionalFormatting sqref="C501">
    <cfRule type="cellIs" dxfId="56" priority="45" stopIfTrue="1" operator="equal">
      <formula>"??"</formula>
    </cfRule>
  </conditionalFormatting>
  <conditionalFormatting sqref="C491:C493">
    <cfRule type="cellIs" dxfId="55" priority="54" stopIfTrue="1" operator="equal">
      <formula>"??"</formula>
    </cfRule>
  </conditionalFormatting>
  <conditionalFormatting sqref="G493">
    <cfRule type="cellIs" dxfId="54" priority="50" stopIfTrue="1" operator="equal">
      <formula>"??"</formula>
    </cfRule>
  </conditionalFormatting>
  <conditionalFormatting sqref="C503">
    <cfRule type="cellIs" dxfId="53" priority="43" stopIfTrue="1" operator="equal">
      <formula>"??"</formula>
    </cfRule>
  </conditionalFormatting>
  <conditionalFormatting sqref="C497">
    <cfRule type="cellIs" dxfId="52" priority="46" stopIfTrue="1" operator="equal">
      <formula>"??"</formula>
    </cfRule>
  </conditionalFormatting>
  <conditionalFormatting sqref="C504">
    <cfRule type="cellIs" dxfId="51" priority="42" stopIfTrue="1" operator="equal">
      <formula>"??"</formula>
    </cfRule>
  </conditionalFormatting>
  <conditionalFormatting sqref="C502">
    <cfRule type="cellIs" dxfId="50" priority="44" stopIfTrue="1" operator="equal">
      <formula>"??"</formula>
    </cfRule>
  </conditionalFormatting>
  <conditionalFormatting sqref="C64">
    <cfRule type="cellIs" dxfId="49" priority="23" stopIfTrue="1" operator="equal">
      <formula>"??"</formula>
    </cfRule>
  </conditionalFormatting>
  <conditionalFormatting sqref="C500">
    <cfRule type="cellIs" dxfId="48" priority="49" stopIfTrue="1" operator="equal">
      <formula>"??"</formula>
    </cfRule>
  </conditionalFormatting>
  <conditionalFormatting sqref="C498">
    <cfRule type="cellIs" dxfId="47" priority="47" stopIfTrue="1" operator="equal">
      <formula>"??"</formula>
    </cfRule>
  </conditionalFormatting>
  <conditionalFormatting sqref="C50">
    <cfRule type="cellIs" dxfId="46" priority="30" stopIfTrue="1" operator="equal">
      <formula>"??"</formula>
    </cfRule>
  </conditionalFormatting>
  <conditionalFormatting sqref="C62">
    <cfRule type="cellIs" dxfId="45" priority="25" stopIfTrue="1" operator="equal">
      <formula>"??"</formula>
    </cfRule>
  </conditionalFormatting>
  <conditionalFormatting sqref="G504">
    <cfRule type="cellIs" dxfId="44" priority="41" stopIfTrue="1" operator="equal">
      <formula>"??"</formula>
    </cfRule>
  </conditionalFormatting>
  <conditionalFormatting sqref="C63">
    <cfRule type="cellIs" dxfId="43" priority="24" stopIfTrue="1" operator="equal">
      <formula>"??"</formula>
    </cfRule>
  </conditionalFormatting>
  <conditionalFormatting sqref="C568:C569 G568">
    <cfRule type="cellIs" dxfId="42" priority="40" stopIfTrue="1" operator="equal">
      <formula>"??"</formula>
    </cfRule>
  </conditionalFormatting>
  <conditionalFormatting sqref="C101">
    <cfRule type="cellIs" dxfId="41" priority="21" stopIfTrue="1" operator="equal">
      <formula>"??"</formula>
    </cfRule>
  </conditionalFormatting>
  <conditionalFormatting sqref="C65">
    <cfRule type="cellIs" dxfId="40" priority="22" stopIfTrue="1" operator="equal">
      <formula>"??"</formula>
    </cfRule>
  </conditionalFormatting>
  <conditionalFormatting sqref="G569">
    <cfRule type="cellIs" dxfId="39" priority="39" stopIfTrue="1" operator="equal">
      <formula>"??"</formula>
    </cfRule>
  </conditionalFormatting>
  <conditionalFormatting sqref="C38">
    <cfRule type="cellIs" dxfId="38" priority="38" stopIfTrue="1" operator="equal">
      <formula>"??"</formula>
    </cfRule>
  </conditionalFormatting>
  <conditionalFormatting sqref="C39">
    <cfRule type="cellIs" dxfId="37" priority="37" stopIfTrue="1" operator="equal">
      <formula>"??"</formula>
    </cfRule>
  </conditionalFormatting>
  <conditionalFormatting sqref="C40">
    <cfRule type="cellIs" dxfId="36" priority="36" stopIfTrue="1" operator="equal">
      <formula>"??"</formula>
    </cfRule>
  </conditionalFormatting>
  <conditionalFormatting sqref="C41">
    <cfRule type="cellIs" dxfId="35" priority="35" stopIfTrue="1" operator="equal">
      <formula>"??"</formula>
    </cfRule>
  </conditionalFormatting>
  <conditionalFormatting sqref="C42">
    <cfRule type="cellIs" dxfId="34" priority="34" stopIfTrue="1" operator="equal">
      <formula>"??"</formula>
    </cfRule>
  </conditionalFormatting>
  <conditionalFormatting sqref="C43">
    <cfRule type="cellIs" dxfId="33" priority="33" stopIfTrue="1" operator="equal">
      <formula>"??"</formula>
    </cfRule>
  </conditionalFormatting>
  <conditionalFormatting sqref="C44">
    <cfRule type="cellIs" dxfId="32" priority="32" stopIfTrue="1" operator="equal">
      <formula>"??"</formula>
    </cfRule>
  </conditionalFormatting>
  <conditionalFormatting sqref="C45">
    <cfRule type="cellIs" dxfId="31" priority="31" stopIfTrue="1" operator="equal">
      <formula>"??"</formula>
    </cfRule>
  </conditionalFormatting>
  <conditionalFormatting sqref="C60">
    <cfRule type="cellIs" dxfId="30" priority="27" stopIfTrue="1" operator="equal">
      <formula>"??"</formula>
    </cfRule>
  </conditionalFormatting>
  <conditionalFormatting sqref="C51">
    <cfRule type="cellIs" dxfId="29" priority="29" stopIfTrue="1" operator="equal">
      <formula>"??"</formula>
    </cfRule>
  </conditionalFormatting>
  <conditionalFormatting sqref="C52">
    <cfRule type="cellIs" dxfId="28" priority="28" stopIfTrue="1" operator="equal">
      <formula>"??"</formula>
    </cfRule>
  </conditionalFormatting>
  <conditionalFormatting sqref="C61">
    <cfRule type="cellIs" dxfId="27" priority="26" stopIfTrue="1" operator="equal">
      <formula>"??"</formula>
    </cfRule>
  </conditionalFormatting>
  <conditionalFormatting sqref="C225">
    <cfRule type="cellIs" dxfId="26" priority="20" stopIfTrue="1" operator="equal">
      <formula>"??"</formula>
    </cfRule>
  </conditionalFormatting>
  <conditionalFormatting sqref="C226">
    <cfRule type="cellIs" dxfId="25" priority="19" stopIfTrue="1" operator="equal">
      <formula>"??"</formula>
    </cfRule>
  </conditionalFormatting>
  <conditionalFormatting sqref="C231">
    <cfRule type="cellIs" dxfId="24" priority="18" stopIfTrue="1" operator="equal">
      <formula>"??"</formula>
    </cfRule>
  </conditionalFormatting>
  <conditionalFormatting sqref="C232">
    <cfRule type="cellIs" dxfId="23" priority="17" stopIfTrue="1" operator="equal">
      <formula>"??"</formula>
    </cfRule>
  </conditionalFormatting>
  <conditionalFormatting sqref="C233">
    <cfRule type="cellIs" dxfId="22" priority="16" stopIfTrue="1" operator="equal">
      <formula>"??"</formula>
    </cfRule>
  </conditionalFormatting>
  <conditionalFormatting sqref="C234">
    <cfRule type="cellIs" dxfId="21" priority="15" stopIfTrue="1" operator="equal">
      <formula>"??"</formula>
    </cfRule>
  </conditionalFormatting>
  <conditionalFormatting sqref="G28">
    <cfRule type="cellIs" dxfId="20" priority="14" stopIfTrue="1" operator="equal">
      <formula>"??"</formula>
    </cfRule>
  </conditionalFormatting>
  <conditionalFormatting sqref="G31">
    <cfRule type="cellIs" dxfId="19" priority="13" stopIfTrue="1" operator="equal">
      <formula>"??"</formula>
    </cfRule>
  </conditionalFormatting>
  <conditionalFormatting sqref="G32">
    <cfRule type="cellIs" dxfId="18" priority="12" stopIfTrue="1" operator="equal">
      <formula>"??"</formula>
    </cfRule>
  </conditionalFormatting>
  <conditionalFormatting sqref="C151">
    <cfRule type="cellIs" dxfId="17" priority="11" stopIfTrue="1" operator="equal">
      <formula>"??"</formula>
    </cfRule>
  </conditionalFormatting>
  <conditionalFormatting sqref="G299:G300">
    <cfRule type="cellIs" dxfId="16" priority="7" stopIfTrue="1" operator="equal">
      <formula>"??"</formula>
    </cfRule>
  </conditionalFormatting>
  <conditionalFormatting sqref="G296">
    <cfRule type="cellIs" dxfId="15" priority="10" stopIfTrue="1" operator="equal">
      <formula>"??"</formula>
    </cfRule>
  </conditionalFormatting>
  <conditionalFormatting sqref="G297">
    <cfRule type="cellIs" dxfId="14" priority="9" stopIfTrue="1" operator="equal">
      <formula>"??"</formula>
    </cfRule>
  </conditionalFormatting>
  <conditionalFormatting sqref="G298">
    <cfRule type="cellIs" dxfId="13" priority="8" stopIfTrue="1" operator="equal">
      <formula>"??"</formula>
    </cfRule>
  </conditionalFormatting>
  <conditionalFormatting sqref="G253:G254">
    <cfRule type="cellIs" dxfId="12" priority="6" stopIfTrue="1" operator="equal">
      <formula>"??"</formula>
    </cfRule>
  </conditionalFormatting>
  <conditionalFormatting sqref="G199">
    <cfRule type="cellIs" dxfId="11" priority="5" stopIfTrue="1" operator="equal">
      <formula>"??"</formula>
    </cfRule>
  </conditionalFormatting>
  <conditionalFormatting sqref="G30">
    <cfRule type="cellIs" dxfId="10" priority="4" stopIfTrue="1" operator="equal">
      <formula>"??"</formula>
    </cfRule>
  </conditionalFormatting>
  <conditionalFormatting sqref="G29">
    <cfRule type="cellIs" dxfId="9" priority="3" stopIfTrue="1" operator="equal">
      <formula>"??"</formula>
    </cfRule>
  </conditionalFormatting>
  <conditionalFormatting sqref="G363">
    <cfRule type="cellIs" dxfId="8" priority="1" stopIfTrue="1" operator="equal">
      <formula>"??"</formula>
    </cfRule>
  </conditionalFormatting>
  <dataValidations count="1">
    <dataValidation type="list" allowBlank="1" showInputMessage="1" showErrorMessage="1" sqref="E1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E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E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E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E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E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E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E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E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E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E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E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E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E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E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E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WVM983051" xr:uid="{00000000-0002-0000-0C00-000000000000}">
      <formula1>$M$589:$M$608</formula1>
    </dataValidation>
  </dataValidations>
  <pageMargins left="0.7" right="0.7" top="0.75" bottom="0.75" header="0.3" footer="0.3"/>
  <pageSetup paperSize="9" scale="78"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pageSetUpPr fitToPage="1"/>
  </sheetPr>
  <dimension ref="B1:I50"/>
  <sheetViews>
    <sheetView tabSelected="1" workbookViewId="0">
      <selection activeCell="R15" sqref="R15"/>
    </sheetView>
  </sheetViews>
  <sheetFormatPr defaultRowHeight="12.75" x14ac:dyDescent="0.2"/>
  <cols>
    <col min="1" max="1" width="3.28515625" style="30" customWidth="1"/>
    <col min="2" max="3" width="9.140625" style="30"/>
    <col min="4" max="4" width="3.7109375" style="30" customWidth="1"/>
    <col min="5" max="5" width="22" style="30" customWidth="1"/>
    <col min="6" max="6" width="4.85546875" style="30" customWidth="1"/>
    <col min="7" max="7" width="22.5703125" style="30" customWidth="1"/>
    <col min="8" max="8" width="17.5703125" style="30" customWidth="1"/>
    <col min="9" max="9" width="3" style="30" customWidth="1"/>
    <col min="10" max="16384" width="9.140625" style="30"/>
  </cols>
  <sheetData>
    <row r="1" spans="2:9" ht="40.5" customHeight="1" x14ac:dyDescent="0.2">
      <c r="B1" s="244" t="s">
        <v>951</v>
      </c>
      <c r="C1" s="245"/>
      <c r="D1" s="245"/>
      <c r="E1" s="245"/>
      <c r="F1" s="245"/>
      <c r="G1" s="245"/>
      <c r="H1" s="246"/>
      <c r="I1" s="31"/>
    </row>
    <row r="2" spans="2:9" ht="57" customHeight="1" x14ac:dyDescent="0.2">
      <c r="B2" s="247" t="s">
        <v>91</v>
      </c>
      <c r="C2" s="248"/>
      <c r="D2" s="248"/>
      <c r="E2" s="248"/>
      <c r="F2" s="248"/>
      <c r="G2" s="248"/>
      <c r="H2" s="249"/>
      <c r="I2" s="31"/>
    </row>
    <row r="3" spans="2:9" ht="17.25" customHeight="1" x14ac:dyDescent="0.25">
      <c r="B3" s="163" t="s">
        <v>4</v>
      </c>
      <c r="C3" s="33" t="s">
        <v>92</v>
      </c>
      <c r="D3" s="250" t="s">
        <v>93</v>
      </c>
      <c r="E3" s="251"/>
      <c r="F3" s="251"/>
      <c r="G3" s="251"/>
      <c r="H3" s="252"/>
      <c r="I3" s="31"/>
    </row>
    <row r="4" spans="2:9" x14ac:dyDescent="0.2">
      <c r="B4" s="164"/>
      <c r="C4" s="32"/>
      <c r="D4" s="253"/>
      <c r="E4" s="254"/>
      <c r="F4" s="254"/>
      <c r="G4" s="254"/>
      <c r="H4" s="255"/>
      <c r="I4" s="31"/>
    </row>
    <row r="5" spans="2:9" x14ac:dyDescent="0.2">
      <c r="B5" s="164"/>
      <c r="C5" s="32"/>
      <c r="D5" s="256" t="s">
        <v>94</v>
      </c>
      <c r="E5" s="257"/>
      <c r="F5" s="257"/>
      <c r="G5" s="257"/>
      <c r="H5" s="258"/>
      <c r="I5" s="31"/>
    </row>
    <row r="6" spans="2:9" x14ac:dyDescent="0.2">
      <c r="B6" s="164"/>
      <c r="C6" s="32"/>
      <c r="D6" s="253"/>
      <c r="E6" s="254"/>
      <c r="F6" s="254"/>
      <c r="G6" s="254"/>
      <c r="H6" s="255"/>
      <c r="I6" s="31"/>
    </row>
    <row r="7" spans="2:9" x14ac:dyDescent="0.2">
      <c r="B7" s="164"/>
      <c r="C7" s="32"/>
      <c r="D7" s="253"/>
      <c r="E7" s="254"/>
      <c r="F7" s="254"/>
      <c r="G7" s="254"/>
      <c r="H7" s="255"/>
      <c r="I7" s="31"/>
    </row>
    <row r="8" spans="2:9" x14ac:dyDescent="0.2">
      <c r="B8" s="164"/>
      <c r="C8" s="32"/>
      <c r="D8" s="253"/>
      <c r="E8" s="254"/>
      <c r="F8" s="254"/>
      <c r="G8" s="254"/>
      <c r="H8" s="255"/>
      <c r="I8" s="31"/>
    </row>
    <row r="9" spans="2:9" x14ac:dyDescent="0.2">
      <c r="B9" s="164"/>
      <c r="C9" s="32"/>
      <c r="D9" s="253"/>
      <c r="E9" s="254"/>
      <c r="F9" s="254"/>
      <c r="G9" s="254"/>
      <c r="H9" s="255"/>
      <c r="I9" s="31"/>
    </row>
    <row r="10" spans="2:9" x14ac:dyDescent="0.2">
      <c r="B10" s="164"/>
      <c r="C10" s="32"/>
      <c r="D10" s="253"/>
      <c r="E10" s="254"/>
      <c r="F10" s="254"/>
      <c r="G10" s="254"/>
      <c r="H10" s="255"/>
      <c r="I10" s="31"/>
    </row>
    <row r="11" spans="2:9" x14ac:dyDescent="0.2">
      <c r="B11" s="164"/>
      <c r="C11" s="32"/>
      <c r="D11" s="253"/>
      <c r="E11" s="254"/>
      <c r="F11" s="254"/>
      <c r="G11" s="254"/>
      <c r="H11" s="255"/>
      <c r="I11" s="31"/>
    </row>
    <row r="12" spans="2:9" x14ac:dyDescent="0.2">
      <c r="B12" s="164"/>
      <c r="C12" s="32"/>
      <c r="D12" s="253"/>
      <c r="E12" s="254"/>
      <c r="F12" s="254"/>
      <c r="G12" s="254"/>
      <c r="H12" s="255"/>
      <c r="I12" s="31"/>
    </row>
    <row r="13" spans="2:9" x14ac:dyDescent="0.2">
      <c r="B13" s="164"/>
      <c r="C13" s="32"/>
      <c r="D13" s="253"/>
      <c r="E13" s="254"/>
      <c r="F13" s="254"/>
      <c r="G13" s="254"/>
      <c r="H13" s="255"/>
      <c r="I13" s="31"/>
    </row>
    <row r="14" spans="2:9" x14ac:dyDescent="0.2">
      <c r="B14" s="164"/>
      <c r="C14" s="32"/>
      <c r="D14" s="253"/>
      <c r="E14" s="254"/>
      <c r="F14" s="254"/>
      <c r="G14" s="254"/>
      <c r="H14" s="255"/>
      <c r="I14" s="31"/>
    </row>
    <row r="15" spans="2:9" x14ac:dyDescent="0.2">
      <c r="B15" s="164"/>
      <c r="C15" s="32"/>
      <c r="D15" s="253"/>
      <c r="E15" s="254"/>
      <c r="F15" s="254"/>
      <c r="G15" s="254"/>
      <c r="H15" s="255"/>
      <c r="I15" s="31"/>
    </row>
    <row r="16" spans="2:9" x14ac:dyDescent="0.2">
      <c r="B16" s="164"/>
      <c r="C16" s="32"/>
      <c r="D16" s="253"/>
      <c r="E16" s="254"/>
      <c r="F16" s="254"/>
      <c r="G16" s="254"/>
      <c r="H16" s="255"/>
      <c r="I16" s="31"/>
    </row>
    <row r="17" spans="2:9" x14ac:dyDescent="0.2">
      <c r="B17" s="164"/>
      <c r="C17" s="32"/>
      <c r="D17" s="253"/>
      <c r="E17" s="254"/>
      <c r="F17" s="254"/>
      <c r="G17" s="254"/>
      <c r="H17" s="255"/>
      <c r="I17" s="31"/>
    </row>
    <row r="18" spans="2:9" x14ac:dyDescent="0.2">
      <c r="B18" s="164"/>
      <c r="C18" s="32"/>
      <c r="D18" s="253"/>
      <c r="E18" s="254"/>
      <c r="F18" s="254"/>
      <c r="G18" s="254"/>
      <c r="H18" s="255"/>
      <c r="I18" s="31"/>
    </row>
    <row r="19" spans="2:9" x14ac:dyDescent="0.2">
      <c r="B19" s="164"/>
      <c r="C19" s="32"/>
      <c r="D19" s="253"/>
      <c r="E19" s="254"/>
      <c r="F19" s="254"/>
      <c r="G19" s="254"/>
      <c r="H19" s="255"/>
      <c r="I19" s="31"/>
    </row>
    <row r="20" spans="2:9" x14ac:dyDescent="0.2">
      <c r="B20" s="164"/>
      <c r="C20" s="32"/>
      <c r="D20" s="253"/>
      <c r="E20" s="254"/>
      <c r="F20" s="254"/>
      <c r="G20" s="254"/>
      <c r="H20" s="255"/>
      <c r="I20" s="31"/>
    </row>
    <row r="21" spans="2:9" x14ac:dyDescent="0.2">
      <c r="B21" s="164"/>
      <c r="C21" s="32"/>
      <c r="D21" s="253"/>
      <c r="E21" s="254"/>
      <c r="F21" s="254"/>
      <c r="G21" s="254"/>
      <c r="H21" s="255"/>
      <c r="I21" s="31"/>
    </row>
    <row r="22" spans="2:9" x14ac:dyDescent="0.2">
      <c r="B22" s="164"/>
      <c r="C22" s="32"/>
      <c r="D22" s="253"/>
      <c r="E22" s="254"/>
      <c r="F22" s="254"/>
      <c r="G22" s="254"/>
      <c r="H22" s="255"/>
      <c r="I22" s="31"/>
    </row>
    <row r="23" spans="2:9" x14ac:dyDescent="0.2">
      <c r="B23" s="164"/>
      <c r="C23" s="32"/>
      <c r="D23" s="253"/>
      <c r="E23" s="254"/>
      <c r="F23" s="254"/>
      <c r="G23" s="254"/>
      <c r="H23" s="255"/>
      <c r="I23" s="31"/>
    </row>
    <row r="24" spans="2:9" x14ac:dyDescent="0.2">
      <c r="B24" s="164"/>
      <c r="C24" s="32"/>
      <c r="D24" s="253"/>
      <c r="E24" s="254"/>
      <c r="F24" s="254"/>
      <c r="G24" s="254"/>
      <c r="H24" s="255"/>
      <c r="I24" s="31"/>
    </row>
    <row r="25" spans="2:9" x14ac:dyDescent="0.2">
      <c r="B25" s="164"/>
      <c r="C25" s="32"/>
      <c r="D25" s="253"/>
      <c r="E25" s="254"/>
      <c r="F25" s="254"/>
      <c r="G25" s="254"/>
      <c r="H25" s="255"/>
      <c r="I25" s="31"/>
    </row>
    <row r="26" spans="2:9" x14ac:dyDescent="0.2">
      <c r="B26" s="164"/>
      <c r="C26" s="32"/>
      <c r="D26" s="253"/>
      <c r="E26" s="254"/>
      <c r="F26" s="254"/>
      <c r="G26" s="254"/>
      <c r="H26" s="255"/>
      <c r="I26" s="31"/>
    </row>
    <row r="27" spans="2:9" x14ac:dyDescent="0.2">
      <c r="B27" s="164"/>
      <c r="C27" s="32"/>
      <c r="D27" s="253"/>
      <c r="E27" s="254"/>
      <c r="F27" s="254"/>
      <c r="G27" s="254"/>
      <c r="H27" s="255"/>
      <c r="I27" s="31"/>
    </row>
    <row r="28" spans="2:9" x14ac:dyDescent="0.2">
      <c r="B28" s="164"/>
      <c r="C28" s="32"/>
      <c r="D28" s="253"/>
      <c r="E28" s="254"/>
      <c r="F28" s="254"/>
      <c r="G28" s="254"/>
      <c r="H28" s="255"/>
      <c r="I28" s="31"/>
    </row>
    <row r="29" spans="2:9" x14ac:dyDescent="0.2">
      <c r="B29" s="164"/>
      <c r="C29" s="32"/>
      <c r="D29" s="253"/>
      <c r="E29" s="254"/>
      <c r="F29" s="254"/>
      <c r="G29" s="254"/>
      <c r="H29" s="255"/>
      <c r="I29" s="31"/>
    </row>
    <row r="30" spans="2:9" x14ac:dyDescent="0.2">
      <c r="B30" s="164"/>
      <c r="C30" s="32"/>
      <c r="D30" s="253"/>
      <c r="E30" s="254"/>
      <c r="F30" s="254"/>
      <c r="G30" s="254"/>
      <c r="H30" s="255"/>
      <c r="I30" s="31"/>
    </row>
    <row r="31" spans="2:9" x14ac:dyDescent="0.2">
      <c r="B31" s="164"/>
      <c r="C31" s="32"/>
      <c r="D31" s="253"/>
      <c r="E31" s="254"/>
      <c r="F31" s="254"/>
      <c r="G31" s="254"/>
      <c r="H31" s="255"/>
      <c r="I31" s="31"/>
    </row>
    <row r="32" spans="2:9" x14ac:dyDescent="0.2">
      <c r="B32" s="164"/>
      <c r="C32" s="32"/>
      <c r="D32" s="253"/>
      <c r="E32" s="254"/>
      <c r="F32" s="254"/>
      <c r="G32" s="254"/>
      <c r="H32" s="255"/>
      <c r="I32" s="31"/>
    </row>
    <row r="33" spans="2:9" x14ac:dyDescent="0.2">
      <c r="B33" s="164"/>
      <c r="C33" s="32"/>
      <c r="D33" s="253"/>
      <c r="E33" s="254"/>
      <c r="F33" s="254"/>
      <c r="G33" s="254"/>
      <c r="H33" s="255"/>
      <c r="I33" s="31"/>
    </row>
    <row r="34" spans="2:9" x14ac:dyDescent="0.2">
      <c r="B34" s="164"/>
      <c r="C34" s="32"/>
      <c r="D34" s="253"/>
      <c r="E34" s="254"/>
      <c r="F34" s="254"/>
      <c r="G34" s="254"/>
      <c r="H34" s="255"/>
      <c r="I34" s="31"/>
    </row>
    <row r="35" spans="2:9" x14ac:dyDescent="0.2">
      <c r="B35" s="164"/>
      <c r="C35" s="32"/>
      <c r="D35" s="253"/>
      <c r="E35" s="254"/>
      <c r="F35" s="254"/>
      <c r="G35" s="254"/>
      <c r="H35" s="255"/>
      <c r="I35" s="31"/>
    </row>
    <row r="36" spans="2:9" x14ac:dyDescent="0.2">
      <c r="B36" s="164"/>
      <c r="C36" s="32"/>
      <c r="D36" s="253"/>
      <c r="E36" s="254"/>
      <c r="F36" s="254"/>
      <c r="G36" s="254"/>
      <c r="H36" s="255"/>
      <c r="I36" s="31"/>
    </row>
    <row r="37" spans="2:9" x14ac:dyDescent="0.2">
      <c r="B37" s="164"/>
      <c r="C37" s="32"/>
      <c r="D37" s="260"/>
      <c r="E37" s="260"/>
      <c r="F37" s="260"/>
      <c r="G37" s="260"/>
      <c r="H37" s="261"/>
      <c r="I37" s="31"/>
    </row>
    <row r="38" spans="2:9" x14ac:dyDescent="0.2">
      <c r="B38" s="164"/>
      <c r="C38" s="32"/>
      <c r="D38" s="260"/>
      <c r="E38" s="260"/>
      <c r="F38" s="260"/>
      <c r="G38" s="260"/>
      <c r="H38" s="261"/>
      <c r="I38" s="31"/>
    </row>
    <row r="39" spans="2:9" x14ac:dyDescent="0.2">
      <c r="B39" s="141"/>
      <c r="C39" s="31"/>
      <c r="D39" s="262"/>
      <c r="E39" s="262"/>
      <c r="F39" s="262"/>
      <c r="G39" s="262"/>
      <c r="H39" s="263"/>
      <c r="I39" s="31"/>
    </row>
    <row r="40" spans="2:9" ht="15.75" x14ac:dyDescent="0.2">
      <c r="B40" s="264" t="s">
        <v>83</v>
      </c>
      <c r="C40" s="242"/>
      <c r="D40" s="242"/>
      <c r="E40" s="242"/>
      <c r="F40" s="4"/>
      <c r="G40" s="5"/>
      <c r="H40" s="142"/>
    </row>
    <row r="41" spans="2:9" x14ac:dyDescent="0.2">
      <c r="B41" s="143"/>
      <c r="C41" s="8"/>
      <c r="D41" s="9"/>
      <c r="E41" s="9"/>
      <c r="F41" s="10"/>
      <c r="G41" s="11"/>
      <c r="H41" s="144"/>
    </row>
    <row r="42" spans="2:9" x14ac:dyDescent="0.2">
      <c r="B42" s="145"/>
      <c r="C42" s="13"/>
      <c r="D42" s="14"/>
      <c r="E42" s="15" t="s">
        <v>84</v>
      </c>
      <c r="F42" s="10"/>
      <c r="G42" s="16"/>
      <c r="H42" s="146"/>
    </row>
    <row r="43" spans="2:9" x14ac:dyDescent="0.2">
      <c r="B43" s="265" t="s">
        <v>85</v>
      </c>
      <c r="C43" s="243"/>
      <c r="D43" s="14"/>
      <c r="E43" s="11" t="s">
        <v>86</v>
      </c>
      <c r="F43" s="10"/>
      <c r="G43" s="11" t="s">
        <v>87</v>
      </c>
      <c r="H43" s="144" t="s">
        <v>88</v>
      </c>
    </row>
    <row r="44" spans="2:9" x14ac:dyDescent="0.2">
      <c r="B44" s="143"/>
      <c r="C44" s="7"/>
      <c r="D44" s="14"/>
      <c r="E44" s="11"/>
      <c r="F44" s="10"/>
      <c r="G44" s="11"/>
      <c r="H44" s="144"/>
    </row>
    <row r="45" spans="2:9" x14ac:dyDescent="0.2">
      <c r="B45" s="145"/>
      <c r="C45" s="13"/>
      <c r="D45" s="14"/>
      <c r="E45" s="15" t="s">
        <v>84</v>
      </c>
      <c r="F45" s="10"/>
      <c r="G45" s="16"/>
      <c r="H45" s="146"/>
    </row>
    <row r="46" spans="2:9" x14ac:dyDescent="0.2">
      <c r="B46" s="265" t="s">
        <v>89</v>
      </c>
      <c r="C46" s="243"/>
      <c r="D46" s="14"/>
      <c r="E46" s="11" t="s">
        <v>86</v>
      </c>
      <c r="F46" s="10"/>
      <c r="G46" s="11" t="s">
        <v>87</v>
      </c>
      <c r="H46" s="144" t="s">
        <v>88</v>
      </c>
    </row>
    <row r="47" spans="2:9" x14ac:dyDescent="0.2">
      <c r="B47" s="147"/>
      <c r="C47" s="18"/>
      <c r="D47" s="19"/>
      <c r="E47" s="20"/>
      <c r="F47" s="21"/>
      <c r="G47" s="20"/>
      <c r="H47" s="148"/>
    </row>
    <row r="48" spans="2:9" x14ac:dyDescent="0.2">
      <c r="B48" s="149"/>
      <c r="C48" s="23"/>
      <c r="D48" s="19"/>
      <c r="E48" s="24" t="s">
        <v>84</v>
      </c>
      <c r="F48" s="21"/>
      <c r="G48" s="25"/>
      <c r="H48" s="150"/>
    </row>
    <row r="49" spans="2:8" x14ac:dyDescent="0.2">
      <c r="B49" s="259" t="s">
        <v>90</v>
      </c>
      <c r="C49" s="241"/>
      <c r="D49" s="19"/>
      <c r="E49" s="20" t="s">
        <v>86</v>
      </c>
      <c r="F49" s="21"/>
      <c r="G49" s="20" t="s">
        <v>87</v>
      </c>
      <c r="H49" s="148" t="s">
        <v>88</v>
      </c>
    </row>
    <row r="50" spans="2:8" ht="13.5" thickBot="1" x14ac:dyDescent="0.25">
      <c r="B50" s="151"/>
      <c r="C50" s="152"/>
      <c r="D50" s="152"/>
      <c r="E50" s="152"/>
      <c r="F50" s="152"/>
      <c r="G50" s="152"/>
      <c r="H50" s="153"/>
    </row>
  </sheetData>
  <mergeCells count="43">
    <mergeCell ref="D36:H36"/>
    <mergeCell ref="B49:C49"/>
    <mergeCell ref="D37:H37"/>
    <mergeCell ref="D38:H38"/>
    <mergeCell ref="D39:H39"/>
    <mergeCell ref="B40:E40"/>
    <mergeCell ref="B43:C43"/>
    <mergeCell ref="B46:C46"/>
    <mergeCell ref="D31:H31"/>
    <mergeCell ref="D32:H32"/>
    <mergeCell ref="D33:H33"/>
    <mergeCell ref="D34:H34"/>
    <mergeCell ref="D35:H35"/>
    <mergeCell ref="D26:H26"/>
    <mergeCell ref="D27:H27"/>
    <mergeCell ref="D28:H28"/>
    <mergeCell ref="D29:H29"/>
    <mergeCell ref="D30:H30"/>
    <mergeCell ref="D21:H21"/>
    <mergeCell ref="D22:H22"/>
    <mergeCell ref="D23:H23"/>
    <mergeCell ref="D24:H24"/>
    <mergeCell ref="D25:H25"/>
    <mergeCell ref="D16:H16"/>
    <mergeCell ref="D17:H17"/>
    <mergeCell ref="D18:H18"/>
    <mergeCell ref="D19:H19"/>
    <mergeCell ref="D20:H20"/>
    <mergeCell ref="D11:H11"/>
    <mergeCell ref="D12:H12"/>
    <mergeCell ref="D13:H13"/>
    <mergeCell ref="D14:H14"/>
    <mergeCell ref="D15:H15"/>
    <mergeCell ref="D6:H6"/>
    <mergeCell ref="D7:H7"/>
    <mergeCell ref="D8:H8"/>
    <mergeCell ref="D9:H9"/>
    <mergeCell ref="D10:H10"/>
    <mergeCell ref="B1:H1"/>
    <mergeCell ref="B2:H2"/>
    <mergeCell ref="D3:H3"/>
    <mergeCell ref="D4:H4"/>
    <mergeCell ref="D5:H5"/>
  </mergeCells>
  <conditionalFormatting sqref="C47:C48 C41:C42 C44:C45 G40:G41">
    <cfRule type="cellIs" dxfId="7" priority="1" stopIfTrue="1" operator="equal">
      <formula>"??"</formula>
    </cfRule>
  </conditionalFormatting>
  <conditionalFormatting sqref="G42:G49">
    <cfRule type="cellIs" dxfId="6" priority="2" stopIfTrue="1" operator="equal">
      <formula>"?"</formula>
    </cfRule>
    <cfRule type="cellIs" dxfId="5" priority="3" stopIfTrue="1" operator="equal">
      <formula>"??"</formula>
    </cfRule>
  </conditionalFormatting>
  <pageMargins left="0.7" right="0.7" top="0.75" bottom="0.75" header="0.3" footer="0.3"/>
  <pageSetup scale="9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pageSetUpPr fitToPage="1"/>
  </sheetPr>
  <dimension ref="B1:I165"/>
  <sheetViews>
    <sheetView workbookViewId="0">
      <selection activeCell="J16" sqref="J16"/>
    </sheetView>
  </sheetViews>
  <sheetFormatPr defaultRowHeight="12.75" x14ac:dyDescent="0.2"/>
  <cols>
    <col min="1" max="1" width="2.85546875" style="2" customWidth="1"/>
    <col min="2" max="2" width="6.85546875" style="2" customWidth="1"/>
    <col min="3" max="3" width="13.42578125" style="2" customWidth="1"/>
    <col min="4" max="4" width="7.140625" style="2" customWidth="1"/>
    <col min="5" max="6" width="17.5703125" style="2" customWidth="1"/>
    <col min="7" max="7" width="24.85546875" style="2" customWidth="1"/>
    <col min="8" max="8" width="26.7109375" style="2" customWidth="1"/>
    <col min="9" max="9" width="2.7109375" style="2" customWidth="1"/>
    <col min="10" max="257" width="9.140625" style="2"/>
    <col min="258" max="258" width="6.85546875" style="2" customWidth="1"/>
    <col min="259" max="259" width="13.42578125" style="2" customWidth="1"/>
    <col min="260" max="260" width="7.140625" style="2" customWidth="1"/>
    <col min="261" max="262" width="17.5703125" style="2" customWidth="1"/>
    <col min="263" max="263" width="24.85546875" style="2" customWidth="1"/>
    <col min="264" max="264" width="26.7109375" style="2" customWidth="1"/>
    <col min="265" max="513" width="9.140625" style="2"/>
    <col min="514" max="514" width="6.85546875" style="2" customWidth="1"/>
    <col min="515" max="515" width="13.42578125" style="2" customWidth="1"/>
    <col min="516" max="516" width="7.140625" style="2" customWidth="1"/>
    <col min="517" max="518" width="17.5703125" style="2" customWidth="1"/>
    <col min="519" max="519" width="24.85546875" style="2" customWidth="1"/>
    <col min="520" max="520" width="26.7109375" style="2" customWidth="1"/>
    <col min="521" max="769" width="9.140625" style="2"/>
    <col min="770" max="770" width="6.85546875" style="2" customWidth="1"/>
    <col min="771" max="771" width="13.42578125" style="2" customWidth="1"/>
    <col min="772" max="772" width="7.140625" style="2" customWidth="1"/>
    <col min="773" max="774" width="17.5703125" style="2" customWidth="1"/>
    <col min="775" max="775" width="24.85546875" style="2" customWidth="1"/>
    <col min="776" max="776" width="26.7109375" style="2" customWidth="1"/>
    <col min="777" max="1025" width="9.140625" style="2"/>
    <col min="1026" max="1026" width="6.85546875" style="2" customWidth="1"/>
    <col min="1027" max="1027" width="13.42578125" style="2" customWidth="1"/>
    <col min="1028" max="1028" width="7.140625" style="2" customWidth="1"/>
    <col min="1029" max="1030" width="17.5703125" style="2" customWidth="1"/>
    <col min="1031" max="1031" width="24.85546875" style="2" customWidth="1"/>
    <col min="1032" max="1032" width="26.7109375" style="2" customWidth="1"/>
    <col min="1033" max="1281" width="9.140625" style="2"/>
    <col min="1282" max="1282" width="6.85546875" style="2" customWidth="1"/>
    <col min="1283" max="1283" width="13.42578125" style="2" customWidth="1"/>
    <col min="1284" max="1284" width="7.140625" style="2" customWidth="1"/>
    <col min="1285" max="1286" width="17.5703125" style="2" customWidth="1"/>
    <col min="1287" max="1287" width="24.85546875" style="2" customWidth="1"/>
    <col min="1288" max="1288" width="26.7109375" style="2" customWidth="1"/>
    <col min="1289" max="1537" width="9.140625" style="2"/>
    <col min="1538" max="1538" width="6.85546875" style="2" customWidth="1"/>
    <col min="1539" max="1539" width="13.42578125" style="2" customWidth="1"/>
    <col min="1540" max="1540" width="7.140625" style="2" customWidth="1"/>
    <col min="1541" max="1542" width="17.5703125" style="2" customWidth="1"/>
    <col min="1543" max="1543" width="24.85546875" style="2" customWidth="1"/>
    <col min="1544" max="1544" width="26.7109375" style="2" customWidth="1"/>
    <col min="1545" max="1793" width="9.140625" style="2"/>
    <col min="1794" max="1794" width="6.85546875" style="2" customWidth="1"/>
    <col min="1795" max="1795" width="13.42578125" style="2" customWidth="1"/>
    <col min="1796" max="1796" width="7.140625" style="2" customWidth="1"/>
    <col min="1797" max="1798" width="17.5703125" style="2" customWidth="1"/>
    <col min="1799" max="1799" width="24.85546875" style="2" customWidth="1"/>
    <col min="1800" max="1800" width="26.7109375" style="2" customWidth="1"/>
    <col min="1801" max="2049" width="9.140625" style="2"/>
    <col min="2050" max="2050" width="6.85546875" style="2" customWidth="1"/>
    <col min="2051" max="2051" width="13.42578125" style="2" customWidth="1"/>
    <col min="2052" max="2052" width="7.140625" style="2" customWidth="1"/>
    <col min="2053" max="2054" width="17.5703125" style="2" customWidth="1"/>
    <col min="2055" max="2055" width="24.85546875" style="2" customWidth="1"/>
    <col min="2056" max="2056" width="26.7109375" style="2" customWidth="1"/>
    <col min="2057" max="2305" width="9.140625" style="2"/>
    <col min="2306" max="2306" width="6.85546875" style="2" customWidth="1"/>
    <col min="2307" max="2307" width="13.42578125" style="2" customWidth="1"/>
    <col min="2308" max="2308" width="7.140625" style="2" customWidth="1"/>
    <col min="2309" max="2310" width="17.5703125" style="2" customWidth="1"/>
    <col min="2311" max="2311" width="24.85546875" style="2" customWidth="1"/>
    <col min="2312" max="2312" width="26.7109375" style="2" customWidth="1"/>
    <col min="2313" max="2561" width="9.140625" style="2"/>
    <col min="2562" max="2562" width="6.85546875" style="2" customWidth="1"/>
    <col min="2563" max="2563" width="13.42578125" style="2" customWidth="1"/>
    <col min="2564" max="2564" width="7.140625" style="2" customWidth="1"/>
    <col min="2565" max="2566" width="17.5703125" style="2" customWidth="1"/>
    <col min="2567" max="2567" width="24.85546875" style="2" customWidth="1"/>
    <col min="2568" max="2568" width="26.7109375" style="2" customWidth="1"/>
    <col min="2569" max="2817" width="9.140625" style="2"/>
    <col min="2818" max="2818" width="6.85546875" style="2" customWidth="1"/>
    <col min="2819" max="2819" width="13.42578125" style="2" customWidth="1"/>
    <col min="2820" max="2820" width="7.140625" style="2" customWidth="1"/>
    <col min="2821" max="2822" width="17.5703125" style="2" customWidth="1"/>
    <col min="2823" max="2823" width="24.85546875" style="2" customWidth="1"/>
    <col min="2824" max="2824" width="26.7109375" style="2" customWidth="1"/>
    <col min="2825" max="3073" width="9.140625" style="2"/>
    <col min="3074" max="3074" width="6.85546875" style="2" customWidth="1"/>
    <col min="3075" max="3075" width="13.42578125" style="2" customWidth="1"/>
    <col min="3076" max="3076" width="7.140625" style="2" customWidth="1"/>
    <col min="3077" max="3078" width="17.5703125" style="2" customWidth="1"/>
    <col min="3079" max="3079" width="24.85546875" style="2" customWidth="1"/>
    <col min="3080" max="3080" width="26.7109375" style="2" customWidth="1"/>
    <col min="3081" max="3329" width="9.140625" style="2"/>
    <col min="3330" max="3330" width="6.85546875" style="2" customWidth="1"/>
    <col min="3331" max="3331" width="13.42578125" style="2" customWidth="1"/>
    <col min="3332" max="3332" width="7.140625" style="2" customWidth="1"/>
    <col min="3333" max="3334" width="17.5703125" style="2" customWidth="1"/>
    <col min="3335" max="3335" width="24.85546875" style="2" customWidth="1"/>
    <col min="3336" max="3336" width="26.7109375" style="2" customWidth="1"/>
    <col min="3337" max="3585" width="9.140625" style="2"/>
    <col min="3586" max="3586" width="6.85546875" style="2" customWidth="1"/>
    <col min="3587" max="3587" width="13.42578125" style="2" customWidth="1"/>
    <col min="3588" max="3588" width="7.140625" style="2" customWidth="1"/>
    <col min="3589" max="3590" width="17.5703125" style="2" customWidth="1"/>
    <col min="3591" max="3591" width="24.85546875" style="2" customWidth="1"/>
    <col min="3592" max="3592" width="26.7109375" style="2" customWidth="1"/>
    <col min="3593" max="3841" width="9.140625" style="2"/>
    <col min="3842" max="3842" width="6.85546875" style="2" customWidth="1"/>
    <col min="3843" max="3843" width="13.42578125" style="2" customWidth="1"/>
    <col min="3844" max="3844" width="7.140625" style="2" customWidth="1"/>
    <col min="3845" max="3846" width="17.5703125" style="2" customWidth="1"/>
    <col min="3847" max="3847" width="24.85546875" style="2" customWidth="1"/>
    <col min="3848" max="3848" width="26.7109375" style="2" customWidth="1"/>
    <col min="3849" max="4097" width="9.140625" style="2"/>
    <col min="4098" max="4098" width="6.85546875" style="2" customWidth="1"/>
    <col min="4099" max="4099" width="13.42578125" style="2" customWidth="1"/>
    <col min="4100" max="4100" width="7.140625" style="2" customWidth="1"/>
    <col min="4101" max="4102" width="17.5703125" style="2" customWidth="1"/>
    <col min="4103" max="4103" width="24.85546875" style="2" customWidth="1"/>
    <col min="4104" max="4104" width="26.7109375" style="2" customWidth="1"/>
    <col min="4105" max="4353" width="9.140625" style="2"/>
    <col min="4354" max="4354" width="6.85546875" style="2" customWidth="1"/>
    <col min="4355" max="4355" width="13.42578125" style="2" customWidth="1"/>
    <col min="4356" max="4356" width="7.140625" style="2" customWidth="1"/>
    <col min="4357" max="4358" width="17.5703125" style="2" customWidth="1"/>
    <col min="4359" max="4359" width="24.85546875" style="2" customWidth="1"/>
    <col min="4360" max="4360" width="26.7109375" style="2" customWidth="1"/>
    <col min="4361" max="4609" width="9.140625" style="2"/>
    <col min="4610" max="4610" width="6.85546875" style="2" customWidth="1"/>
    <col min="4611" max="4611" width="13.42578125" style="2" customWidth="1"/>
    <col min="4612" max="4612" width="7.140625" style="2" customWidth="1"/>
    <col min="4613" max="4614" width="17.5703125" style="2" customWidth="1"/>
    <col min="4615" max="4615" width="24.85546875" style="2" customWidth="1"/>
    <col min="4616" max="4616" width="26.7109375" style="2" customWidth="1"/>
    <col min="4617" max="4865" width="9.140625" style="2"/>
    <col min="4866" max="4866" width="6.85546875" style="2" customWidth="1"/>
    <col min="4867" max="4867" width="13.42578125" style="2" customWidth="1"/>
    <col min="4868" max="4868" width="7.140625" style="2" customWidth="1"/>
    <col min="4869" max="4870" width="17.5703125" style="2" customWidth="1"/>
    <col min="4871" max="4871" width="24.85546875" style="2" customWidth="1"/>
    <col min="4872" max="4872" width="26.7109375" style="2" customWidth="1"/>
    <col min="4873" max="5121" width="9.140625" style="2"/>
    <col min="5122" max="5122" width="6.85546875" style="2" customWidth="1"/>
    <col min="5123" max="5123" width="13.42578125" style="2" customWidth="1"/>
    <col min="5124" max="5124" width="7.140625" style="2" customWidth="1"/>
    <col min="5125" max="5126" width="17.5703125" style="2" customWidth="1"/>
    <col min="5127" max="5127" width="24.85546875" style="2" customWidth="1"/>
    <col min="5128" max="5128" width="26.7109375" style="2" customWidth="1"/>
    <col min="5129" max="5377" width="9.140625" style="2"/>
    <col min="5378" max="5378" width="6.85546875" style="2" customWidth="1"/>
    <col min="5379" max="5379" width="13.42578125" style="2" customWidth="1"/>
    <col min="5380" max="5380" width="7.140625" style="2" customWidth="1"/>
    <col min="5381" max="5382" width="17.5703125" style="2" customWidth="1"/>
    <col min="5383" max="5383" width="24.85546875" style="2" customWidth="1"/>
    <col min="5384" max="5384" width="26.7109375" style="2" customWidth="1"/>
    <col min="5385" max="5633" width="9.140625" style="2"/>
    <col min="5634" max="5634" width="6.85546875" style="2" customWidth="1"/>
    <col min="5635" max="5635" width="13.42578125" style="2" customWidth="1"/>
    <col min="5636" max="5636" width="7.140625" style="2" customWidth="1"/>
    <col min="5637" max="5638" width="17.5703125" style="2" customWidth="1"/>
    <col min="5639" max="5639" width="24.85546875" style="2" customWidth="1"/>
    <col min="5640" max="5640" width="26.7109375" style="2" customWidth="1"/>
    <col min="5641" max="5889" width="9.140625" style="2"/>
    <col min="5890" max="5890" width="6.85546875" style="2" customWidth="1"/>
    <col min="5891" max="5891" width="13.42578125" style="2" customWidth="1"/>
    <col min="5892" max="5892" width="7.140625" style="2" customWidth="1"/>
    <col min="5893" max="5894" width="17.5703125" style="2" customWidth="1"/>
    <col min="5895" max="5895" width="24.85546875" style="2" customWidth="1"/>
    <col min="5896" max="5896" width="26.7109375" style="2" customWidth="1"/>
    <col min="5897" max="6145" width="9.140625" style="2"/>
    <col min="6146" max="6146" width="6.85546875" style="2" customWidth="1"/>
    <col min="6147" max="6147" width="13.42578125" style="2" customWidth="1"/>
    <col min="6148" max="6148" width="7.140625" style="2" customWidth="1"/>
    <col min="6149" max="6150" width="17.5703125" style="2" customWidth="1"/>
    <col min="6151" max="6151" width="24.85546875" style="2" customWidth="1"/>
    <col min="6152" max="6152" width="26.7109375" style="2" customWidth="1"/>
    <col min="6153" max="6401" width="9.140625" style="2"/>
    <col min="6402" max="6402" width="6.85546875" style="2" customWidth="1"/>
    <col min="6403" max="6403" width="13.42578125" style="2" customWidth="1"/>
    <col min="6404" max="6404" width="7.140625" style="2" customWidth="1"/>
    <col min="6405" max="6406" width="17.5703125" style="2" customWidth="1"/>
    <col min="6407" max="6407" width="24.85546875" style="2" customWidth="1"/>
    <col min="6408" max="6408" width="26.7109375" style="2" customWidth="1"/>
    <col min="6409" max="6657" width="9.140625" style="2"/>
    <col min="6658" max="6658" width="6.85546875" style="2" customWidth="1"/>
    <col min="6659" max="6659" width="13.42578125" style="2" customWidth="1"/>
    <col min="6660" max="6660" width="7.140625" style="2" customWidth="1"/>
    <col min="6661" max="6662" width="17.5703125" style="2" customWidth="1"/>
    <col min="6663" max="6663" width="24.85546875" style="2" customWidth="1"/>
    <col min="6664" max="6664" width="26.7109375" style="2" customWidth="1"/>
    <col min="6665" max="6913" width="9.140625" style="2"/>
    <col min="6914" max="6914" width="6.85546875" style="2" customWidth="1"/>
    <col min="6915" max="6915" width="13.42578125" style="2" customWidth="1"/>
    <col min="6916" max="6916" width="7.140625" style="2" customWidth="1"/>
    <col min="6917" max="6918" width="17.5703125" style="2" customWidth="1"/>
    <col min="6919" max="6919" width="24.85546875" style="2" customWidth="1"/>
    <col min="6920" max="6920" width="26.7109375" style="2" customWidth="1"/>
    <col min="6921" max="7169" width="9.140625" style="2"/>
    <col min="7170" max="7170" width="6.85546875" style="2" customWidth="1"/>
    <col min="7171" max="7171" width="13.42578125" style="2" customWidth="1"/>
    <col min="7172" max="7172" width="7.140625" style="2" customWidth="1"/>
    <col min="7173" max="7174" width="17.5703125" style="2" customWidth="1"/>
    <col min="7175" max="7175" width="24.85546875" style="2" customWidth="1"/>
    <col min="7176" max="7176" width="26.7109375" style="2" customWidth="1"/>
    <col min="7177" max="7425" width="9.140625" style="2"/>
    <col min="7426" max="7426" width="6.85546875" style="2" customWidth="1"/>
    <col min="7427" max="7427" width="13.42578125" style="2" customWidth="1"/>
    <col min="7428" max="7428" width="7.140625" style="2" customWidth="1"/>
    <col min="7429" max="7430" width="17.5703125" style="2" customWidth="1"/>
    <col min="7431" max="7431" width="24.85546875" style="2" customWidth="1"/>
    <col min="7432" max="7432" width="26.7109375" style="2" customWidth="1"/>
    <col min="7433" max="7681" width="9.140625" style="2"/>
    <col min="7682" max="7682" width="6.85546875" style="2" customWidth="1"/>
    <col min="7683" max="7683" width="13.42578125" style="2" customWidth="1"/>
    <col min="7684" max="7684" width="7.140625" style="2" customWidth="1"/>
    <col min="7685" max="7686" width="17.5703125" style="2" customWidth="1"/>
    <col min="7687" max="7687" width="24.85546875" style="2" customWidth="1"/>
    <col min="7688" max="7688" width="26.7109375" style="2" customWidth="1"/>
    <col min="7689" max="7937" width="9.140625" style="2"/>
    <col min="7938" max="7938" width="6.85546875" style="2" customWidth="1"/>
    <col min="7939" max="7939" width="13.42578125" style="2" customWidth="1"/>
    <col min="7940" max="7940" width="7.140625" style="2" customWidth="1"/>
    <col min="7941" max="7942" width="17.5703125" style="2" customWidth="1"/>
    <col min="7943" max="7943" width="24.85546875" style="2" customWidth="1"/>
    <col min="7944" max="7944" width="26.7109375" style="2" customWidth="1"/>
    <col min="7945" max="8193" width="9.140625" style="2"/>
    <col min="8194" max="8194" width="6.85546875" style="2" customWidth="1"/>
    <col min="8195" max="8195" width="13.42578125" style="2" customWidth="1"/>
    <col min="8196" max="8196" width="7.140625" style="2" customWidth="1"/>
    <col min="8197" max="8198" width="17.5703125" style="2" customWidth="1"/>
    <col min="8199" max="8199" width="24.85546875" style="2" customWidth="1"/>
    <col min="8200" max="8200" width="26.7109375" style="2" customWidth="1"/>
    <col min="8201" max="8449" width="9.140625" style="2"/>
    <col min="8450" max="8450" width="6.85546875" style="2" customWidth="1"/>
    <col min="8451" max="8451" width="13.42578125" style="2" customWidth="1"/>
    <col min="8452" max="8452" width="7.140625" style="2" customWidth="1"/>
    <col min="8453" max="8454" width="17.5703125" style="2" customWidth="1"/>
    <col min="8455" max="8455" width="24.85546875" style="2" customWidth="1"/>
    <col min="8456" max="8456" width="26.7109375" style="2" customWidth="1"/>
    <col min="8457" max="8705" width="9.140625" style="2"/>
    <col min="8706" max="8706" width="6.85546875" style="2" customWidth="1"/>
    <col min="8707" max="8707" width="13.42578125" style="2" customWidth="1"/>
    <col min="8708" max="8708" width="7.140625" style="2" customWidth="1"/>
    <col min="8709" max="8710" width="17.5703125" style="2" customWidth="1"/>
    <col min="8711" max="8711" width="24.85546875" style="2" customWidth="1"/>
    <col min="8712" max="8712" width="26.7109375" style="2" customWidth="1"/>
    <col min="8713" max="8961" width="9.140625" style="2"/>
    <col min="8962" max="8962" width="6.85546875" style="2" customWidth="1"/>
    <col min="8963" max="8963" width="13.42578125" style="2" customWidth="1"/>
    <col min="8964" max="8964" width="7.140625" style="2" customWidth="1"/>
    <col min="8965" max="8966" width="17.5703125" style="2" customWidth="1"/>
    <col min="8967" max="8967" width="24.85546875" style="2" customWidth="1"/>
    <col min="8968" max="8968" width="26.7109375" style="2" customWidth="1"/>
    <col min="8969" max="9217" width="9.140625" style="2"/>
    <col min="9218" max="9218" width="6.85546875" style="2" customWidth="1"/>
    <col min="9219" max="9219" width="13.42578125" style="2" customWidth="1"/>
    <col min="9220" max="9220" width="7.140625" style="2" customWidth="1"/>
    <col min="9221" max="9222" width="17.5703125" style="2" customWidth="1"/>
    <col min="9223" max="9223" width="24.85546875" style="2" customWidth="1"/>
    <col min="9224" max="9224" width="26.7109375" style="2" customWidth="1"/>
    <col min="9225" max="9473" width="9.140625" style="2"/>
    <col min="9474" max="9474" width="6.85546875" style="2" customWidth="1"/>
    <col min="9475" max="9475" width="13.42578125" style="2" customWidth="1"/>
    <col min="9476" max="9476" width="7.140625" style="2" customWidth="1"/>
    <col min="9477" max="9478" width="17.5703125" style="2" customWidth="1"/>
    <col min="9479" max="9479" width="24.85546875" style="2" customWidth="1"/>
    <col min="9480" max="9480" width="26.7109375" style="2" customWidth="1"/>
    <col min="9481" max="9729" width="9.140625" style="2"/>
    <col min="9730" max="9730" width="6.85546875" style="2" customWidth="1"/>
    <col min="9731" max="9731" width="13.42578125" style="2" customWidth="1"/>
    <col min="9732" max="9732" width="7.140625" style="2" customWidth="1"/>
    <col min="9733" max="9734" width="17.5703125" style="2" customWidth="1"/>
    <col min="9735" max="9735" width="24.85546875" style="2" customWidth="1"/>
    <col min="9736" max="9736" width="26.7109375" style="2" customWidth="1"/>
    <col min="9737" max="9985" width="9.140625" style="2"/>
    <col min="9986" max="9986" width="6.85546875" style="2" customWidth="1"/>
    <col min="9987" max="9987" width="13.42578125" style="2" customWidth="1"/>
    <col min="9988" max="9988" width="7.140625" style="2" customWidth="1"/>
    <col min="9989" max="9990" width="17.5703125" style="2" customWidth="1"/>
    <col min="9991" max="9991" width="24.85546875" style="2" customWidth="1"/>
    <col min="9992" max="9992" width="26.7109375" style="2" customWidth="1"/>
    <col min="9993" max="10241" width="9.140625" style="2"/>
    <col min="10242" max="10242" width="6.85546875" style="2" customWidth="1"/>
    <col min="10243" max="10243" width="13.42578125" style="2" customWidth="1"/>
    <col min="10244" max="10244" width="7.140625" style="2" customWidth="1"/>
    <col min="10245" max="10246" width="17.5703125" style="2" customWidth="1"/>
    <col min="10247" max="10247" width="24.85546875" style="2" customWidth="1"/>
    <col min="10248" max="10248" width="26.7109375" style="2" customWidth="1"/>
    <col min="10249" max="10497" width="9.140625" style="2"/>
    <col min="10498" max="10498" width="6.85546875" style="2" customWidth="1"/>
    <col min="10499" max="10499" width="13.42578125" style="2" customWidth="1"/>
    <col min="10500" max="10500" width="7.140625" style="2" customWidth="1"/>
    <col min="10501" max="10502" width="17.5703125" style="2" customWidth="1"/>
    <col min="10503" max="10503" width="24.85546875" style="2" customWidth="1"/>
    <col min="10504" max="10504" width="26.7109375" style="2" customWidth="1"/>
    <col min="10505" max="10753" width="9.140625" style="2"/>
    <col min="10754" max="10754" width="6.85546875" style="2" customWidth="1"/>
    <col min="10755" max="10755" width="13.42578125" style="2" customWidth="1"/>
    <col min="10756" max="10756" width="7.140625" style="2" customWidth="1"/>
    <col min="10757" max="10758" width="17.5703125" style="2" customWidth="1"/>
    <col min="10759" max="10759" width="24.85546875" style="2" customWidth="1"/>
    <col min="10760" max="10760" width="26.7109375" style="2" customWidth="1"/>
    <col min="10761" max="11009" width="9.140625" style="2"/>
    <col min="11010" max="11010" width="6.85546875" style="2" customWidth="1"/>
    <col min="11011" max="11011" width="13.42578125" style="2" customWidth="1"/>
    <col min="11012" max="11012" width="7.140625" style="2" customWidth="1"/>
    <col min="11013" max="11014" width="17.5703125" style="2" customWidth="1"/>
    <col min="11015" max="11015" width="24.85546875" style="2" customWidth="1"/>
    <col min="11016" max="11016" width="26.7109375" style="2" customWidth="1"/>
    <col min="11017" max="11265" width="9.140625" style="2"/>
    <col min="11266" max="11266" width="6.85546875" style="2" customWidth="1"/>
    <col min="11267" max="11267" width="13.42578125" style="2" customWidth="1"/>
    <col min="11268" max="11268" width="7.140625" style="2" customWidth="1"/>
    <col min="11269" max="11270" width="17.5703125" style="2" customWidth="1"/>
    <col min="11271" max="11271" width="24.85546875" style="2" customWidth="1"/>
    <col min="11272" max="11272" width="26.7109375" style="2" customWidth="1"/>
    <col min="11273" max="11521" width="9.140625" style="2"/>
    <col min="11522" max="11522" width="6.85546875" style="2" customWidth="1"/>
    <col min="11523" max="11523" width="13.42578125" style="2" customWidth="1"/>
    <col min="11524" max="11524" width="7.140625" style="2" customWidth="1"/>
    <col min="11525" max="11526" width="17.5703125" style="2" customWidth="1"/>
    <col min="11527" max="11527" width="24.85546875" style="2" customWidth="1"/>
    <col min="11528" max="11528" width="26.7109375" style="2" customWidth="1"/>
    <col min="11529" max="11777" width="9.140625" style="2"/>
    <col min="11778" max="11778" width="6.85546875" style="2" customWidth="1"/>
    <col min="11779" max="11779" width="13.42578125" style="2" customWidth="1"/>
    <col min="11780" max="11780" width="7.140625" style="2" customWidth="1"/>
    <col min="11781" max="11782" width="17.5703125" style="2" customWidth="1"/>
    <col min="11783" max="11783" width="24.85546875" style="2" customWidth="1"/>
    <col min="11784" max="11784" width="26.7109375" style="2" customWidth="1"/>
    <col min="11785" max="12033" width="9.140625" style="2"/>
    <col min="12034" max="12034" width="6.85546875" style="2" customWidth="1"/>
    <col min="12035" max="12035" width="13.42578125" style="2" customWidth="1"/>
    <col min="12036" max="12036" width="7.140625" style="2" customWidth="1"/>
    <col min="12037" max="12038" width="17.5703125" style="2" customWidth="1"/>
    <col min="12039" max="12039" width="24.85546875" style="2" customWidth="1"/>
    <col min="12040" max="12040" width="26.7109375" style="2" customWidth="1"/>
    <col min="12041" max="12289" width="9.140625" style="2"/>
    <col min="12290" max="12290" width="6.85546875" style="2" customWidth="1"/>
    <col min="12291" max="12291" width="13.42578125" style="2" customWidth="1"/>
    <col min="12292" max="12292" width="7.140625" style="2" customWidth="1"/>
    <col min="12293" max="12294" width="17.5703125" style="2" customWidth="1"/>
    <col min="12295" max="12295" width="24.85546875" style="2" customWidth="1"/>
    <col min="12296" max="12296" width="26.7109375" style="2" customWidth="1"/>
    <col min="12297" max="12545" width="9.140625" style="2"/>
    <col min="12546" max="12546" width="6.85546875" style="2" customWidth="1"/>
    <col min="12547" max="12547" width="13.42578125" style="2" customWidth="1"/>
    <col min="12548" max="12548" width="7.140625" style="2" customWidth="1"/>
    <col min="12549" max="12550" width="17.5703125" style="2" customWidth="1"/>
    <col min="12551" max="12551" width="24.85546875" style="2" customWidth="1"/>
    <col min="12552" max="12552" width="26.7109375" style="2" customWidth="1"/>
    <col min="12553" max="12801" width="9.140625" style="2"/>
    <col min="12802" max="12802" width="6.85546875" style="2" customWidth="1"/>
    <col min="12803" max="12803" width="13.42578125" style="2" customWidth="1"/>
    <col min="12804" max="12804" width="7.140625" style="2" customWidth="1"/>
    <col min="12805" max="12806" width="17.5703125" style="2" customWidth="1"/>
    <col min="12807" max="12807" width="24.85546875" style="2" customWidth="1"/>
    <col min="12808" max="12808" width="26.7109375" style="2" customWidth="1"/>
    <col min="12809" max="13057" width="9.140625" style="2"/>
    <col min="13058" max="13058" width="6.85546875" style="2" customWidth="1"/>
    <col min="13059" max="13059" width="13.42578125" style="2" customWidth="1"/>
    <col min="13060" max="13060" width="7.140625" style="2" customWidth="1"/>
    <col min="13061" max="13062" width="17.5703125" style="2" customWidth="1"/>
    <col min="13063" max="13063" width="24.85546875" style="2" customWidth="1"/>
    <col min="13064" max="13064" width="26.7109375" style="2" customWidth="1"/>
    <col min="13065" max="13313" width="9.140625" style="2"/>
    <col min="13314" max="13314" width="6.85546875" style="2" customWidth="1"/>
    <col min="13315" max="13315" width="13.42578125" style="2" customWidth="1"/>
    <col min="13316" max="13316" width="7.140625" style="2" customWidth="1"/>
    <col min="13317" max="13318" width="17.5703125" style="2" customWidth="1"/>
    <col min="13319" max="13319" width="24.85546875" style="2" customWidth="1"/>
    <col min="13320" max="13320" width="26.7109375" style="2" customWidth="1"/>
    <col min="13321" max="13569" width="9.140625" style="2"/>
    <col min="13570" max="13570" width="6.85546875" style="2" customWidth="1"/>
    <col min="13571" max="13571" width="13.42578125" style="2" customWidth="1"/>
    <col min="13572" max="13572" width="7.140625" style="2" customWidth="1"/>
    <col min="13573" max="13574" width="17.5703125" style="2" customWidth="1"/>
    <col min="13575" max="13575" width="24.85546875" style="2" customWidth="1"/>
    <col min="13576" max="13576" width="26.7109375" style="2" customWidth="1"/>
    <col min="13577" max="13825" width="9.140625" style="2"/>
    <col min="13826" max="13826" width="6.85546875" style="2" customWidth="1"/>
    <col min="13827" max="13827" width="13.42578125" style="2" customWidth="1"/>
    <col min="13828" max="13828" width="7.140625" style="2" customWidth="1"/>
    <col min="13829" max="13830" width="17.5703125" style="2" customWidth="1"/>
    <col min="13831" max="13831" width="24.85546875" style="2" customWidth="1"/>
    <col min="13832" max="13832" width="26.7109375" style="2" customWidth="1"/>
    <col min="13833" max="14081" width="9.140625" style="2"/>
    <col min="14082" max="14082" width="6.85546875" style="2" customWidth="1"/>
    <col min="14083" max="14083" width="13.42578125" style="2" customWidth="1"/>
    <col min="14084" max="14084" width="7.140625" style="2" customWidth="1"/>
    <col min="14085" max="14086" width="17.5703125" style="2" customWidth="1"/>
    <col min="14087" max="14087" width="24.85546875" style="2" customWidth="1"/>
    <col min="14088" max="14088" width="26.7109375" style="2" customWidth="1"/>
    <col min="14089" max="14337" width="9.140625" style="2"/>
    <col min="14338" max="14338" width="6.85546875" style="2" customWidth="1"/>
    <col min="14339" max="14339" width="13.42578125" style="2" customWidth="1"/>
    <col min="14340" max="14340" width="7.140625" style="2" customWidth="1"/>
    <col min="14341" max="14342" width="17.5703125" style="2" customWidth="1"/>
    <col min="14343" max="14343" width="24.85546875" style="2" customWidth="1"/>
    <col min="14344" max="14344" width="26.7109375" style="2" customWidth="1"/>
    <col min="14345" max="14593" width="9.140625" style="2"/>
    <col min="14594" max="14594" width="6.85546875" style="2" customWidth="1"/>
    <col min="14595" max="14595" width="13.42578125" style="2" customWidth="1"/>
    <col min="14596" max="14596" width="7.140625" style="2" customWidth="1"/>
    <col min="14597" max="14598" width="17.5703125" style="2" customWidth="1"/>
    <col min="14599" max="14599" width="24.85546875" style="2" customWidth="1"/>
    <col min="14600" max="14600" width="26.7109375" style="2" customWidth="1"/>
    <col min="14601" max="14849" width="9.140625" style="2"/>
    <col min="14850" max="14850" width="6.85546875" style="2" customWidth="1"/>
    <col min="14851" max="14851" width="13.42578125" style="2" customWidth="1"/>
    <col min="14852" max="14852" width="7.140625" style="2" customWidth="1"/>
    <col min="14853" max="14854" width="17.5703125" style="2" customWidth="1"/>
    <col min="14855" max="14855" width="24.85546875" style="2" customWidth="1"/>
    <col min="14856" max="14856" width="26.7109375" style="2" customWidth="1"/>
    <col min="14857" max="15105" width="9.140625" style="2"/>
    <col min="15106" max="15106" width="6.85546875" style="2" customWidth="1"/>
    <col min="15107" max="15107" width="13.42578125" style="2" customWidth="1"/>
    <col min="15108" max="15108" width="7.140625" style="2" customWidth="1"/>
    <col min="15109" max="15110" width="17.5703125" style="2" customWidth="1"/>
    <col min="15111" max="15111" width="24.85546875" style="2" customWidth="1"/>
    <col min="15112" max="15112" width="26.7109375" style="2" customWidth="1"/>
    <col min="15113" max="15361" width="9.140625" style="2"/>
    <col min="15362" max="15362" width="6.85546875" style="2" customWidth="1"/>
    <col min="15363" max="15363" width="13.42578125" style="2" customWidth="1"/>
    <col min="15364" max="15364" width="7.140625" style="2" customWidth="1"/>
    <col min="15365" max="15366" width="17.5703125" style="2" customWidth="1"/>
    <col min="15367" max="15367" width="24.85546875" style="2" customWidth="1"/>
    <col min="15368" max="15368" width="26.7109375" style="2" customWidth="1"/>
    <col min="15369" max="15617" width="9.140625" style="2"/>
    <col min="15618" max="15618" width="6.85546875" style="2" customWidth="1"/>
    <col min="15619" max="15619" width="13.42578125" style="2" customWidth="1"/>
    <col min="15620" max="15620" width="7.140625" style="2" customWidth="1"/>
    <col min="15621" max="15622" width="17.5703125" style="2" customWidth="1"/>
    <col min="15623" max="15623" width="24.85546875" style="2" customWidth="1"/>
    <col min="15624" max="15624" width="26.7109375" style="2" customWidth="1"/>
    <col min="15625" max="15873" width="9.140625" style="2"/>
    <col min="15874" max="15874" width="6.85546875" style="2" customWidth="1"/>
    <col min="15875" max="15875" width="13.42578125" style="2" customWidth="1"/>
    <col min="15876" max="15876" width="7.140625" style="2" customWidth="1"/>
    <col min="15877" max="15878" width="17.5703125" style="2" customWidth="1"/>
    <col min="15879" max="15879" width="24.85546875" style="2" customWidth="1"/>
    <col min="15880" max="15880" width="26.7109375" style="2" customWidth="1"/>
    <col min="15881" max="16129" width="9.140625" style="2"/>
    <col min="16130" max="16130" width="6.85546875" style="2" customWidth="1"/>
    <col min="16131" max="16131" width="13.42578125" style="2" customWidth="1"/>
    <col min="16132" max="16132" width="7.140625" style="2" customWidth="1"/>
    <col min="16133" max="16134" width="17.5703125" style="2" customWidth="1"/>
    <col min="16135" max="16135" width="24.85546875" style="2" customWidth="1"/>
    <col min="16136" max="16136" width="26.7109375" style="2" customWidth="1"/>
    <col min="16137" max="16384" width="9.140625" style="2"/>
  </cols>
  <sheetData>
    <row r="1" spans="2:9" ht="46.5" customHeight="1" x14ac:dyDescent="0.2">
      <c r="B1" s="281" t="s">
        <v>950</v>
      </c>
      <c r="C1" s="282"/>
      <c r="D1" s="282"/>
      <c r="E1" s="282"/>
      <c r="F1" s="282"/>
      <c r="G1" s="282"/>
      <c r="H1" s="283"/>
      <c r="I1" s="1"/>
    </row>
    <row r="2" spans="2:9" ht="21.75" customHeight="1" x14ac:dyDescent="0.2">
      <c r="B2" s="284" t="s">
        <v>0</v>
      </c>
      <c r="C2" s="285"/>
      <c r="D2" s="285"/>
      <c r="E2" s="285"/>
      <c r="F2" s="285"/>
      <c r="G2" s="285"/>
      <c r="H2" s="286"/>
      <c r="I2" s="1"/>
    </row>
    <row r="3" spans="2:9" ht="36" customHeight="1" x14ac:dyDescent="0.2">
      <c r="B3" s="287" t="s">
        <v>1</v>
      </c>
      <c r="C3" s="288"/>
      <c r="D3" s="288"/>
      <c r="E3" s="288"/>
      <c r="F3" s="288"/>
      <c r="G3" s="288"/>
      <c r="H3" s="289"/>
      <c r="I3" s="1"/>
    </row>
    <row r="4" spans="2:9" ht="15" customHeight="1" x14ac:dyDescent="0.2">
      <c r="B4" s="154">
        <v>1</v>
      </c>
      <c r="C4" s="290">
        <v>2</v>
      </c>
      <c r="D4" s="271"/>
      <c r="E4" s="290">
        <v>3</v>
      </c>
      <c r="F4" s="271"/>
      <c r="G4" s="27">
        <v>4</v>
      </c>
      <c r="H4" s="155">
        <v>5</v>
      </c>
      <c r="I4" s="1"/>
    </row>
    <row r="5" spans="2:9" ht="40.5" customHeight="1" x14ac:dyDescent="0.2">
      <c r="B5" s="156" t="s">
        <v>2</v>
      </c>
      <c r="C5" s="274" t="s">
        <v>3</v>
      </c>
      <c r="D5" s="275"/>
      <c r="E5" s="275"/>
      <c r="F5" s="275"/>
      <c r="G5" s="275"/>
      <c r="H5" s="276"/>
      <c r="I5" s="1"/>
    </row>
    <row r="6" spans="2:9" x14ac:dyDescent="0.2">
      <c r="B6" s="157" t="s">
        <v>4</v>
      </c>
      <c r="C6" s="277" t="s">
        <v>5</v>
      </c>
      <c r="D6" s="278"/>
      <c r="E6" s="277" t="s">
        <v>6</v>
      </c>
      <c r="F6" s="278"/>
      <c r="G6" s="28" t="s">
        <v>7</v>
      </c>
      <c r="H6" s="158" t="s">
        <v>8</v>
      </c>
      <c r="I6" s="3"/>
    </row>
    <row r="7" spans="2:9" x14ac:dyDescent="0.2">
      <c r="B7" s="159">
        <v>1</v>
      </c>
      <c r="C7" s="270"/>
      <c r="D7" s="271"/>
      <c r="E7" s="270"/>
      <c r="F7" s="271"/>
      <c r="G7" s="29"/>
      <c r="H7" s="160"/>
      <c r="I7" s="1"/>
    </row>
    <row r="8" spans="2:9" x14ac:dyDescent="0.2">
      <c r="B8" s="159">
        <v>2</v>
      </c>
      <c r="C8" s="270"/>
      <c r="D8" s="271"/>
      <c r="E8" s="270"/>
      <c r="F8" s="271"/>
      <c r="G8" s="29"/>
      <c r="H8" s="160"/>
      <c r="I8" s="1"/>
    </row>
    <row r="9" spans="2:9" x14ac:dyDescent="0.2">
      <c r="B9" s="159">
        <v>3</v>
      </c>
      <c r="C9" s="270"/>
      <c r="D9" s="271"/>
      <c r="E9" s="270"/>
      <c r="F9" s="271"/>
      <c r="G9" s="29"/>
      <c r="H9" s="160"/>
      <c r="I9" s="1"/>
    </row>
    <row r="10" spans="2:9" x14ac:dyDescent="0.2">
      <c r="B10" s="159">
        <v>4</v>
      </c>
      <c r="C10" s="270"/>
      <c r="D10" s="271"/>
      <c r="E10" s="270"/>
      <c r="F10" s="271"/>
      <c r="G10" s="29"/>
      <c r="H10" s="160"/>
      <c r="I10" s="1"/>
    </row>
    <row r="11" spans="2:9" x14ac:dyDescent="0.2">
      <c r="B11" s="159">
        <v>5</v>
      </c>
      <c r="C11" s="270"/>
      <c r="D11" s="271"/>
      <c r="E11" s="270"/>
      <c r="F11" s="271"/>
      <c r="G11" s="29"/>
      <c r="H11" s="160"/>
      <c r="I11" s="1"/>
    </row>
    <row r="12" spans="2:9" x14ac:dyDescent="0.2">
      <c r="B12" s="159">
        <v>6</v>
      </c>
      <c r="C12" s="270"/>
      <c r="D12" s="271"/>
      <c r="E12" s="270"/>
      <c r="F12" s="271"/>
      <c r="G12" s="29"/>
      <c r="H12" s="160"/>
      <c r="I12" s="1"/>
    </row>
    <row r="13" spans="2:9" x14ac:dyDescent="0.2">
      <c r="B13" s="159">
        <v>7</v>
      </c>
      <c r="C13" s="270"/>
      <c r="D13" s="271"/>
      <c r="E13" s="270"/>
      <c r="F13" s="271"/>
      <c r="G13" s="29"/>
      <c r="H13" s="160"/>
      <c r="I13" s="1"/>
    </row>
    <row r="14" spans="2:9" x14ac:dyDescent="0.2">
      <c r="B14" s="159">
        <v>8</v>
      </c>
      <c r="C14" s="270"/>
      <c r="D14" s="271"/>
      <c r="E14" s="270"/>
      <c r="F14" s="271"/>
      <c r="G14" s="29"/>
      <c r="H14" s="160"/>
      <c r="I14" s="1"/>
    </row>
    <row r="15" spans="2:9" x14ac:dyDescent="0.2">
      <c r="B15" s="159">
        <v>9</v>
      </c>
      <c r="C15" s="270"/>
      <c r="D15" s="271"/>
      <c r="E15" s="270"/>
      <c r="F15" s="271"/>
      <c r="G15" s="29"/>
      <c r="H15" s="160"/>
      <c r="I15" s="1"/>
    </row>
    <row r="16" spans="2:9" x14ac:dyDescent="0.2">
      <c r="B16" s="159">
        <v>10</v>
      </c>
      <c r="C16" s="270"/>
      <c r="D16" s="271"/>
      <c r="E16" s="270"/>
      <c r="F16" s="271"/>
      <c r="G16" s="29"/>
      <c r="H16" s="160"/>
      <c r="I16" s="1"/>
    </row>
    <row r="17" spans="2:9" x14ac:dyDescent="0.2">
      <c r="B17" s="159">
        <v>11</v>
      </c>
      <c r="C17" s="270"/>
      <c r="D17" s="271"/>
      <c r="E17" s="270"/>
      <c r="F17" s="271"/>
      <c r="G17" s="29"/>
      <c r="H17" s="160"/>
      <c r="I17" s="1"/>
    </row>
    <row r="18" spans="2:9" x14ac:dyDescent="0.2">
      <c r="B18" s="159">
        <v>12</v>
      </c>
      <c r="C18" s="270"/>
      <c r="D18" s="271"/>
      <c r="E18" s="270"/>
      <c r="F18" s="271"/>
      <c r="G18" s="29"/>
      <c r="H18" s="160"/>
      <c r="I18" s="1"/>
    </row>
    <row r="19" spans="2:9" x14ac:dyDescent="0.2">
      <c r="B19" s="159">
        <v>13</v>
      </c>
      <c r="C19" s="270"/>
      <c r="D19" s="271"/>
      <c r="E19" s="270"/>
      <c r="F19" s="271"/>
      <c r="G19" s="29"/>
      <c r="H19" s="160"/>
      <c r="I19" s="1"/>
    </row>
    <row r="20" spans="2:9" ht="20.25" customHeight="1" x14ac:dyDescent="0.2">
      <c r="B20" s="156" t="s">
        <v>9</v>
      </c>
      <c r="C20" s="274" t="s">
        <v>10</v>
      </c>
      <c r="D20" s="275"/>
      <c r="E20" s="275"/>
      <c r="F20" s="275"/>
      <c r="G20" s="275"/>
      <c r="H20" s="276"/>
      <c r="I20" s="1"/>
    </row>
    <row r="21" spans="2:9" x14ac:dyDescent="0.2">
      <c r="B21" s="157" t="s">
        <v>4</v>
      </c>
      <c r="C21" s="277" t="s">
        <v>5</v>
      </c>
      <c r="D21" s="278"/>
      <c r="E21" s="277" t="s">
        <v>6</v>
      </c>
      <c r="F21" s="278"/>
      <c r="G21" s="28" t="s">
        <v>7</v>
      </c>
      <c r="H21" s="158" t="s">
        <v>8</v>
      </c>
      <c r="I21" s="1"/>
    </row>
    <row r="22" spans="2:9" x14ac:dyDescent="0.2">
      <c r="B22" s="159">
        <v>1</v>
      </c>
      <c r="C22" s="270"/>
      <c r="D22" s="271"/>
      <c r="E22" s="270"/>
      <c r="F22" s="271"/>
      <c r="G22" s="29"/>
      <c r="H22" s="160"/>
      <c r="I22" s="1"/>
    </row>
    <row r="23" spans="2:9" x14ac:dyDescent="0.2">
      <c r="B23" s="159">
        <v>2</v>
      </c>
      <c r="C23" s="270"/>
      <c r="D23" s="271"/>
      <c r="E23" s="270"/>
      <c r="F23" s="271"/>
      <c r="G23" s="29"/>
      <c r="H23" s="160"/>
      <c r="I23" s="1"/>
    </row>
    <row r="24" spans="2:9" x14ac:dyDescent="0.2">
      <c r="B24" s="159">
        <v>3</v>
      </c>
      <c r="C24" s="270"/>
      <c r="D24" s="271"/>
      <c r="E24" s="270"/>
      <c r="F24" s="271"/>
      <c r="G24" s="29"/>
      <c r="H24" s="160"/>
      <c r="I24" s="1"/>
    </row>
    <row r="25" spans="2:9" x14ac:dyDescent="0.2">
      <c r="B25" s="159">
        <v>4</v>
      </c>
      <c r="C25" s="270"/>
      <c r="D25" s="271"/>
      <c r="E25" s="270"/>
      <c r="F25" s="271"/>
      <c r="G25" s="29"/>
      <c r="H25" s="160"/>
      <c r="I25" s="1"/>
    </row>
    <row r="26" spans="2:9" x14ac:dyDescent="0.2">
      <c r="B26" s="159">
        <v>5</v>
      </c>
      <c r="C26" s="270"/>
      <c r="D26" s="271"/>
      <c r="E26" s="270"/>
      <c r="F26" s="271"/>
      <c r="G26" s="29"/>
      <c r="H26" s="160"/>
      <c r="I26" s="1"/>
    </row>
    <row r="27" spans="2:9" x14ac:dyDescent="0.2">
      <c r="B27" s="159">
        <v>6</v>
      </c>
      <c r="C27" s="270"/>
      <c r="D27" s="271"/>
      <c r="E27" s="270"/>
      <c r="F27" s="271"/>
      <c r="G27" s="29"/>
      <c r="H27" s="160"/>
      <c r="I27" s="1"/>
    </row>
    <row r="28" spans="2:9" x14ac:dyDescent="0.2">
      <c r="B28" s="159">
        <v>7</v>
      </c>
      <c r="C28" s="270"/>
      <c r="D28" s="271"/>
      <c r="E28" s="270"/>
      <c r="F28" s="271"/>
      <c r="G28" s="29"/>
      <c r="H28" s="160"/>
      <c r="I28" s="1"/>
    </row>
    <row r="29" spans="2:9" x14ac:dyDescent="0.2">
      <c r="B29" s="159">
        <v>8</v>
      </c>
      <c r="C29" s="270"/>
      <c r="D29" s="271"/>
      <c r="E29" s="270"/>
      <c r="F29" s="271"/>
      <c r="G29" s="29"/>
      <c r="H29" s="160"/>
      <c r="I29" s="1"/>
    </row>
    <row r="30" spans="2:9" x14ac:dyDescent="0.2">
      <c r="B30" s="159">
        <v>9</v>
      </c>
      <c r="C30" s="270"/>
      <c r="D30" s="271"/>
      <c r="E30" s="270"/>
      <c r="F30" s="271"/>
      <c r="G30" s="29"/>
      <c r="H30" s="160"/>
      <c r="I30" s="1"/>
    </row>
    <row r="31" spans="2:9" x14ac:dyDescent="0.2">
      <c r="B31" s="159">
        <v>10</v>
      </c>
      <c r="C31" s="270"/>
      <c r="D31" s="271"/>
      <c r="E31" s="270"/>
      <c r="F31" s="271"/>
      <c r="G31" s="29"/>
      <c r="H31" s="160"/>
      <c r="I31" s="1"/>
    </row>
    <row r="32" spans="2:9" ht="33.75" customHeight="1" x14ac:dyDescent="0.2">
      <c r="B32" s="156" t="s">
        <v>11</v>
      </c>
      <c r="C32" s="274" t="s">
        <v>12</v>
      </c>
      <c r="D32" s="275"/>
      <c r="E32" s="275"/>
      <c r="F32" s="275"/>
      <c r="G32" s="275"/>
      <c r="H32" s="276"/>
      <c r="I32" s="1"/>
    </row>
    <row r="33" spans="2:9" x14ac:dyDescent="0.2">
      <c r="B33" s="157" t="s">
        <v>4</v>
      </c>
      <c r="C33" s="277" t="s">
        <v>5</v>
      </c>
      <c r="D33" s="278"/>
      <c r="E33" s="277" t="s">
        <v>6</v>
      </c>
      <c r="F33" s="278"/>
      <c r="G33" s="28" t="s">
        <v>7</v>
      </c>
      <c r="H33" s="158" t="s">
        <v>8</v>
      </c>
      <c r="I33" s="1"/>
    </row>
    <row r="34" spans="2:9" x14ac:dyDescent="0.2">
      <c r="B34" s="159">
        <v>1</v>
      </c>
      <c r="C34" s="270"/>
      <c r="D34" s="271"/>
      <c r="E34" s="270"/>
      <c r="F34" s="271"/>
      <c r="G34" s="29"/>
      <c r="H34" s="160"/>
      <c r="I34" s="1"/>
    </row>
    <row r="35" spans="2:9" x14ac:dyDescent="0.2">
      <c r="B35" s="159">
        <v>2</v>
      </c>
      <c r="C35" s="270"/>
      <c r="D35" s="271"/>
      <c r="E35" s="270"/>
      <c r="F35" s="271"/>
      <c r="G35" s="29"/>
      <c r="H35" s="160"/>
      <c r="I35" s="1"/>
    </row>
    <row r="36" spans="2:9" x14ac:dyDescent="0.2">
      <c r="B36" s="159">
        <v>3</v>
      </c>
      <c r="C36" s="270"/>
      <c r="D36" s="271"/>
      <c r="E36" s="270"/>
      <c r="F36" s="271"/>
      <c r="G36" s="29"/>
      <c r="H36" s="160"/>
      <c r="I36" s="1"/>
    </row>
    <row r="37" spans="2:9" x14ac:dyDescent="0.2">
      <c r="B37" s="159">
        <v>4</v>
      </c>
      <c r="C37" s="270"/>
      <c r="D37" s="271"/>
      <c r="E37" s="270"/>
      <c r="F37" s="271"/>
      <c r="G37" s="29"/>
      <c r="H37" s="160"/>
      <c r="I37" s="1"/>
    </row>
    <row r="38" spans="2:9" x14ac:dyDescent="0.2">
      <c r="B38" s="159">
        <v>5</v>
      </c>
      <c r="C38" s="270"/>
      <c r="D38" s="271"/>
      <c r="E38" s="270"/>
      <c r="F38" s="271"/>
      <c r="G38" s="29"/>
      <c r="H38" s="160"/>
      <c r="I38" s="1"/>
    </row>
    <row r="39" spans="2:9" x14ac:dyDescent="0.2">
      <c r="B39" s="159">
        <v>6</v>
      </c>
      <c r="C39" s="270"/>
      <c r="D39" s="271"/>
      <c r="E39" s="270"/>
      <c r="F39" s="271"/>
      <c r="G39" s="29"/>
      <c r="H39" s="160"/>
      <c r="I39" s="1"/>
    </row>
    <row r="40" spans="2:9" x14ac:dyDescent="0.2">
      <c r="B40" s="159">
        <v>7</v>
      </c>
      <c r="C40" s="270"/>
      <c r="D40" s="271"/>
      <c r="E40" s="270"/>
      <c r="F40" s="271"/>
      <c r="G40" s="29"/>
      <c r="H40" s="160"/>
      <c r="I40" s="1"/>
    </row>
    <row r="41" spans="2:9" x14ac:dyDescent="0.2">
      <c r="B41" s="159">
        <v>8</v>
      </c>
      <c r="C41" s="270"/>
      <c r="D41" s="271"/>
      <c r="E41" s="270"/>
      <c r="F41" s="271"/>
      <c r="G41" s="29"/>
      <c r="H41" s="160"/>
      <c r="I41" s="1"/>
    </row>
    <row r="42" spans="2:9" x14ac:dyDescent="0.2">
      <c r="B42" s="159">
        <v>9</v>
      </c>
      <c r="C42" s="270"/>
      <c r="D42" s="271"/>
      <c r="E42" s="270"/>
      <c r="F42" s="271"/>
      <c r="G42" s="29"/>
      <c r="H42" s="160"/>
      <c r="I42" s="1"/>
    </row>
    <row r="43" spans="2:9" x14ac:dyDescent="0.2">
      <c r="B43" s="159">
        <v>10</v>
      </c>
      <c r="C43" s="270"/>
      <c r="D43" s="271"/>
      <c r="E43" s="270"/>
      <c r="F43" s="271"/>
      <c r="G43" s="29"/>
      <c r="H43" s="160"/>
      <c r="I43" s="1"/>
    </row>
    <row r="44" spans="2:9" ht="35.25" customHeight="1" x14ac:dyDescent="0.2">
      <c r="B44" s="156" t="s">
        <v>13</v>
      </c>
      <c r="C44" s="274" t="s">
        <v>14</v>
      </c>
      <c r="D44" s="275"/>
      <c r="E44" s="275"/>
      <c r="F44" s="275"/>
      <c r="G44" s="275"/>
      <c r="H44" s="276"/>
      <c r="I44" s="1"/>
    </row>
    <row r="45" spans="2:9" x14ac:dyDescent="0.2">
      <c r="B45" s="157" t="s">
        <v>4</v>
      </c>
      <c r="C45" s="277" t="s">
        <v>5</v>
      </c>
      <c r="D45" s="278"/>
      <c r="E45" s="277" t="s">
        <v>6</v>
      </c>
      <c r="F45" s="278"/>
      <c r="G45" s="28" t="s">
        <v>7</v>
      </c>
      <c r="H45" s="158" t="s">
        <v>8</v>
      </c>
      <c r="I45" s="1"/>
    </row>
    <row r="46" spans="2:9" x14ac:dyDescent="0.2">
      <c r="B46" s="159">
        <v>1</v>
      </c>
      <c r="C46" s="270"/>
      <c r="D46" s="271"/>
      <c r="E46" s="270"/>
      <c r="F46" s="271"/>
      <c r="G46" s="29"/>
      <c r="H46" s="160"/>
      <c r="I46" s="1"/>
    </row>
    <row r="47" spans="2:9" x14ac:dyDescent="0.2">
      <c r="B47" s="159">
        <v>2</v>
      </c>
      <c r="C47" s="270"/>
      <c r="D47" s="271"/>
      <c r="E47" s="270"/>
      <c r="F47" s="271"/>
      <c r="G47" s="29"/>
      <c r="H47" s="160"/>
      <c r="I47" s="1"/>
    </row>
    <row r="48" spans="2:9" x14ac:dyDescent="0.2">
      <c r="B48" s="159">
        <v>3</v>
      </c>
      <c r="C48" s="270"/>
      <c r="D48" s="271"/>
      <c r="E48" s="270"/>
      <c r="F48" s="271"/>
      <c r="G48" s="29"/>
      <c r="H48" s="160"/>
      <c r="I48" s="1"/>
    </row>
    <row r="49" spans="2:9" x14ac:dyDescent="0.2">
      <c r="B49" s="159">
        <v>4</v>
      </c>
      <c r="C49" s="270"/>
      <c r="D49" s="271"/>
      <c r="E49" s="270"/>
      <c r="F49" s="271"/>
      <c r="G49" s="29"/>
      <c r="H49" s="160"/>
      <c r="I49" s="1"/>
    </row>
    <row r="50" spans="2:9" x14ac:dyDescent="0.2">
      <c r="B50" s="159">
        <v>5</v>
      </c>
      <c r="C50" s="270"/>
      <c r="D50" s="271"/>
      <c r="E50" s="270"/>
      <c r="F50" s="271"/>
      <c r="G50" s="29"/>
      <c r="H50" s="160"/>
      <c r="I50" s="1"/>
    </row>
    <row r="51" spans="2:9" x14ac:dyDescent="0.2">
      <c r="B51" s="159">
        <v>6</v>
      </c>
      <c r="C51" s="270"/>
      <c r="D51" s="271"/>
      <c r="E51" s="270"/>
      <c r="F51" s="271"/>
      <c r="G51" s="29"/>
      <c r="H51" s="160"/>
      <c r="I51" s="1"/>
    </row>
    <row r="52" spans="2:9" x14ac:dyDescent="0.2">
      <c r="B52" s="159">
        <v>7</v>
      </c>
      <c r="C52" s="270"/>
      <c r="D52" s="271"/>
      <c r="E52" s="270"/>
      <c r="F52" s="271"/>
      <c r="G52" s="29"/>
      <c r="H52" s="160"/>
      <c r="I52" s="1"/>
    </row>
    <row r="53" spans="2:9" x14ac:dyDescent="0.2">
      <c r="B53" s="159">
        <v>8</v>
      </c>
      <c r="C53" s="270"/>
      <c r="D53" s="271"/>
      <c r="E53" s="270"/>
      <c r="F53" s="271"/>
      <c r="G53" s="29"/>
      <c r="H53" s="160"/>
      <c r="I53" s="1"/>
    </row>
    <row r="54" spans="2:9" x14ac:dyDescent="0.2">
      <c r="B54" s="159">
        <v>9</v>
      </c>
      <c r="C54" s="270"/>
      <c r="D54" s="271"/>
      <c r="E54" s="270"/>
      <c r="F54" s="271"/>
      <c r="G54" s="29"/>
      <c r="H54" s="160"/>
      <c r="I54" s="1"/>
    </row>
    <row r="55" spans="2:9" x14ac:dyDescent="0.2">
      <c r="B55" s="159">
        <v>10</v>
      </c>
      <c r="C55" s="270"/>
      <c r="D55" s="271"/>
      <c r="E55" s="270"/>
      <c r="F55" s="271"/>
      <c r="G55" s="29"/>
      <c r="H55" s="160"/>
      <c r="I55" s="1"/>
    </row>
    <row r="56" spans="2:9" ht="30.75" customHeight="1" x14ac:dyDescent="0.2">
      <c r="B56" s="156" t="s">
        <v>15</v>
      </c>
      <c r="C56" s="274" t="s">
        <v>16</v>
      </c>
      <c r="D56" s="275"/>
      <c r="E56" s="275"/>
      <c r="F56" s="275"/>
      <c r="G56" s="275"/>
      <c r="H56" s="276"/>
      <c r="I56" s="1"/>
    </row>
    <row r="57" spans="2:9" x14ac:dyDescent="0.2">
      <c r="B57" s="157" t="s">
        <v>4</v>
      </c>
      <c r="C57" s="277" t="s">
        <v>5</v>
      </c>
      <c r="D57" s="278"/>
      <c r="E57" s="277" t="s">
        <v>6</v>
      </c>
      <c r="F57" s="278"/>
      <c r="G57" s="28" t="s">
        <v>7</v>
      </c>
      <c r="H57" s="158" t="s">
        <v>8</v>
      </c>
      <c r="I57" s="1"/>
    </row>
    <row r="58" spans="2:9" x14ac:dyDescent="0.2">
      <c r="B58" s="159">
        <v>1</v>
      </c>
      <c r="C58" s="270"/>
      <c r="D58" s="271"/>
      <c r="E58" s="270"/>
      <c r="F58" s="271"/>
      <c r="G58" s="29"/>
      <c r="H58" s="160"/>
      <c r="I58" s="1"/>
    </row>
    <row r="59" spans="2:9" x14ac:dyDescent="0.2">
      <c r="B59" s="159">
        <v>2</v>
      </c>
      <c r="C59" s="270"/>
      <c r="D59" s="271"/>
      <c r="E59" s="270"/>
      <c r="F59" s="271"/>
      <c r="G59" s="29"/>
      <c r="H59" s="160"/>
      <c r="I59" s="1"/>
    </row>
    <row r="60" spans="2:9" x14ac:dyDescent="0.2">
      <c r="B60" s="159">
        <v>3</v>
      </c>
      <c r="C60" s="270"/>
      <c r="D60" s="271"/>
      <c r="E60" s="270"/>
      <c r="F60" s="271"/>
      <c r="G60" s="29"/>
      <c r="H60" s="160"/>
      <c r="I60" s="1"/>
    </row>
    <row r="61" spans="2:9" x14ac:dyDescent="0.2">
      <c r="B61" s="159">
        <v>4</v>
      </c>
      <c r="C61" s="270"/>
      <c r="D61" s="271"/>
      <c r="E61" s="270"/>
      <c r="F61" s="271"/>
      <c r="G61" s="29"/>
      <c r="H61" s="160"/>
      <c r="I61" s="1"/>
    </row>
    <row r="62" spans="2:9" x14ac:dyDescent="0.2">
      <c r="B62" s="159">
        <v>5</v>
      </c>
      <c r="C62" s="270"/>
      <c r="D62" s="271"/>
      <c r="E62" s="270"/>
      <c r="F62" s="271"/>
      <c r="G62" s="29"/>
      <c r="H62" s="160"/>
      <c r="I62" s="1"/>
    </row>
    <row r="63" spans="2:9" x14ac:dyDescent="0.2">
      <c r="B63" s="159">
        <v>6</v>
      </c>
      <c r="C63" s="270"/>
      <c r="D63" s="271"/>
      <c r="E63" s="270"/>
      <c r="F63" s="271"/>
      <c r="G63" s="29"/>
      <c r="H63" s="160"/>
      <c r="I63" s="1"/>
    </row>
    <row r="64" spans="2:9" x14ac:dyDescent="0.2">
      <c r="B64" s="159">
        <v>7</v>
      </c>
      <c r="C64" s="270"/>
      <c r="D64" s="271"/>
      <c r="E64" s="270"/>
      <c r="F64" s="271"/>
      <c r="G64" s="29"/>
      <c r="H64" s="160"/>
      <c r="I64" s="1"/>
    </row>
    <row r="65" spans="2:9" x14ac:dyDescent="0.2">
      <c r="B65" s="159">
        <v>8</v>
      </c>
      <c r="C65" s="270"/>
      <c r="D65" s="271"/>
      <c r="E65" s="270"/>
      <c r="F65" s="271"/>
      <c r="G65" s="29"/>
      <c r="H65" s="160"/>
      <c r="I65" s="1"/>
    </row>
    <row r="66" spans="2:9" x14ac:dyDescent="0.2">
      <c r="B66" s="159">
        <v>9</v>
      </c>
      <c r="C66" s="270"/>
      <c r="D66" s="271"/>
      <c r="E66" s="270"/>
      <c r="F66" s="271"/>
      <c r="G66" s="29"/>
      <c r="H66" s="160"/>
      <c r="I66" s="1"/>
    </row>
    <row r="67" spans="2:9" x14ac:dyDescent="0.2">
      <c r="B67" s="159">
        <v>10</v>
      </c>
      <c r="C67" s="270"/>
      <c r="D67" s="271"/>
      <c r="E67" s="270"/>
      <c r="F67" s="271"/>
      <c r="G67" s="29"/>
      <c r="H67" s="160"/>
      <c r="I67" s="1"/>
    </row>
    <row r="68" spans="2:9" ht="33" customHeight="1" x14ac:dyDescent="0.2">
      <c r="B68" s="156" t="s">
        <v>17</v>
      </c>
      <c r="C68" s="274" t="s">
        <v>18</v>
      </c>
      <c r="D68" s="275"/>
      <c r="E68" s="275"/>
      <c r="F68" s="275"/>
      <c r="G68" s="275"/>
      <c r="H68" s="276"/>
      <c r="I68" s="1"/>
    </row>
    <row r="69" spans="2:9" ht="14.25" customHeight="1" x14ac:dyDescent="0.2">
      <c r="B69" s="157" t="s">
        <v>4</v>
      </c>
      <c r="C69" s="277" t="s">
        <v>5</v>
      </c>
      <c r="D69" s="278"/>
      <c r="E69" s="277" t="s">
        <v>6</v>
      </c>
      <c r="F69" s="278"/>
      <c r="G69" s="28" t="s">
        <v>7</v>
      </c>
      <c r="H69" s="158" t="s">
        <v>8</v>
      </c>
      <c r="I69" s="1"/>
    </row>
    <row r="70" spans="2:9" x14ac:dyDescent="0.2">
      <c r="B70" s="159">
        <v>1</v>
      </c>
      <c r="C70" s="270"/>
      <c r="D70" s="271"/>
      <c r="E70" s="270"/>
      <c r="F70" s="271"/>
      <c r="G70" s="29"/>
      <c r="H70" s="160"/>
      <c r="I70" s="1"/>
    </row>
    <row r="71" spans="2:9" x14ac:dyDescent="0.2">
      <c r="B71" s="159">
        <v>2</v>
      </c>
      <c r="C71" s="270"/>
      <c r="D71" s="271"/>
      <c r="E71" s="270"/>
      <c r="F71" s="271"/>
      <c r="G71" s="29"/>
      <c r="H71" s="160"/>
      <c r="I71" s="1"/>
    </row>
    <row r="72" spans="2:9" x14ac:dyDescent="0.2">
      <c r="B72" s="159">
        <v>3</v>
      </c>
      <c r="C72" s="270"/>
      <c r="D72" s="271"/>
      <c r="E72" s="270"/>
      <c r="F72" s="271"/>
      <c r="G72" s="29"/>
      <c r="H72" s="160"/>
      <c r="I72" s="1"/>
    </row>
    <row r="73" spans="2:9" x14ac:dyDescent="0.2">
      <c r="B73" s="159">
        <v>4</v>
      </c>
      <c r="C73" s="270"/>
      <c r="D73" s="271"/>
      <c r="E73" s="270"/>
      <c r="F73" s="271"/>
      <c r="G73" s="29"/>
      <c r="H73" s="160"/>
      <c r="I73" s="1"/>
    </row>
    <row r="74" spans="2:9" x14ac:dyDescent="0.2">
      <c r="B74" s="159">
        <v>5</v>
      </c>
      <c r="C74" s="270"/>
      <c r="D74" s="271"/>
      <c r="E74" s="270"/>
      <c r="F74" s="271"/>
      <c r="G74" s="29"/>
      <c r="H74" s="160"/>
      <c r="I74" s="1"/>
    </row>
    <row r="75" spans="2:9" x14ac:dyDescent="0.2">
      <c r="B75" s="159">
        <v>6</v>
      </c>
      <c r="C75" s="270"/>
      <c r="D75" s="271"/>
      <c r="E75" s="270"/>
      <c r="F75" s="271"/>
      <c r="G75" s="29"/>
      <c r="H75" s="160"/>
      <c r="I75" s="1"/>
    </row>
    <row r="76" spans="2:9" x14ac:dyDescent="0.2">
      <c r="B76" s="159">
        <v>7</v>
      </c>
      <c r="C76" s="270"/>
      <c r="D76" s="271"/>
      <c r="E76" s="270"/>
      <c r="F76" s="271"/>
      <c r="G76" s="29"/>
      <c r="H76" s="160"/>
      <c r="I76" s="1"/>
    </row>
    <row r="77" spans="2:9" x14ac:dyDescent="0.2">
      <c r="B77" s="159">
        <v>8</v>
      </c>
      <c r="C77" s="270"/>
      <c r="D77" s="271"/>
      <c r="E77" s="270"/>
      <c r="F77" s="271"/>
      <c r="G77" s="29"/>
      <c r="H77" s="160"/>
      <c r="I77" s="1"/>
    </row>
    <row r="78" spans="2:9" x14ac:dyDescent="0.2">
      <c r="B78" s="159">
        <v>9</v>
      </c>
      <c r="C78" s="270"/>
      <c r="D78" s="271"/>
      <c r="E78" s="270"/>
      <c r="F78" s="271"/>
      <c r="G78" s="29"/>
      <c r="H78" s="160"/>
      <c r="I78" s="1"/>
    </row>
    <row r="79" spans="2:9" x14ac:dyDescent="0.2">
      <c r="B79" s="159">
        <v>10</v>
      </c>
      <c r="C79" s="270"/>
      <c r="D79" s="271"/>
      <c r="E79" s="270"/>
      <c r="F79" s="271"/>
      <c r="G79" s="29"/>
      <c r="H79" s="160"/>
      <c r="I79" s="1"/>
    </row>
    <row r="80" spans="2:9" x14ac:dyDescent="0.2">
      <c r="B80" s="159">
        <v>11</v>
      </c>
      <c r="C80" s="270"/>
      <c r="D80" s="280"/>
      <c r="E80" s="270"/>
      <c r="F80" s="280"/>
      <c r="G80" s="29"/>
      <c r="H80" s="160"/>
      <c r="I80" s="1"/>
    </row>
    <row r="81" spans="2:9" x14ac:dyDescent="0.2">
      <c r="B81" s="159">
        <v>12</v>
      </c>
      <c r="C81" s="270"/>
      <c r="D81" s="280"/>
      <c r="E81" s="270"/>
      <c r="F81" s="280"/>
      <c r="G81" s="29"/>
      <c r="H81" s="160"/>
      <c r="I81" s="1"/>
    </row>
    <row r="82" spans="2:9" ht="22.5" customHeight="1" x14ac:dyDescent="0.2">
      <c r="B82" s="156" t="s">
        <v>19</v>
      </c>
      <c r="C82" s="274" t="s">
        <v>20</v>
      </c>
      <c r="D82" s="275"/>
      <c r="E82" s="275"/>
      <c r="F82" s="275"/>
      <c r="G82" s="275"/>
      <c r="H82" s="276"/>
      <c r="I82" s="1"/>
    </row>
    <row r="83" spans="2:9" x14ac:dyDescent="0.2">
      <c r="B83" s="157" t="s">
        <v>4</v>
      </c>
      <c r="C83" s="277" t="s">
        <v>5</v>
      </c>
      <c r="D83" s="278"/>
      <c r="E83" s="277" t="s">
        <v>6</v>
      </c>
      <c r="F83" s="278"/>
      <c r="G83" s="28" t="s">
        <v>7</v>
      </c>
      <c r="H83" s="158" t="s">
        <v>8</v>
      </c>
      <c r="I83" s="1"/>
    </row>
    <row r="84" spans="2:9" x14ac:dyDescent="0.2">
      <c r="B84" s="159">
        <v>1</v>
      </c>
      <c r="C84" s="270"/>
      <c r="D84" s="271"/>
      <c r="E84" s="270"/>
      <c r="F84" s="271"/>
      <c r="G84" s="29"/>
      <c r="H84" s="160"/>
      <c r="I84" s="1"/>
    </row>
    <row r="85" spans="2:9" x14ac:dyDescent="0.2">
      <c r="B85" s="159">
        <v>2</v>
      </c>
      <c r="C85" s="270"/>
      <c r="D85" s="271"/>
      <c r="E85" s="270"/>
      <c r="F85" s="271"/>
      <c r="G85" s="29"/>
      <c r="H85" s="160"/>
      <c r="I85" s="1"/>
    </row>
    <row r="86" spans="2:9" x14ac:dyDescent="0.2">
      <c r="B86" s="159">
        <v>3</v>
      </c>
      <c r="C86" s="270"/>
      <c r="D86" s="271"/>
      <c r="E86" s="270"/>
      <c r="F86" s="271"/>
      <c r="G86" s="29"/>
      <c r="H86" s="160"/>
      <c r="I86" s="1"/>
    </row>
    <row r="87" spans="2:9" x14ac:dyDescent="0.2">
      <c r="B87" s="159">
        <v>4</v>
      </c>
      <c r="C87" s="270"/>
      <c r="D87" s="271"/>
      <c r="E87" s="270"/>
      <c r="F87" s="271"/>
      <c r="G87" s="29"/>
      <c r="H87" s="160"/>
      <c r="I87" s="1"/>
    </row>
    <row r="88" spans="2:9" x14ac:dyDescent="0.2">
      <c r="B88" s="159">
        <v>5</v>
      </c>
      <c r="C88" s="270"/>
      <c r="D88" s="271"/>
      <c r="E88" s="270"/>
      <c r="F88" s="271"/>
      <c r="G88" s="29"/>
      <c r="H88" s="160"/>
      <c r="I88" s="1"/>
    </row>
    <row r="89" spans="2:9" x14ac:dyDescent="0.2">
      <c r="B89" s="159">
        <v>6</v>
      </c>
      <c r="C89" s="270"/>
      <c r="D89" s="271"/>
      <c r="E89" s="270"/>
      <c r="F89" s="271"/>
      <c r="G89" s="29"/>
      <c r="H89" s="160"/>
      <c r="I89" s="1"/>
    </row>
    <row r="90" spans="2:9" x14ac:dyDescent="0.2">
      <c r="B90" s="159">
        <v>7</v>
      </c>
      <c r="C90" s="270"/>
      <c r="D90" s="271"/>
      <c r="E90" s="270"/>
      <c r="F90" s="271"/>
      <c r="G90" s="29"/>
      <c r="H90" s="160"/>
      <c r="I90" s="1"/>
    </row>
    <row r="91" spans="2:9" x14ac:dyDescent="0.2">
      <c r="B91" s="159">
        <v>8</v>
      </c>
      <c r="C91" s="270"/>
      <c r="D91" s="271"/>
      <c r="E91" s="270"/>
      <c r="F91" s="271"/>
      <c r="G91" s="29"/>
      <c r="H91" s="160"/>
      <c r="I91" s="1"/>
    </row>
    <row r="92" spans="2:9" x14ac:dyDescent="0.2">
      <c r="B92" s="159">
        <v>9</v>
      </c>
      <c r="C92" s="270"/>
      <c r="D92" s="271"/>
      <c r="E92" s="270"/>
      <c r="F92" s="271"/>
      <c r="G92" s="29"/>
      <c r="H92" s="160"/>
      <c r="I92" s="1"/>
    </row>
    <row r="93" spans="2:9" x14ac:dyDescent="0.2">
      <c r="B93" s="159">
        <v>10</v>
      </c>
      <c r="C93" s="270"/>
      <c r="D93" s="271"/>
      <c r="E93" s="270"/>
      <c r="F93" s="271"/>
      <c r="G93" s="29"/>
      <c r="H93" s="160"/>
      <c r="I93" s="1"/>
    </row>
    <row r="94" spans="2:9" x14ac:dyDescent="0.2">
      <c r="B94" s="159">
        <v>11</v>
      </c>
      <c r="C94" s="270"/>
      <c r="D94" s="271"/>
      <c r="E94" s="270"/>
      <c r="F94" s="271"/>
      <c r="G94" s="29"/>
      <c r="H94" s="160"/>
      <c r="I94" s="1"/>
    </row>
    <row r="95" spans="2:9" x14ac:dyDescent="0.2">
      <c r="B95" s="159">
        <v>12</v>
      </c>
      <c r="C95" s="270"/>
      <c r="D95" s="271"/>
      <c r="E95" s="270"/>
      <c r="F95" s="271"/>
      <c r="G95" s="29"/>
      <c r="H95" s="160"/>
      <c r="I95" s="1"/>
    </row>
    <row r="96" spans="2:9" x14ac:dyDescent="0.2">
      <c r="B96" s="159">
        <v>13</v>
      </c>
      <c r="C96" s="270"/>
      <c r="D96" s="271"/>
      <c r="E96" s="270"/>
      <c r="F96" s="271"/>
      <c r="G96" s="29"/>
      <c r="H96" s="160"/>
      <c r="I96" s="1"/>
    </row>
    <row r="97" spans="2:9" x14ac:dyDescent="0.2">
      <c r="B97" s="159">
        <v>14</v>
      </c>
      <c r="C97" s="270"/>
      <c r="D97" s="271"/>
      <c r="E97" s="270"/>
      <c r="F97" s="271"/>
      <c r="G97" s="29"/>
      <c r="H97" s="160"/>
      <c r="I97" s="1"/>
    </row>
    <row r="98" spans="2:9" x14ac:dyDescent="0.2">
      <c r="B98" s="159">
        <v>15</v>
      </c>
      <c r="C98" s="270"/>
      <c r="D98" s="271"/>
      <c r="E98" s="270"/>
      <c r="F98" s="271"/>
      <c r="G98" s="29"/>
      <c r="H98" s="160"/>
      <c r="I98" s="1"/>
    </row>
    <row r="99" spans="2:9" x14ac:dyDescent="0.2">
      <c r="B99" s="159">
        <v>16</v>
      </c>
      <c r="C99" s="270"/>
      <c r="D99" s="271"/>
      <c r="E99" s="270"/>
      <c r="F99" s="271"/>
      <c r="G99" s="29"/>
      <c r="H99" s="160"/>
      <c r="I99" s="1"/>
    </row>
    <row r="100" spans="2:9" x14ac:dyDescent="0.2">
      <c r="B100" s="159">
        <v>17</v>
      </c>
      <c r="C100" s="270"/>
      <c r="D100" s="271"/>
      <c r="E100" s="270"/>
      <c r="F100" s="271"/>
      <c r="G100" s="29"/>
      <c r="H100" s="160"/>
      <c r="I100" s="1"/>
    </row>
    <row r="101" spans="2:9" x14ac:dyDescent="0.2">
      <c r="B101" s="159">
        <v>18</v>
      </c>
      <c r="C101" s="270"/>
      <c r="D101" s="271"/>
      <c r="E101" s="270"/>
      <c r="F101" s="271"/>
      <c r="G101" s="29"/>
      <c r="H101" s="160"/>
      <c r="I101" s="1"/>
    </row>
    <row r="102" spans="2:9" x14ac:dyDescent="0.2">
      <c r="B102" s="159">
        <v>19</v>
      </c>
      <c r="C102" s="270"/>
      <c r="D102" s="271"/>
      <c r="E102" s="270"/>
      <c r="F102" s="271"/>
      <c r="G102" s="29"/>
      <c r="H102" s="160"/>
      <c r="I102" s="1"/>
    </row>
    <row r="103" spans="2:9" x14ac:dyDescent="0.2">
      <c r="B103" s="159">
        <v>20</v>
      </c>
      <c r="C103" s="270"/>
      <c r="D103" s="271"/>
      <c r="E103" s="270"/>
      <c r="F103" s="271"/>
      <c r="G103" s="29"/>
      <c r="H103" s="160"/>
      <c r="I103" s="1"/>
    </row>
    <row r="104" spans="2:9" x14ac:dyDescent="0.2">
      <c r="B104" s="159">
        <v>21</v>
      </c>
      <c r="C104" s="270"/>
      <c r="D104" s="271"/>
      <c r="E104" s="270"/>
      <c r="F104" s="271"/>
      <c r="G104" s="29"/>
      <c r="H104" s="160"/>
      <c r="I104" s="1"/>
    </row>
    <row r="105" spans="2:9" x14ac:dyDescent="0.2">
      <c r="B105" s="159">
        <v>22</v>
      </c>
      <c r="C105" s="270"/>
      <c r="D105" s="271"/>
      <c r="E105" s="270"/>
      <c r="F105" s="271"/>
      <c r="G105" s="29"/>
      <c r="H105" s="160"/>
      <c r="I105" s="1"/>
    </row>
    <row r="106" spans="2:9" x14ac:dyDescent="0.2">
      <c r="B106" s="159">
        <v>23</v>
      </c>
      <c r="C106" s="270"/>
      <c r="D106" s="271"/>
      <c r="E106" s="270"/>
      <c r="F106" s="271"/>
      <c r="G106" s="29"/>
      <c r="H106" s="160"/>
      <c r="I106" s="1"/>
    </row>
    <row r="107" spans="2:9" x14ac:dyDescent="0.2">
      <c r="B107" s="159">
        <v>24</v>
      </c>
      <c r="C107" s="270"/>
      <c r="D107" s="271"/>
      <c r="E107" s="270"/>
      <c r="F107" s="271"/>
      <c r="G107" s="29"/>
      <c r="H107" s="160"/>
      <c r="I107" s="1"/>
    </row>
    <row r="108" spans="2:9" x14ac:dyDescent="0.2">
      <c r="B108" s="159">
        <v>25</v>
      </c>
      <c r="C108" s="270"/>
      <c r="D108" s="271"/>
      <c r="E108" s="270"/>
      <c r="F108" s="271"/>
      <c r="G108" s="29"/>
      <c r="H108" s="160"/>
      <c r="I108" s="1"/>
    </row>
    <row r="109" spans="2:9" x14ac:dyDescent="0.2">
      <c r="B109" s="159">
        <v>26</v>
      </c>
      <c r="C109" s="270"/>
      <c r="D109" s="271"/>
      <c r="E109" s="270"/>
      <c r="F109" s="271"/>
      <c r="G109" s="29"/>
      <c r="H109" s="160"/>
      <c r="I109" s="1"/>
    </row>
    <row r="110" spans="2:9" x14ac:dyDescent="0.2">
      <c r="B110" s="159">
        <v>27</v>
      </c>
      <c r="C110" s="270"/>
      <c r="D110" s="271"/>
      <c r="E110" s="270"/>
      <c r="F110" s="271"/>
      <c r="G110" s="29"/>
      <c r="H110" s="160"/>
      <c r="I110" s="1"/>
    </row>
    <row r="111" spans="2:9" x14ac:dyDescent="0.2">
      <c r="B111" s="159">
        <v>28</v>
      </c>
      <c r="C111" s="270"/>
      <c r="D111" s="271"/>
      <c r="E111" s="270"/>
      <c r="F111" s="271"/>
      <c r="G111" s="29"/>
      <c r="H111" s="160"/>
      <c r="I111" s="1"/>
    </row>
    <row r="112" spans="2:9" x14ac:dyDescent="0.2">
      <c r="B112" s="159">
        <v>29</v>
      </c>
      <c r="C112" s="270"/>
      <c r="D112" s="271"/>
      <c r="E112" s="270"/>
      <c r="F112" s="271"/>
      <c r="G112" s="29"/>
      <c r="H112" s="160"/>
      <c r="I112" s="1"/>
    </row>
    <row r="113" spans="2:9" x14ac:dyDescent="0.2">
      <c r="B113" s="159">
        <v>30</v>
      </c>
      <c r="C113" s="270"/>
      <c r="D113" s="271"/>
      <c r="E113" s="270"/>
      <c r="F113" s="271"/>
      <c r="G113" s="29"/>
      <c r="H113" s="160"/>
      <c r="I113" s="1"/>
    </row>
    <row r="114" spans="2:9" ht="21.75" customHeight="1" x14ac:dyDescent="0.2">
      <c r="B114" s="156" t="s">
        <v>21</v>
      </c>
      <c r="C114" s="274" t="s">
        <v>22</v>
      </c>
      <c r="D114" s="275"/>
      <c r="E114" s="275"/>
      <c r="F114" s="275"/>
      <c r="G114" s="275"/>
      <c r="H114" s="276"/>
      <c r="I114" s="1"/>
    </row>
    <row r="115" spans="2:9" ht="20.25" customHeight="1" x14ac:dyDescent="0.2">
      <c r="B115" s="157" t="s">
        <v>4</v>
      </c>
      <c r="C115" s="277" t="s">
        <v>23</v>
      </c>
      <c r="D115" s="278"/>
      <c r="E115" s="277" t="s">
        <v>6</v>
      </c>
      <c r="F115" s="278"/>
      <c r="G115" s="28" t="s">
        <v>7</v>
      </c>
      <c r="H115" s="161" t="s">
        <v>24</v>
      </c>
      <c r="I115" s="1"/>
    </row>
    <row r="116" spans="2:9" ht="29.25" customHeight="1" x14ac:dyDescent="0.2">
      <c r="B116" s="159" t="s">
        <v>25</v>
      </c>
      <c r="C116" s="270"/>
      <c r="D116" s="271"/>
      <c r="E116" s="272" t="s">
        <v>26</v>
      </c>
      <c r="F116" s="273"/>
      <c r="G116" s="29"/>
      <c r="H116" s="160"/>
      <c r="I116" s="1"/>
    </row>
    <row r="117" spans="2:9" ht="30" customHeight="1" x14ac:dyDescent="0.2">
      <c r="B117" s="159" t="s">
        <v>27</v>
      </c>
      <c r="C117" s="270"/>
      <c r="D117" s="271"/>
      <c r="E117" s="279" t="s">
        <v>28</v>
      </c>
      <c r="F117" s="273"/>
      <c r="G117" s="29"/>
      <c r="H117" s="160"/>
      <c r="I117" s="1"/>
    </row>
    <row r="118" spans="2:9" ht="31.5" customHeight="1" x14ac:dyDescent="0.2">
      <c r="B118" s="159" t="s">
        <v>29</v>
      </c>
      <c r="C118" s="270"/>
      <c r="D118" s="271"/>
      <c r="E118" s="272" t="s">
        <v>30</v>
      </c>
      <c r="F118" s="273"/>
      <c r="G118" s="29"/>
      <c r="H118" s="160"/>
      <c r="I118" s="1"/>
    </row>
    <row r="119" spans="2:9" ht="32.25" customHeight="1" x14ac:dyDescent="0.2">
      <c r="B119" s="159" t="s">
        <v>31</v>
      </c>
      <c r="C119" s="270"/>
      <c r="D119" s="271"/>
      <c r="E119" s="272" t="s">
        <v>32</v>
      </c>
      <c r="F119" s="273"/>
      <c r="G119" s="29"/>
      <c r="H119" s="160"/>
      <c r="I119" s="1"/>
    </row>
    <row r="120" spans="2:9" ht="26.25" customHeight="1" x14ac:dyDescent="0.2">
      <c r="B120" s="159" t="s">
        <v>33</v>
      </c>
      <c r="C120" s="270"/>
      <c r="D120" s="271"/>
      <c r="E120" s="272" t="s">
        <v>34</v>
      </c>
      <c r="F120" s="273"/>
      <c r="G120" s="29"/>
      <c r="H120" s="160"/>
      <c r="I120" s="1"/>
    </row>
    <row r="121" spans="2:9" ht="31.5" customHeight="1" x14ac:dyDescent="0.2">
      <c r="B121" s="159" t="s">
        <v>35</v>
      </c>
      <c r="C121" s="270"/>
      <c r="D121" s="271"/>
      <c r="E121" s="272" t="s">
        <v>933</v>
      </c>
      <c r="F121" s="273"/>
      <c r="G121" s="29"/>
      <c r="H121" s="160"/>
      <c r="I121" s="1"/>
    </row>
    <row r="122" spans="2:9" ht="30" customHeight="1" x14ac:dyDescent="0.2">
      <c r="B122" s="159" t="s">
        <v>36</v>
      </c>
      <c r="C122" s="270"/>
      <c r="D122" s="271"/>
      <c r="E122" s="272" t="s">
        <v>933</v>
      </c>
      <c r="F122" s="273"/>
      <c r="G122" s="29"/>
      <c r="H122" s="160"/>
      <c r="I122" s="1"/>
    </row>
    <row r="123" spans="2:9" ht="36" customHeight="1" x14ac:dyDescent="0.2">
      <c r="B123" s="159" t="s">
        <v>37</v>
      </c>
      <c r="C123" s="270"/>
      <c r="D123" s="271"/>
      <c r="E123" s="272" t="s">
        <v>934</v>
      </c>
      <c r="F123" s="273"/>
      <c r="G123" s="29"/>
      <c r="H123" s="160"/>
      <c r="I123" s="1"/>
    </row>
    <row r="124" spans="2:9" ht="34.5" customHeight="1" x14ac:dyDescent="0.2">
      <c r="B124" s="159" t="s">
        <v>38</v>
      </c>
      <c r="C124" s="270"/>
      <c r="D124" s="271"/>
      <c r="E124" s="272" t="s">
        <v>934</v>
      </c>
      <c r="F124" s="273"/>
      <c r="G124" s="29"/>
      <c r="H124" s="160"/>
      <c r="I124" s="1"/>
    </row>
    <row r="125" spans="2:9" ht="36.75" customHeight="1" x14ac:dyDescent="0.2">
      <c r="B125" s="156" t="s">
        <v>40</v>
      </c>
      <c r="C125" s="274" t="s">
        <v>1029</v>
      </c>
      <c r="D125" s="275"/>
      <c r="E125" s="275"/>
      <c r="F125" s="275"/>
      <c r="G125" s="275"/>
      <c r="H125" s="276"/>
      <c r="I125" s="1"/>
    </row>
    <row r="126" spans="2:9" x14ac:dyDescent="0.2">
      <c r="B126" s="157" t="s">
        <v>4</v>
      </c>
      <c r="C126" s="171" t="s">
        <v>1026</v>
      </c>
      <c r="D126" s="178"/>
      <c r="E126" s="171" t="s">
        <v>6</v>
      </c>
      <c r="F126" s="171" t="s">
        <v>1027</v>
      </c>
      <c r="G126" s="171" t="s">
        <v>41</v>
      </c>
      <c r="H126" s="161" t="s">
        <v>1028</v>
      </c>
      <c r="I126" s="1"/>
    </row>
    <row r="127" spans="2:9" ht="76.5" x14ac:dyDescent="0.2">
      <c r="B127" s="159">
        <v>5.0999999999999996</v>
      </c>
      <c r="C127" s="266"/>
      <c r="D127" s="267"/>
      <c r="E127" s="170" t="s">
        <v>935</v>
      </c>
      <c r="F127" s="179"/>
      <c r="G127" s="29"/>
      <c r="H127" s="160"/>
      <c r="I127" s="1"/>
    </row>
    <row r="128" spans="2:9" ht="76.5" x14ac:dyDescent="0.2">
      <c r="B128" s="159" t="s">
        <v>42</v>
      </c>
      <c r="C128" s="266"/>
      <c r="D128" s="267"/>
      <c r="E128" s="170" t="s">
        <v>936</v>
      </c>
      <c r="F128" s="179"/>
      <c r="G128" s="29"/>
      <c r="H128" s="160"/>
      <c r="I128" s="1"/>
    </row>
    <row r="129" spans="2:9" ht="63.75" x14ac:dyDescent="0.2">
      <c r="B129" s="159" t="s">
        <v>43</v>
      </c>
      <c r="C129" s="266"/>
      <c r="D129" s="267"/>
      <c r="E129" s="170" t="s">
        <v>937</v>
      </c>
      <c r="F129" s="179"/>
      <c r="G129" s="29"/>
      <c r="H129" s="160"/>
      <c r="I129" s="1"/>
    </row>
    <row r="130" spans="2:9" ht="63.75" x14ac:dyDescent="0.2">
      <c r="B130" s="159" t="s">
        <v>44</v>
      </c>
      <c r="C130" s="266"/>
      <c r="D130" s="267"/>
      <c r="E130" s="170" t="s">
        <v>938</v>
      </c>
      <c r="F130" s="179"/>
      <c r="G130" s="29"/>
      <c r="H130" s="160"/>
      <c r="I130" s="1"/>
    </row>
    <row r="131" spans="2:9" ht="76.5" x14ac:dyDescent="0.2">
      <c r="B131" s="159" t="s">
        <v>45</v>
      </c>
      <c r="C131" s="266"/>
      <c r="D131" s="267"/>
      <c r="E131" s="170" t="s">
        <v>939</v>
      </c>
      <c r="F131" s="180"/>
      <c r="G131" s="29"/>
      <c r="H131" s="160"/>
      <c r="I131" s="1"/>
    </row>
    <row r="132" spans="2:9" ht="51" x14ac:dyDescent="0.2">
      <c r="B132" s="159" t="s">
        <v>46</v>
      </c>
      <c r="C132" s="266"/>
      <c r="D132" s="267"/>
      <c r="E132" s="170" t="s">
        <v>48</v>
      </c>
      <c r="F132" s="180"/>
      <c r="G132" s="29"/>
      <c r="H132" s="160"/>
      <c r="I132" s="1"/>
    </row>
    <row r="133" spans="2:9" ht="76.5" x14ac:dyDescent="0.2">
      <c r="B133" s="159" t="s">
        <v>47</v>
      </c>
      <c r="C133" s="266"/>
      <c r="D133" s="267"/>
      <c r="E133" s="170" t="s">
        <v>940</v>
      </c>
      <c r="F133" s="180"/>
      <c r="G133" s="29"/>
      <c r="H133" s="160"/>
      <c r="I133" s="1"/>
    </row>
    <row r="134" spans="2:9" ht="51" x14ac:dyDescent="0.2">
      <c r="B134" s="159" t="s">
        <v>49</v>
      </c>
      <c r="C134" s="266"/>
      <c r="D134" s="267"/>
      <c r="E134" s="170" t="s">
        <v>51</v>
      </c>
      <c r="F134" s="180"/>
      <c r="G134" s="29"/>
      <c r="H134" s="160"/>
      <c r="I134" s="1"/>
    </row>
    <row r="135" spans="2:9" ht="51" x14ac:dyDescent="0.2">
      <c r="B135" s="159" t="s">
        <v>50</v>
      </c>
      <c r="C135" s="266"/>
      <c r="D135" s="267"/>
      <c r="E135" s="170" t="s">
        <v>53</v>
      </c>
      <c r="F135" s="180"/>
      <c r="G135" s="29"/>
      <c r="H135" s="160"/>
      <c r="I135" s="1"/>
    </row>
    <row r="136" spans="2:9" ht="51" x14ac:dyDescent="0.2">
      <c r="B136" s="159" t="s">
        <v>52</v>
      </c>
      <c r="C136" s="266"/>
      <c r="D136" s="267"/>
      <c r="E136" s="170" t="s">
        <v>55</v>
      </c>
      <c r="F136" s="180"/>
      <c r="G136" s="29"/>
      <c r="H136" s="160"/>
      <c r="I136" s="1"/>
    </row>
    <row r="137" spans="2:9" ht="76.5" x14ac:dyDescent="0.2">
      <c r="B137" s="159" t="s">
        <v>54</v>
      </c>
      <c r="C137" s="266"/>
      <c r="D137" s="267"/>
      <c r="E137" s="170" t="s">
        <v>57</v>
      </c>
      <c r="F137" s="180"/>
      <c r="G137" s="29"/>
      <c r="H137" s="160"/>
      <c r="I137" s="1"/>
    </row>
    <row r="138" spans="2:9" ht="102" x14ac:dyDescent="0.2">
      <c r="B138" s="159" t="s">
        <v>56</v>
      </c>
      <c r="C138" s="266"/>
      <c r="D138" s="267"/>
      <c r="E138" s="170" t="s">
        <v>59</v>
      </c>
      <c r="F138" s="180"/>
      <c r="G138" s="29"/>
      <c r="H138" s="160"/>
      <c r="I138" s="1"/>
    </row>
    <row r="139" spans="2:9" ht="51" x14ac:dyDescent="0.2">
      <c r="B139" s="159" t="s">
        <v>58</v>
      </c>
      <c r="C139" s="266"/>
      <c r="D139" s="267"/>
      <c r="E139" s="170" t="s">
        <v>61</v>
      </c>
      <c r="F139" s="180"/>
      <c r="G139" s="29"/>
      <c r="H139" s="160"/>
      <c r="I139" s="1"/>
    </row>
    <row r="140" spans="2:9" ht="51" x14ac:dyDescent="0.2">
      <c r="B140" s="159" t="s">
        <v>60</v>
      </c>
      <c r="C140" s="266"/>
      <c r="D140" s="267"/>
      <c r="E140" s="170" t="s">
        <v>63</v>
      </c>
      <c r="F140" s="180"/>
      <c r="G140" s="29"/>
      <c r="H140" s="160"/>
      <c r="I140" s="1"/>
    </row>
    <row r="141" spans="2:9" ht="63.75" x14ac:dyDescent="0.2">
      <c r="B141" s="159" t="s">
        <v>62</v>
      </c>
      <c r="C141" s="266"/>
      <c r="D141" s="267"/>
      <c r="E141" s="170" t="s">
        <v>65</v>
      </c>
      <c r="F141" s="180"/>
      <c r="G141" s="29"/>
      <c r="H141" s="160"/>
      <c r="I141" s="1"/>
    </row>
    <row r="142" spans="2:9" ht="76.5" x14ac:dyDescent="0.2">
      <c r="B142" s="159" t="s">
        <v>64</v>
      </c>
      <c r="C142" s="266"/>
      <c r="D142" s="267"/>
      <c r="E142" s="170" t="s">
        <v>67</v>
      </c>
      <c r="F142" s="180"/>
      <c r="G142" s="29"/>
      <c r="H142" s="160"/>
      <c r="I142" s="1"/>
    </row>
    <row r="143" spans="2:9" ht="102" x14ac:dyDescent="0.2">
      <c r="B143" s="159" t="s">
        <v>66</v>
      </c>
      <c r="C143" s="266"/>
      <c r="D143" s="267"/>
      <c r="E143" s="170" t="s">
        <v>69</v>
      </c>
      <c r="F143" s="180"/>
      <c r="G143" s="29"/>
      <c r="H143" s="160"/>
      <c r="I143" s="1"/>
    </row>
    <row r="144" spans="2:9" ht="63.75" x14ac:dyDescent="0.2">
      <c r="B144" s="159" t="s">
        <v>68</v>
      </c>
      <c r="C144" s="266"/>
      <c r="D144" s="267"/>
      <c r="E144" s="170" t="s">
        <v>71</v>
      </c>
      <c r="F144" s="180"/>
      <c r="G144" s="29"/>
      <c r="H144" s="160"/>
      <c r="I144" s="1"/>
    </row>
    <row r="145" spans="2:9" ht="51" x14ac:dyDescent="0.2">
      <c r="B145" s="159" t="s">
        <v>70</v>
      </c>
      <c r="C145" s="266"/>
      <c r="D145" s="267"/>
      <c r="E145" s="170" t="s">
        <v>941</v>
      </c>
      <c r="F145" s="180"/>
      <c r="G145" s="29"/>
      <c r="H145" s="160"/>
      <c r="I145" s="1"/>
    </row>
    <row r="146" spans="2:9" ht="38.25" x14ac:dyDescent="0.2">
      <c r="B146" s="159" t="s">
        <v>72</v>
      </c>
      <c r="C146" s="266"/>
      <c r="D146" s="267"/>
      <c r="E146" s="170" t="s">
        <v>942</v>
      </c>
      <c r="F146" s="180"/>
      <c r="G146" s="29"/>
      <c r="H146" s="160"/>
      <c r="I146" s="1"/>
    </row>
    <row r="147" spans="2:9" ht="38.25" x14ac:dyDescent="0.2">
      <c r="B147" s="159" t="s">
        <v>73</v>
      </c>
      <c r="C147" s="266"/>
      <c r="D147" s="267"/>
      <c r="E147" s="170" t="s">
        <v>943</v>
      </c>
      <c r="F147" s="180"/>
      <c r="G147" s="29"/>
      <c r="H147" s="160"/>
      <c r="I147" s="1"/>
    </row>
    <row r="148" spans="2:9" ht="42.75" customHeight="1" x14ac:dyDescent="0.2">
      <c r="B148" s="159" t="s">
        <v>74</v>
      </c>
      <c r="C148" s="266"/>
      <c r="D148" s="267"/>
      <c r="E148" s="170" t="s">
        <v>76</v>
      </c>
      <c r="F148" s="180"/>
      <c r="G148" s="29"/>
      <c r="H148" s="160"/>
      <c r="I148" s="1"/>
    </row>
    <row r="149" spans="2:9" ht="51" x14ac:dyDescent="0.2">
      <c r="B149" s="159" t="s">
        <v>75</v>
      </c>
      <c r="C149" s="266"/>
      <c r="D149" s="267"/>
      <c r="E149" s="170" t="s">
        <v>78</v>
      </c>
      <c r="F149" s="179"/>
      <c r="G149" s="29"/>
      <c r="H149" s="160"/>
      <c r="I149" s="1"/>
    </row>
    <row r="150" spans="2:9" ht="63.75" x14ac:dyDescent="0.2">
      <c r="B150" s="159" t="s">
        <v>77</v>
      </c>
      <c r="C150" s="266"/>
      <c r="D150" s="267"/>
      <c r="E150" s="170" t="s">
        <v>81</v>
      </c>
      <c r="F150" s="179"/>
      <c r="G150" s="29"/>
      <c r="H150" s="160"/>
      <c r="I150" s="1"/>
    </row>
    <row r="151" spans="2:9" ht="43.5" customHeight="1" x14ac:dyDescent="0.2">
      <c r="B151" s="159" t="s">
        <v>79</v>
      </c>
      <c r="C151" s="266"/>
      <c r="D151" s="267"/>
      <c r="E151" s="170" t="s">
        <v>95</v>
      </c>
      <c r="F151" s="179"/>
      <c r="G151" s="29"/>
      <c r="H151" s="160"/>
      <c r="I151" s="1"/>
    </row>
    <row r="152" spans="2:9" ht="37.5" customHeight="1" x14ac:dyDescent="0.2">
      <c r="B152" s="159" t="s">
        <v>80</v>
      </c>
      <c r="C152" s="266"/>
      <c r="D152" s="267"/>
      <c r="E152" s="170" t="s">
        <v>95</v>
      </c>
      <c r="F152" s="179"/>
      <c r="G152" s="29"/>
      <c r="H152" s="160"/>
      <c r="I152" s="1"/>
    </row>
    <row r="153" spans="2:9" ht="35.25" customHeight="1" x14ac:dyDescent="0.2">
      <c r="B153" s="159" t="s">
        <v>82</v>
      </c>
      <c r="C153" s="266"/>
      <c r="D153" s="267"/>
      <c r="E153" s="170" t="s">
        <v>95</v>
      </c>
      <c r="F153" s="179"/>
      <c r="G153" s="29"/>
      <c r="H153" s="160"/>
      <c r="I153" s="1"/>
    </row>
    <row r="154" spans="2:9" x14ac:dyDescent="0.2">
      <c r="B154" s="162"/>
      <c r="C154" s="1"/>
      <c r="D154" s="268"/>
      <c r="E154" s="268"/>
      <c r="F154" s="268"/>
      <c r="G154" s="268"/>
      <c r="H154" s="269"/>
      <c r="I154" s="1"/>
    </row>
    <row r="155" spans="2:9" ht="15.75" x14ac:dyDescent="0.2">
      <c r="B155" s="264" t="s">
        <v>83</v>
      </c>
      <c r="C155" s="242"/>
      <c r="D155" s="242"/>
      <c r="E155" s="242"/>
      <c r="F155" s="4"/>
      <c r="G155" s="5"/>
      <c r="H155" s="142"/>
    </row>
    <row r="156" spans="2:9" x14ac:dyDescent="0.2">
      <c r="B156" s="143"/>
      <c r="C156" s="8"/>
      <c r="D156" s="9"/>
      <c r="E156" s="9"/>
      <c r="F156" s="10"/>
      <c r="G156" s="11"/>
      <c r="H156" s="144"/>
    </row>
    <row r="157" spans="2:9" x14ac:dyDescent="0.2">
      <c r="B157" s="145"/>
      <c r="C157" s="13"/>
      <c r="D157" s="14"/>
      <c r="E157" s="15" t="s">
        <v>84</v>
      </c>
      <c r="F157" s="10"/>
      <c r="G157" s="16"/>
      <c r="H157" s="146"/>
    </row>
    <row r="158" spans="2:9" x14ac:dyDescent="0.2">
      <c r="B158" s="265" t="s">
        <v>85</v>
      </c>
      <c r="C158" s="243"/>
      <c r="D158" s="14"/>
      <c r="E158" s="11" t="s">
        <v>86</v>
      </c>
      <c r="F158" s="10"/>
      <c r="G158" s="11" t="s">
        <v>87</v>
      </c>
      <c r="H158" s="144" t="s">
        <v>88</v>
      </c>
    </row>
    <row r="159" spans="2:9" x14ac:dyDescent="0.2">
      <c r="B159" s="143"/>
      <c r="C159" s="7"/>
      <c r="D159" s="14"/>
      <c r="E159" s="11"/>
      <c r="F159" s="10"/>
      <c r="G159" s="11"/>
      <c r="H159" s="144"/>
    </row>
    <row r="160" spans="2:9" x14ac:dyDescent="0.2">
      <c r="B160" s="145"/>
      <c r="C160" s="13"/>
      <c r="D160" s="14"/>
      <c r="E160" s="15" t="s">
        <v>84</v>
      </c>
      <c r="F160" s="10"/>
      <c r="G160" s="16"/>
      <c r="H160" s="146"/>
    </row>
    <row r="161" spans="2:8" x14ac:dyDescent="0.2">
      <c r="B161" s="265" t="s">
        <v>89</v>
      </c>
      <c r="C161" s="243"/>
      <c r="D161" s="14"/>
      <c r="E161" s="11" t="s">
        <v>86</v>
      </c>
      <c r="F161" s="10"/>
      <c r="G161" s="11" t="s">
        <v>87</v>
      </c>
      <c r="H161" s="144" t="s">
        <v>88</v>
      </c>
    </row>
    <row r="162" spans="2:8" x14ac:dyDescent="0.2">
      <c r="B162" s="147"/>
      <c r="C162" s="18"/>
      <c r="D162" s="19"/>
      <c r="E162" s="20"/>
      <c r="F162" s="21"/>
      <c r="G162" s="20"/>
      <c r="H162" s="148"/>
    </row>
    <row r="163" spans="2:8" x14ac:dyDescent="0.2">
      <c r="B163" s="149"/>
      <c r="C163" s="23"/>
      <c r="D163" s="19"/>
      <c r="E163" s="24" t="s">
        <v>84</v>
      </c>
      <c r="F163" s="21"/>
      <c r="G163" s="25"/>
      <c r="H163" s="150"/>
    </row>
    <row r="164" spans="2:8" x14ac:dyDescent="0.2">
      <c r="B164" s="259" t="s">
        <v>90</v>
      </c>
      <c r="C164" s="241"/>
      <c r="D164" s="19"/>
      <c r="E164" s="20" t="s">
        <v>86</v>
      </c>
      <c r="F164" s="21"/>
      <c r="G164" s="20" t="s">
        <v>87</v>
      </c>
      <c r="H164" s="148" t="s">
        <v>88</v>
      </c>
    </row>
    <row r="165" spans="2:8" ht="13.5" thickBot="1" x14ac:dyDescent="0.25">
      <c r="B165" s="165"/>
      <c r="C165" s="166"/>
      <c r="D165" s="166"/>
      <c r="E165" s="166"/>
      <c r="F165" s="166"/>
      <c r="G165" s="166"/>
      <c r="H165" s="167"/>
    </row>
  </sheetData>
  <mergeCells count="270">
    <mergeCell ref="B1:H1"/>
    <mergeCell ref="B2:H2"/>
    <mergeCell ref="B3:H3"/>
    <mergeCell ref="C4:D4"/>
    <mergeCell ref="E4:F4"/>
    <mergeCell ref="C5:H5"/>
    <mergeCell ref="C9:D9"/>
    <mergeCell ref="E9:F9"/>
    <mergeCell ref="C10:D10"/>
    <mergeCell ref="E10:F10"/>
    <mergeCell ref="C11:D11"/>
    <mergeCell ref="E11:F11"/>
    <mergeCell ref="C6:D6"/>
    <mergeCell ref="E6:F6"/>
    <mergeCell ref="C7:D7"/>
    <mergeCell ref="E7:F7"/>
    <mergeCell ref="C8:D8"/>
    <mergeCell ref="E8:F8"/>
    <mergeCell ref="C15:D15"/>
    <mergeCell ref="E15:F15"/>
    <mergeCell ref="C16:D16"/>
    <mergeCell ref="E16:F16"/>
    <mergeCell ref="C17:D17"/>
    <mergeCell ref="E17:F17"/>
    <mergeCell ref="C12:D12"/>
    <mergeCell ref="E12:F12"/>
    <mergeCell ref="C13:D13"/>
    <mergeCell ref="E13:F13"/>
    <mergeCell ref="C14:D14"/>
    <mergeCell ref="E14:F14"/>
    <mergeCell ref="C22:D22"/>
    <mergeCell ref="E22:F22"/>
    <mergeCell ref="C23:D23"/>
    <mergeCell ref="E23:F23"/>
    <mergeCell ref="C24:D24"/>
    <mergeCell ref="E24:F24"/>
    <mergeCell ref="C18:D18"/>
    <mergeCell ref="E18:F18"/>
    <mergeCell ref="C19:D19"/>
    <mergeCell ref="E19:F19"/>
    <mergeCell ref="C20:H20"/>
    <mergeCell ref="C21:D21"/>
    <mergeCell ref="E21:F21"/>
    <mergeCell ref="C28:D28"/>
    <mergeCell ref="E28:F28"/>
    <mergeCell ref="C29:D29"/>
    <mergeCell ref="E29:F29"/>
    <mergeCell ref="C30:D30"/>
    <mergeCell ref="E30:F30"/>
    <mergeCell ref="C25:D25"/>
    <mergeCell ref="E25:F25"/>
    <mergeCell ref="C26:D26"/>
    <mergeCell ref="E26:F26"/>
    <mergeCell ref="C27:D27"/>
    <mergeCell ref="E27:F27"/>
    <mergeCell ref="C35:D35"/>
    <mergeCell ref="E35:F35"/>
    <mergeCell ref="C36:D36"/>
    <mergeCell ref="E36:F36"/>
    <mergeCell ref="C37:D37"/>
    <mergeCell ref="E37:F37"/>
    <mergeCell ref="C31:D31"/>
    <mergeCell ref="E31:F31"/>
    <mergeCell ref="C32:H32"/>
    <mergeCell ref="C33:D33"/>
    <mergeCell ref="E33:F33"/>
    <mergeCell ref="C34:D34"/>
    <mergeCell ref="E34:F34"/>
    <mergeCell ref="C41:D41"/>
    <mergeCell ref="E41:F41"/>
    <mergeCell ref="C42:D42"/>
    <mergeCell ref="E42:F42"/>
    <mergeCell ref="C43:D43"/>
    <mergeCell ref="E43:F43"/>
    <mergeCell ref="C38:D38"/>
    <mergeCell ref="E38:F38"/>
    <mergeCell ref="C39:D39"/>
    <mergeCell ref="E39:F39"/>
    <mergeCell ref="C40:D40"/>
    <mergeCell ref="E40:F40"/>
    <mergeCell ref="C48:D48"/>
    <mergeCell ref="E48:F48"/>
    <mergeCell ref="C49:D49"/>
    <mergeCell ref="E49:F49"/>
    <mergeCell ref="C50:D50"/>
    <mergeCell ref="E50:F50"/>
    <mergeCell ref="C44:H44"/>
    <mergeCell ref="C45:D45"/>
    <mergeCell ref="E45:F45"/>
    <mergeCell ref="C46:D46"/>
    <mergeCell ref="E46:F46"/>
    <mergeCell ref="C47:D47"/>
    <mergeCell ref="E47:F47"/>
    <mergeCell ref="C54:D54"/>
    <mergeCell ref="E54:F54"/>
    <mergeCell ref="C55:D55"/>
    <mergeCell ref="E55:F55"/>
    <mergeCell ref="C56:H56"/>
    <mergeCell ref="C57:D57"/>
    <mergeCell ref="E57:F57"/>
    <mergeCell ref="C51:D51"/>
    <mergeCell ref="E51:F51"/>
    <mergeCell ref="C52:D52"/>
    <mergeCell ref="E52:F52"/>
    <mergeCell ref="C53:D53"/>
    <mergeCell ref="E53:F53"/>
    <mergeCell ref="C61:D61"/>
    <mergeCell ref="E61:F61"/>
    <mergeCell ref="C62:D62"/>
    <mergeCell ref="E62:F62"/>
    <mergeCell ref="C63:D63"/>
    <mergeCell ref="E63:F63"/>
    <mergeCell ref="C58:D58"/>
    <mergeCell ref="E58:F58"/>
    <mergeCell ref="C59:D59"/>
    <mergeCell ref="E59:F59"/>
    <mergeCell ref="C60:D60"/>
    <mergeCell ref="E60:F60"/>
    <mergeCell ref="C67:D67"/>
    <mergeCell ref="E67:F67"/>
    <mergeCell ref="C68:H68"/>
    <mergeCell ref="C69:D69"/>
    <mergeCell ref="E69:F69"/>
    <mergeCell ref="C70:D70"/>
    <mergeCell ref="E70:F70"/>
    <mergeCell ref="C64:D64"/>
    <mergeCell ref="E64:F64"/>
    <mergeCell ref="C65:D65"/>
    <mergeCell ref="E65:F65"/>
    <mergeCell ref="C66:D66"/>
    <mergeCell ref="E66:F66"/>
    <mergeCell ref="C74:D74"/>
    <mergeCell ref="E74:F74"/>
    <mergeCell ref="C75:D75"/>
    <mergeCell ref="E75:F75"/>
    <mergeCell ref="C76:D76"/>
    <mergeCell ref="E76:F76"/>
    <mergeCell ref="C71:D71"/>
    <mergeCell ref="E71:F71"/>
    <mergeCell ref="C72:D72"/>
    <mergeCell ref="E72:F72"/>
    <mergeCell ref="C73:D73"/>
    <mergeCell ref="E73:F73"/>
    <mergeCell ref="C80:D80"/>
    <mergeCell ref="E80:F80"/>
    <mergeCell ref="C81:D81"/>
    <mergeCell ref="E81:F81"/>
    <mergeCell ref="C82:H82"/>
    <mergeCell ref="C83:D83"/>
    <mergeCell ref="E83:F83"/>
    <mergeCell ref="C77:D77"/>
    <mergeCell ref="E77:F77"/>
    <mergeCell ref="C78:D78"/>
    <mergeCell ref="E78:F78"/>
    <mergeCell ref="C79:D79"/>
    <mergeCell ref="E79:F79"/>
    <mergeCell ref="C87:D87"/>
    <mergeCell ref="E87:F87"/>
    <mergeCell ref="C88:D88"/>
    <mergeCell ref="E88:F88"/>
    <mergeCell ref="C89:D89"/>
    <mergeCell ref="E89:F89"/>
    <mergeCell ref="C84:D84"/>
    <mergeCell ref="E84:F84"/>
    <mergeCell ref="C85:D85"/>
    <mergeCell ref="E85:F85"/>
    <mergeCell ref="C86:D86"/>
    <mergeCell ref="E86:F86"/>
    <mergeCell ref="C93:D93"/>
    <mergeCell ref="E93:F93"/>
    <mergeCell ref="C94:D94"/>
    <mergeCell ref="E94:F94"/>
    <mergeCell ref="C95:D95"/>
    <mergeCell ref="E95:F95"/>
    <mergeCell ref="C90:D90"/>
    <mergeCell ref="E90:F90"/>
    <mergeCell ref="C91:D91"/>
    <mergeCell ref="E91:F91"/>
    <mergeCell ref="C92:D92"/>
    <mergeCell ref="E92:F92"/>
    <mergeCell ref="C99:D99"/>
    <mergeCell ref="E99:F99"/>
    <mergeCell ref="C100:D100"/>
    <mergeCell ref="E100:F100"/>
    <mergeCell ref="C101:D101"/>
    <mergeCell ref="E101:F101"/>
    <mergeCell ref="C96:D96"/>
    <mergeCell ref="E96:F96"/>
    <mergeCell ref="C97:D97"/>
    <mergeCell ref="E97:F97"/>
    <mergeCell ref="C98:D98"/>
    <mergeCell ref="E98:F98"/>
    <mergeCell ref="C105:D105"/>
    <mergeCell ref="E105:F105"/>
    <mergeCell ref="C106:D106"/>
    <mergeCell ref="E106:F106"/>
    <mergeCell ref="C107:D107"/>
    <mergeCell ref="E107:F107"/>
    <mergeCell ref="C102:D102"/>
    <mergeCell ref="E102:F102"/>
    <mergeCell ref="C103:D103"/>
    <mergeCell ref="E103:F103"/>
    <mergeCell ref="C104:D104"/>
    <mergeCell ref="E104:F104"/>
    <mergeCell ref="C111:D111"/>
    <mergeCell ref="E111:F111"/>
    <mergeCell ref="C112:D112"/>
    <mergeCell ref="E112:F112"/>
    <mergeCell ref="C113:D113"/>
    <mergeCell ref="E113:F113"/>
    <mergeCell ref="C108:D108"/>
    <mergeCell ref="E108:F108"/>
    <mergeCell ref="C109:D109"/>
    <mergeCell ref="E109:F109"/>
    <mergeCell ref="C110:D110"/>
    <mergeCell ref="E110:F110"/>
    <mergeCell ref="C118:D118"/>
    <mergeCell ref="E118:F118"/>
    <mergeCell ref="C119:D119"/>
    <mergeCell ref="E119:F119"/>
    <mergeCell ref="C120:D120"/>
    <mergeCell ref="E120:F120"/>
    <mergeCell ref="C114:H114"/>
    <mergeCell ref="C115:D115"/>
    <mergeCell ref="E115:F115"/>
    <mergeCell ref="C116:D116"/>
    <mergeCell ref="E116:F116"/>
    <mergeCell ref="C117:D117"/>
    <mergeCell ref="E117:F117"/>
    <mergeCell ref="C128:D128"/>
    <mergeCell ref="C129:D129"/>
    <mergeCell ref="C130:D130"/>
    <mergeCell ref="C124:D124"/>
    <mergeCell ref="E124:F124"/>
    <mergeCell ref="C125:H125"/>
    <mergeCell ref="C127:D127"/>
    <mergeCell ref="C121:D121"/>
    <mergeCell ref="E121:F121"/>
    <mergeCell ref="C122:D122"/>
    <mergeCell ref="E122:F122"/>
    <mergeCell ref="C123:D123"/>
    <mergeCell ref="E123:F123"/>
    <mergeCell ref="C137:D137"/>
    <mergeCell ref="C138:D138"/>
    <mergeCell ref="C139:D139"/>
    <mergeCell ref="C134:D134"/>
    <mergeCell ref="C135:D135"/>
    <mergeCell ref="C136:D136"/>
    <mergeCell ref="C131:D131"/>
    <mergeCell ref="C132:D132"/>
    <mergeCell ref="C133:D133"/>
    <mergeCell ref="C146:D146"/>
    <mergeCell ref="C147:D147"/>
    <mergeCell ref="C148:D148"/>
    <mergeCell ref="C143:D143"/>
    <mergeCell ref="C144:D144"/>
    <mergeCell ref="C145:D145"/>
    <mergeCell ref="C140:D140"/>
    <mergeCell ref="C141:D141"/>
    <mergeCell ref="C142:D142"/>
    <mergeCell ref="B158:C158"/>
    <mergeCell ref="B161:C161"/>
    <mergeCell ref="B164:C164"/>
    <mergeCell ref="C152:D152"/>
    <mergeCell ref="C153:D153"/>
    <mergeCell ref="D154:H154"/>
    <mergeCell ref="B155:E155"/>
    <mergeCell ref="C149:D149"/>
    <mergeCell ref="C150:D150"/>
    <mergeCell ref="C151:D151"/>
  </mergeCells>
  <conditionalFormatting sqref="C162:C163 C156:C157 C159:C160 G155:G156">
    <cfRule type="cellIs" dxfId="4" priority="3" stopIfTrue="1" operator="equal">
      <formula>"??"</formula>
    </cfRule>
  </conditionalFormatting>
  <conditionalFormatting sqref="G157:G164">
    <cfRule type="cellIs" dxfId="3" priority="4" stopIfTrue="1" operator="equal">
      <formula>"?"</formula>
    </cfRule>
    <cfRule type="cellIs" dxfId="2" priority="5" stopIfTrue="1" operator="equal">
      <formula>"??"</formula>
    </cfRule>
  </conditionalFormatting>
  <conditionalFormatting sqref="G2:G3">
    <cfRule type="cellIs" dxfId="1" priority="2" stopIfTrue="1" operator="equal">
      <formula>"??"</formula>
    </cfRule>
  </conditionalFormatting>
  <conditionalFormatting sqref="G1">
    <cfRule type="cellIs" dxfId="0" priority="1" stopIfTrue="1" operator="equal">
      <formula>"??"</formula>
    </cfRule>
  </conditionalFormatting>
  <pageMargins left="0.7" right="0.7" top="0.75" bottom="0.75" header="0.3" footer="0.3"/>
  <pageSetup scale="7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F18F68E-9863-4341-9E89-2F820424021B}"/>
</file>

<file path=customXml/itemProps2.xml><?xml version="1.0" encoding="utf-8"?>
<ds:datastoreItem xmlns:ds="http://schemas.openxmlformats.org/officeDocument/2006/customXml" ds:itemID="{DC8B2138-1EE1-4209-A49F-EB14DF140908}"/>
</file>

<file path=customXml/itemProps3.xml><?xml version="1.0" encoding="utf-8"?>
<ds:datastoreItem xmlns:ds="http://schemas.openxmlformats.org/officeDocument/2006/customXml" ds:itemID="{10575B9B-27CE-4C5B-ACDA-1AED3941BD7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LT 132 3150 31,5 3P 31 110</vt:lpstr>
      <vt:lpstr>Deviation Schedule- 132kV CB 3P</vt:lpstr>
      <vt:lpstr>Tool,Spare,Drwg,TypeT 132kV 3P</vt:lpstr>
      <vt:lpstr>'LT 132 3150 31,5 3P 31 110'!Print_Area</vt:lpstr>
      <vt:lpstr>'Tool,Spare,Drwg,TypeT 132kV 3P'!Print_Area</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Sphiwe Nkosi</dc:creator>
  <cp:lastModifiedBy>Vuyani Masuku</cp:lastModifiedBy>
  <cp:lastPrinted>2018-01-04T13:26:13Z</cp:lastPrinted>
  <dcterms:created xsi:type="dcterms:W3CDTF">2016-01-15T14:01:22Z</dcterms:created>
  <dcterms:modified xsi:type="dcterms:W3CDTF">2024-07-22T07:31:41Z</dcterms:modified>
</cp:coreProperties>
</file>