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LPillay1\Desktop\10G link between University of Fort Hare (Alice) and Rhodes University\New Specification provided\PSC\"/>
    </mc:Choice>
  </mc:AlternateContent>
  <xr:revisionPtr revIDLastSave="0" documentId="13_ncr:1_{7F1C64CA-17FF-4A4D-867B-F4B70CB00435}"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Link 1"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34" l="1"/>
  <c r="I30" i="34"/>
  <c r="I29" i="34"/>
  <c r="J29" i="34" s="1"/>
  <c r="I28" i="34"/>
  <c r="J28" i="34" s="1"/>
  <c r="I27" i="34"/>
  <c r="I26" i="34"/>
  <c r="J26" i="34" s="1"/>
  <c r="I25" i="34"/>
  <c r="I24" i="34"/>
  <c r="J24" i="34" s="1"/>
  <c r="I23" i="34"/>
  <c r="I22" i="34"/>
  <c r="J22" i="34" s="1"/>
  <c r="I21" i="34"/>
  <c r="I20" i="34"/>
  <c r="J20" i="34" s="1"/>
  <c r="I19" i="34"/>
  <c r="J19" i="34" s="1"/>
  <c r="I18" i="34"/>
  <c r="J18" i="34" s="1"/>
  <c r="I17" i="34"/>
  <c r="G17" i="34" s="1"/>
  <c r="I16" i="34"/>
  <c r="J16" i="34" s="1"/>
  <c r="I15" i="34"/>
  <c r="G15" i="34" s="1"/>
  <c r="J31" i="34"/>
  <c r="G29" i="34"/>
  <c r="J27" i="34"/>
  <c r="J25" i="34"/>
  <c r="J23" i="34"/>
  <c r="J21" i="34"/>
  <c r="J17" i="34"/>
  <c r="H14" i="34"/>
  <c r="A6" i="1"/>
  <c r="G30" i="34" l="1"/>
  <c r="J30" i="34"/>
  <c r="J14" i="34"/>
  <c r="J10" i="34" s="1"/>
  <c r="K9" i="34" s="1"/>
  <c r="G18" i="34"/>
  <c r="G20" i="34"/>
  <c r="G22" i="34"/>
  <c r="G24" i="34"/>
  <c r="G26" i="34"/>
  <c r="G28" i="34"/>
  <c r="G19" i="34"/>
  <c r="G21" i="34"/>
  <c r="G23" i="34"/>
  <c r="G25" i="34"/>
  <c r="G27" i="34"/>
  <c r="G31" i="34"/>
  <c r="G16" i="34"/>
  <c r="I32" i="34"/>
  <c r="J15" i="34"/>
  <c r="J32" i="34" s="1"/>
  <c r="K8" i="34" l="1"/>
  <c r="K7" i="34" s="1"/>
  <c r="A7" i="1" l="1"/>
  <c r="A8" i="1" s="1"/>
  <c r="A9" i="1" s="1"/>
  <c r="A10" i="1" s="1"/>
  <c r="A11" i="1" s="1"/>
</calcChain>
</file>

<file path=xl/sharedStrings.xml><?xml version="1.0" encoding="utf-8"?>
<sst xmlns="http://schemas.openxmlformats.org/spreadsheetml/2006/main" count="112" uniqueCount="87">
  <si>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</si>
  <si>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</si>
  <si>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</si>
  <si>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</si>
  <si>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</si>
  <si>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</si>
  <si>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</si>
  <si>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</si>
  <si>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</si>
  <si>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</si>
  <si>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</si>
  <si>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</si>
  <si>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</si>
  <si>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</si>
  <si>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</si>
  <si>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</si>
  <si>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</si>
  <si>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</si>
  <si>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</si>
  <si>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</si>
  <si>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</si>
  <si>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</si>
  <si>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</si>
  <si>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</si>
  <si>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</si>
  <si>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</si>
  <si>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</si>
  <si>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Summarise your response. Provide references to other documents included in bid where a complete response is provided</t>
  </si>
  <si>
    <t>Criteria Failed?</t>
  </si>
  <si>
    <t>Weighting of Criteria</t>
  </si>
  <si>
    <t>Weighted score</t>
  </si>
  <si>
    <t>Link Criteria (100%)</t>
  </si>
  <si>
    <t>Committed Link capacity rate of 10Gbps</t>
  </si>
  <si>
    <t>Bidders are to explicitly state the capacity they will provide for each link in the summary response column.</t>
  </si>
  <si>
    <t>Direct Physical Routing</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</si>
  <si>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</si>
  <si>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Existing Core Infrastructure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</si>
  <si>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</si>
  <si>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Underground Fibre Preferred</t>
  </si>
  <si>
    <t>Circuits are end-to-end and based on fixed-line fibre infrastructure.</t>
  </si>
  <si>
    <t xml:space="preserve">
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</si>
  <si>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Underlying infrastructure</t>
  </si>
  <si>
    <t xml:space="preserve">Bidders must indicate in the summary column whether the circuit/s that they are proposing is provisioned on another supplier's underlying infrastructure (either through lease agreements, IRUs, or other arrangements) and if so, from whom. </t>
  </si>
  <si>
    <t>Infrastructure shared with other services provided to SANReN</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</si>
  <si>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</si>
  <si>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</si>
  <si>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</si>
  <si>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</si>
  <si>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</si>
  <si>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</si>
  <si>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</si>
  <si>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</si>
  <si>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</si>
  <si>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Ethernet handoff with  10GBASE
-LR (LAN) PHY interface</t>
  </si>
  <si>
    <t>Bidders must respond with a "Comply" in the response column. In so doing, the bidder commits to supply 10Gbps Ethernet handoffs on the 10GBASE-LR (LAN) PHY interface.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</si>
  <si>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</si>
  <si>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</si>
  <si>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</si>
  <si>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</si>
  <si>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</si>
  <si>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</si>
  <si>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</si>
  <si>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</si>
  <si>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</si>
  <si>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Bidders must indicate for each link (excluding access builds) the percentage of the link that will be provisioned with underground fibre </t>
  </si>
  <si>
    <t>End-to-end service quality is managed with an availability of 99% per link</t>
  </si>
  <si>
    <r>
      <t>Link 1: Univesity of Fort Hare (Alice) to</t>
    </r>
    <r>
      <rPr>
        <b/>
        <i/>
        <sz val="11"/>
        <color rgb="FF000000"/>
        <rFont val="Arial"/>
        <family val="2"/>
      </rPr>
      <t xml:space="preserve"> </t>
    </r>
    <r>
      <rPr>
        <b/>
        <sz val="11"/>
        <color rgb="FF000000"/>
        <rFont val="Arial"/>
        <family val="2"/>
      </rPr>
      <t>Rhodes University (Makhanda) </t>
    </r>
  </si>
  <si>
    <t>Bidders must respond by selecting "Comply" in the response column and explicitly state that they will maintain the links as we require. In so doing, the bidder commits to maintain each fibre as per Section 5.2 of Annexure B. Information about the maintenance activities of the bidder must be provided as per Section 5.2 of Annexure B, including details of the downtime and fault logging procedures.</t>
  </si>
  <si>
    <t>Annexure B1: TECHNICAL COMPLIANCE MATRIX</t>
  </si>
  <si>
    <r>
      <t xml:space="preserve">Bidders will comply if the proposed circuits comply with 10Gbps requirement for the links specified in section 3 of Annexure B1 = 10
Bidders who offer anything other than the required capacity for each link or those that do not explicitly state the capacities for each link in the response column will receive a non-compliance score and will fail the evaluation = 0
</t>
    </r>
    <r>
      <rPr>
        <b/>
        <i/>
        <sz val="10"/>
        <rFont val="Arial"/>
        <family val="2"/>
      </rPr>
      <t>(a score of 10 will be given to bidders that comply and 0 to bidders that do not comply)</t>
    </r>
  </si>
  <si>
    <r>
      <t xml:space="preserve">Bidders will comply if they submit a detailed diagram or description of their existing infrastructure over which the circuit(s) will be provisioned as specified in section 3 of Annexure B1, and it has to include points like the exchanges or Points of Presence it goes through, and the service is physically routed on a route that is less than 2 times the Line of Sight (LoS) distance between end points for any link = 10
Bidders will partially comply if they only provide a high-level diagram without the above detail, or if the service is physically routed on a route that is more than 2 times the Line of Sight (LoS) distance between end points for any link =5 
Bidders who do not provide a diagram or detailed description will receive a non-compliance score and fail the evaluation = 0
</t>
    </r>
    <r>
      <rPr>
        <b/>
        <sz val="10"/>
        <color rgb="FF000000"/>
        <rFont val="Arial"/>
        <family val="2"/>
      </rPr>
      <t>(a score of 0, 5 or 10 will be given to bidders based on their response)</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</si>
  <si>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r>
      <rPr>
        <sz val="10"/>
        <color rgb="FF000000"/>
        <rFont val="Arial"/>
        <family val="2"/>
      </rPr>
      <t xml:space="preserve">
&lt; 30% new infrastructure portion = 10
between 30% and 70% new infrastructure portion = 5
&gt; 70% new infrastructure portion = 0</t>
    </r>
  </si>
  <si>
    <r>
      <t xml:space="preserve">Bidders will comply if the underground portion of the link is at least 95% of the total link distance. 
Bidders will partially comply if the undeground portion of the link is less than 95% of the total link distance. 
</t>
    </r>
    <r>
      <rPr>
        <b/>
        <sz val="10"/>
        <rFont val="Arial"/>
        <family val="2"/>
      </rPr>
      <t>(a score of 5 or 10 will be given to bidders based on their response)</t>
    </r>
    <r>
      <rPr>
        <sz val="10"/>
        <rFont val="Arial"/>
        <family val="2"/>
      </rPr>
      <t xml:space="preserve">
Bidder must indicate, in their response, the percentage of the link that will be underground.
Underground portion of the link is at least 95% of the total link distance = 10
Underground portion of the link is less than 95% of the total link distance = 5</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</si>
  <si>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color rgb="FF000000"/>
        <rFont val="Arial"/>
        <family val="2"/>
      </rPr>
      <t xml:space="preserve"> (a score of 10 will be given to bidders that comply and 0 to bidders that do not comply)
</t>
    </r>
    <r>
      <rPr>
        <sz val="10"/>
        <color rgb="FF000000"/>
        <rFont val="Arial"/>
        <family val="2"/>
      </rPr>
      <t>Complied with requirement = 10
Did not comply with requirement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</si>
  <si>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</si>
  <si>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</si>
  <si>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 xml:space="preserve">(a score of 10 will be given to bidders that comply and 0 to bidders that do not comply)
</t>
    </r>
    <r>
      <rPr>
        <sz val="10"/>
        <color rgb="FF000000"/>
        <rFont val="Arial"/>
        <family val="2"/>
      </rPr>
      <t>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</si>
  <si>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</si>
  <si>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</si>
  <si>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</si>
  <si>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 xml:space="preserve">(a score of 10 will be given to bidders that comply and 0 to bidders that do not comply)
</t>
    </r>
    <r>
      <rPr>
        <sz val="10"/>
        <color rgb="FF000000"/>
        <rFont val="Arial"/>
        <family val="2"/>
      </rPr>
      <t>Bidder commits to supply 10Gbps Ethernet handoffs on the 10GBASE-LR (LAN) PHY interface = 10
No responce = 0</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</si>
  <si>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on a quarterly basis)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5.1 of Annexure B1 will receive a non-compliance score and fail the evaluation = 0. 
</t>
    </r>
    <r>
      <rPr>
        <b/>
        <i/>
        <sz val="10"/>
        <rFont val="Arial"/>
        <family val="2"/>
      </rPr>
      <t>(a score of 0, 5 or 10 will be given to bidders based on their response)</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</si>
  <si>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</si>
  <si>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 0
</t>
    </r>
    <r>
      <rPr>
        <b/>
        <sz val="10"/>
        <color rgb="FF000000"/>
        <rFont val="Arial"/>
        <family val="2"/>
      </rPr>
      <t>(a score of 0, 5 or 10 will be given to bidders based on their response)</t>
    </r>
  </si>
  <si>
    <r>
      <t>The evaluator will check if all of the line items specified by the CSIR in section 6 of Annexure B1 is contained in the project plan = 10. 
If the Project plan does not align to the link delivery times that they have committed to in their response above, the bidder will receive a partial-compliance score = 5. 
Not submitting a project plan with the line items specified in sectio</t>
    </r>
    <r>
      <rPr>
        <sz val="10"/>
        <rFont val="Arial"/>
        <family val="2"/>
      </rPr>
      <t>n 6</t>
    </r>
    <r>
      <rPr>
        <sz val="10"/>
        <color rgb="FF000000"/>
        <rFont val="Arial"/>
        <family val="2"/>
      </rPr>
      <t xml:space="preserve"> of Annexure B1 will result in a non-compliance score = 0
</t>
    </r>
    <r>
      <rPr>
        <b/>
        <sz val="10"/>
        <color rgb="FF00000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</si>
  <si>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i/>
        <sz val="10"/>
        <color rgb="FF000000"/>
        <rFont val="Arial"/>
        <family val="2"/>
      </rPr>
      <t>(a score of 0, 5 or 10 will be given to bidders based on their response)</t>
    </r>
  </si>
  <si>
    <t>3579/27/07/2023 - Managed Bandwidth Link between University of Fort Hare_Alice _and_Rhodes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</si>
</sst>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0"/>
      <color rgb="FF000000"/>
      <name val="Arial"/>
      <family val="2"/>
    </font>
    <font>
      <b/>
      <i/>
      <sz val="11"/>
      <color rgb="FF000000"/>
      <name val="Arial"/>
      <family val="2"/>
    </font>
    <font>
      <sz val="10"/>
      <color rgb="FF222222"/>
      <name val="Arial"/>
      <family val="2"/>
    </font>
    <font>
      <sz val="14"/>
      <color theme="0"/>
      <name val="Arial"/>
      <family val="2"/>
    </font>
    <font>
      <b/>
      <i/>
      <sz val="10"/>
      <name val="Arial"/>
      <family val="2"/>
    </font>
    <font>
      <b/>
      <i/>
      <sz val="10"/>
      <color rgb="FF000000"/>
      <name val="Arial"/>
      <family val="2"/>
    </font>
    <font>
      <b/>
      <sz val="10"/>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2">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17" fillId="0" borderId="5" xfId="0" applyFont="1" applyBorder="1" applyAlignment="1">
      <alignment horizontal="left" vertical="center"/>
    </xf>
    <xf numFmtId="0" fontId="17" fillId="3"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11" xfId="0" applyFont="1" applyBorder="1" applyAlignment="1">
      <alignment horizontal="left" vertical="center"/>
    </xf>
    <xf numFmtId="0" fontId="17" fillId="3" borderId="19" xfId="0" applyFont="1" applyFill="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left" vertical="center"/>
    </xf>
    <xf numFmtId="0" fontId="17" fillId="3" borderId="22" xfId="0" applyFont="1" applyFill="1" applyBorder="1" applyAlignment="1">
      <alignment horizontal="center" vertical="center"/>
    </xf>
    <xf numFmtId="164" fontId="17" fillId="3" borderId="22" xfId="0" applyNumberFormat="1" applyFont="1" applyFill="1" applyBorder="1" applyAlignment="1">
      <alignment horizontal="center" vertical="center"/>
    </xf>
    <xf numFmtId="0" fontId="17" fillId="0" borderId="23" xfId="0" applyFont="1" applyBorder="1" applyAlignment="1">
      <alignment horizontal="center" vertical="center"/>
    </xf>
    <xf numFmtId="0" fontId="17" fillId="0" borderId="8" xfId="0" applyFont="1" applyBorder="1" applyAlignment="1">
      <alignment horizontal="left" vertical="center"/>
    </xf>
    <xf numFmtId="9" fontId="17" fillId="0" borderId="9" xfId="0" applyNumberFormat="1" applyFont="1" applyBorder="1" applyAlignment="1">
      <alignment horizontal="center" vertical="center"/>
    </xf>
    <xf numFmtId="164" fontId="17" fillId="0" borderId="9" xfId="1" applyNumberFormat="1" applyFont="1" applyBorder="1" applyAlignment="1" applyProtection="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vertical="center"/>
    </xf>
    <xf numFmtId="0" fontId="17" fillId="4" borderId="18" xfId="0" applyFont="1" applyFill="1" applyBorder="1" applyAlignment="1">
      <alignment horizontal="center" vertical="center" wrapText="1"/>
    </xf>
    <xf numFmtId="10" fontId="17" fillId="4" borderId="18" xfId="0" applyNumberFormat="1" applyFont="1" applyFill="1" applyBorder="1" applyAlignment="1">
      <alignment horizontal="center" vertical="center" wrapText="1"/>
    </xf>
    <xf numFmtId="1" fontId="17" fillId="5" borderId="18" xfId="0" applyNumberFormat="1" applyFont="1" applyFill="1" applyBorder="1" applyAlignment="1">
      <alignment horizontal="center" vertical="center" wrapText="1"/>
    </xf>
    <xf numFmtId="164" fontId="17" fillId="5" borderId="18" xfId="1" applyNumberFormat="1" applyFont="1" applyFill="1" applyBorder="1" applyAlignment="1" applyProtection="1">
      <alignment horizontal="center" vertical="center" wrapText="1"/>
    </xf>
    <xf numFmtId="0" fontId="17"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4" fillId="3" borderId="18" xfId="0" applyFont="1" applyFill="1" applyBorder="1" applyAlignment="1">
      <alignment horizontal="center" vertical="center" wrapText="1"/>
    </xf>
    <xf numFmtId="10" fontId="14" fillId="3" borderId="18" xfId="1" applyNumberFormat="1" applyFont="1" applyFill="1" applyBorder="1" applyAlignment="1" applyProtection="1">
      <alignment horizontal="center" vertical="center" wrapText="1"/>
    </xf>
    <xf numFmtId="0" fontId="14" fillId="7" borderId="0" xfId="0" applyFont="1" applyFill="1" applyAlignment="1">
      <alignment vertical="center"/>
    </xf>
    <xf numFmtId="49" fontId="17" fillId="8" borderId="18" xfId="0" applyNumberFormat="1" applyFont="1" applyFill="1" applyBorder="1" applyAlignment="1">
      <alignment horizontal="center" vertical="center" wrapText="1"/>
    </xf>
    <xf numFmtId="49" fontId="17" fillId="8" borderId="18" xfId="0" applyNumberFormat="1" applyFont="1" applyFill="1" applyBorder="1" applyAlignment="1">
      <alignment horizontal="left" vertical="center" wrapText="1"/>
    </xf>
    <xf numFmtId="0" fontId="17"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11" fillId="0" borderId="4" xfId="0" applyFont="1" applyBorder="1" applyAlignment="1">
      <alignment horizontal="left" vertical="center" wrapText="1"/>
    </xf>
    <xf numFmtId="0" fontId="14" fillId="11" borderId="18" xfId="0" applyFont="1" applyFill="1" applyBorder="1" applyAlignment="1">
      <alignment horizontal="center" vertical="center" wrapText="1"/>
    </xf>
    <xf numFmtId="0" fontId="20" fillId="0" borderId="18" xfId="0" applyFont="1" applyBorder="1" applyAlignment="1">
      <alignment horizontal="left" vertical="center" wrapText="1"/>
    </xf>
    <xf numFmtId="0" fontId="18" fillId="0" borderId="0" xfId="0" applyFont="1" applyAlignment="1">
      <alignment vertical="center"/>
    </xf>
    <xf numFmtId="0" fontId="22" fillId="0" borderId="18" xfId="0" applyFont="1" applyBorder="1" applyAlignment="1">
      <alignment vertical="center" wrapText="1"/>
    </xf>
    <xf numFmtId="0" fontId="23" fillId="0" borderId="0" xfId="0" applyFont="1" applyAlignment="1">
      <alignment horizontal="center" vertical="center"/>
    </xf>
    <xf numFmtId="0" fontId="23" fillId="0" borderId="0" xfId="0" applyFont="1" applyAlignment="1">
      <alignment vertical="center"/>
    </xf>
    <xf numFmtId="0" fontId="11" fillId="12" borderId="18" xfId="0" applyFont="1" applyFill="1" applyBorder="1" applyAlignment="1">
      <alignment horizontal="left" vertical="center" wrapText="1"/>
    </xf>
    <xf numFmtId="0" fontId="10" fillId="0" borderId="18" xfId="2"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7" fillId="4" borderId="18" xfId="0" applyNumberFormat="1" applyFont="1" applyFill="1" applyBorder="1" applyAlignment="1">
      <alignment horizontal="left" vertical="center" wrapText="1"/>
    </xf>
    <xf numFmtId="0" fontId="18" fillId="0" borderId="18" xfId="0" applyFont="1" applyBorder="1" applyAlignment="1">
      <alignment vertical="center"/>
    </xf>
    <xf numFmtId="0" fontId="15" fillId="6" borderId="12" xfId="0" applyFont="1" applyFill="1" applyBorder="1" applyAlignment="1" applyProtection="1">
      <alignment horizontal="center" vertical="center" wrapText="1"/>
      <protection locked="0"/>
    </xf>
    <xf numFmtId="0" fontId="15" fillId="6" borderId="13"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4" fillId="0" borderId="0" xfId="0" applyFont="1" applyAlignment="1">
      <alignment horizontal="center" vertical="center"/>
    </xf>
    <xf numFmtId="49" fontId="17" fillId="8" borderId="12" xfId="0" applyNumberFormat="1" applyFont="1" applyFill="1" applyBorder="1" applyAlignment="1">
      <alignment horizontal="center" vertical="center" wrapText="1"/>
    </xf>
    <xf numFmtId="49" fontId="17" fillId="8" borderId="14" xfId="0" applyNumberFormat="1" applyFont="1" applyFill="1" applyBorder="1" applyAlignment="1">
      <alignment horizontal="center" vertical="center" wrapText="1"/>
    </xf>
    <xf numFmtId="0" fontId="14" fillId="9" borderId="12" xfId="0" applyFont="1" applyFill="1" applyBorder="1" applyAlignment="1" applyProtection="1">
      <alignment horizontal="center" vertical="center"/>
      <protection locked="0"/>
    </xf>
    <xf numFmtId="0" fontId="14" fillId="9" borderId="13" xfId="0" applyFont="1" applyFill="1" applyBorder="1" applyAlignment="1" applyProtection="1">
      <alignment horizontal="center" vertical="center"/>
      <protection locked="0"/>
    </xf>
    <xf numFmtId="0" fontId="14" fillId="9" borderId="14" xfId="0" applyFont="1" applyFill="1" applyBorder="1" applyAlignment="1" applyProtection="1">
      <alignment horizontal="center" vertical="center"/>
      <protection locked="0"/>
    </xf>
    <xf numFmtId="49" fontId="17" fillId="8" borderId="18" xfId="0" applyNumberFormat="1" applyFont="1" applyFill="1" applyBorder="1" applyAlignment="1">
      <alignment horizontal="center" vertical="center" wrapText="1"/>
    </xf>
    <xf numFmtId="0" fontId="18" fillId="7" borderId="18" xfId="0" applyFont="1" applyFill="1" applyBorder="1" applyAlignment="1">
      <alignment vertical="center"/>
    </xf>
    <xf numFmtId="0" fontId="17" fillId="0" borderId="0" xfId="0" applyFont="1" applyAlignment="1">
      <alignment horizontal="center" vertical="center"/>
    </xf>
  </cellXfs>
  <cellStyles count="3">
    <cellStyle name="Normal" xfId="0" builtinId="0"/>
    <cellStyle name="Normal 2" xfId="2" xr:uid="{532DE4D8-F477-D24B-BB34-E9CE8C43D64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3" sqref="C3:K3"/>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3.81640625" style="1" customWidth="1"/>
    <col min="12" max="17" width="5.453125" style="1" customWidth="1"/>
    <col min="18" max="26" width="13.453125" style="1" customWidth="1"/>
    <col min="27" max="16384" width="15.1796875" style="1"/>
  </cols>
  <sheetData>
    <row r="1" spans="1:12" ht="25.5" customHeight="1" thickBot="1" x14ac:dyDescent="0.4">
      <c r="C1" s="54" t="s">
        <v>86</v>
      </c>
      <c r="D1" s="55"/>
      <c r="E1" s="55"/>
      <c r="F1" s="55"/>
      <c r="G1" s="55"/>
      <c r="H1" s="55"/>
      <c r="I1" s="55"/>
      <c r="J1" s="55"/>
      <c r="K1" s="56"/>
    </row>
    <row r="3" spans="1:12" ht="27" customHeight="1" x14ac:dyDescent="0.35">
      <c r="A3" s="2"/>
      <c r="B3" s="2"/>
      <c r="C3" s="60" t="s">
        <v>0</v>
      </c>
      <c r="D3" s="61"/>
      <c r="E3" s="61"/>
      <c r="F3" s="61"/>
      <c r="G3" s="61"/>
      <c r="H3" s="61"/>
      <c r="I3" s="61"/>
      <c r="J3" s="61"/>
      <c r="K3" s="62"/>
      <c r="L3" s="2"/>
    </row>
    <row r="4" spans="1:12" ht="14.25" customHeight="1" x14ac:dyDescent="0.35">
      <c r="A4" s="2"/>
      <c r="B4" s="2"/>
      <c r="C4" s="2"/>
      <c r="D4" s="2"/>
      <c r="E4" s="2"/>
      <c r="F4" s="2"/>
      <c r="G4" s="2"/>
      <c r="H4" s="2"/>
      <c r="I4" s="2"/>
      <c r="J4" s="2"/>
      <c r="K4" s="2"/>
      <c r="L4" s="2"/>
    </row>
    <row r="5" spans="1:12" ht="41.25" customHeight="1" x14ac:dyDescent="0.35">
      <c r="A5" s="3">
        <v>1</v>
      </c>
      <c r="B5" s="4"/>
      <c r="C5" s="63" t="s">
        <v>1</v>
      </c>
      <c r="D5" s="64"/>
      <c r="E5" s="64"/>
      <c r="F5" s="64"/>
      <c r="G5" s="64"/>
      <c r="H5" s="64"/>
      <c r="I5" s="64"/>
      <c r="J5" s="64"/>
      <c r="K5" s="65"/>
      <c r="L5" s="2"/>
    </row>
    <row r="6" spans="1:12" ht="41.25" customHeight="1" x14ac:dyDescent="0.35">
      <c r="A6" s="3">
        <f>A5+1</f>
        <v>2</v>
      </c>
      <c r="B6" s="4"/>
      <c r="C6" s="66" t="s">
        <v>2</v>
      </c>
      <c r="D6" s="64"/>
      <c r="E6" s="64"/>
      <c r="F6" s="64"/>
      <c r="G6" s="64"/>
      <c r="H6" s="64"/>
      <c r="I6" s="64"/>
      <c r="J6" s="64"/>
      <c r="K6" s="65"/>
      <c r="L6" s="2"/>
    </row>
    <row r="7" spans="1:12" ht="41.25" customHeight="1" x14ac:dyDescent="0.35">
      <c r="A7" s="3">
        <f t="shared" ref="A7:A11" si="0">A6+1</f>
        <v>3</v>
      </c>
      <c r="B7" s="4"/>
      <c r="C7" s="66" t="s">
        <v>63</v>
      </c>
      <c r="D7" s="64"/>
      <c r="E7" s="64"/>
      <c r="F7" s="64"/>
      <c r="G7" s="64"/>
      <c r="H7" s="64"/>
      <c r="I7" s="64"/>
      <c r="J7" s="64"/>
      <c r="K7" s="65"/>
      <c r="L7" s="2"/>
    </row>
    <row r="8" spans="1:12" ht="41.25" customHeight="1" x14ac:dyDescent="0.35">
      <c r="A8" s="8">
        <f t="shared" si="0"/>
        <v>4</v>
      </c>
      <c r="B8" s="9"/>
      <c r="C8" s="66" t="s">
        <v>3</v>
      </c>
      <c r="D8" s="64"/>
      <c r="E8" s="64"/>
      <c r="F8" s="64"/>
      <c r="G8" s="64"/>
      <c r="H8" s="64"/>
      <c r="I8" s="64"/>
      <c r="J8" s="64"/>
      <c r="K8" s="65"/>
    </row>
    <row r="9" spans="1:12" ht="41.25" customHeight="1" x14ac:dyDescent="0.35">
      <c r="A9" s="8">
        <f t="shared" si="0"/>
        <v>5</v>
      </c>
      <c r="B9" s="9"/>
      <c r="C9" s="67" t="s">
        <v>4</v>
      </c>
      <c r="D9" s="64"/>
      <c r="E9" s="64"/>
      <c r="F9" s="64"/>
      <c r="G9" s="64"/>
      <c r="H9" s="64"/>
      <c r="I9" s="64"/>
      <c r="J9" s="64"/>
      <c r="K9" s="65"/>
    </row>
    <row r="10" spans="1:12" ht="41.25" customHeight="1" x14ac:dyDescent="0.35">
      <c r="A10" s="3">
        <f t="shared" si="0"/>
        <v>6</v>
      </c>
      <c r="B10" s="4"/>
      <c r="C10" s="66" t="s">
        <v>5</v>
      </c>
      <c r="D10" s="64"/>
      <c r="E10" s="64"/>
      <c r="F10" s="64"/>
      <c r="G10" s="64"/>
      <c r="H10" s="64"/>
      <c r="I10" s="64"/>
      <c r="J10" s="64"/>
      <c r="K10" s="65"/>
      <c r="L10" s="2"/>
    </row>
    <row r="11" spans="1:12" ht="41.25" customHeight="1" x14ac:dyDescent="0.35">
      <c r="A11" s="3">
        <f t="shared" si="0"/>
        <v>7</v>
      </c>
      <c r="B11" s="4"/>
      <c r="C11" s="66" t="s">
        <v>6</v>
      </c>
      <c r="D11" s="64"/>
      <c r="E11" s="64"/>
      <c r="F11" s="64"/>
      <c r="G11" s="64"/>
      <c r="H11" s="64"/>
      <c r="I11" s="64"/>
      <c r="J11" s="64"/>
      <c r="K11" s="65"/>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9"/>
      <c r="D13" s="58"/>
      <c r="E13" s="58"/>
      <c r="F13" s="58"/>
      <c r="G13" s="58"/>
      <c r="H13" s="58"/>
      <c r="I13" s="58"/>
      <c r="J13" s="58"/>
      <c r="K13" s="58"/>
      <c r="L13" s="2"/>
    </row>
    <row r="14" spans="1:12" ht="18.75" customHeight="1" x14ac:dyDescent="0.35">
      <c r="A14" s="2"/>
      <c r="B14" s="2"/>
      <c r="C14" s="57" t="s">
        <v>7</v>
      </c>
      <c r="D14" s="58"/>
      <c r="E14" s="58"/>
      <c r="F14" s="58"/>
      <c r="G14" s="58"/>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2279-8F0B-4A75-A3CC-0B5EFA4EF1A3}">
  <dimension ref="A1:L32"/>
  <sheetViews>
    <sheetView tabSelected="1" zoomScale="60" zoomScaleNormal="60" workbookViewId="0">
      <selection activeCell="E31" sqref="E3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8.363281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0" t="s">
        <v>86</v>
      </c>
      <c r="C1" s="71"/>
      <c r="D1" s="71"/>
      <c r="E1" s="71"/>
      <c r="F1" s="71"/>
      <c r="G1" s="71"/>
      <c r="H1" s="71"/>
      <c r="I1" s="71"/>
      <c r="J1" s="71"/>
      <c r="K1" s="72"/>
    </row>
    <row r="3" spans="1:12" ht="18" customHeight="1" x14ac:dyDescent="0.35">
      <c r="B3" s="81" t="s">
        <v>66</v>
      </c>
      <c r="C3" s="81"/>
      <c r="D3" s="81"/>
      <c r="E3" s="81"/>
      <c r="F3" s="81"/>
      <c r="G3" s="81"/>
      <c r="H3" s="81"/>
      <c r="I3" s="81"/>
      <c r="J3" s="81"/>
      <c r="K3" s="81"/>
    </row>
    <row r="4" spans="1:12" x14ac:dyDescent="0.35">
      <c r="B4" s="73"/>
      <c r="C4" s="73"/>
      <c r="D4" s="73"/>
      <c r="E4" s="73"/>
      <c r="F4" s="73"/>
      <c r="G4" s="73"/>
      <c r="H4" s="73"/>
      <c r="I4" s="73"/>
      <c r="J4" s="73"/>
      <c r="K4" s="73"/>
    </row>
    <row r="5" spans="1:12" x14ac:dyDescent="0.35">
      <c r="B5" s="74" t="s">
        <v>18</v>
      </c>
      <c r="C5" s="75"/>
      <c r="D5" s="76"/>
      <c r="E5" s="77"/>
      <c r="F5" s="77"/>
      <c r="G5" s="77"/>
      <c r="H5" s="77"/>
      <c r="I5" s="77"/>
      <c r="J5" s="77"/>
      <c r="K5" s="78"/>
    </row>
    <row r="6" spans="1:12" ht="17.5" x14ac:dyDescent="0.35">
      <c r="A6" s="48"/>
      <c r="B6" s="50"/>
      <c r="C6" s="51"/>
      <c r="D6" s="51"/>
      <c r="E6" s="51"/>
      <c r="F6" s="11"/>
      <c r="G6" s="11"/>
      <c r="H6" s="11"/>
      <c r="I6" s="11"/>
      <c r="J6" s="11"/>
      <c r="K6" s="11"/>
    </row>
    <row r="7" spans="1:12" x14ac:dyDescent="0.35">
      <c r="A7" s="48"/>
      <c r="B7" s="12">
        <v>0</v>
      </c>
      <c r="C7" s="12">
        <v>0</v>
      </c>
      <c r="D7" s="12" t="s">
        <v>19</v>
      </c>
      <c r="E7" s="12" t="s">
        <v>19</v>
      </c>
      <c r="F7" s="12"/>
      <c r="H7" s="13" t="s">
        <v>20</v>
      </c>
      <c r="I7" s="14"/>
      <c r="J7" s="14"/>
      <c r="K7" s="15" t="str">
        <f>IF(AND(K8="PASS",K9="PASS"), "PASS","FAIL")</f>
        <v>PASS</v>
      </c>
    </row>
    <row r="8" spans="1:12" x14ac:dyDescent="0.35">
      <c r="A8" s="48"/>
      <c r="B8" s="12">
        <v>10</v>
      </c>
      <c r="C8" s="12">
        <v>5</v>
      </c>
      <c r="D8" s="12" t="s">
        <v>21</v>
      </c>
      <c r="E8" s="12" t="s">
        <v>22</v>
      </c>
      <c r="F8" s="12" t="s">
        <v>23</v>
      </c>
      <c r="H8" s="16" t="s">
        <v>24</v>
      </c>
      <c r="I8" s="17"/>
      <c r="J8" s="17"/>
      <c r="K8" s="18" t="str">
        <f>IF((OR(G15:G31)),"FAIL","PASS")</f>
        <v>PASS</v>
      </c>
    </row>
    <row r="9" spans="1:12" x14ac:dyDescent="0.35">
      <c r="A9" s="48"/>
      <c r="B9" s="12"/>
      <c r="C9" s="12">
        <v>10</v>
      </c>
      <c r="D9" s="12"/>
      <c r="E9" s="12" t="s">
        <v>21</v>
      </c>
      <c r="F9" s="12"/>
      <c r="H9" s="19" t="s">
        <v>25</v>
      </c>
      <c r="I9" s="20"/>
      <c r="J9" s="21"/>
      <c r="K9" s="22" t="str">
        <f>IF(J10&gt;=I10,"PASS","FAIL")</f>
        <v>PASS</v>
      </c>
    </row>
    <row r="10" spans="1:12" x14ac:dyDescent="0.35">
      <c r="A10" s="48"/>
      <c r="B10" s="12"/>
      <c r="C10" s="12"/>
      <c r="D10" s="12"/>
      <c r="E10" s="12"/>
      <c r="F10" s="12"/>
      <c r="H10" s="23" t="s">
        <v>26</v>
      </c>
      <c r="I10" s="24">
        <v>0.7</v>
      </c>
      <c r="J10" s="25">
        <f>J14</f>
        <v>1</v>
      </c>
      <c r="K10" s="26"/>
    </row>
    <row r="11" spans="1:12" x14ac:dyDescent="0.35">
      <c r="A11" s="48"/>
      <c r="B11" s="48"/>
      <c r="C11" s="48"/>
      <c r="D11" s="48"/>
      <c r="E11" s="48"/>
    </row>
    <row r="12" spans="1:12" x14ac:dyDescent="0.35">
      <c r="A12" s="38"/>
      <c r="B12" s="79" t="s">
        <v>68</v>
      </c>
      <c r="C12" s="80"/>
      <c r="D12" s="80"/>
      <c r="E12" s="80"/>
      <c r="F12" s="80"/>
      <c r="G12" s="80"/>
      <c r="H12" s="80"/>
      <c r="I12" s="80"/>
      <c r="J12" s="80"/>
      <c r="K12" s="80"/>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8" t="s">
        <v>31</v>
      </c>
      <c r="C14" s="69"/>
      <c r="D14" s="69"/>
      <c r="E14" s="69"/>
      <c r="F14" s="69"/>
      <c r="G14" s="29">
        <v>5</v>
      </c>
      <c r="H14" s="30">
        <f>SUM(H15:H31)</f>
        <v>1.0000000000000002</v>
      </c>
      <c r="I14" s="31"/>
      <c r="J14" s="32">
        <f>SUMPRODUCT(I15:I31,H15:H31)/10</f>
        <v>1</v>
      </c>
      <c r="K14" s="33"/>
      <c r="L14" s="28"/>
    </row>
    <row r="15" spans="1:12" ht="111.5" customHeight="1" x14ac:dyDescent="0.35">
      <c r="B15" s="34" t="s">
        <v>32</v>
      </c>
      <c r="C15" s="35" t="s">
        <v>33</v>
      </c>
      <c r="D15" s="35" t="s">
        <v>69</v>
      </c>
      <c r="E15" s="42" t="s">
        <v>19</v>
      </c>
      <c r="F15" s="43"/>
      <c r="G15" s="36" t="b">
        <f>I15&lt;$G$14</f>
        <v>0</v>
      </c>
      <c r="H15" s="37">
        <v>0.08</v>
      </c>
      <c r="I15" s="46">
        <f t="shared" ref="I15:I30" si="0" xml:space="preserve"> IF(E15 = "Comply",10,IF(E15 = "Partial Compliance", 5, IF(E15 = "Do Not Comply", 0)))</f>
        <v>10</v>
      </c>
      <c r="J15" s="36">
        <f>H15*10*I15</f>
        <v>8</v>
      </c>
      <c r="K15" s="36"/>
    </row>
    <row r="16" spans="1:12" ht="163" x14ac:dyDescent="0.35">
      <c r="B16" s="35" t="s">
        <v>34</v>
      </c>
      <c r="C16" s="35" t="s">
        <v>35</v>
      </c>
      <c r="D16" s="34" t="s">
        <v>70</v>
      </c>
      <c r="E16" s="42" t="s">
        <v>19</v>
      </c>
      <c r="F16" s="43"/>
      <c r="G16" s="36" t="b">
        <f>I16&lt;$G$14</f>
        <v>0</v>
      </c>
      <c r="H16" s="37">
        <v>0.08</v>
      </c>
      <c r="I16" s="46">
        <f t="shared" si="0"/>
        <v>10</v>
      </c>
      <c r="J16" s="36">
        <f t="shared" ref="J16:J30" si="1">H16*10*I16</f>
        <v>8</v>
      </c>
      <c r="K16" s="36"/>
    </row>
    <row r="17" spans="2:11" ht="140.25" customHeight="1" x14ac:dyDescent="0.35">
      <c r="B17" s="34" t="s">
        <v>36</v>
      </c>
      <c r="C17" s="34" t="s">
        <v>37</v>
      </c>
      <c r="D17" s="34" t="s">
        <v>71</v>
      </c>
      <c r="E17" s="42" t="s">
        <v>19</v>
      </c>
      <c r="F17" s="43"/>
      <c r="G17" s="36" t="b">
        <f>I17&lt;$G$14</f>
        <v>0</v>
      </c>
      <c r="H17" s="37">
        <v>0.08</v>
      </c>
      <c r="I17" s="46">
        <f t="shared" si="0"/>
        <v>10</v>
      </c>
      <c r="J17" s="36">
        <f t="shared" si="1"/>
        <v>8</v>
      </c>
      <c r="K17" s="36"/>
    </row>
    <row r="18" spans="2:11" ht="150.5" customHeight="1" x14ac:dyDescent="0.35">
      <c r="B18" s="49" t="s">
        <v>38</v>
      </c>
      <c r="C18" s="35" t="s">
        <v>64</v>
      </c>
      <c r="D18" s="53" t="s">
        <v>72</v>
      </c>
      <c r="E18" s="42" t="s">
        <v>19</v>
      </c>
      <c r="F18" s="43"/>
      <c r="G18" s="36" t="b">
        <f t="shared" ref="G18:G31" si="2">I18&lt;$G$14</f>
        <v>0</v>
      </c>
      <c r="H18" s="37">
        <v>0.08</v>
      </c>
      <c r="I18" s="46">
        <f t="shared" si="0"/>
        <v>10</v>
      </c>
      <c r="J18" s="36">
        <f t="shared" si="1"/>
        <v>8</v>
      </c>
      <c r="K18" s="36"/>
    </row>
    <row r="19" spans="2:11" ht="165" customHeight="1" x14ac:dyDescent="0.35">
      <c r="B19" s="35" t="s">
        <v>39</v>
      </c>
      <c r="C19" s="47" t="s">
        <v>40</v>
      </c>
      <c r="D19" s="52" t="s">
        <v>73</v>
      </c>
      <c r="E19" s="42" t="s">
        <v>19</v>
      </c>
      <c r="F19" s="43"/>
      <c r="G19" s="36" t="b">
        <f t="shared" si="2"/>
        <v>0</v>
      </c>
      <c r="H19" s="37">
        <v>0.08</v>
      </c>
      <c r="I19" s="46">
        <f t="shared" si="0"/>
        <v>10</v>
      </c>
      <c r="J19" s="36">
        <f t="shared" si="1"/>
        <v>8</v>
      </c>
      <c r="K19" s="36"/>
    </row>
    <row r="20" spans="2:11" ht="163.5" x14ac:dyDescent="0.35">
      <c r="B20" s="35" t="s">
        <v>41</v>
      </c>
      <c r="C20" s="34" t="s">
        <v>42</v>
      </c>
      <c r="D20" s="34" t="s">
        <v>74</v>
      </c>
      <c r="E20" s="42" t="s">
        <v>19</v>
      </c>
      <c r="F20" s="43"/>
      <c r="G20" s="36" t="b">
        <f t="shared" si="2"/>
        <v>0</v>
      </c>
      <c r="H20" s="37">
        <v>0.05</v>
      </c>
      <c r="I20" s="46">
        <f t="shared" si="0"/>
        <v>10</v>
      </c>
      <c r="J20" s="36">
        <f t="shared" si="1"/>
        <v>5</v>
      </c>
      <c r="K20" s="36"/>
    </row>
    <row r="21" spans="2:11" ht="201" x14ac:dyDescent="0.35">
      <c r="B21" s="34" t="s">
        <v>43</v>
      </c>
      <c r="C21" s="34" t="s">
        <v>44</v>
      </c>
      <c r="D21" s="34" t="s">
        <v>75</v>
      </c>
      <c r="E21" s="42" t="s">
        <v>19</v>
      </c>
      <c r="F21" s="43"/>
      <c r="G21" s="36" t="b">
        <f t="shared" si="2"/>
        <v>0</v>
      </c>
      <c r="H21" s="37">
        <v>0.05</v>
      </c>
      <c r="I21" s="46">
        <f t="shared" si="0"/>
        <v>10</v>
      </c>
      <c r="J21" s="36">
        <f t="shared" si="1"/>
        <v>5</v>
      </c>
      <c r="K21" s="36"/>
    </row>
    <row r="22" spans="2:11" ht="164" x14ac:dyDescent="0.35">
      <c r="B22" s="34" t="s">
        <v>45</v>
      </c>
      <c r="C22" s="34" t="s">
        <v>46</v>
      </c>
      <c r="D22" s="34" t="s">
        <v>76</v>
      </c>
      <c r="E22" s="42" t="s">
        <v>19</v>
      </c>
      <c r="F22" s="43"/>
      <c r="G22" s="36" t="b">
        <f t="shared" si="2"/>
        <v>0</v>
      </c>
      <c r="H22" s="37">
        <v>0.03</v>
      </c>
      <c r="I22" s="46">
        <f t="shared" si="0"/>
        <v>10</v>
      </c>
      <c r="J22" s="36">
        <f t="shared" si="1"/>
        <v>3</v>
      </c>
      <c r="K22" s="36"/>
    </row>
    <row r="23" spans="2:11" ht="126" x14ac:dyDescent="0.35">
      <c r="B23" s="34" t="s">
        <v>47</v>
      </c>
      <c r="C23" s="34" t="s">
        <v>48</v>
      </c>
      <c r="D23" s="34" t="s">
        <v>77</v>
      </c>
      <c r="E23" s="42" t="s">
        <v>19</v>
      </c>
      <c r="F23" s="43"/>
      <c r="G23" s="36" t="b">
        <f t="shared" si="2"/>
        <v>0</v>
      </c>
      <c r="H23" s="37">
        <v>0.03</v>
      </c>
      <c r="I23" s="46">
        <f t="shared" si="0"/>
        <v>10</v>
      </c>
      <c r="J23" s="36">
        <f t="shared" si="1"/>
        <v>3</v>
      </c>
      <c r="K23" s="36"/>
    </row>
    <row r="24" spans="2:11" ht="126" x14ac:dyDescent="0.35">
      <c r="B24" s="34" t="s">
        <v>49</v>
      </c>
      <c r="C24" s="34" t="s">
        <v>50</v>
      </c>
      <c r="D24" s="34" t="s">
        <v>78</v>
      </c>
      <c r="E24" s="42" t="s">
        <v>19</v>
      </c>
      <c r="F24" s="43"/>
      <c r="G24" s="36" t="b">
        <f t="shared" si="2"/>
        <v>0</v>
      </c>
      <c r="H24" s="37">
        <v>0.03</v>
      </c>
      <c r="I24" s="46">
        <f t="shared" si="0"/>
        <v>10</v>
      </c>
      <c r="J24" s="36">
        <f t="shared" si="1"/>
        <v>3</v>
      </c>
      <c r="K24" s="36"/>
    </row>
    <row r="25" spans="2:11" ht="126" x14ac:dyDescent="0.35">
      <c r="B25" s="34" t="s">
        <v>51</v>
      </c>
      <c r="C25" s="34" t="s">
        <v>52</v>
      </c>
      <c r="D25" s="34" t="s">
        <v>79</v>
      </c>
      <c r="E25" s="42" t="s">
        <v>19</v>
      </c>
      <c r="F25" s="43"/>
      <c r="G25" s="36" t="b">
        <f t="shared" si="2"/>
        <v>0</v>
      </c>
      <c r="H25" s="37">
        <v>0.03</v>
      </c>
      <c r="I25" s="46">
        <f t="shared" si="0"/>
        <v>10</v>
      </c>
      <c r="J25" s="36">
        <f t="shared" si="1"/>
        <v>3</v>
      </c>
      <c r="K25" s="36"/>
    </row>
    <row r="26" spans="2:11" ht="126.5" x14ac:dyDescent="0.35">
      <c r="B26" s="34" t="s">
        <v>53</v>
      </c>
      <c r="C26" s="34" t="s">
        <v>54</v>
      </c>
      <c r="D26" s="34" t="s">
        <v>80</v>
      </c>
      <c r="E26" s="42" t="s">
        <v>19</v>
      </c>
      <c r="F26" s="43"/>
      <c r="G26" s="36" t="b">
        <f t="shared" si="2"/>
        <v>0</v>
      </c>
      <c r="H26" s="37">
        <v>0.03</v>
      </c>
      <c r="I26" s="46">
        <f t="shared" si="0"/>
        <v>10</v>
      </c>
      <c r="J26" s="36">
        <f t="shared" si="1"/>
        <v>3</v>
      </c>
      <c r="K26" s="36"/>
    </row>
    <row r="27" spans="2:11" ht="238" x14ac:dyDescent="0.35">
      <c r="B27" s="34" t="s">
        <v>65</v>
      </c>
      <c r="C27" s="34" t="s">
        <v>55</v>
      </c>
      <c r="D27" s="35" t="s">
        <v>81</v>
      </c>
      <c r="E27" s="42" t="s">
        <v>19</v>
      </c>
      <c r="F27" s="43"/>
      <c r="G27" s="36" t="b">
        <f t="shared" si="2"/>
        <v>0</v>
      </c>
      <c r="H27" s="37">
        <v>0.1</v>
      </c>
      <c r="I27" s="46">
        <f t="shared" si="0"/>
        <v>10</v>
      </c>
      <c r="J27" s="36">
        <f t="shared" si="1"/>
        <v>10</v>
      </c>
      <c r="K27" s="36"/>
    </row>
    <row r="28" spans="2:11" ht="125.5" x14ac:dyDescent="0.35">
      <c r="B28" s="34" t="s">
        <v>56</v>
      </c>
      <c r="C28" s="34" t="s">
        <v>67</v>
      </c>
      <c r="D28" s="34" t="s">
        <v>82</v>
      </c>
      <c r="E28" s="42" t="s">
        <v>19</v>
      </c>
      <c r="F28" s="43"/>
      <c r="G28" s="36" t="b">
        <f t="shared" si="2"/>
        <v>0</v>
      </c>
      <c r="H28" s="37">
        <v>0.1</v>
      </c>
      <c r="I28" s="46">
        <f t="shared" si="0"/>
        <v>10</v>
      </c>
      <c r="J28" s="36">
        <f t="shared" si="1"/>
        <v>10</v>
      </c>
      <c r="K28" s="36"/>
    </row>
    <row r="29" spans="2:11" ht="125.5" x14ac:dyDescent="0.35">
      <c r="B29" s="44" t="s">
        <v>57</v>
      </c>
      <c r="C29" s="45" t="s">
        <v>58</v>
      </c>
      <c r="D29" s="45" t="s">
        <v>83</v>
      </c>
      <c r="E29" s="42" t="s">
        <v>19</v>
      </c>
      <c r="F29" s="43"/>
      <c r="G29" s="36" t="b">
        <f t="shared" si="2"/>
        <v>0</v>
      </c>
      <c r="H29" s="37">
        <v>0.05</v>
      </c>
      <c r="I29" s="46">
        <f t="shared" si="0"/>
        <v>10</v>
      </c>
      <c r="J29" s="36">
        <f t="shared" si="1"/>
        <v>5</v>
      </c>
      <c r="K29" s="36"/>
    </row>
    <row r="30" spans="2:11" ht="125.5" x14ac:dyDescent="0.35">
      <c r="B30" s="44" t="s">
        <v>59</v>
      </c>
      <c r="C30" s="45" t="s">
        <v>60</v>
      </c>
      <c r="D30" s="45" t="s">
        <v>84</v>
      </c>
      <c r="E30" s="42" t="s">
        <v>19</v>
      </c>
      <c r="F30" s="43"/>
      <c r="G30" s="36" t="b">
        <f t="shared" si="2"/>
        <v>0</v>
      </c>
      <c r="H30" s="37">
        <v>0.05</v>
      </c>
      <c r="I30" s="46">
        <f t="shared" si="0"/>
        <v>10</v>
      </c>
      <c r="J30" s="36">
        <f t="shared" si="1"/>
        <v>5</v>
      </c>
      <c r="K30" s="36"/>
    </row>
    <row r="31" spans="2:11" ht="171.75" customHeight="1" x14ac:dyDescent="0.35">
      <c r="B31" s="34" t="s">
        <v>61</v>
      </c>
      <c r="C31" s="35" t="s">
        <v>62</v>
      </c>
      <c r="D31" s="34" t="s">
        <v>85</v>
      </c>
      <c r="E31" s="42" t="s">
        <v>19</v>
      </c>
      <c r="F31" s="43"/>
      <c r="G31" s="36" t="b">
        <f t="shared" si="2"/>
        <v>0</v>
      </c>
      <c r="H31" s="37">
        <v>0.05</v>
      </c>
      <c r="I31" s="46">
        <f xml:space="preserve"> IF(E31 = "Comply",10,IF(E31 = "Partial Compliance", 5, IF(E31 = "Do Not Comply", 0)))</f>
        <v>10</v>
      </c>
      <c r="J31" s="36">
        <f>H31*10*I31</f>
        <v>5</v>
      </c>
      <c r="K31" s="36"/>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20:E21 E18" xr:uid="{1FFD6120-40BB-4ABE-AF9B-43D437D4819F}">
      <formula1>$E$7:$E$8</formula1>
    </dataValidation>
    <dataValidation type="list" allowBlank="1" showErrorMessage="1" sqref="E27:E31 E16:E17" xr:uid="{FE7CD6DF-7B2A-4D01-A2F7-C6F757F7182E}">
      <formula1>$E$7:$E$9</formula1>
    </dataValidation>
    <dataValidation type="list" allowBlank="1" showErrorMessage="1" sqref="E15 E22:E26 E19" xr:uid="{552A055F-7C99-4BB5-B999-AFA6D0B6858F}">
      <formula1>$D$7:$D$8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Link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2023-07-06T11:44:21Z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