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xl/revisions/userNames1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8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26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25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29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24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28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3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22.xml" ContentType="application/vnd.openxmlformats-officedocument.spreadsheetml.revisionLog+xml"/>
  <Override PartName="/xl/revisions/revisionLog27.xml" ContentType="application/vnd.openxmlformats-officedocument.spreadsheetml.revisionLog+xml"/>
  <Override PartName="/xl/revisions/revisionLog30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I:\Tashlyn Walbrugh\PG3 Meetings\2022\Construction\22_26 Oct 2022\C.002-029-2018_1\SCM Folder - Final Tender documents\Tender BOQ\"/>
    </mc:Choice>
  </mc:AlternateContent>
  <xr:revisionPtr revIDLastSave="0" documentId="13_ncr:81_{62B64F1A-7ECC-44DA-A56D-A13032450771}" xr6:coauthVersionLast="47" xr6:coauthVersionMax="47" xr10:uidLastSave="{00000000-0000-0000-0000-000000000000}"/>
  <bookViews>
    <workbookView xWindow="-108" yWindow="-108" windowWidth="23256" windowHeight="12576" tabRatio="945" firstSheet="1" activeTab="1" xr2:uid="{00000000-000D-0000-FFFF-FFFF00000000}"/>
  </bookViews>
  <sheets>
    <sheet name="Version" sheetId="1" state="hidden" r:id="rId1"/>
    <sheet name="Schedule A" sheetId="2" r:id="rId2"/>
    <sheet name="Schedule B (C1.2 to C20.1)" sheetId="3" state="hidden" r:id="rId3"/>
    <sheet name="C1.2" sheetId="4" r:id="rId4"/>
    <sheet name="C1.3" sheetId="5" r:id="rId5"/>
    <sheet name="C1.4" sheetId="6" r:id="rId6"/>
    <sheet name="C1.5" sheetId="7" r:id="rId7"/>
    <sheet name="C1.6" sheetId="8" r:id="rId8"/>
    <sheet name="C1.7" sheetId="10" state="hidden" r:id="rId9"/>
    <sheet name="C2.1" sheetId="9" r:id="rId10"/>
    <sheet name="C2.2" sheetId="11" r:id="rId11"/>
    <sheet name="C3.1" sheetId="12" r:id="rId12"/>
    <sheet name="C3.2" sheetId="13" r:id="rId13"/>
    <sheet name="C3.3" sheetId="14" r:id="rId14"/>
    <sheet name="C4.1" sheetId="15" r:id="rId15"/>
    <sheet name="C4.2" sheetId="16" r:id="rId16"/>
    <sheet name="C4.4" sheetId="17" r:id="rId17"/>
    <sheet name="C5.1" sheetId="18" r:id="rId18"/>
    <sheet name="C5.2" sheetId="19" r:id="rId19"/>
    <sheet name="C5.3" sheetId="20" r:id="rId20"/>
    <sheet name="C6.2" sheetId="21" r:id="rId21"/>
    <sheet name="C11.1" sheetId="23" r:id="rId22"/>
    <sheet name="C11.2" sheetId="24" r:id="rId23"/>
    <sheet name="C11.5" sheetId="25" r:id="rId24"/>
    <sheet name="C11.6" sheetId="26" r:id="rId25"/>
    <sheet name="C11.7" sheetId="22" r:id="rId26"/>
    <sheet name="C20.1" sheetId="27" r:id="rId27"/>
    <sheet name="Schedule C - D1000" sheetId="28" r:id="rId28"/>
    <sheet name="C2.3 Summary of Pricing" sheetId="29" r:id="rId29"/>
  </sheets>
  <definedNames>
    <definedName name="_Hlk13737046" localSheetId="26">'C20.1'!#REF!</definedName>
    <definedName name="_Hlk13737072" localSheetId="26">'C20.1'!#REF!</definedName>
    <definedName name="_Ref461368450" localSheetId="5">'C1.4'!$C$6</definedName>
    <definedName name="_Ref461368450" localSheetId="6">'C1.5'!#REF!</definedName>
    <definedName name="_Ref461368450" localSheetId="7">'C1.6'!#REF!</definedName>
    <definedName name="_Ref461368450" localSheetId="8">'C1.7'!#REF!</definedName>
    <definedName name="_Ref461368450" localSheetId="21">'C11.1'!#REF!</definedName>
    <definedName name="_Ref461368450" localSheetId="22">'C11.2'!#REF!</definedName>
    <definedName name="_Ref461368450" localSheetId="23">'C11.5'!#REF!</definedName>
    <definedName name="_Ref461368450" localSheetId="24">'C11.6'!#REF!</definedName>
    <definedName name="_Ref461368450" localSheetId="25">'C11.7'!#REF!</definedName>
    <definedName name="_Ref461368450" localSheetId="9">'C2.1'!$D$6</definedName>
    <definedName name="_Ref461368450" localSheetId="10">'C2.2'!$D$6</definedName>
    <definedName name="_Ref461368450" localSheetId="26">'C20.1'!#REF!</definedName>
    <definedName name="_Ref461368450" localSheetId="11">'C3.1'!#REF!</definedName>
    <definedName name="_Ref461368450" localSheetId="12">'C3.2'!$D$6</definedName>
    <definedName name="_Ref461368450" localSheetId="13">'C3.3'!#REF!</definedName>
    <definedName name="_Ref461368450" localSheetId="14">'C4.1'!#REF!</definedName>
    <definedName name="_Ref461368450" localSheetId="15">'C4.2'!#REF!</definedName>
    <definedName name="_Ref461368450" localSheetId="16">'C4.4'!#REF!</definedName>
    <definedName name="_Ref461368450" localSheetId="17">'C5.1'!#REF!</definedName>
    <definedName name="_Ref461368450" localSheetId="18">'C5.2'!#REF!</definedName>
    <definedName name="_Ref461368450" localSheetId="19">'C5.3'!#REF!</definedName>
    <definedName name="_Ref461368450" localSheetId="20">'C6.2'!#REF!</definedName>
    <definedName name="_Ref461368450" localSheetId="1">'Schedule A'!#REF!</definedName>
    <definedName name="_Ref461372205" localSheetId="5">'C1.4'!$C$73</definedName>
    <definedName name="_Ref461372205" localSheetId="6">'C1.5'!#REF!</definedName>
    <definedName name="_Ref461372205" localSheetId="7">'C1.6'!#REF!</definedName>
    <definedName name="_Ref461372205" localSheetId="8">'C1.7'!#REF!</definedName>
    <definedName name="_Ref461372205" localSheetId="21">'C11.1'!#REF!</definedName>
    <definedName name="_Ref461372205" localSheetId="22">'C11.2'!#REF!</definedName>
    <definedName name="_Ref461372205" localSheetId="23">'C11.5'!#REF!</definedName>
    <definedName name="_Ref461372205" localSheetId="24">'C11.6'!#REF!</definedName>
    <definedName name="_Ref461372205" localSheetId="25">'C11.7'!#REF!</definedName>
    <definedName name="_Ref461372205" localSheetId="9">'C2.1'!#REF!</definedName>
    <definedName name="_Ref461372205" localSheetId="10">'C2.2'!#REF!</definedName>
    <definedName name="_Ref461372205" localSheetId="26">'C20.1'!#REF!</definedName>
    <definedName name="_Ref461372205" localSheetId="11">'C3.1'!#REF!</definedName>
    <definedName name="_Ref461372205" localSheetId="12">'C3.2'!#REF!</definedName>
    <definedName name="_Ref461372205" localSheetId="13">'C3.3'!#REF!</definedName>
    <definedName name="_Ref461372205" localSheetId="14">'C4.1'!#REF!</definedName>
    <definedName name="_Ref461372205" localSheetId="15">'C4.2'!#REF!</definedName>
    <definedName name="_Ref461372205" localSheetId="16">'C4.4'!#REF!</definedName>
    <definedName name="_Ref461372205" localSheetId="17">'C5.1'!#REF!</definedName>
    <definedName name="_Ref461372205" localSheetId="18">'C5.2'!#REF!</definedName>
    <definedName name="_Ref461372205" localSheetId="19">'C5.3'!#REF!</definedName>
    <definedName name="_Ref461372205" localSheetId="20">'C6.2'!#REF!</definedName>
    <definedName name="_Ref461372205" localSheetId="1">'Schedule A'!#REF!</definedName>
    <definedName name="_Ref461373091" localSheetId="5">'C1.4'!$C$45</definedName>
    <definedName name="_Ref461373091" localSheetId="6">'C1.5'!#REF!</definedName>
    <definedName name="_Ref461373091" localSheetId="7">'C1.6'!#REF!</definedName>
    <definedName name="_Ref461373091" localSheetId="8">'C1.7'!#REF!</definedName>
    <definedName name="_Ref461373091" localSheetId="21">'C11.1'!#REF!</definedName>
    <definedName name="_Ref461373091" localSheetId="22">'C11.2'!#REF!</definedName>
    <definedName name="_Ref461373091" localSheetId="23">'C11.5'!#REF!</definedName>
    <definedName name="_Ref461373091" localSheetId="24">'C11.6'!#REF!</definedName>
    <definedName name="_Ref461373091" localSheetId="25">'C11.7'!#REF!</definedName>
    <definedName name="_Ref461373091" localSheetId="9">'C2.1'!#REF!</definedName>
    <definedName name="_Ref461373091" localSheetId="10">'C2.2'!#REF!</definedName>
    <definedName name="_Ref461373091" localSheetId="26">'C20.1'!#REF!</definedName>
    <definedName name="_Ref461373091" localSheetId="11">'C3.1'!#REF!</definedName>
    <definedName name="_Ref461373091" localSheetId="12">'C3.2'!#REF!</definedName>
    <definedName name="_Ref461373091" localSheetId="13">'C3.3'!#REF!</definedName>
    <definedName name="_Ref461373091" localSheetId="14">'C4.1'!#REF!</definedName>
    <definedName name="_Ref461373091" localSheetId="15">'C4.2'!#REF!</definedName>
    <definedName name="_Ref461373091" localSheetId="16">'C4.4'!#REF!</definedName>
    <definedName name="_Ref461373091" localSheetId="17">'C5.1'!#REF!</definedName>
    <definedName name="_Ref461373091" localSheetId="18">'C5.2'!#REF!</definedName>
    <definedName name="_Ref461373091" localSheetId="19">'C5.3'!#REF!</definedName>
    <definedName name="_Ref461373091" localSheetId="20">'C6.2'!#REF!</definedName>
    <definedName name="_Ref461373091" localSheetId="1">'Schedule A'!#REF!</definedName>
    <definedName name="_Ref461373122" localSheetId="5">'C1.4'!#REF!</definedName>
    <definedName name="_Ref461373122" localSheetId="6">'C1.5'!#REF!</definedName>
    <definedName name="_Ref461373122" localSheetId="7">'C1.6'!#REF!</definedName>
    <definedName name="_Ref461373122" localSheetId="8">'C1.7'!#REF!</definedName>
    <definedName name="_Ref461373122" localSheetId="21">'C11.1'!#REF!</definedName>
    <definedName name="_Ref461373122" localSheetId="22">'C11.2'!#REF!</definedName>
    <definedName name="_Ref461373122" localSheetId="23">'C11.5'!#REF!</definedName>
    <definedName name="_Ref461373122" localSheetId="24">'C11.6'!#REF!</definedName>
    <definedName name="_Ref461373122" localSheetId="25">'C11.7'!#REF!</definedName>
    <definedName name="_Ref461373122" localSheetId="9">'C2.1'!#REF!</definedName>
    <definedName name="_Ref461373122" localSheetId="10">'C2.2'!#REF!</definedName>
    <definedName name="_Ref461373122" localSheetId="26">'C20.1'!#REF!</definedName>
    <definedName name="_Ref461373122" localSheetId="11">'C3.1'!#REF!</definedName>
    <definedName name="_Ref461373122" localSheetId="12">'C3.2'!#REF!</definedName>
    <definedName name="_Ref461373122" localSheetId="13">'C3.3'!#REF!</definedName>
    <definedName name="_Ref461373122" localSheetId="14">'C4.1'!#REF!</definedName>
    <definedName name="_Ref461373122" localSheetId="15">'C4.2'!#REF!</definedName>
    <definedName name="_Ref461373122" localSheetId="16">'C4.4'!#REF!</definedName>
    <definedName name="_Ref461373122" localSheetId="17">'C5.1'!#REF!</definedName>
    <definedName name="_Ref461373122" localSheetId="18">'C5.2'!#REF!</definedName>
    <definedName name="_Ref461373122" localSheetId="19">'C5.3'!#REF!</definedName>
    <definedName name="_Ref461373122" localSheetId="20">'C6.2'!#REF!</definedName>
    <definedName name="_Ref461373122" localSheetId="1">'Schedule A'!#REF!</definedName>
    <definedName name="_Ref461373150" localSheetId="5">'C1.4'!$C$49</definedName>
    <definedName name="_Ref461373150" localSheetId="6">'C1.5'!#REF!</definedName>
    <definedName name="_Ref461373150" localSheetId="7">'C1.6'!#REF!</definedName>
    <definedName name="_Ref461373150" localSheetId="8">'C1.7'!#REF!</definedName>
    <definedName name="_Ref461373150" localSheetId="21">'C11.1'!#REF!</definedName>
    <definedName name="_Ref461373150" localSheetId="22">'C11.2'!#REF!</definedName>
    <definedName name="_Ref461373150" localSheetId="23">'C11.5'!#REF!</definedName>
    <definedName name="_Ref461373150" localSheetId="24">'C11.6'!#REF!</definedName>
    <definedName name="_Ref461373150" localSheetId="25">'C11.7'!#REF!</definedName>
    <definedName name="_Ref461373150" localSheetId="9">'C2.1'!#REF!</definedName>
    <definedName name="_Ref461373150" localSheetId="10">'C2.2'!#REF!</definedName>
    <definedName name="_Ref461373150" localSheetId="26">'C20.1'!#REF!</definedName>
    <definedName name="_Ref461373150" localSheetId="11">'C3.1'!#REF!</definedName>
    <definedName name="_Ref461373150" localSheetId="12">'C3.2'!#REF!</definedName>
    <definedName name="_Ref461373150" localSheetId="13">'C3.3'!#REF!</definedName>
    <definedName name="_Ref461373150" localSheetId="14">'C4.1'!#REF!</definedName>
    <definedName name="_Ref461373150" localSheetId="15">'C4.2'!#REF!</definedName>
    <definedName name="_Ref461373150" localSheetId="16">'C4.4'!#REF!</definedName>
    <definedName name="_Ref461373150" localSheetId="17">'C5.1'!#REF!</definedName>
    <definedName name="_Ref461373150" localSheetId="18">'C5.2'!#REF!</definedName>
    <definedName name="_Ref461373150" localSheetId="19">'C5.3'!#REF!</definedName>
    <definedName name="_Ref461373150" localSheetId="20">'C6.2'!#REF!</definedName>
    <definedName name="_Ref461373150" localSheetId="1">'Schedule A'!#REF!</definedName>
    <definedName name="_Toc391906137" localSheetId="28">'C2.3 Summary of Pricing'!$A$1</definedName>
    <definedName name="_Toc407010575" localSheetId="28">'C2.3 Summary of Pricing'!$A$1</definedName>
    <definedName name="_Toc42260028" localSheetId="28">'C2.3 Summary of Pricing'!#REF!</definedName>
    <definedName name="_xlnm.Print_Area" localSheetId="3">'C1.2'!$A$1:$H$67</definedName>
    <definedName name="_xlnm.Print_Area" localSheetId="4">'C1.3'!$A$1:$H$33</definedName>
    <definedName name="_xlnm.Print_Area" localSheetId="5">'C1.4'!$A$1:$G$88</definedName>
    <definedName name="_xlnm.Print_Area" localSheetId="6">'C1.5'!$A$1:$I$31</definedName>
    <definedName name="_xlnm.Print_Area" localSheetId="7">'C1.6'!$A$1:$G$20</definedName>
    <definedName name="_xlnm.Print_Area" localSheetId="8">'C1.7'!$A$1:$H$18</definedName>
    <definedName name="_xlnm.Print_Area" localSheetId="21">'C11.1'!$A$1:$H$24</definedName>
    <definedName name="_xlnm.Print_Area" localSheetId="22">'C11.2'!$A$1:$H$25</definedName>
    <definedName name="_xlnm.Print_Area" localSheetId="23">'C11.5'!$A$1:$H$31</definedName>
    <definedName name="_xlnm.Print_Area" localSheetId="24">'C11.6'!$A$1:$H$23</definedName>
    <definedName name="_xlnm.Print_Area" localSheetId="25">'C11.7'!$A$1:$H$24</definedName>
    <definedName name="_xlnm.Print_Area" localSheetId="9">'C2.1'!$A$1:$H$42</definedName>
    <definedName name="_xlnm.Print_Area" localSheetId="10">'C2.2'!$A$1:$H$21</definedName>
    <definedName name="_xlnm.Print_Area" localSheetId="28">'C2.3 Summary of Pricing'!$A$1:$D$72</definedName>
    <definedName name="_xlnm.Print_Area" localSheetId="26">'C20.1'!$A$1:$I$33</definedName>
    <definedName name="_xlnm.Print_Area" localSheetId="11">'C3.1'!$A$1:$H$23</definedName>
    <definedName name="_xlnm.Print_Area" localSheetId="12">'C3.2'!$A$1:$H$49</definedName>
    <definedName name="_xlnm.Print_Area" localSheetId="13">'C3.3'!$A$1:$H$38</definedName>
    <definedName name="_xlnm.Print_Area" localSheetId="14">'C4.1'!$A$1:$H$20</definedName>
    <definedName name="_xlnm.Print_Area" localSheetId="15">'C4.2'!$A$1:$H$28</definedName>
    <definedName name="_xlnm.Print_Area" localSheetId="16">'C4.4'!$A$1:$H$19</definedName>
    <definedName name="_xlnm.Print_Area" localSheetId="17">'C5.1'!$A$1:$I$21</definedName>
    <definedName name="_xlnm.Print_Area" localSheetId="18">'C5.2'!$A$1:$H$16</definedName>
    <definedName name="_xlnm.Print_Area" localSheetId="19">'C5.3'!$A$1:$H$18</definedName>
    <definedName name="_xlnm.Print_Area" localSheetId="20">'C6.2'!$A$1:$G$22</definedName>
    <definedName name="_xlnm.Print_Area" localSheetId="1">'Schedule A'!$A$1:$H$60</definedName>
    <definedName name="_xlnm.Print_Area" localSheetId="27">'Schedule C - D1000'!$A$1:$H$36</definedName>
    <definedName name="_xlnm.Print_Titles" localSheetId="5">'C1.4'!$1:$4</definedName>
    <definedName name="Z_5F332EA1_66F9_4534_98C2_3792B5EB04BE_.wvu.PrintArea" localSheetId="3" hidden="1">'C1.2'!$A$1:$H$67</definedName>
    <definedName name="Z_5F332EA1_66F9_4534_98C2_3792B5EB04BE_.wvu.PrintArea" localSheetId="4" hidden="1">'C1.3'!$A$1:$H$33</definedName>
    <definedName name="Z_5F332EA1_66F9_4534_98C2_3792B5EB04BE_.wvu.PrintArea" localSheetId="5" hidden="1">'C1.4'!$A$1:$G$88</definedName>
    <definedName name="Z_5F332EA1_66F9_4534_98C2_3792B5EB04BE_.wvu.PrintArea" localSheetId="6" hidden="1">'C1.5'!$A$1:$I$31</definedName>
    <definedName name="Z_5F332EA1_66F9_4534_98C2_3792B5EB04BE_.wvu.PrintArea" localSheetId="7" hidden="1">'C1.6'!$A$1:$G$20</definedName>
    <definedName name="Z_5F332EA1_66F9_4534_98C2_3792B5EB04BE_.wvu.PrintArea" localSheetId="8" hidden="1">'C1.7'!$A$1:$H$18</definedName>
    <definedName name="Z_5F332EA1_66F9_4534_98C2_3792B5EB04BE_.wvu.PrintArea" localSheetId="21" hidden="1">'C11.1'!$A$1:$H$24</definedName>
    <definedName name="Z_5F332EA1_66F9_4534_98C2_3792B5EB04BE_.wvu.PrintArea" localSheetId="22" hidden="1">'C11.2'!$A$1:$H$25</definedName>
    <definedName name="Z_5F332EA1_66F9_4534_98C2_3792B5EB04BE_.wvu.PrintArea" localSheetId="23" hidden="1">'C11.5'!$A$1:$H$31</definedName>
    <definedName name="Z_5F332EA1_66F9_4534_98C2_3792B5EB04BE_.wvu.PrintArea" localSheetId="24" hidden="1">'C11.6'!$A$1:$H$23</definedName>
    <definedName name="Z_5F332EA1_66F9_4534_98C2_3792B5EB04BE_.wvu.PrintArea" localSheetId="25" hidden="1">'C11.7'!$A$1:$H$24</definedName>
    <definedName name="Z_5F332EA1_66F9_4534_98C2_3792B5EB04BE_.wvu.PrintArea" localSheetId="9" hidden="1">'C2.1'!$A$1:$H$42</definedName>
    <definedName name="Z_5F332EA1_66F9_4534_98C2_3792B5EB04BE_.wvu.PrintArea" localSheetId="10" hidden="1">'C2.2'!$A$1:$H$21</definedName>
    <definedName name="Z_5F332EA1_66F9_4534_98C2_3792B5EB04BE_.wvu.PrintArea" localSheetId="28" hidden="1">'C2.3 Summary of Pricing'!$A$1:$D$72</definedName>
    <definedName name="Z_5F332EA1_66F9_4534_98C2_3792B5EB04BE_.wvu.PrintArea" localSheetId="26" hidden="1">'C20.1'!$A$1:$I$33</definedName>
    <definedName name="Z_5F332EA1_66F9_4534_98C2_3792B5EB04BE_.wvu.PrintArea" localSheetId="11" hidden="1">'C3.1'!$A$1:$H$23</definedName>
    <definedName name="Z_5F332EA1_66F9_4534_98C2_3792B5EB04BE_.wvu.PrintArea" localSheetId="12" hidden="1">'C3.2'!$A$1:$H$49</definedName>
    <definedName name="Z_5F332EA1_66F9_4534_98C2_3792B5EB04BE_.wvu.PrintArea" localSheetId="13" hidden="1">'C3.3'!$A$1:$H$38</definedName>
    <definedName name="Z_5F332EA1_66F9_4534_98C2_3792B5EB04BE_.wvu.PrintArea" localSheetId="14" hidden="1">'C4.1'!$A$1:$H$20</definedName>
    <definedName name="Z_5F332EA1_66F9_4534_98C2_3792B5EB04BE_.wvu.PrintArea" localSheetId="15" hidden="1">'C4.2'!$A$1:$H$28</definedName>
    <definedName name="Z_5F332EA1_66F9_4534_98C2_3792B5EB04BE_.wvu.PrintArea" localSheetId="16" hidden="1">'C4.4'!$A$1:$H$19</definedName>
    <definedName name="Z_5F332EA1_66F9_4534_98C2_3792B5EB04BE_.wvu.PrintArea" localSheetId="17" hidden="1">'C5.1'!$A$1:$I$21</definedName>
    <definedName name="Z_5F332EA1_66F9_4534_98C2_3792B5EB04BE_.wvu.PrintArea" localSheetId="18" hidden="1">'C5.2'!$A$1:$H$16</definedName>
    <definedName name="Z_5F332EA1_66F9_4534_98C2_3792B5EB04BE_.wvu.PrintArea" localSheetId="19" hidden="1">'C5.3'!$A$1:$H$18</definedName>
    <definedName name="Z_5F332EA1_66F9_4534_98C2_3792B5EB04BE_.wvu.PrintArea" localSheetId="20" hidden="1">'C6.2'!$A$1:$G$22</definedName>
    <definedName name="Z_5F332EA1_66F9_4534_98C2_3792B5EB04BE_.wvu.PrintArea" localSheetId="1" hidden="1">'Schedule A'!$A$1:$H$60</definedName>
    <definedName name="Z_5F332EA1_66F9_4534_98C2_3792B5EB04BE_.wvu.PrintArea" localSheetId="27" hidden="1">'Schedule C - D1000'!$A$1:$H$36</definedName>
    <definedName name="Z_5F332EA1_66F9_4534_98C2_3792B5EB04BE_.wvu.PrintTitles" localSheetId="5" hidden="1">'C1.4'!$1:$4</definedName>
    <definedName name="Z_D9A5B569_290F_4F90_A43F_DD82022D6BA1_.wvu.PrintArea" localSheetId="3" hidden="1">'C1.2'!$A$1:$H$67</definedName>
    <definedName name="Z_D9A5B569_290F_4F90_A43F_DD82022D6BA1_.wvu.PrintArea" localSheetId="4" hidden="1">'C1.3'!$A$1:$H$33</definedName>
    <definedName name="Z_D9A5B569_290F_4F90_A43F_DD82022D6BA1_.wvu.PrintArea" localSheetId="5" hidden="1">'C1.4'!$A$1:$G$88</definedName>
    <definedName name="Z_D9A5B569_290F_4F90_A43F_DD82022D6BA1_.wvu.PrintArea" localSheetId="6" hidden="1">'C1.5'!$A$1:$I$31</definedName>
    <definedName name="Z_D9A5B569_290F_4F90_A43F_DD82022D6BA1_.wvu.PrintArea" localSheetId="7" hidden="1">'C1.6'!$A$1:$G$20</definedName>
    <definedName name="Z_D9A5B569_290F_4F90_A43F_DD82022D6BA1_.wvu.PrintArea" localSheetId="8" hidden="1">'C1.7'!$A$1:$H$18</definedName>
    <definedName name="Z_D9A5B569_290F_4F90_A43F_DD82022D6BA1_.wvu.PrintArea" localSheetId="21" hidden="1">'C11.1'!$A$1:$H$24</definedName>
    <definedName name="Z_D9A5B569_290F_4F90_A43F_DD82022D6BA1_.wvu.PrintArea" localSheetId="22" hidden="1">'C11.2'!$A$1:$H$25</definedName>
    <definedName name="Z_D9A5B569_290F_4F90_A43F_DD82022D6BA1_.wvu.PrintArea" localSheetId="23" hidden="1">'C11.5'!$A$1:$H$31</definedName>
    <definedName name="Z_D9A5B569_290F_4F90_A43F_DD82022D6BA1_.wvu.PrintArea" localSheetId="24" hidden="1">'C11.6'!$A$1:$H$23</definedName>
    <definedName name="Z_D9A5B569_290F_4F90_A43F_DD82022D6BA1_.wvu.PrintArea" localSheetId="25" hidden="1">'C11.7'!$A$1:$H$24</definedName>
    <definedName name="Z_D9A5B569_290F_4F90_A43F_DD82022D6BA1_.wvu.PrintArea" localSheetId="9" hidden="1">'C2.1'!$A$1:$H$42</definedName>
    <definedName name="Z_D9A5B569_290F_4F90_A43F_DD82022D6BA1_.wvu.PrintArea" localSheetId="10" hidden="1">'C2.2'!$A$1:$H$21</definedName>
    <definedName name="Z_D9A5B569_290F_4F90_A43F_DD82022D6BA1_.wvu.PrintArea" localSheetId="28" hidden="1">'C2.3 Summary of Pricing'!$A$1:$D$72</definedName>
    <definedName name="Z_D9A5B569_290F_4F90_A43F_DD82022D6BA1_.wvu.PrintArea" localSheetId="26" hidden="1">'C20.1'!$A$1:$I$33</definedName>
    <definedName name="Z_D9A5B569_290F_4F90_A43F_DD82022D6BA1_.wvu.PrintArea" localSheetId="11" hidden="1">'C3.1'!$A$1:$H$23</definedName>
    <definedName name="Z_D9A5B569_290F_4F90_A43F_DD82022D6BA1_.wvu.PrintArea" localSheetId="12" hidden="1">'C3.2'!$A$1:$H$49</definedName>
    <definedName name="Z_D9A5B569_290F_4F90_A43F_DD82022D6BA1_.wvu.PrintArea" localSheetId="13" hidden="1">'C3.3'!$A$1:$H$38</definedName>
    <definedName name="Z_D9A5B569_290F_4F90_A43F_DD82022D6BA1_.wvu.PrintArea" localSheetId="14" hidden="1">'C4.1'!$A$1:$H$20</definedName>
    <definedName name="Z_D9A5B569_290F_4F90_A43F_DD82022D6BA1_.wvu.PrintArea" localSheetId="15" hidden="1">'C4.2'!$A$1:$H$28</definedName>
    <definedName name="Z_D9A5B569_290F_4F90_A43F_DD82022D6BA1_.wvu.PrintArea" localSheetId="16" hidden="1">'C4.4'!$A$1:$H$19</definedName>
    <definedName name="Z_D9A5B569_290F_4F90_A43F_DD82022D6BA1_.wvu.PrintArea" localSheetId="17" hidden="1">'C5.1'!$A$1:$I$21</definedName>
    <definedName name="Z_D9A5B569_290F_4F90_A43F_DD82022D6BA1_.wvu.PrintArea" localSheetId="18" hidden="1">'C5.2'!$A$1:$H$16</definedName>
    <definedName name="Z_D9A5B569_290F_4F90_A43F_DD82022D6BA1_.wvu.PrintArea" localSheetId="19" hidden="1">'C5.3'!$A$1:$H$18</definedName>
    <definedName name="Z_D9A5B569_290F_4F90_A43F_DD82022D6BA1_.wvu.PrintArea" localSheetId="20" hidden="1">'C6.2'!$A$1:$G$22</definedName>
    <definedName name="Z_D9A5B569_290F_4F90_A43F_DD82022D6BA1_.wvu.PrintArea" localSheetId="1" hidden="1">'Schedule A'!$A$1:$H$60</definedName>
    <definedName name="Z_D9A5B569_290F_4F90_A43F_DD82022D6BA1_.wvu.PrintArea" localSheetId="27" hidden="1">'Schedule C - D1000'!$A$1:$H$36</definedName>
    <definedName name="Z_D9A5B569_290F_4F90_A43F_DD82022D6BA1_.wvu.PrintTitles" localSheetId="5" hidden="1">'C1.4'!$1:$4</definedName>
  </definedNames>
  <calcPr calcId="191029"/>
  <customWorkbookViews>
    <customWorkbookView name="Lawrence Chauke (NR) - Personal View" guid="{D9A5B569-290F-4F90-A43F-DD82022D6BA1}" mergeInterval="0" personalView="1" maximized="1" xWindow="-9" yWindow="-9" windowWidth="1938" windowHeight="1048" tabRatio="945" activeSheetId="6"/>
    <customWorkbookView name="Vian Coetzer (LEO) - Personal View" guid="{5F332EA1-66F9-4534-98C2-3792B5EB04BE}" mergeInterval="0" personalView="1" maximized="1" xWindow="2391" yWindow="-9" windowWidth="2418" windowHeight="1318" tabRatio="945" activeSheetId="12" showComments="commIndAndComment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7" i="6" l="1"/>
  <c r="G76" i="6"/>
  <c r="G74" i="6"/>
  <c r="G73" i="6"/>
  <c r="G71" i="6"/>
  <c r="G70" i="6"/>
  <c r="G80" i="6"/>
  <c r="G81" i="6"/>
  <c r="G82" i="6"/>
  <c r="G79" i="6"/>
  <c r="H32" i="28" l="1"/>
  <c r="H25" i="28"/>
  <c r="H24" i="28"/>
  <c r="H10" i="2"/>
  <c r="H9" i="2"/>
  <c r="H8" i="2"/>
  <c r="H7" i="2"/>
  <c r="H24" i="2"/>
  <c r="H23" i="2"/>
  <c r="H22" i="2"/>
  <c r="H21" i="2"/>
  <c r="H19" i="2"/>
  <c r="H18" i="2"/>
  <c r="H17" i="2"/>
  <c r="H15" i="2"/>
  <c r="H14" i="2"/>
  <c r="H13" i="2"/>
  <c r="H12" i="2"/>
  <c r="H47" i="2"/>
  <c r="H46" i="2"/>
  <c r="H45" i="2"/>
  <c r="H44" i="2"/>
  <c r="H43" i="2"/>
  <c r="H42" i="2"/>
  <c r="H54" i="2"/>
  <c r="H53" i="2"/>
  <c r="H10" i="4"/>
  <c r="H9" i="4"/>
  <c r="H21" i="4"/>
  <c r="H57" i="4"/>
  <c r="H7" i="5"/>
  <c r="H6" i="5"/>
  <c r="H36" i="9"/>
  <c r="H6" i="9"/>
  <c r="H17" i="9"/>
  <c r="H16" i="9"/>
  <c r="H6" i="10"/>
  <c r="H9" i="10"/>
  <c r="H11" i="10"/>
  <c r="H12" i="10"/>
  <c r="H16" i="10" s="1"/>
  <c r="F40" i="13"/>
  <c r="H40" i="13" s="1"/>
  <c r="F8" i="13"/>
  <c r="F7" i="13"/>
  <c r="F9" i="15"/>
  <c r="F12" i="15"/>
  <c r="H12" i="15" s="1"/>
  <c r="F12" i="12"/>
  <c r="H12" i="12" s="1"/>
  <c r="F15" i="12" l="1"/>
  <c r="H15" i="12" s="1"/>
  <c r="F43" i="13"/>
  <c r="E12" i="8"/>
  <c r="F21" i="16"/>
  <c r="H21" i="16" s="1"/>
  <c r="F20" i="16"/>
  <c r="H20" i="16" s="1"/>
  <c r="F24" i="16"/>
  <c r="H24" i="16" s="1"/>
  <c r="H7" i="17"/>
  <c r="G12" i="8" l="1"/>
  <c r="E15" i="8"/>
  <c r="H43" i="13"/>
  <c r="E16" i="8" l="1"/>
  <c r="G16" i="8" s="1"/>
  <c r="G15" i="8"/>
  <c r="H9" i="15"/>
  <c r="F17" i="24"/>
  <c r="G13" i="18"/>
  <c r="I13" i="18" s="1"/>
  <c r="H17" i="24" l="1"/>
  <c r="F19" i="24"/>
  <c r="H19" i="24" s="1"/>
  <c r="G21" i="27"/>
  <c r="I10" i="27"/>
  <c r="G16" i="27" s="1"/>
  <c r="I16" i="27" s="1"/>
  <c r="I9" i="27"/>
  <c r="H51" i="2" l="1"/>
  <c r="H62" i="4" l="1"/>
  <c r="H24" i="25" l="1"/>
  <c r="H22" i="25"/>
  <c r="H19" i="25"/>
  <c r="H14" i="25"/>
  <c r="H9" i="25"/>
  <c r="H8" i="25"/>
  <c r="H18" i="25"/>
  <c r="H16" i="25"/>
  <c r="H12" i="25" l="1"/>
  <c r="H7" i="25"/>
  <c r="H12" i="22" l="1"/>
  <c r="H10" i="22"/>
  <c r="B40" i="29"/>
  <c r="H7" i="22" l="1"/>
  <c r="H11" i="22"/>
  <c r="H8" i="24" l="1"/>
  <c r="H8" i="22"/>
  <c r="H22" i="22" l="1"/>
  <c r="C43" i="29" s="1"/>
  <c r="H17" i="14" l="1"/>
  <c r="H32" i="14"/>
  <c r="G19" i="7"/>
  <c r="G16" i="7"/>
  <c r="G17" i="7" s="1"/>
  <c r="G7" i="7"/>
  <c r="H21" i="14" l="1"/>
  <c r="H26" i="13"/>
  <c r="H14" i="14"/>
  <c r="H19" i="14"/>
  <c r="H15" i="14"/>
  <c r="H16" i="14"/>
  <c r="H6" i="25" l="1"/>
  <c r="H29" i="25" s="1"/>
  <c r="C41" i="29" s="1"/>
  <c r="H7" i="24"/>
  <c r="H12" i="24"/>
  <c r="H15" i="24"/>
  <c r="H9" i="24"/>
  <c r="H7" i="23"/>
  <c r="H22" i="23" s="1"/>
  <c r="C39" i="29" s="1"/>
  <c r="H14" i="24"/>
  <c r="H22" i="14"/>
  <c r="H37" i="13"/>
  <c r="H20" i="14"/>
  <c r="H11" i="11"/>
  <c r="H23" i="24" l="1"/>
  <c r="C40" i="29" s="1"/>
  <c r="H7" i="15" l="1"/>
  <c r="H6" i="15"/>
  <c r="I10" i="7"/>
  <c r="H8" i="20"/>
  <c r="H18" i="15" l="1"/>
  <c r="C26" i="29" s="1"/>
  <c r="H10" i="20"/>
  <c r="H11" i="20"/>
  <c r="I12" i="18"/>
  <c r="I8" i="18"/>
  <c r="F29" i="5"/>
  <c r="H29" i="5" s="1"/>
  <c r="H8" i="26" l="1"/>
  <c r="H30" i="14" l="1"/>
  <c r="H28" i="14"/>
  <c r="H21" i="13"/>
  <c r="H8" i="11"/>
  <c r="H49" i="2" l="1"/>
  <c r="F26" i="5"/>
  <c r="F25" i="5"/>
  <c r="H21" i="9" l="1"/>
  <c r="H5" i="20" l="1"/>
  <c r="H25" i="5"/>
  <c r="H26" i="5" s="1"/>
  <c r="F20" i="5"/>
  <c r="H20" i="5" s="1"/>
  <c r="F30" i="28" l="1"/>
  <c r="H30" i="28" s="1"/>
  <c r="F52" i="2"/>
  <c r="H52" i="2" s="1"/>
  <c r="F50" i="2"/>
  <c r="H50" i="2" s="1"/>
  <c r="H28" i="2"/>
  <c r="H29" i="2"/>
  <c r="H30" i="2"/>
  <c r="H27" i="2"/>
  <c r="G24" i="27"/>
  <c r="I24" i="27" s="1"/>
  <c r="I11" i="27"/>
  <c r="I8" i="27"/>
  <c r="I7" i="27"/>
  <c r="G15" i="21"/>
  <c r="G7" i="21"/>
  <c r="H12" i="16"/>
  <c r="H13" i="16"/>
  <c r="H6" i="16"/>
  <c r="H7" i="16"/>
  <c r="H16" i="16"/>
  <c r="H17" i="16"/>
  <c r="H9" i="16"/>
  <c r="H10" i="16"/>
  <c r="H26" i="16" l="1"/>
  <c r="C27" i="29" s="1"/>
  <c r="H25" i="14" l="1"/>
  <c r="H34" i="13"/>
  <c r="H33" i="13"/>
  <c r="H22" i="13"/>
  <c r="H18" i="13"/>
  <c r="I7" i="7" l="1"/>
  <c r="G39" i="6"/>
  <c r="H47" i="4" l="1"/>
  <c r="F29" i="4"/>
  <c r="H29" i="4" s="1"/>
  <c r="F31" i="4"/>
  <c r="H31" i="4" s="1"/>
  <c r="H49" i="4" l="1"/>
  <c r="H50" i="4"/>
  <c r="H46" i="4"/>
  <c r="H45" i="4"/>
  <c r="H12" i="4"/>
  <c r="I21" i="27" l="1"/>
  <c r="H12" i="5"/>
  <c r="H13" i="5"/>
  <c r="H14" i="5"/>
  <c r="H9" i="5"/>
  <c r="H10" i="5"/>
  <c r="H20" i="28" l="1"/>
  <c r="H19" i="28"/>
  <c r="H18" i="28"/>
  <c r="H16" i="28"/>
  <c r="H15" i="28"/>
  <c r="H14" i="28"/>
  <c r="H13" i="28"/>
  <c r="H12" i="28"/>
  <c r="F9" i="28"/>
  <c r="H9" i="28" s="1"/>
  <c r="I12" i="27"/>
  <c r="I31" i="27" s="1"/>
  <c r="H18" i="26" l="1"/>
  <c r="H17" i="26"/>
  <c r="H15" i="26"/>
  <c r="H13" i="26"/>
  <c r="H11" i="26"/>
  <c r="H7" i="26"/>
  <c r="G9" i="21" l="1"/>
  <c r="G12" i="21"/>
  <c r="H9" i="19"/>
  <c r="H7" i="19"/>
  <c r="I15" i="18"/>
  <c r="I10" i="18"/>
  <c r="I6" i="18"/>
  <c r="H26" i="14" l="1"/>
  <c r="H24" i="14"/>
  <c r="H10" i="14"/>
  <c r="H7" i="14"/>
  <c r="H30" i="13"/>
  <c r="H29" i="13"/>
  <c r="H28" i="13"/>
  <c r="H15" i="13"/>
  <c r="H13" i="13"/>
  <c r="H11" i="13"/>
  <c r="H9" i="13"/>
  <c r="H8" i="13"/>
  <c r="H7" i="13"/>
  <c r="H9" i="12"/>
  <c r="H7" i="12"/>
  <c r="H6" i="12"/>
  <c r="H15" i="11"/>
  <c r="H14" i="11"/>
  <c r="H13" i="11"/>
  <c r="H10" i="11"/>
  <c r="H7" i="11"/>
  <c r="H34" i="9" l="1"/>
  <c r="H32" i="9"/>
  <c r="H29" i="9"/>
  <c r="H27" i="9"/>
  <c r="H23" i="9"/>
  <c r="H20" i="9"/>
  <c r="F14" i="9"/>
  <c r="H14" i="9" s="1"/>
  <c r="F12" i="9"/>
  <c r="H12" i="9" s="1"/>
  <c r="F8" i="9"/>
  <c r="H8" i="9" s="1"/>
  <c r="G10" i="8"/>
  <c r="G8" i="8"/>
  <c r="G6" i="8"/>
  <c r="I22" i="7"/>
  <c r="I21" i="7"/>
  <c r="I19" i="7"/>
  <c r="I18" i="7"/>
  <c r="I17" i="7"/>
  <c r="I16" i="7"/>
  <c r="I13" i="7"/>
  <c r="I9" i="7"/>
  <c r="I5" i="7"/>
  <c r="G12" i="7"/>
  <c r="I12" i="7" s="1"/>
  <c r="G25" i="7"/>
  <c r="I25" i="7" s="1"/>
  <c r="G43" i="6"/>
  <c r="G42" i="6"/>
  <c r="G41" i="6"/>
  <c r="G40" i="6"/>
  <c r="G38" i="6"/>
  <c r="G37" i="6"/>
  <c r="G36" i="6"/>
  <c r="G35" i="6"/>
  <c r="G34" i="6"/>
  <c r="G33" i="6"/>
  <c r="G32" i="6"/>
  <c r="G31" i="6"/>
  <c r="G30" i="6"/>
  <c r="G29" i="6"/>
  <c r="G28" i="6"/>
  <c r="G27" i="6"/>
  <c r="G26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9" i="6"/>
  <c r="G8" i="6"/>
  <c r="G7" i="6"/>
  <c r="G6" i="6"/>
  <c r="H16" i="5"/>
  <c r="H51" i="4"/>
  <c r="H44" i="4"/>
  <c r="H43" i="4"/>
  <c r="H42" i="4"/>
  <c r="H41" i="4"/>
  <c r="H40" i="4"/>
  <c r="H38" i="4"/>
  <c r="H37" i="4"/>
  <c r="H36" i="4"/>
  <c r="H35" i="4"/>
  <c r="H34" i="4"/>
  <c r="H24" i="4"/>
  <c r="H22" i="4"/>
  <c r="H19" i="4"/>
  <c r="H18" i="4"/>
  <c r="H15" i="4"/>
  <c r="H14" i="4"/>
  <c r="H11" i="4"/>
  <c r="H6" i="4"/>
  <c r="H7" i="4"/>
  <c r="E60" i="6"/>
  <c r="E68" i="6"/>
  <c r="G68" i="6" s="1"/>
  <c r="E66" i="6"/>
  <c r="G66" i="6" s="1"/>
  <c r="E64" i="6"/>
  <c r="G64" i="6" s="1"/>
  <c r="E62" i="6"/>
  <c r="G62" i="6" s="1"/>
  <c r="E58" i="6"/>
  <c r="G58" i="6" s="1"/>
  <c r="E48" i="6"/>
  <c r="G48" i="6" s="1"/>
  <c r="E46" i="6"/>
  <c r="G46" i="6" s="1"/>
  <c r="F59" i="4"/>
  <c r="F54" i="4"/>
  <c r="F26" i="4"/>
  <c r="F17" i="4"/>
  <c r="H40" i="9" l="1"/>
  <c r="G53" i="6"/>
  <c r="G56" i="6" s="1"/>
  <c r="H59" i="4"/>
  <c r="H54" i="4"/>
  <c r="H26" i="4"/>
  <c r="H17" i="4"/>
  <c r="H65" i="4" l="1"/>
  <c r="C9" i="29" s="1"/>
  <c r="C46" i="29"/>
  <c r="D46" i="29" s="1"/>
  <c r="H21" i="26"/>
  <c r="C42" i="29" s="1"/>
  <c r="D43" i="29" s="1"/>
  <c r="G20" i="21" l="1"/>
  <c r="C36" i="29" s="1"/>
  <c r="D36" i="29" s="1"/>
  <c r="H16" i="20"/>
  <c r="C33" i="29" s="1"/>
  <c r="H14" i="19"/>
  <c r="C32" i="29" s="1"/>
  <c r="I19" i="18"/>
  <c r="C31" i="29" s="1"/>
  <c r="H17" i="17"/>
  <c r="C28" i="29" s="1"/>
  <c r="D28" i="29" s="1"/>
  <c r="H36" i="14"/>
  <c r="C23" i="29" s="1"/>
  <c r="H21" i="12"/>
  <c r="C21" i="29" s="1"/>
  <c r="H19" i="11"/>
  <c r="C18" i="29" s="1"/>
  <c r="C17" i="29"/>
  <c r="C14" i="29"/>
  <c r="G18" i="8"/>
  <c r="C13" i="29" s="1"/>
  <c r="I29" i="7"/>
  <c r="C12" i="29" s="1"/>
  <c r="H31" i="5"/>
  <c r="C10" i="29" s="1"/>
  <c r="D33" i="29" l="1"/>
  <c r="D18" i="29"/>
  <c r="G60" i="6" l="1"/>
  <c r="G86" i="6" s="1"/>
  <c r="C11" i="29" s="1"/>
  <c r="D14" i="29" s="1"/>
  <c r="F38" i="2" l="1"/>
  <c r="H38" i="2" s="1"/>
  <c r="F36" i="2"/>
  <c r="H36" i="2" s="1"/>
  <c r="H38" i="13"/>
  <c r="H24" i="13"/>
  <c r="H47" i="13" s="1"/>
  <c r="C22" i="29" s="1"/>
  <c r="D23" i="29" s="1"/>
  <c r="H31" i="2" l="1"/>
  <c r="H22" i="28"/>
  <c r="H39" i="2"/>
  <c r="F40" i="2" s="1"/>
  <c r="H40" i="2" s="1"/>
  <c r="H33" i="2"/>
  <c r="F34" i="2" s="1"/>
  <c r="F23" i="28" l="1"/>
  <c r="H23" i="28" s="1"/>
  <c r="F32" i="2"/>
  <c r="H32" i="2" s="1"/>
  <c r="H58" i="2" s="1"/>
  <c r="D4" i="29" s="1"/>
  <c r="H36" i="28" l="1"/>
  <c r="D49" i="29" s="1"/>
  <c r="C4" i="29"/>
  <c r="C49" i="29" l="1"/>
  <c r="C52" i="29"/>
  <c r="C55" i="29" s="1"/>
  <c r="C57" i="29" s="1"/>
  <c r="C61" i="29" l="1"/>
  <c r="C63" i="29" s="1"/>
</calcChain>
</file>

<file path=xl/sharedStrings.xml><?xml version="1.0" encoding="utf-8"?>
<sst xmlns="http://schemas.openxmlformats.org/spreadsheetml/2006/main" count="1854" uniqueCount="1010">
  <si>
    <t>ITEM</t>
  </si>
  <si>
    <t>DESCRIPTION</t>
  </si>
  <si>
    <t>UNIT</t>
  </si>
  <si>
    <t>QTY</t>
  </si>
  <si>
    <t>RATE</t>
  </si>
  <si>
    <t>AMT</t>
  </si>
  <si>
    <t>Car ports</t>
  </si>
  <si>
    <t>CLEARING AND GRUBBING</t>
  </si>
  <si>
    <t>DRAINS</t>
  </si>
  <si>
    <t>Excavation for open drains:</t>
  </si>
  <si>
    <t>Concrete pipe culverts:</t>
  </si>
  <si>
    <t>lump sum</t>
  </si>
  <si>
    <t>TOTAL CARRIED FORWARD TO SUMMARY</t>
  </si>
  <si>
    <t>(ii)</t>
  </si>
  <si>
    <t>(i)</t>
  </si>
  <si>
    <t>(a)</t>
  </si>
  <si>
    <t>GENERAL REQUIREMENTS AND PROVISIONS</t>
  </si>
  <si>
    <t>(b)</t>
  </si>
  <si>
    <t>Fixed obligations</t>
  </si>
  <si>
    <t>Value-related obligations</t>
  </si>
  <si>
    <t>(d)</t>
  </si>
  <si>
    <t>(e)</t>
  </si>
  <si>
    <t>(f)</t>
  </si>
  <si>
    <t>(g)</t>
  </si>
  <si>
    <t>(h)</t>
  </si>
  <si>
    <t>(j)</t>
  </si>
  <si>
    <t>(iii)</t>
  </si>
  <si>
    <t>Items measured by number</t>
  </si>
  <si>
    <t>Fixed costs</t>
  </si>
  <si>
    <t>Running costs</t>
  </si>
  <si>
    <t>(c)</t>
  </si>
  <si>
    <t>Flagmen</t>
  </si>
  <si>
    <t>(k)</t>
  </si>
  <si>
    <t>Personnel</t>
  </si>
  <si>
    <t>Materials</t>
  </si>
  <si>
    <t>Using the excavated material</t>
  </si>
  <si>
    <t>Mild steel bars</t>
  </si>
  <si>
    <t>High-tensile steel bars</t>
  </si>
  <si>
    <t>Welded steel fabric</t>
  </si>
  <si>
    <t>In hard material</t>
  </si>
  <si>
    <t>Formwork to cast in situ concrete lining for open drains (Class F2 surface finish):</t>
  </si>
  <si>
    <t>To ends of slabs</t>
  </si>
  <si>
    <t>month</t>
  </si>
  <si>
    <t>D10.01</t>
  </si>
  <si>
    <t>Target Group Participation</t>
  </si>
  <si>
    <t>D10.02</t>
  </si>
  <si>
    <t>Stakeholder and Community Liaison and Social Facilitation</t>
  </si>
  <si>
    <t>D10.03</t>
  </si>
  <si>
    <t>Tender Process for Targeted Enterprises</t>
  </si>
  <si>
    <t>D10.04</t>
  </si>
  <si>
    <t>Responsibilities of the Contractor towards Targeted Enterprises</t>
  </si>
  <si>
    <t>D10.05</t>
  </si>
  <si>
    <t>Construction Works by Targeted Enterprises</t>
  </si>
  <si>
    <t>D10.06</t>
  </si>
  <si>
    <t>Training, coaching, guidance, mentoring and assistance</t>
  </si>
  <si>
    <t>SUBTOTAL A</t>
  </si>
  <si>
    <t>CONTRACT SKILLS DEVELOPMENT GOAL:</t>
  </si>
  <si>
    <t>0.25% of Subtotal A</t>
  </si>
  <si>
    <t>SUBTOTAL B</t>
  </si>
  <si>
    <t>VALUE ADDED TAX:</t>
  </si>
  <si>
    <t xml:space="preserve">15% of Subtotal </t>
  </si>
  <si>
    <t xml:space="preserve">TOTAL CARRIED TO C.1.1.1 : FORM OF OFFER </t>
  </si>
  <si>
    <t>C2.3 SUMMARY OF PRICING SCHEDULE</t>
  </si>
  <si>
    <t xml:space="preserve">SIGNED BY TENDERER: </t>
  </si>
  <si>
    <t>Person.Month</t>
  </si>
  <si>
    <t>C1.2</t>
  </si>
  <si>
    <t>C1.2.1</t>
  </si>
  <si>
    <t>Environmental Management</t>
  </si>
  <si>
    <t>C1.2.1.1</t>
  </si>
  <si>
    <t>Monitoring of compliance with and reporting on the EMP</t>
  </si>
  <si>
    <t>C1.2.1.2</t>
  </si>
  <si>
    <t>C1.2.2</t>
  </si>
  <si>
    <t>Programming and Reporting</t>
  </si>
  <si>
    <t>C1.2.2.3</t>
  </si>
  <si>
    <t>Submission of a Scheme 2 Initial Programme</t>
  </si>
  <si>
    <t>C1.2.2.4</t>
  </si>
  <si>
    <t>Submission of a Scheme 2 Full Programme</t>
  </si>
  <si>
    <t>C1.2.2.5</t>
  </si>
  <si>
    <t>Reviewing and updating a Scheme 2 programme every month</t>
  </si>
  <si>
    <t>C1.2.2.6</t>
  </si>
  <si>
    <t>Preparation and submission of all information and reports specified in the Contract Documentation</t>
  </si>
  <si>
    <t>C1.2.3</t>
  </si>
  <si>
    <t>Routine road maintenance of existing public roads within the Site of the Works or other public roads outside the Site of the Works which are used as detours</t>
  </si>
  <si>
    <r>
      <t>cubic metre (m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)</t>
    </r>
  </si>
  <si>
    <t>ton (t)</t>
  </si>
  <si>
    <t>metre (m)</t>
  </si>
  <si>
    <t>C1.2.3.9</t>
  </si>
  <si>
    <t>Grading of temporary gravel deviations and existing roads used as detours</t>
  </si>
  <si>
    <t>C1.2.3.10</t>
  </si>
  <si>
    <t>Watering of temporary gravel deviations and existing roads used as detours</t>
  </si>
  <si>
    <t>C1.2.3.11</t>
  </si>
  <si>
    <t>Other road maintenance work ordered by the Engineer</t>
  </si>
  <si>
    <t>C1.2.3.12</t>
  </si>
  <si>
    <t>Handling cost, profit and all other charges in respect of item C1.2.3.11</t>
  </si>
  <si>
    <t>C1.2.3.13</t>
  </si>
  <si>
    <t>C1.2.4</t>
  </si>
  <si>
    <t>Stakeholder liaison</t>
  </si>
  <si>
    <t>C1.2.5</t>
  </si>
  <si>
    <t xml:space="preserve">Safety </t>
  </si>
  <si>
    <t>C1.2.5.1</t>
  </si>
  <si>
    <t>Health and safety plan</t>
  </si>
  <si>
    <t>C1.2.5.2</t>
  </si>
  <si>
    <t>Implementation of health and safety plan</t>
  </si>
  <si>
    <t>C1.2.6</t>
  </si>
  <si>
    <t>Work adjacent to properties</t>
  </si>
  <si>
    <t>C1.2.6.1</t>
  </si>
  <si>
    <t>Survey of adjacent properties</t>
  </si>
  <si>
    <t>Preventive and/or mitigation measures</t>
  </si>
  <si>
    <t>C1.2.6.2</t>
  </si>
  <si>
    <t>C1.2.6.3</t>
  </si>
  <si>
    <t>Handling cost, profit and all other charges in respect of item C1.2.6.2</t>
  </si>
  <si>
    <t>C1.2.7</t>
  </si>
  <si>
    <t>Road safety audits</t>
  </si>
  <si>
    <t>C1.2.7.1</t>
  </si>
  <si>
    <t>Stage 4 work zone traffic management audit</t>
  </si>
  <si>
    <t>C1.2.7.2</t>
  </si>
  <si>
    <t>Handling cost, profit and all other charges in respect of item C1.2.6.1</t>
  </si>
  <si>
    <t>C1.2.7.3</t>
  </si>
  <si>
    <t>Stage 5 pre-opening stage traffic safety audit</t>
  </si>
  <si>
    <t>C1.2.7.4</t>
  </si>
  <si>
    <t>Handling cost, profit and all other charges in respect of item C1.2.6.3</t>
  </si>
  <si>
    <t>C1.2.8</t>
  </si>
  <si>
    <t>Dayworks</t>
  </si>
  <si>
    <t>C1.2.8.1</t>
  </si>
  <si>
    <t>C1.2.8.2</t>
  </si>
  <si>
    <t>C1.2.8.3</t>
  </si>
  <si>
    <t>C1.2.8.4</t>
  </si>
  <si>
    <t>Unskilled labourer</t>
  </si>
  <si>
    <t>Semi-skilled labourer</t>
  </si>
  <si>
    <t>Skilled labourer</t>
  </si>
  <si>
    <t>Gang leader</t>
  </si>
  <si>
    <t>Foreman</t>
  </si>
  <si>
    <t>Procurement of materials</t>
  </si>
  <si>
    <t>Contractor's handling costs, profit and all other charges in respect of item C1.2.8.4(a)</t>
  </si>
  <si>
    <t>Disposal of non-useable assets</t>
  </si>
  <si>
    <t>C1.2.9</t>
  </si>
  <si>
    <t>C1.2.9.1</t>
  </si>
  <si>
    <t>C1.2.9.2</t>
  </si>
  <si>
    <t>C1.2.9.3</t>
  </si>
  <si>
    <t>Disposal of non-useable assets not identified at time of tender</t>
  </si>
  <si>
    <t>Handling cost, profit and all other charges in respect of item C1.2.9.2</t>
  </si>
  <si>
    <t>C1.3</t>
  </si>
  <si>
    <t>CONTRACTOR’S SITE ESTABLISHMENT AND GENERAL OBLIGATIONS</t>
  </si>
  <si>
    <t>The Contractor's general obligations</t>
  </si>
  <si>
    <t>C1.3.1.1</t>
  </si>
  <si>
    <t>C1.3.1.2</t>
  </si>
  <si>
    <t>C1.3.1.3</t>
  </si>
  <si>
    <t>Time-related obligations</t>
  </si>
  <si>
    <t>C1.3.2</t>
  </si>
  <si>
    <t>Contract sign boards</t>
  </si>
  <si>
    <r>
      <t>square metre (m</t>
    </r>
    <r>
      <rPr>
        <vertAlign val="superscript"/>
        <sz val="10"/>
        <color rgb="FF000000"/>
        <rFont val="Arial"/>
        <family val="2"/>
      </rPr>
      <t>2</t>
    </r>
    <r>
      <rPr>
        <sz val="10"/>
        <color rgb="FF000000"/>
        <rFont val="Arial"/>
        <family val="2"/>
      </rPr>
      <t>)</t>
    </r>
  </si>
  <si>
    <t>C1.4</t>
  </si>
  <si>
    <t>FACILITIES FOR THE ENGINEER</t>
  </si>
  <si>
    <t>C1.4.1</t>
  </si>
  <si>
    <t>Site accommodation</t>
  </si>
  <si>
    <t>C1.4.1.1</t>
  </si>
  <si>
    <t>C1.4.1.6</t>
  </si>
  <si>
    <t>C1.4.1.7</t>
  </si>
  <si>
    <t>C1.4.1.9</t>
  </si>
  <si>
    <t xml:space="preserve">Offices and conference room </t>
  </si>
  <si>
    <t>C1.4.3</t>
  </si>
  <si>
    <t>C1.4.3.1</t>
  </si>
  <si>
    <t>C1.4.3.2</t>
  </si>
  <si>
    <t>C1.4.3.3</t>
  </si>
  <si>
    <t>C1.4.3.5</t>
  </si>
  <si>
    <t>C1.4.3.6</t>
  </si>
  <si>
    <t>C1.4.3.7</t>
  </si>
  <si>
    <t>C1.4.3.8</t>
  </si>
  <si>
    <t>C1.4.3.9</t>
  </si>
  <si>
    <t>C1.4.3.10</t>
  </si>
  <si>
    <t>C1.4.3.11</t>
  </si>
  <si>
    <t>C1.4.3.12</t>
  </si>
  <si>
    <t>C1.4.3.13</t>
  </si>
  <si>
    <t>C1.4.3.14</t>
  </si>
  <si>
    <t>C1.4.3.15</t>
  </si>
  <si>
    <t>C1.4.3.16</t>
  </si>
  <si>
    <t>C1.4.3.17</t>
  </si>
  <si>
    <t>C1.4.3.18</t>
  </si>
  <si>
    <t>C1.4.3.19</t>
  </si>
  <si>
    <t>C1.4.3.23</t>
  </si>
  <si>
    <t>C1.4.3.24</t>
  </si>
  <si>
    <t>C1.4.3.25</t>
  </si>
  <si>
    <t>C1.4.3.27</t>
  </si>
  <si>
    <t>C1.4.3.28</t>
  </si>
  <si>
    <t>C1.4.3.29</t>
  </si>
  <si>
    <t>C1.4.3.30</t>
  </si>
  <si>
    <t>C1.4.3.31</t>
  </si>
  <si>
    <t>C1.4.3.32</t>
  </si>
  <si>
    <t>C1.4.3.33</t>
  </si>
  <si>
    <t>C1.4.3.34</t>
  </si>
  <si>
    <t>C1.4.3.35</t>
  </si>
  <si>
    <t>C1.4.3.36</t>
  </si>
  <si>
    <t>C1.4.3.37</t>
  </si>
  <si>
    <t>C1.4.3.38</t>
  </si>
  <si>
    <t>Office swivel chair</t>
  </si>
  <si>
    <t xml:space="preserve">Office chair </t>
  </si>
  <si>
    <t>Draughtsman's stool</t>
  </si>
  <si>
    <t>Drawing table</t>
  </si>
  <si>
    <t>Bookcase</t>
  </si>
  <si>
    <t>Filing cabinet</t>
  </si>
  <si>
    <t>General purpose steel cabinet with shelves</t>
  </si>
  <si>
    <t>Wall mounted pivot plan filing system</t>
  </si>
  <si>
    <t>220/250 volt power outlet plug point</t>
  </si>
  <si>
    <t>400/231 volt 3-phase power outlet plug point</t>
  </si>
  <si>
    <t>11 watt compact fluorescent bulb ceiling light</t>
  </si>
  <si>
    <t xml:space="preserve">7 watt LED bulb ceiling light </t>
  </si>
  <si>
    <t xml:space="preserve">Wash-hand basin </t>
  </si>
  <si>
    <t>Fire extinguisher 9,0 kg, dry powder type</t>
  </si>
  <si>
    <t>Air-conditioning unit</t>
  </si>
  <si>
    <t>Waste paper basket</t>
  </si>
  <si>
    <t>UPS / Voltage stabiliser</t>
  </si>
  <si>
    <t>A3 / A4 colour printer, copier, scanner</t>
  </si>
  <si>
    <t>A4 colour printer, copier, scanner</t>
  </si>
  <si>
    <t>Rain gauge</t>
  </si>
  <si>
    <t>Minimum/maximum atmospheric temperature gauge</t>
  </si>
  <si>
    <t>Digital thermometer</t>
  </si>
  <si>
    <t>Mobile outdoor weather station</t>
  </si>
  <si>
    <t>Measuring wheel</t>
  </si>
  <si>
    <t>First aid kit</t>
  </si>
  <si>
    <t>C1.4.4</t>
  </si>
  <si>
    <t>Prime cost items</t>
  </si>
  <si>
    <t>C1.4.4.1</t>
  </si>
  <si>
    <t>C1.4.4.2</t>
  </si>
  <si>
    <t>C1.4.4.3</t>
  </si>
  <si>
    <t>C1.4.4.4</t>
  </si>
  <si>
    <t>C1.4.4.5</t>
  </si>
  <si>
    <t>C1.4.4.6</t>
  </si>
  <si>
    <t>C1.4.4.7</t>
  </si>
  <si>
    <t>C1.4.4.8</t>
  </si>
  <si>
    <t>C1.4.4.9</t>
  </si>
  <si>
    <t>C1.4.4.10</t>
  </si>
  <si>
    <t>C1.4.4.11</t>
  </si>
  <si>
    <t>C1.4.4.12</t>
  </si>
  <si>
    <t>C1.4.4.13</t>
  </si>
  <si>
    <t>C1.4.4.14</t>
  </si>
  <si>
    <t>C1.4.4.15</t>
  </si>
  <si>
    <t>C1.4.4.16</t>
  </si>
  <si>
    <t>Cell phones costs, including pro-rata rentals, for calls made in connection with contract administration</t>
  </si>
  <si>
    <t>Handling costs and profit in respect of item C1.4.4.1</t>
  </si>
  <si>
    <t xml:space="preserve">The provision of a direct independent telephone line for the Engineer, including the monthly rental charges and the cost of business calls </t>
  </si>
  <si>
    <t>Handling costs and profit in respect of item C1.4.4.3</t>
  </si>
  <si>
    <t>The provision of internet connectivity and WiFi data for Engineer’s site staff</t>
  </si>
  <si>
    <t>Handling costs and profit in respect of item C1.4.4.5</t>
  </si>
  <si>
    <t xml:space="preserve">The provision of paper and ink for a combination colour printer/copier/scanner </t>
  </si>
  <si>
    <t>Handling costs and profit in respect of item C1.4.4.7</t>
  </si>
  <si>
    <t>The provision of a complete 220/250 volt single phase electrical power installation, including all poles, insulators, wiring, switchboards, mains connections, meters etc.</t>
  </si>
  <si>
    <t>Handling costs and profit in respect of item C1.4.4.9</t>
  </si>
  <si>
    <t>The provision of a complete 440/231 volt three phase electrical power installation, including all poles, insulators, wiring, switchboards, mains connections, meters etc.</t>
  </si>
  <si>
    <t>Handling costs and profit in respect of item C1.4.4.11</t>
  </si>
  <si>
    <t>Provision of a 440/231 volt three phase electricity generator if electricity from a power supply authority is not available on site</t>
  </si>
  <si>
    <t>Handling costs and profit in respect of item C1.4.4.13</t>
  </si>
  <si>
    <t>The provision of all gas installations required at the site offices, laboratories and at the Engineer’s staff accommodation (if required), including gas storage cylinders, tubing, regulators, gas burners and shut-off cocks</t>
  </si>
  <si>
    <t>Handling costs and profit in respect of item C1.4.4.15</t>
  </si>
  <si>
    <t>percentage (%)</t>
  </si>
  <si>
    <t>C1.4.5</t>
  </si>
  <si>
    <t>Services at site offices, laboratories and site accommodation</t>
  </si>
  <si>
    <t>C1.4.5.1</t>
  </si>
  <si>
    <t>C1.4.5.2</t>
  </si>
  <si>
    <t>C1.4.6</t>
  </si>
  <si>
    <t>Office staff</t>
  </si>
  <si>
    <t>C1.4.6.1</t>
  </si>
  <si>
    <t>C1.4.6.2</t>
  </si>
  <si>
    <t>Secretary / receptionist</t>
  </si>
  <si>
    <t>Technical assistant</t>
  </si>
  <si>
    <t>C1.4.7</t>
  </si>
  <si>
    <t>Site inspection transport</t>
  </si>
  <si>
    <t>C1.4.7.1</t>
  </si>
  <si>
    <t>C1.4.7.2</t>
  </si>
  <si>
    <t>Travel on site</t>
  </si>
  <si>
    <t>C1.4.8</t>
  </si>
  <si>
    <t>Site security measures for the Engineer’s facilities</t>
  </si>
  <si>
    <t>C1.4.8.1</t>
  </si>
  <si>
    <t>C1.4.8.2</t>
  </si>
  <si>
    <t>C1.4.8.5</t>
  </si>
  <si>
    <t>C1.4.8.6</t>
  </si>
  <si>
    <t>Supply and installation of all required security measures at the Engineer’s site offices and laboratories</t>
  </si>
  <si>
    <t>Provision of security guards / watchmen and an armed response service at the Engineer’s site offices and laboratories</t>
  </si>
  <si>
    <t>C1.5</t>
  </si>
  <si>
    <t>ACCOMMODATION OF TRAFFIC</t>
  </si>
  <si>
    <t>C1.5.2</t>
  </si>
  <si>
    <t>Accommodation of vehicular traffic</t>
  </si>
  <si>
    <t>C1.5.4</t>
  </si>
  <si>
    <t>Construction of temporary deviations</t>
  </si>
  <si>
    <t>C1.5.5</t>
  </si>
  <si>
    <t>Maintenance of temporary deviations</t>
  </si>
  <si>
    <t>C1.5.5.9</t>
  </si>
  <si>
    <t>C1.5.5.10</t>
  </si>
  <si>
    <t>C1.5.5.11</t>
  </si>
  <si>
    <t>C1.5.5.12</t>
  </si>
  <si>
    <t>Grading of temporary deviations and existing roads used as detours</t>
  </si>
  <si>
    <t>Watering of temporary deviations and existing roads used as detours</t>
  </si>
  <si>
    <t>Handling cost, profit and all other charges in respect of item C1.5.6.11</t>
  </si>
  <si>
    <t>hectare (ha)</t>
  </si>
  <si>
    <t>kilometre (km)</t>
  </si>
  <si>
    <t>kilogram (kg)</t>
  </si>
  <si>
    <t>provisional sum</t>
  </si>
  <si>
    <r>
      <t>cubic metre (m</t>
    </r>
    <r>
      <rPr>
        <vertAlign val="superscript"/>
        <sz val="10"/>
        <color rgb="FF000000"/>
        <rFont val="Arial"/>
        <family val="2"/>
      </rPr>
      <t>3</t>
    </r>
    <r>
      <rPr>
        <sz val="10"/>
        <color rgb="FF000000"/>
        <rFont val="Arial"/>
        <family val="2"/>
      </rPr>
      <t>)</t>
    </r>
  </si>
  <si>
    <t>rate (per asset)</t>
  </si>
  <si>
    <t>number (No.)</t>
  </si>
  <si>
    <t>per day</t>
  </si>
  <si>
    <t>Removal of temporary deviations</t>
  </si>
  <si>
    <t>C1.5.6</t>
  </si>
  <si>
    <t>C1.5.7</t>
  </si>
  <si>
    <t>Temporary traffic control facilities</t>
  </si>
  <si>
    <t>C1.5.7.1</t>
  </si>
  <si>
    <t>C1.5.7.2</t>
  </si>
  <si>
    <t>C1.5.7.3</t>
  </si>
  <si>
    <t>Delineators including mounting bases and ballast:</t>
  </si>
  <si>
    <t>man-shift</t>
  </si>
  <si>
    <t>C1.5.11</t>
  </si>
  <si>
    <t>Provision of safety equipment for visitors</t>
  </si>
  <si>
    <t>C1.5.11.1</t>
  </si>
  <si>
    <t>C1.5.11.2</t>
  </si>
  <si>
    <t>Provision of reflective safety vests for visitors</t>
  </si>
  <si>
    <t>Provision of hard hats for visitors</t>
  </si>
  <si>
    <t>C1.5.12</t>
  </si>
  <si>
    <t>Additional traffic accommodation facilities ordered by the Engineer:</t>
  </si>
  <si>
    <t>C1.5.12.1</t>
  </si>
  <si>
    <t>C1.5.12.2</t>
  </si>
  <si>
    <t xml:space="preserve">Provision of additional traffic accommodation facilities </t>
  </si>
  <si>
    <t>Handling cost, profit and all other charges in respect of item C1.5.12.1</t>
  </si>
  <si>
    <t>C1.6</t>
  </si>
  <si>
    <t>C1.6.1</t>
  </si>
  <si>
    <t>Clearing</t>
  </si>
  <si>
    <t>C1.6.1.2</t>
  </si>
  <si>
    <t>Clearing with hand labour only when labour enhanced work is specified</t>
  </si>
  <si>
    <t>C1.6.2</t>
  </si>
  <si>
    <t>Grubbing</t>
  </si>
  <si>
    <t>C1.6.2.1</t>
  </si>
  <si>
    <t>Grubbing with machines and some hand labour where necessary</t>
  </si>
  <si>
    <t>C1.6.3</t>
  </si>
  <si>
    <t>Removal and grubbing of large trees and tree stumps:</t>
  </si>
  <si>
    <t>C1.6.3.1</t>
  </si>
  <si>
    <t>C1.7</t>
  </si>
  <si>
    <t>LOADING AND HAULING</t>
  </si>
  <si>
    <t>C1.7.1</t>
  </si>
  <si>
    <t>Loading</t>
  </si>
  <si>
    <t>C1.7.1.3</t>
  </si>
  <si>
    <t>Loading by hand only from stockpile or heaps when labour enhancement work is specified or it is not possible to use machines</t>
  </si>
  <si>
    <t>C1.7.2</t>
  </si>
  <si>
    <t>Hauling</t>
  </si>
  <si>
    <t>C1.7.2.1</t>
  </si>
  <si>
    <t>C1.7.2.2</t>
  </si>
  <si>
    <t>Hauling material for use in the Works and off-loading it on the site of the Works:</t>
  </si>
  <si>
    <t>Soil, gravel, crushed stone and pavement layer material</t>
  </si>
  <si>
    <r>
      <t>cubic metre - kilometre (m</t>
    </r>
    <r>
      <rPr>
        <vertAlign val="superscript"/>
        <sz val="10"/>
        <color rgb="FF000000"/>
        <rFont val="Arial"/>
        <family val="2"/>
      </rPr>
      <t xml:space="preserve">3 </t>
    </r>
    <r>
      <rPr>
        <sz val="10"/>
        <color rgb="FF000000"/>
        <rFont val="Arial"/>
        <family val="2"/>
      </rPr>
      <t>- km)</t>
    </r>
  </si>
  <si>
    <t>C2.1</t>
  </si>
  <si>
    <t>GENERAL REQUIREMENTS AND TRENCHING FOR SERVICES</t>
  </si>
  <si>
    <t>C2.1.1</t>
  </si>
  <si>
    <t>Location, identification, protection and relocation of existing services</t>
  </si>
  <si>
    <t>C2.1.1.1</t>
  </si>
  <si>
    <t>C2.1.1.2</t>
  </si>
  <si>
    <t>C2.1.1.3</t>
  </si>
  <si>
    <t>C2.1.1.4</t>
  </si>
  <si>
    <t>Contractor’s obligations</t>
  </si>
  <si>
    <t>Permanent services relocation or protection work by others</t>
  </si>
  <si>
    <t>Handling costs and profit in respect of item C2.1.1.2 above</t>
  </si>
  <si>
    <t>Permanent services relocation or protection work by the Contractor</t>
  </si>
  <si>
    <t>C2.1.2</t>
  </si>
  <si>
    <r>
      <t>Existing services location, detection and verification</t>
    </r>
    <r>
      <rPr>
        <sz val="10"/>
        <rFont val="Arial"/>
        <family val="2"/>
      </rPr>
      <t xml:space="preserve"> </t>
    </r>
  </si>
  <si>
    <t>C2.1.2.1</t>
  </si>
  <si>
    <t>C2.1.2.2</t>
  </si>
  <si>
    <t>C2.1.2.3</t>
  </si>
  <si>
    <t>C2.1.2.4</t>
  </si>
  <si>
    <t>C2.1.2.5</t>
  </si>
  <si>
    <t>Handling costs and profit in respect of item C2.1.2.1 above</t>
  </si>
  <si>
    <t>Survey to verify existing service positions</t>
  </si>
  <si>
    <t xml:space="preserve">Handling costs and profit in respect of item C2.1.2.3 above </t>
  </si>
  <si>
    <r>
      <t xml:space="preserve">Using hand excavation to locate, expose and verify services </t>
    </r>
    <r>
      <rPr>
        <b/>
        <sz val="10"/>
        <rFont val="Arial"/>
        <family val="2"/>
      </rPr>
      <t xml:space="preserve"> </t>
    </r>
  </si>
  <si>
    <t>C2.1.3</t>
  </si>
  <si>
    <t>Obtaining construction or work permits</t>
  </si>
  <si>
    <t>prime cost (PC) sum</t>
  </si>
  <si>
    <t>C2.1.5</t>
  </si>
  <si>
    <t>Provision of record drawings and applicable data</t>
  </si>
  <si>
    <t>C2.1.6</t>
  </si>
  <si>
    <t>Trench excavation (in soft material)</t>
  </si>
  <si>
    <t>C2.1.6.1</t>
  </si>
  <si>
    <t>C2.1.7</t>
  </si>
  <si>
    <t>Extra over items C2.1.6, C2.1.8 and C2.1.16 for excavating in:</t>
  </si>
  <si>
    <t>C2.1.7.1</t>
  </si>
  <si>
    <t xml:space="preserve">Hard material irrespective of depth </t>
  </si>
  <si>
    <t>C2.1.9</t>
  </si>
  <si>
    <t>Trench excavation using labour enhanced construction methods</t>
  </si>
  <si>
    <t>C2.1.9.1</t>
  </si>
  <si>
    <t>C2.1.9.3</t>
  </si>
  <si>
    <t>C2.1.11</t>
  </si>
  <si>
    <t>Backfilling of trenches</t>
  </si>
  <si>
    <t>C2.1.11.2</t>
  </si>
  <si>
    <t>From the excavated trench material</t>
  </si>
  <si>
    <t>C2.1.17</t>
  </si>
  <si>
    <t>Removal and disposal of spoil material from trench excavations:</t>
  </si>
  <si>
    <t>C2.1.17.1</t>
  </si>
  <si>
    <t>To spoil sites provided by the Employer as indicated in the Contract Documentation or as instructed by the Engineer</t>
  </si>
  <si>
    <t>C2.1.19</t>
  </si>
  <si>
    <t>Dealing with water during services work</t>
  </si>
  <si>
    <t>C2.1.19.2</t>
  </si>
  <si>
    <t>Dealing with subsurface water</t>
  </si>
  <si>
    <t>Etc., insert additional items as required</t>
  </si>
  <si>
    <t>C2.2</t>
  </si>
  <si>
    <t>DRY SERVICES</t>
  </si>
  <si>
    <t>C2.2.1</t>
  </si>
  <si>
    <t>C2.2.1.1</t>
  </si>
  <si>
    <t>Supply, lay and prove ducts</t>
  </si>
  <si>
    <t>State diameter</t>
  </si>
  <si>
    <t>C2.2.4</t>
  </si>
  <si>
    <t>Bedding for ducts compacted to 90 % of MDD (100 % for sand) using material:</t>
  </si>
  <si>
    <t>C2.2.4.1</t>
  </si>
  <si>
    <t>Selected from the excavated trench material</t>
  </si>
  <si>
    <t>C2.2.6</t>
  </si>
  <si>
    <t>Duct accessories (markers, marking, draw wires and end caps etc.)</t>
  </si>
  <si>
    <t>C2.2.6.1</t>
  </si>
  <si>
    <t>C2.2.6.3</t>
  </si>
  <si>
    <t>C2.2.6.4</t>
  </si>
  <si>
    <t>Sum</t>
  </si>
  <si>
    <t>C2.3.27</t>
  </si>
  <si>
    <t xml:space="preserve">Extra over item C2.3.21 for encasing (wrapping) joints </t>
  </si>
  <si>
    <t>C2.3.27.1</t>
  </si>
  <si>
    <t>State for each water main the number of joints to be encased (wrapped)</t>
  </si>
  <si>
    <t>C2.3.28</t>
  </si>
  <si>
    <t xml:space="preserve">Installation of hydrants and water meters </t>
  </si>
  <si>
    <t>C2.3.28.1</t>
  </si>
  <si>
    <t>C2.3.28.2</t>
  </si>
  <si>
    <t>C2.3.28.3</t>
  </si>
  <si>
    <t>Describe hydrant type</t>
  </si>
  <si>
    <t>Describe water meter type</t>
  </si>
  <si>
    <t>C2.3.29.1</t>
  </si>
  <si>
    <t>C2.3.29</t>
  </si>
  <si>
    <t>Bedding for water mains (Class B and C) and fill blanket compacted to 90 % of MDD (100 % for sand)</t>
  </si>
  <si>
    <t>C2.3.29.2</t>
  </si>
  <si>
    <t>C3.1</t>
  </si>
  <si>
    <t>C3.1.1</t>
  </si>
  <si>
    <t>C3.1.1.4</t>
  </si>
  <si>
    <t>C3.1.1.5</t>
  </si>
  <si>
    <t>C3.1.2</t>
  </si>
  <si>
    <t xml:space="preserve">Clearing, shaping and disposal of accumulated sediment in existing unlined open drains </t>
  </si>
  <si>
    <t>C3.1.2.2</t>
  </si>
  <si>
    <t>Using labour enhanced construction methods</t>
  </si>
  <si>
    <t>C3.2</t>
  </si>
  <si>
    <t>CULVERTS</t>
  </si>
  <si>
    <t>C3.2.1</t>
  </si>
  <si>
    <t>Excavation for culvert structures:</t>
  </si>
  <si>
    <t>C3.2.1.1</t>
  </si>
  <si>
    <t>C3.2.1.2</t>
  </si>
  <si>
    <t>C3.2.1.3</t>
  </si>
  <si>
    <t>C3.2.1.4</t>
  </si>
  <si>
    <t>Excavating in all material situated within the following depth ranges below the surface level:</t>
  </si>
  <si>
    <t>Extra over sub-item C3.2.1.1 for excavation in hard or boulder material, irrespective of depth</t>
  </si>
  <si>
    <t>C3.2.2</t>
  </si>
  <si>
    <t>Backfilling</t>
  </si>
  <si>
    <t>C3.2.2.1</t>
  </si>
  <si>
    <t>C3.2.2.2</t>
  </si>
  <si>
    <t>C3.2.2.3</t>
  </si>
  <si>
    <t>Using imported selected material:</t>
  </si>
  <si>
    <t xml:space="preserve">Extra over sub-items C3.2.2.1 and C3.2.2.2 for soil cement backfilling </t>
  </si>
  <si>
    <t>C3.2.3</t>
  </si>
  <si>
    <t>C3.2.3.2</t>
  </si>
  <si>
    <t>C3.2.7</t>
  </si>
  <si>
    <t>Cast in situ concrete and formwork:</t>
  </si>
  <si>
    <t>C3.2.7.5</t>
  </si>
  <si>
    <t>C3.2.7.6</t>
  </si>
  <si>
    <t>C3.2.10</t>
  </si>
  <si>
    <t>Reinforcement:</t>
  </si>
  <si>
    <t>C3.2.10.1</t>
  </si>
  <si>
    <t>C3.2.10.2</t>
  </si>
  <si>
    <t>C3.2.10.3</t>
  </si>
  <si>
    <t>C3.2.12</t>
  </si>
  <si>
    <t>Demolition of concrete members or elements:</t>
  </si>
  <si>
    <t>C3.2.12.2</t>
  </si>
  <si>
    <t>C3.3</t>
  </si>
  <si>
    <t>CONCRETE KERBING AND CHANNELING, ASPHALT BERMS, CHUTES, DOWNPIPES, AS WELL AS CONCRETE, STONE PITCHED AND GABION LININGS FOR OPEN DRAINS</t>
  </si>
  <si>
    <t>C3.3.1</t>
  </si>
  <si>
    <t>Concrete kerbing:</t>
  </si>
  <si>
    <t>C3.3.1.1</t>
  </si>
  <si>
    <t>C3.3.1.2</t>
  </si>
  <si>
    <t>C3.3.8</t>
  </si>
  <si>
    <t>Linings for open drains:</t>
  </si>
  <si>
    <t>C3.3.9.2</t>
  </si>
  <si>
    <t>C3.3.9.3</t>
  </si>
  <si>
    <t>C3.3.8.1</t>
  </si>
  <si>
    <t>C3.3.8.2</t>
  </si>
  <si>
    <t>C3.3.9</t>
  </si>
  <si>
    <t>C3.3.10</t>
  </si>
  <si>
    <t>C3.3.12</t>
  </si>
  <si>
    <t>C3.3.12.3</t>
  </si>
  <si>
    <t xml:space="preserve">Soft excavation </t>
  </si>
  <si>
    <t>Hard excavation (other than by blasting)</t>
  </si>
  <si>
    <t>C4.2</t>
  </si>
  <si>
    <t>CUT MATERIALS</t>
  </si>
  <si>
    <t>C4.2.3</t>
  </si>
  <si>
    <t>Excavating of materials in cuttings, material obtained from</t>
  </si>
  <si>
    <t>C4.2.3.1</t>
  </si>
  <si>
    <t>C4.2.3.4</t>
  </si>
  <si>
    <t>C4.2.4</t>
  </si>
  <si>
    <t>Excavating of materials in box cuts, material obtained from</t>
  </si>
  <si>
    <t>C4.2.4.1</t>
  </si>
  <si>
    <t>C4.2.4.4</t>
  </si>
  <si>
    <t>Soft excavation, overburden and unsuitable material</t>
  </si>
  <si>
    <t>C4.2.9</t>
  </si>
  <si>
    <t>Excavate material to spoil in sites designated by the Contractor, material obtained from</t>
  </si>
  <si>
    <t>C4.2.9.1</t>
  </si>
  <si>
    <t>C4.2.9.4</t>
  </si>
  <si>
    <t>C4.2.12</t>
  </si>
  <si>
    <t>Finishing the side slopes</t>
  </si>
  <si>
    <t>C4.2.12.1</t>
  </si>
  <si>
    <t xml:space="preserve">Cuttings: </t>
  </si>
  <si>
    <t>In soft material using labour enhanced methods of construction</t>
  </si>
  <si>
    <t>C4.4</t>
  </si>
  <si>
    <t>COMMERCIAL MATERIALS</t>
  </si>
  <si>
    <t>C4.4.2</t>
  </si>
  <si>
    <t>C5.1</t>
  </si>
  <si>
    <t>ROADBED</t>
  </si>
  <si>
    <t>C5.1.1</t>
  </si>
  <si>
    <t>Roadbed construction and compaction:</t>
  </si>
  <si>
    <t>C5.1.1.2</t>
  </si>
  <si>
    <t>In-situ treatment of roadbed in hard material:</t>
  </si>
  <si>
    <t>In-situ treatment by drilling and splitting the material using non-explosive, rock-breaking products</t>
  </si>
  <si>
    <t>C5.1.5</t>
  </si>
  <si>
    <t>C5.1.5.3</t>
  </si>
  <si>
    <t>kilolitre (kℓ)</t>
  </si>
  <si>
    <t>Construction of a levelling layer:</t>
  </si>
  <si>
    <t>C5.2</t>
  </si>
  <si>
    <t>FILL</t>
  </si>
  <si>
    <t>C5.2.2</t>
  </si>
  <si>
    <t xml:space="preserve">Fill construction: </t>
  </si>
  <si>
    <t>C5.2.2.1</t>
  </si>
  <si>
    <t>Finishing-off fill slopes, medians and interchange areas:</t>
  </si>
  <si>
    <t>Fill slopes</t>
  </si>
  <si>
    <t>C5.3</t>
  </si>
  <si>
    <t>ROAD PAVEMENT LAYERS</t>
  </si>
  <si>
    <t>C5.3.2</t>
  </si>
  <si>
    <t>Construction of pavement layers</t>
  </si>
  <si>
    <t>Construction of layers using labour enhancement:</t>
  </si>
  <si>
    <t>C5.4</t>
  </si>
  <si>
    <t>C6.2</t>
  </si>
  <si>
    <t>SEGMENTAL BLOCK PAVING LAYERS</t>
  </si>
  <si>
    <t>C6.2.1</t>
  </si>
  <si>
    <t xml:space="preserve">Segmental block paving  </t>
  </si>
  <si>
    <t>C6.2.2</t>
  </si>
  <si>
    <t xml:space="preserve">Cast in-situ concrete edge and intermediate beams </t>
  </si>
  <si>
    <t>C6.2.3</t>
  </si>
  <si>
    <t>Provision and application of approved herbicide and ant poison</t>
  </si>
  <si>
    <t>C6.2.3.1</t>
  </si>
  <si>
    <t>C6.2.3.2</t>
  </si>
  <si>
    <t>Provision of materials</t>
  </si>
  <si>
    <t>Contractor’s charges and profit added to the prime cost sum</t>
  </si>
  <si>
    <t>C6.2.4</t>
  </si>
  <si>
    <t>C6.2.4.1</t>
  </si>
  <si>
    <r>
      <t>square metre (m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>)</t>
    </r>
  </si>
  <si>
    <t>C11.1</t>
  </si>
  <si>
    <t xml:space="preserve">Contract Participation Performance bonus </t>
  </si>
  <si>
    <t xml:space="preserve">Cost of liaison, social facilitation and PLC support </t>
  </si>
  <si>
    <t xml:space="preserve">Handling cost and profit in respect of sub-item D10.02(a) </t>
  </si>
  <si>
    <t>Contractor’s charge for the management and execution of the Targeted Enterprise procurement process:</t>
  </si>
  <si>
    <t>(iv)</t>
  </si>
  <si>
    <t>Targeted Enterprise Procurement Coordinator</t>
  </si>
  <si>
    <t>Procurement process for the totality of all tenders concluded for the appointment of Targeted Enterprise suppliers</t>
  </si>
  <si>
    <t>Procurement process for the totality of all tenders concluded for the appointment of Targeted Enterprise subcontractors of CIDB 1 and 2 contractor grading</t>
  </si>
  <si>
    <t>Procurement process for the totality of all tenders concluded for the appointment of Targeted Enterprise subcontractors of CIDB 3 and 4 contractor grading</t>
  </si>
  <si>
    <t>Procurement process for the totality of all tenders concluded for the appointment of Targeted Enterprise subcontractors of CIDB 5 and higher contractor grading</t>
  </si>
  <si>
    <t>Targeted Enterprise Construction Manager</t>
  </si>
  <si>
    <t>Targeted Enterprise Site Supervisors</t>
  </si>
  <si>
    <t>Contractor’s establishment, management, management support, assistance, coaching, guidance, mentoring and supervision of Targeted Enterprises</t>
  </si>
  <si>
    <t>Handling costs and profit in respect of payment associated with sub-item D10.05(a)</t>
  </si>
  <si>
    <t>Preliminary and General Obligations of Targeted Enterprise sub-contractors appointed in terms of Section D</t>
  </si>
  <si>
    <t>Payments associated with the construction works carried out by Targeted Enterprise subcontractors of CIDB 1 and 2 contractor grading designation appointed in terms of Section D</t>
  </si>
  <si>
    <t>Fluctuation between the main contractor’s rates and that of the Targeted Enterprise subcontractors</t>
  </si>
  <si>
    <t>Training Costs</t>
  </si>
  <si>
    <t>Accredited generic skills training</t>
  </si>
  <si>
    <t>Community skills training</t>
  </si>
  <si>
    <t>Training venue</t>
  </si>
  <si>
    <t>PITCHING, STONEWORK, CAST IN SITU CONCRETE FOR PROTECTION AGAINST EROSION</t>
  </si>
  <si>
    <t>C11.6</t>
  </si>
  <si>
    <t xml:space="preserve">ROAD SIGNS </t>
  </si>
  <si>
    <t>C11.6.1</t>
  </si>
  <si>
    <t>Road signboards with painted or coloured semi-matt background. Symbols, lettering and borders in semi- matt black or in Class I retro-reflective material, where the sign board is constructed from:</t>
  </si>
  <si>
    <t>C11.6.1.3</t>
  </si>
  <si>
    <t>Prepainted galvanized steel plate:</t>
  </si>
  <si>
    <t>C11.6.2</t>
  </si>
  <si>
    <t>Extra over on item C11.6.1 for using:</t>
  </si>
  <si>
    <t>C11.6.2.1</t>
  </si>
  <si>
    <t>C11.6.2.2</t>
  </si>
  <si>
    <t>Background of retro-reflective material:</t>
  </si>
  <si>
    <t>Class I</t>
  </si>
  <si>
    <t>Class III</t>
  </si>
  <si>
    <t>Lettering, symbols, numbers, arrows, emblems and borders of retro-reflective material:</t>
  </si>
  <si>
    <t>C11.6.3</t>
  </si>
  <si>
    <t>C11.6.3.2</t>
  </si>
  <si>
    <t>C11.6.5</t>
  </si>
  <si>
    <t>C11.6.5.2</t>
  </si>
  <si>
    <t>C11.6.5.3</t>
  </si>
  <si>
    <t>Excavating soft or intermediate material and backfilling using labour enhanced construction methods</t>
  </si>
  <si>
    <r>
      <t>Area exceeding 0,5 m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 xml:space="preserve"> but not 2,0 m</t>
    </r>
    <r>
      <rPr>
        <vertAlign val="superscript"/>
        <sz val="10"/>
        <rFont val="Arial"/>
        <family val="2"/>
      </rPr>
      <t>2</t>
    </r>
  </si>
  <si>
    <t>hour (h)</t>
  </si>
  <si>
    <t>TESTING MATERIALS AND JUDGEMENT OF WORKMANSHIP</t>
  </si>
  <si>
    <t>C20.1</t>
  </si>
  <si>
    <t>C20.1.3</t>
  </si>
  <si>
    <t>Providing testing equipment:</t>
  </si>
  <si>
    <t>C20.1.3.1</t>
  </si>
  <si>
    <t>ROAD SIGNS</t>
  </si>
  <si>
    <t>SERVICES</t>
  </si>
  <si>
    <t>GENERAL</t>
  </si>
  <si>
    <t>DRAINAGE</t>
  </si>
  <si>
    <t>EARTHWORKS AND PAVEMENT LAYERS MATERIALS</t>
  </si>
  <si>
    <t>EARTHWORKS AND PAVEMENT LAYERS CONSTRUCTION</t>
  </si>
  <si>
    <t>CONCRETE LAYERS</t>
  </si>
  <si>
    <t>ANCILLIARY ROAD WORKS</t>
  </si>
  <si>
    <t>QUALITY ASSURANCE</t>
  </si>
  <si>
    <t>Prov</t>
  </si>
  <si>
    <t>prime</t>
  </si>
  <si>
    <t>cost</t>
  </si>
  <si>
    <t>Prime</t>
  </si>
  <si>
    <t>Cost</t>
  </si>
  <si>
    <t>3,0m aluminium straight edge complete with two measuring wedges</t>
  </si>
  <si>
    <t>Standpipe complete with 30m of 19mm dia. heavy duty hose pipe</t>
  </si>
  <si>
    <t>Single 1500m, 58 watt fluorescent tube ceiling light</t>
  </si>
  <si>
    <t>Single 1500mm, 22 watt LED tube ceiling light</t>
  </si>
  <si>
    <t>Traffic cones, minimum height 750mm</t>
  </si>
  <si>
    <t>Girth equal to or exceeding 1,0m up to and including 2,0m</t>
  </si>
  <si>
    <t>Trenches up to 1,0m wide</t>
  </si>
  <si>
    <t>Up to 1,0m deep</t>
  </si>
  <si>
    <t>Excavating soft material situated 0m to 1,5m below the surface level using labour enhanced construction methods</t>
  </si>
  <si>
    <t>Excavating intermediate material situated 0m to 1,5m below the surface level using labour enhanced construction methods</t>
  </si>
  <si>
    <r>
      <t xml:space="preserve">Excavating soft material 0m to 1,5m below the surface level using labour enhanced construction methods, or instructed by hand under Clause </t>
    </r>
    <r>
      <rPr>
        <sz val="10"/>
        <rFont val="Arial"/>
        <family val="2"/>
      </rPr>
      <t>A3.2.7.2(d)</t>
    </r>
  </si>
  <si>
    <r>
      <t xml:space="preserve">Excavating intermediate material 0m to 1,5m below the surface level using labour enhanced construction methods, or instructed by hand under Clause </t>
    </r>
    <r>
      <rPr>
        <sz val="10"/>
        <rFont val="Arial"/>
        <family val="2"/>
      </rPr>
      <t>A3.2.7.2(d)</t>
    </r>
  </si>
  <si>
    <t>Compaction of in-situ material to 93% of MDD</t>
  </si>
  <si>
    <t>Over roadbed treatment in hard material compacted to 90% MDD</t>
  </si>
  <si>
    <t>Hauling material to spoil and off-loading it at a designated spoil or stockpile area:</t>
  </si>
  <si>
    <t>Boulders, hard material and concrete</t>
  </si>
  <si>
    <r>
      <t xml:space="preserve">Ablution unit </t>
    </r>
    <r>
      <rPr>
        <i/>
        <sz val="10"/>
        <color theme="1"/>
        <rFont val="Arial"/>
        <family val="2"/>
      </rPr>
      <t>(equipped as specified)</t>
    </r>
  </si>
  <si>
    <r>
      <t xml:space="preserve">Kitchen unit </t>
    </r>
    <r>
      <rPr>
        <i/>
        <sz val="10"/>
        <color theme="1"/>
        <rFont val="Arial"/>
        <family val="2"/>
      </rPr>
      <t>(equipped as specified)</t>
    </r>
  </si>
  <si>
    <r>
      <t xml:space="preserve">Office desk with 3 drawers </t>
    </r>
    <r>
      <rPr>
        <i/>
        <sz val="10"/>
        <color theme="1"/>
        <rFont val="Arial"/>
        <family val="2"/>
      </rPr>
      <t>(at least one lockable drawer)</t>
    </r>
  </si>
  <si>
    <r>
      <t xml:space="preserve">Typist desk </t>
    </r>
    <r>
      <rPr>
        <i/>
        <sz val="10"/>
        <color theme="1"/>
        <rFont val="Arial"/>
        <family val="2"/>
      </rPr>
      <t>(L-shaped)</t>
    </r>
  </si>
  <si>
    <r>
      <t xml:space="preserve">Using specialist detection services </t>
    </r>
    <r>
      <rPr>
        <i/>
        <sz val="10"/>
        <color theme="1"/>
        <rFont val="Arial"/>
        <family val="2"/>
      </rPr>
      <t xml:space="preserve">(ground penetrating radar, radio detection etc.) </t>
    </r>
    <r>
      <rPr>
        <sz val="10"/>
        <color theme="1"/>
        <rFont val="Arial"/>
        <family val="2"/>
      </rPr>
      <t xml:space="preserve"> </t>
    </r>
  </si>
  <si>
    <r>
      <t xml:space="preserve">Trenches up to 1,0m wide </t>
    </r>
    <r>
      <rPr>
        <i/>
        <sz val="10"/>
        <color theme="1"/>
        <rFont val="Arial"/>
        <family val="2"/>
      </rPr>
      <t>(in soft material)</t>
    </r>
    <r>
      <rPr>
        <sz val="10"/>
        <color theme="1"/>
        <rFont val="Arial"/>
        <family val="2"/>
      </rPr>
      <t xml:space="preserve"> </t>
    </r>
  </si>
  <si>
    <r>
      <t xml:space="preserve">Trenches up to 1,0m wide </t>
    </r>
    <r>
      <rPr>
        <i/>
        <sz val="10"/>
        <color theme="1"/>
        <rFont val="Arial"/>
        <family val="2"/>
      </rPr>
      <t>(in intermediate material)</t>
    </r>
    <r>
      <rPr>
        <sz val="10"/>
        <color theme="1"/>
        <rFont val="Arial"/>
        <family val="2"/>
      </rPr>
      <t xml:space="preserve"> </t>
    </r>
  </si>
  <si>
    <r>
      <t xml:space="preserve">Backfill compacted to 90% </t>
    </r>
    <r>
      <rPr>
        <i/>
        <sz val="10"/>
        <color theme="1"/>
        <rFont val="Arial"/>
        <family val="2"/>
      </rPr>
      <t>(100% for sand)</t>
    </r>
    <r>
      <rPr>
        <sz val="10"/>
        <color theme="1"/>
        <rFont val="Arial"/>
        <family val="2"/>
      </rPr>
      <t xml:space="preserve"> of MDD or complying with the DCP requirements of Clause A2.1.8.2c) </t>
    </r>
    <r>
      <rPr>
        <i/>
        <sz val="10"/>
        <color theme="1"/>
        <rFont val="Arial"/>
        <family val="2"/>
      </rPr>
      <t>(areas not subject to traffic loads)</t>
    </r>
    <r>
      <rPr>
        <sz val="10"/>
        <color theme="1"/>
        <rFont val="Arial"/>
        <family val="2"/>
      </rPr>
      <t xml:space="preserve"> using material:  </t>
    </r>
  </si>
  <si>
    <t>C5.1.13</t>
  </si>
  <si>
    <t>C5.1.13.1</t>
  </si>
  <si>
    <t>C5.2.11</t>
  </si>
  <si>
    <t>C5.2.11.1</t>
  </si>
  <si>
    <t>C5.3.2.2</t>
  </si>
  <si>
    <t xml:space="preserve">Re-sanding of joints in segmental block paving  </t>
  </si>
  <si>
    <r>
      <t xml:space="preserve">Road sign supports </t>
    </r>
    <r>
      <rPr>
        <sz val="10"/>
        <color theme="1"/>
        <rFont val="Arial"/>
        <family val="2"/>
      </rPr>
      <t>(overhead road sign structures excluded)</t>
    </r>
    <r>
      <rPr>
        <b/>
        <sz val="10"/>
        <rFont val="Arial"/>
        <family val="2"/>
      </rPr>
      <t>:</t>
    </r>
  </si>
  <si>
    <r>
      <t xml:space="preserve">Excavation and backfilling for road sign supports </t>
    </r>
    <r>
      <rPr>
        <b/>
        <sz val="10"/>
        <color theme="1"/>
        <rFont val="Arial"/>
        <family val="2"/>
      </rPr>
      <t>(not applicable to kilometre posts)</t>
    </r>
  </si>
  <si>
    <t>PC1.3.1</t>
  </si>
  <si>
    <t>Mobilisation period</t>
  </si>
  <si>
    <t>Execution of the works</t>
  </si>
  <si>
    <t>C1.3.1.4</t>
  </si>
  <si>
    <t>De-establishment</t>
  </si>
  <si>
    <t>Re-establishment</t>
  </si>
  <si>
    <t>Engineer's cost</t>
  </si>
  <si>
    <t>Suspension Cost</t>
  </si>
  <si>
    <t>Suspension period</t>
  </si>
  <si>
    <t>number</t>
  </si>
  <si>
    <t>PC20.1.5</t>
  </si>
  <si>
    <t>PC20.1.6</t>
  </si>
  <si>
    <t>C20.1.6.1</t>
  </si>
  <si>
    <t>Direct payment by contractor</t>
  </si>
  <si>
    <t>X</t>
  </si>
  <si>
    <t>Note to compiler: Items requiring additional information to be provided by compiler is marked in this column by X.</t>
  </si>
  <si>
    <t>This Pricing Schedule is updated for the Works ProForma Book 3 - 2021.1 – March 2021 version (Incorporation of COTO into Construction Pro-Forma) saved in EDMS folder 7475454</t>
  </si>
  <si>
    <t>Designated environmental officer</t>
  </si>
  <si>
    <t>Construction equipment</t>
  </si>
  <si>
    <t>Bulldozer (mass of at least 35T &amp; engine developing approx. 220 kW at the flywheel)</t>
  </si>
  <si>
    <t>Centrifugal pump (Up to 75 mm dia.)</t>
  </si>
  <si>
    <t>Hand vibrator roller (Bomag 65 or similar)</t>
  </si>
  <si>
    <t>Liaison with the routine road maintenance contractor (of the local Municipality)</t>
  </si>
  <si>
    <r>
      <t>Front end loader - (2m</t>
    </r>
    <r>
      <rPr>
        <vertAlign val="superscript"/>
        <sz val="10"/>
        <color rgb="FF000000"/>
        <rFont val="Arial"/>
        <family val="2"/>
      </rPr>
      <t>3</t>
    </r>
    <r>
      <rPr>
        <sz val="10"/>
        <color rgb="FF000000"/>
        <rFont val="Arial"/>
        <family val="2"/>
      </rPr>
      <t xml:space="preserve"> to 3m</t>
    </r>
    <r>
      <rPr>
        <vertAlign val="superscript"/>
        <sz val="10"/>
        <color rgb="FF000000"/>
        <rFont val="Arial"/>
        <family val="2"/>
      </rPr>
      <t>3</t>
    </r>
    <r>
      <rPr>
        <sz val="10"/>
        <color rgb="FF000000"/>
        <rFont val="Arial"/>
        <family val="2"/>
      </rPr>
      <t xml:space="preserve"> capacity)</t>
    </r>
  </si>
  <si>
    <t>Tractor loader backhoe (48 kW)</t>
  </si>
  <si>
    <t>Motor grader (110 kW)</t>
  </si>
  <si>
    <r>
      <t>Compressor (6m</t>
    </r>
    <r>
      <rPr>
        <vertAlign val="superscript"/>
        <sz val="10"/>
        <color rgb="FF000000"/>
        <rFont val="Arial"/>
        <family val="2"/>
      </rPr>
      <t>3</t>
    </r>
    <r>
      <rPr>
        <sz val="10"/>
        <color rgb="FF000000"/>
        <rFont val="Arial"/>
        <family val="2"/>
      </rPr>
      <t>/min. capacity with two jackhammers and two paving breakers with hoses)</t>
    </r>
  </si>
  <si>
    <t>Water tanker (min. 10 kl capacity)</t>
  </si>
  <si>
    <t>Vehicles</t>
  </si>
  <si>
    <t>Light delivery vehicle (1T load capacity)</t>
  </si>
  <si>
    <t>Flatbed truck (5T to 8T load capacity)</t>
  </si>
  <si>
    <r>
      <t>Dump truck / Tipper truck (6m</t>
    </r>
    <r>
      <rPr>
        <vertAlign val="superscript"/>
        <sz val="10"/>
        <color rgb="FF000000"/>
        <rFont val="Arial"/>
        <family val="2"/>
      </rPr>
      <t>3</t>
    </r>
    <r>
      <rPr>
        <sz val="10"/>
        <color rgb="FF000000"/>
        <rFont val="Arial"/>
        <family val="2"/>
      </rPr>
      <t>)</t>
    </r>
  </si>
  <si>
    <t>Disposal of non-useable assets identified in the Contract Documentation at time of tender</t>
  </si>
  <si>
    <t>Heater (space-heating type, min. capacity 1.5 kW)</t>
  </si>
  <si>
    <t>Provision of a bus, mini-bus or combi van for site inspection purposes (min. 10 seater)</t>
  </si>
  <si>
    <t>Supply and installation of an alarm system at the Engineer’s rented accommodation (1No. House)</t>
  </si>
  <si>
    <t>Provision of an armed response service at the Engineer’s rented accommodation (1No. House)</t>
  </si>
  <si>
    <t>C1.5.4 / C1.2.1.2</t>
  </si>
  <si>
    <t>Clearing with hand labour only when labour enhanced work is specificied</t>
  </si>
  <si>
    <t>Single sided, reversible left or right (1000 mm x 250 mm)</t>
  </si>
  <si>
    <r>
      <t>Double sided, reversible left or right</t>
    </r>
    <r>
      <rPr>
        <i/>
        <sz val="10"/>
        <color theme="1"/>
        <rFont val="Arial"/>
        <family val="2"/>
      </rPr>
      <t xml:space="preserve"> (1000 mm x 250 mm)</t>
    </r>
  </si>
  <si>
    <t>For U-PVC Class 6</t>
  </si>
  <si>
    <t>Draw wires (2.5 mm galvanised wire)</t>
  </si>
  <si>
    <t>End caps or plugs (Cement and sand plug or suitable wood stopper)</t>
  </si>
  <si>
    <t>110 mm diameter (OD) complete with couplings</t>
  </si>
  <si>
    <t>With dry mixture of 3% CEM II class 32.5 cement</t>
  </si>
  <si>
    <t>(i) Vertical formwork</t>
  </si>
  <si>
    <t xml:space="preserve">In inlet and outlet structures including kerbs, chutes and downpipes, skewed ends, catchpits, manholes, thrust and anchor blocks, excluding formwork but including Class U2 surfacing finish </t>
  </si>
  <si>
    <t>(i) Plain concrete</t>
  </si>
  <si>
    <t>(ii) Reinforced concrete</t>
  </si>
  <si>
    <t>Partial member or element (max. size 300mm)</t>
  </si>
  <si>
    <t>Commercial materials identified by the Contractor from commercial suppliers</t>
  </si>
  <si>
    <t>C6.2.1.1</t>
  </si>
  <si>
    <t>(i) Class 25, type S-A, 60 mm thick</t>
  </si>
  <si>
    <t>Concrete block paving</t>
  </si>
  <si>
    <t>Timber (100 mm dia.)</t>
  </si>
  <si>
    <t>Extra over item C11.6.5.2 for cement-treated soil backfill (5% CEM II 32,5)</t>
  </si>
  <si>
    <t>(i) Core drill</t>
  </si>
  <si>
    <t>(ii) Rolling straight-edge</t>
  </si>
  <si>
    <t>(iii) Measuring wheel</t>
  </si>
  <si>
    <t>(iv) 100 m steel tape measure</t>
  </si>
  <si>
    <t>Rate Only</t>
  </si>
  <si>
    <t>Financial contribution for an independent site laboratory (negative rate to be tendered)</t>
  </si>
  <si>
    <t>Additional tests requested by the Engineer</t>
  </si>
  <si>
    <t>(i) Additional tests requested by the Engineer</t>
  </si>
  <si>
    <t>GENERAL REQUIREMENTS AND TRAINING AND SKILLS DEVELOPMENT PROGRAMME</t>
  </si>
  <si>
    <t>A1000.01</t>
  </si>
  <si>
    <t>Contractor's Personnel</t>
  </si>
  <si>
    <t>Contractor's Training Staff</t>
  </si>
  <si>
    <t>(i) Training Provider</t>
  </si>
  <si>
    <t>(ii) Practitioners</t>
  </si>
  <si>
    <t>(iii) Assessors</t>
  </si>
  <si>
    <t>(iv) Moderators</t>
  </si>
  <si>
    <t>Contractor's Construction Management Staff</t>
  </si>
  <si>
    <t>(i) Construction Manager</t>
  </si>
  <si>
    <t>(ii) Construction Mentors</t>
  </si>
  <si>
    <t>(iii) Construction Supervisors</t>
  </si>
  <si>
    <t>(iv) Cleark of Works</t>
  </si>
  <si>
    <t>A1000.02</t>
  </si>
  <si>
    <t>Contractor's Training Facility and Establishment of Staff</t>
  </si>
  <si>
    <t>Providing a Training Facility</t>
  </si>
  <si>
    <t>Establishment of the Contractor's Training Staff for all project phases, including PPE.</t>
  </si>
  <si>
    <t>Establishment of the Contractor's Construction Management Staff during the Training phases of the project, including PPE.</t>
  </si>
  <si>
    <t>A1000.03</t>
  </si>
  <si>
    <t>Training and Skills Development Programme</t>
  </si>
  <si>
    <t>Resources Audit Chapter</t>
  </si>
  <si>
    <t>Skills Audit Chapter</t>
  </si>
  <si>
    <t>Market Analysis Chapter</t>
  </si>
  <si>
    <t>Approved Training and Skills Development Programme.</t>
  </si>
  <si>
    <t>A1000.04</t>
  </si>
  <si>
    <t>Training Provisions</t>
  </si>
  <si>
    <t>Training for Trainee Enterprises</t>
  </si>
  <si>
    <t>(i) NQF level 2 training</t>
  </si>
  <si>
    <t>(ii) NQF level 3 training</t>
  </si>
  <si>
    <t>(ii) NQF level 4 training</t>
  </si>
  <si>
    <t>(iv) NQF level 5 training</t>
  </si>
  <si>
    <t>Trainee Credit</t>
  </si>
  <si>
    <t>(i) Targeted Enterprise Suppliers, Service Providers and Subcontractors</t>
  </si>
  <si>
    <t>(ii) Handling cost and profit i.r.o item A10000.04(b)(i)</t>
  </si>
  <si>
    <t>(i) Targeted Labour</t>
  </si>
  <si>
    <t>(ii) Handling cost and profit i.r.o item A10000.04(c)(i)</t>
  </si>
  <si>
    <t>(i) Interns (Students) Completing their National Diplomas</t>
  </si>
  <si>
    <t>(ii) Handling cost and profit i.r.o item A10000.04(d)(i)</t>
  </si>
  <si>
    <t>Graduates (Candidates) towards Registration in a Professional Category</t>
  </si>
  <si>
    <t>(ii) Handling cost and profit i.r.o item A10000.04(e)(i)</t>
  </si>
  <si>
    <t>Community Members and/or Groups</t>
  </si>
  <si>
    <t>(ii) Handling cost and profit i.r.o item A10000.04(f)(i)</t>
  </si>
  <si>
    <t>A1000</t>
  </si>
  <si>
    <t>A1000.05</t>
  </si>
  <si>
    <t>Theoretical (Classroom) Training</t>
  </si>
  <si>
    <t>Registration of Trainees</t>
  </si>
  <si>
    <t>Induction of Trainees</t>
  </si>
  <si>
    <t>Stationary and Learning Aids</t>
  </si>
  <si>
    <t>Learning Material, Workbooks and Logbooks</t>
  </si>
  <si>
    <t>Contract and Specification Documents</t>
  </si>
  <si>
    <t>A1000.06</t>
  </si>
  <si>
    <t>Practical (Workplace) Training</t>
  </si>
  <si>
    <t>A1000.07</t>
  </si>
  <si>
    <t>Contractor's Responsibilities Towards Trainees</t>
  </si>
  <si>
    <t>(i) Trainee Sustenance</t>
  </si>
  <si>
    <t>(ii) Handling cost and profit i.r.o item A10000.07(a)(i)</t>
  </si>
  <si>
    <t>(i) Trainee Stipends</t>
  </si>
  <si>
    <t>(ii) Handling cost and profit i.r.o item A10000.07(b)(i)</t>
  </si>
  <si>
    <t>A1000.08</t>
  </si>
  <si>
    <t>Construction Simulation Phase</t>
  </si>
  <si>
    <t>A1000.09</t>
  </si>
  <si>
    <t>Construction Management Phase</t>
  </si>
  <si>
    <t>Other costs during training</t>
  </si>
  <si>
    <t>Handling cost and profit in respect of subitems D10.06(a)(ii) and (iii)</t>
  </si>
  <si>
    <t>(ii) Handling cost and profit in respect of item PC20.1.7.1(i)</t>
  </si>
  <si>
    <t>PC1.3.3</t>
  </si>
  <si>
    <t>Topographical survey</t>
  </si>
  <si>
    <t>Accomodation of design changes on site</t>
  </si>
  <si>
    <t>PC1.3.3.1</t>
  </si>
  <si>
    <t>(i) Survey</t>
  </si>
  <si>
    <t>(ii) Handling cost and profit i.r.o sub-item PC1.3.3.1(a)</t>
  </si>
  <si>
    <t>Contractor's provision for design changes</t>
  </si>
  <si>
    <t>(i) Determining alternative route alignment</t>
  </si>
  <si>
    <t>(ii) Defining and quantifying property access change</t>
  </si>
  <si>
    <t>(iii) Materials investigation</t>
  </si>
  <si>
    <t>Provision for access relocation</t>
  </si>
  <si>
    <t>(iv) Handling cost and profit i.r.o sub-item PC1.3.3.1(b)(i) and PC1.3.3.1(b)(ii)</t>
  </si>
  <si>
    <t>(v) Handling cost and profit i.r.o sub-item PC1.3.3.1(b)(iii)</t>
  </si>
  <si>
    <t>C5.3.1</t>
  </si>
  <si>
    <t>Compiling and implementing M&amp;U plans for the construction of all the pavement layers</t>
  </si>
  <si>
    <t>Refer to subsequent worksheets</t>
  </si>
  <si>
    <t>Schedule B comprises of the Construction of the Works (COTO) Standard Specifications for Road and Bridge Works</t>
  </si>
  <si>
    <t>For South African Road Authorities (Draft Standard October 2020 Edition) and comprises of the following sections:</t>
  </si>
  <si>
    <t>SCHEDULE A</t>
  </si>
  <si>
    <t>SCHEDULE B - C1.2</t>
  </si>
  <si>
    <t>SCHEDULE B - C1.3</t>
  </si>
  <si>
    <t>SCHEDULE B - C1.4</t>
  </si>
  <si>
    <t>SCHEDULE B - C1.5</t>
  </si>
  <si>
    <t>SCHEDULE B - C1.6</t>
  </si>
  <si>
    <t>SCHEDULE B - C1.7</t>
  </si>
  <si>
    <t>SCHEDULE B - C2.1</t>
  </si>
  <si>
    <t>SCHEDULE B - C2.2</t>
  </si>
  <si>
    <t>SCHEDULE B - C3.1</t>
  </si>
  <si>
    <t>SCHEDULE B - C3.2</t>
  </si>
  <si>
    <t>SCHEDULE B - C3.3</t>
  </si>
  <si>
    <t>SCHEDULE B - C4.2</t>
  </si>
  <si>
    <t>SCHEDULE B - C4.4</t>
  </si>
  <si>
    <t>SCHEDULE B - C5.1</t>
  </si>
  <si>
    <t>SCHEDULE B - C5.2</t>
  </si>
  <si>
    <t>SCHEDULE B - C5.3</t>
  </si>
  <si>
    <t>SCHEDULE B - C11.6</t>
  </si>
  <si>
    <t>SCHEDULE B - C20.1</t>
  </si>
  <si>
    <t>SCHEDULE C - D1000</t>
  </si>
  <si>
    <t>SCHEDULE B</t>
  </si>
  <si>
    <t>SCHEDULE C</t>
  </si>
  <si>
    <t>D1000</t>
  </si>
  <si>
    <t>STAKEHOLDER AND COMMUNITY LIAISON, AND TARGETED LABOUR AND TARGETED ENTERPRISES SELCTION AND UTILISATION AND DEVELOPMENT</t>
  </si>
  <si>
    <t>THE STANDARD SPECIFICATIONS FOR ROAD AND BRIDGE WORKS FOR SOUTH AFRICAN ROAD AUTHORITIES (DRAFT STANDARD OCTOBER 2020 EDITION) PREPARED BY THE COMMITTEE OF TRANSPORT OFFICIALS, (COTO), AS AMENDED</t>
  </si>
  <si>
    <t>TOTAL BROUGHT FORWARD</t>
  </si>
  <si>
    <t>TOTAL CARRIED FORWARD</t>
  </si>
  <si>
    <t>1,0m to 2,0m deep</t>
  </si>
  <si>
    <t>All temporary traffic accommodation signs remaining after completion of construction)</t>
  </si>
  <si>
    <t>160 mm diameter (OD) complete with couplings</t>
  </si>
  <si>
    <t>On Class C bedding</t>
  </si>
  <si>
    <t>High tensile steel bars</t>
  </si>
  <si>
    <t>t</t>
  </si>
  <si>
    <t>Polythylne sheeting (0.15 mm thick) for concrete-lined open drains</t>
  </si>
  <si>
    <t>Intermediate excavation</t>
  </si>
  <si>
    <t>number (No)</t>
  </si>
  <si>
    <t>(i)  Provision for access relocation</t>
  </si>
  <si>
    <t>(ii) Handling cost and profit i.r.o sub-item PC1.3.3.1(c)(i)</t>
  </si>
  <si>
    <t xml:space="preserve">Cast in situ kerbing, concrete class C16/20-20 with F2 surface finish.  </t>
  </si>
  <si>
    <t xml:space="preserve">Prefabricated kerbing on concrete bedding of class C16/20-20.  </t>
  </si>
  <si>
    <t>To sides with formwork on both internal and external faces (each face measured)</t>
  </si>
  <si>
    <t>C5.1.4</t>
  </si>
  <si>
    <t>Removal of unsuitable material to spoil</t>
  </si>
  <si>
    <t>C5.1.4.1</t>
  </si>
  <si>
    <t>Unstable material</t>
  </si>
  <si>
    <t>C5.1.6</t>
  </si>
  <si>
    <t>Roller-pass compaction</t>
  </si>
  <si>
    <t>C5.1.6.4</t>
  </si>
  <si>
    <t>Hand-guided double drum vibratory roller</t>
  </si>
  <si>
    <t>Normal fill material in compacted layer thicknesses of 150mm and less:</t>
  </si>
  <si>
    <t>C3.3.12.4</t>
  </si>
  <si>
    <t>Other Materials:</t>
  </si>
  <si>
    <t>Gates</t>
  </si>
  <si>
    <t>C2.2.4.2</t>
  </si>
  <si>
    <t>Selected from other excavations on site</t>
  </si>
  <si>
    <r>
      <t xml:space="preserve">From sources on site </t>
    </r>
    <r>
      <rPr>
        <i/>
        <sz val="10"/>
        <color theme="1"/>
        <rFont val="Arial"/>
        <family val="2"/>
      </rPr>
      <t>(G7 material)</t>
    </r>
  </si>
  <si>
    <t>Formwork of concrete under item C3.2.7.5 above (Type F2 finish)</t>
  </si>
  <si>
    <t xml:space="preserve"> Type 1.2 drain</t>
  </si>
  <si>
    <t>C3.3.15</t>
  </si>
  <si>
    <t>C3.3.15.1</t>
  </si>
  <si>
    <t>Energy Dissipaters in outlet structures</t>
  </si>
  <si>
    <t>Precast concrete blocks in outlet structures</t>
  </si>
  <si>
    <t>Number (No)</t>
  </si>
  <si>
    <t xml:space="preserve">Class U2 surface finish to cast in situ concrete </t>
  </si>
  <si>
    <t>cubic metre (m³)</t>
  </si>
  <si>
    <t>Sealed joints in concrete and stone pitched linings of open drains 
(Drawing no L0353-AR2-T-03D01-00)</t>
  </si>
  <si>
    <t>BORROW MATERIALS</t>
  </si>
  <si>
    <t>SCHEDULE B - C4.1</t>
  </si>
  <si>
    <t>Excavating of materials in the borrow pits and quarries, material obtained from:</t>
  </si>
  <si>
    <t>C4.1.5.1</t>
  </si>
  <si>
    <t>Soft Excavation</t>
  </si>
  <si>
    <t>C4.1.5</t>
  </si>
  <si>
    <t>C4.1.5.4</t>
  </si>
  <si>
    <t>Hard Excavation (Other than blasting)</t>
  </si>
  <si>
    <t>C4.1</t>
  </si>
  <si>
    <t>C4.4.2.6</t>
  </si>
  <si>
    <t>Pioneer material</t>
  </si>
  <si>
    <t>Construction of layers using conventional construction methods:</t>
  </si>
  <si>
    <t>C5.3.2.1</t>
  </si>
  <si>
    <t>Upper selected subgrade layer (150mm layer thickness G7 Material) compacted to 95 % of MDD</t>
  </si>
  <si>
    <t>SCHEDULE B - C11.1</t>
  </si>
  <si>
    <t>PITCHING, STONEWORK, CAST IN SITU CONCRETE FOR PROTECTION
AGAINST EROSION</t>
  </si>
  <si>
    <t>FENCING</t>
  </si>
  <si>
    <t>SCHEDULE B - C11.5</t>
  </si>
  <si>
    <t>SCHEDULE B - C11.7</t>
  </si>
  <si>
    <t>ROAD MARKINGS AND ROAD STUDS</t>
  </si>
  <si>
    <t>C11.2</t>
  </si>
  <si>
    <t>C11.5</t>
  </si>
  <si>
    <t>C11.7</t>
  </si>
  <si>
    <t>C11.1.2</t>
  </si>
  <si>
    <t>Stone pitching</t>
  </si>
  <si>
    <t>C11.1.2.1</t>
  </si>
  <si>
    <t>Plain stone pitching</t>
  </si>
  <si>
    <t>Method 1</t>
  </si>
  <si>
    <t>NON-STRUCTURAL GABIONS</t>
  </si>
  <si>
    <t>SCHEDULE B - C11.2</t>
  </si>
  <si>
    <t>C11.2.1</t>
  </si>
  <si>
    <t>Foundation trench excavation:</t>
  </si>
  <si>
    <t>C11.2.2</t>
  </si>
  <si>
    <t>Surface preparation for bedding the gabion boxes and mattresses</t>
  </si>
  <si>
    <t>C11.2.3</t>
  </si>
  <si>
    <t>Gabion boxes and Mattresses:</t>
  </si>
  <si>
    <t>C11.2.3.1</t>
  </si>
  <si>
    <t>0.5m x 0.5m x 1.0m</t>
  </si>
  <si>
    <t>Galvanized gabion boxes:</t>
  </si>
  <si>
    <t>C11.2.3.3</t>
  </si>
  <si>
    <t>Galvanized gabion mattresses:</t>
  </si>
  <si>
    <t>300mm deep Mattresses</t>
  </si>
  <si>
    <t xml:space="preserve">C11.2.4 </t>
  </si>
  <si>
    <t>C11.7.2</t>
  </si>
  <si>
    <t>Retro reflective road markings:</t>
  </si>
  <si>
    <t>Setting out and premarking the lines (excluding traffic island markings, lettering and
symbols)</t>
  </si>
  <si>
    <t>C11.7.9</t>
  </si>
  <si>
    <t>C11.7.8</t>
  </si>
  <si>
    <t>Re-establishing the painting unit during the defects notification period and at other
instances on instruction of the Engineer</t>
  </si>
  <si>
    <t>C11.6.1.11</t>
  </si>
  <si>
    <t>900mm x 200mm Galvanised steel plate, semi-matt background,Class I retro-reflective material  borders</t>
  </si>
  <si>
    <t>C3.2.16</t>
  </si>
  <si>
    <t>Brickwork (Engineering Bricks):</t>
  </si>
  <si>
    <t>C3.2.16.2</t>
  </si>
  <si>
    <t>230 mm thick</t>
  </si>
  <si>
    <t>Culvert Inlet/Outlet Structures</t>
  </si>
  <si>
    <t>Splash Drains and Kerb Inlets</t>
  </si>
  <si>
    <t>C3.2.9</t>
  </si>
  <si>
    <t>Number (no)</t>
  </si>
  <si>
    <t>Prefabricated concrete inlets and outlets to culverts:</t>
  </si>
  <si>
    <t>(i)  Class 75D pipes, 600 mm ø, Spigot &amp; socket</t>
  </si>
  <si>
    <t>Duct markers as per L0353-AR2-T-03D03-00</t>
  </si>
  <si>
    <r>
      <t xml:space="preserve">(i) Class </t>
    </r>
    <r>
      <rPr>
        <sz val="10"/>
        <rFont val="Arial"/>
        <family val="2"/>
      </rPr>
      <t>C25/30-20</t>
    </r>
    <r>
      <rPr>
        <sz val="10"/>
        <color theme="1"/>
        <rFont val="Arial"/>
        <family val="2"/>
      </rPr>
      <t xml:space="preserve"> concrete in apron slabs</t>
    </r>
  </si>
  <si>
    <r>
      <t>(iv) Class</t>
    </r>
    <r>
      <rPr>
        <sz val="10"/>
        <rFont val="Arial"/>
        <family val="2"/>
      </rPr>
      <t xml:space="preserve"> C25/30-20 </t>
    </r>
    <r>
      <rPr>
        <sz val="10"/>
        <color theme="1"/>
        <rFont val="Arial"/>
        <family val="2"/>
      </rPr>
      <t>concrete in anchor blocks</t>
    </r>
  </si>
  <si>
    <t>Kerb inlet with chute including kerbs, floor and top concrete slabs, transition and all required elements, complete as per drawing 
L0353-AR2-T-04D03-00</t>
  </si>
  <si>
    <t>Fig 8c - Drawing no L0353-AR2-T-03D01-00</t>
  </si>
  <si>
    <t>Concrete edge beam - 
Drawing no L0353-AR2-T-03D01-00</t>
  </si>
  <si>
    <t>Cast in situ concrete lining (Class C25/30-20)</t>
  </si>
  <si>
    <t>Kerb Inlets - 
Drawing no: L0353-AR2-T-04D03-00</t>
  </si>
  <si>
    <t>Discharge structures - 
Drawing no: L0353-AR2-T-04D03-00</t>
  </si>
  <si>
    <t>Splash Drain - 
Drawing no L0353-AR2-C-03D01-00</t>
  </si>
  <si>
    <t>Splash Drain - 
Drawing no L0353-AR2-T-03D01-00</t>
  </si>
  <si>
    <t>Upper gravel subbase layer (150mm layer thickness G6 Material) compacted to 97 % of MDD</t>
  </si>
  <si>
    <t>C11.5.1</t>
  </si>
  <si>
    <t>Supply and erect new fencing material for new fences and for supplementing material
in existing fences which are being repaired or removed:</t>
  </si>
  <si>
    <t>C11.5.1.2</t>
  </si>
  <si>
    <t>C11.5.1.4</t>
  </si>
  <si>
    <t>C11.5.1.7</t>
  </si>
  <si>
    <t>C11.5.1.8</t>
  </si>
  <si>
    <t>C11.5.1.9</t>
  </si>
  <si>
    <t>Straining posts, stays and anchors:</t>
  </si>
  <si>
    <t>Vertical</t>
  </si>
  <si>
    <t>Timber straining posts 125 - 150 mm dia creosoted 2,0 m long</t>
  </si>
  <si>
    <t>Inclined</t>
  </si>
  <si>
    <t>Timber stays and anchors 75 to 100 mm dia creosoted 1,8 m long</t>
  </si>
  <si>
    <t>Wire stays and anchors as shown on the drawing L0353-AR2-T-03D05-00</t>
  </si>
  <si>
    <t>C11.5.2</t>
  </si>
  <si>
    <t>New Gates</t>
  </si>
  <si>
    <t>Single leaf, 3.6 m wide</t>
  </si>
  <si>
    <t>Pedestrian gate 1.0m wide</t>
  </si>
  <si>
    <t>C11.5.4</t>
  </si>
  <si>
    <t>Dismantling existing fences and gates:</t>
  </si>
  <si>
    <t>Stock-proof fences</t>
  </si>
  <si>
    <t>C11.5.4.1</t>
  </si>
  <si>
    <t>Fences:</t>
  </si>
  <si>
    <t>C11.5.4.2</t>
  </si>
  <si>
    <t xml:space="preserve">(c) </t>
  </si>
  <si>
    <t>Horizontal:</t>
  </si>
  <si>
    <t>Droppers, 0,56 kg/m ridge- back pattern, 1,4 m long</t>
  </si>
  <si>
    <t>Standards, 2,5 kg/m Y-sections 2,0 m long</t>
  </si>
  <si>
    <t>Wire netting, 50 x 1.8mm Galvanized</t>
  </si>
  <si>
    <t>Zinc-coated smooth wire (2.25mm High tensile  steel fully galvanized)</t>
  </si>
  <si>
    <t>C1.2.10</t>
  </si>
  <si>
    <t>Dispute Adjudication Board (DAB)</t>
  </si>
  <si>
    <t>C1.2.10.1</t>
  </si>
  <si>
    <t xml:space="preserve">Employer’s contribution to DAB (50%) </t>
  </si>
  <si>
    <t>Prime cost</t>
  </si>
  <si>
    <t>Conference table (12 seater)</t>
  </si>
  <si>
    <t>Gravel wearing course layer (150 mm thick material compacted to 95% of MDD)</t>
  </si>
  <si>
    <t>Compacted to 93% of MDD as per Table 
A4.1.5-2</t>
  </si>
  <si>
    <t>(vi) 3m Straight Edge</t>
  </si>
  <si>
    <t>(v)  DCP</t>
  </si>
  <si>
    <t>(i) Independent Site Laboratory</t>
  </si>
  <si>
    <t>C5.1.10</t>
  </si>
  <si>
    <t>Construction of roadbed comprising a pioneer layer</t>
  </si>
  <si>
    <t>Hand painted white lines broken or unbroken:</t>
  </si>
  <si>
    <t>C11.7.2.8</t>
  </si>
  <si>
    <t xml:space="preserve"> 150mm Waterbase paint</t>
  </si>
  <si>
    <t xml:space="preserve"> 300mm Waterbase paint</t>
  </si>
  <si>
    <t>Hand painted white lettering and symbols</t>
  </si>
  <si>
    <t>C11.7.2.11</t>
  </si>
  <si>
    <t>Waterbase paint</t>
  </si>
  <si>
    <t>C11.2.1.3</t>
  </si>
  <si>
    <t>C11.2.1.4</t>
  </si>
  <si>
    <t>Excavating soft material within 1,5 m below the surface level using labour enhanced
construction methods:</t>
  </si>
  <si>
    <t>Excavating intermediate material within 1,5 m below the surface level using labour
enhanced construction methods:</t>
  </si>
  <si>
    <t>C11.2/C1.7</t>
  </si>
  <si>
    <t>Soil and gravel material</t>
  </si>
  <si>
    <t>cubic metre - kilometre (m3 - km)</t>
  </si>
  <si>
    <t>C4.1/C1.7</t>
  </si>
  <si>
    <t xml:space="preserve">Soil, gravel, crushed stone and pavement layer material
</t>
  </si>
  <si>
    <t>C4.4.2.1</t>
  </si>
  <si>
    <t>(q)</t>
  </si>
  <si>
    <t>Natural or crushed gravel material for the wearing course of an unsealed road</t>
  </si>
  <si>
    <t>Loading and Hauling</t>
  </si>
  <si>
    <t>C1.7.1.1</t>
  </si>
  <si>
    <t>Loading from stockpile using machines and some hand labour where necessary</t>
  </si>
  <si>
    <t>C1.6/C1.7</t>
  </si>
  <si>
    <t>Cleared and grubbed material (organic matter and all other unsuitable or waste material)</t>
  </si>
  <si>
    <t>C3.1/C1.7</t>
  </si>
  <si>
    <r>
      <t>cubic metre (m</t>
    </r>
    <r>
      <rPr>
        <strike/>
        <vertAlign val="superscript"/>
        <sz val="10"/>
        <color rgb="FF000000"/>
        <rFont val="Arial"/>
        <family val="2"/>
      </rPr>
      <t>3</t>
    </r>
    <r>
      <rPr>
        <strike/>
        <sz val="10"/>
        <color rgb="FF000000"/>
        <rFont val="Arial"/>
        <family val="2"/>
      </rPr>
      <t>)</t>
    </r>
  </si>
  <si>
    <r>
      <t>cubic metre - kilometre (m</t>
    </r>
    <r>
      <rPr>
        <strike/>
        <vertAlign val="superscript"/>
        <sz val="10"/>
        <color rgb="FF000000"/>
        <rFont val="Arial"/>
        <family val="2"/>
      </rPr>
      <t xml:space="preserve">3 </t>
    </r>
    <r>
      <rPr>
        <strike/>
        <sz val="10"/>
        <color rgb="FF000000"/>
        <rFont val="Arial"/>
        <family val="2"/>
      </rPr>
      <t>- km)</t>
    </r>
  </si>
  <si>
    <r>
      <t xml:space="preserve">Cleared and grubbed material </t>
    </r>
    <r>
      <rPr>
        <i/>
        <strike/>
        <sz val="10"/>
        <color theme="1"/>
        <rFont val="Arial"/>
        <family val="2"/>
      </rPr>
      <t>(organic matter and all other unsuitable or waste material)</t>
    </r>
  </si>
  <si>
    <t>Geotextile as per COTO A12.11</t>
  </si>
  <si>
    <t>PC20.1.8</t>
  </si>
  <si>
    <t>PC20.1.8.1</t>
  </si>
  <si>
    <t>C20.1.7.1</t>
  </si>
  <si>
    <t>Payment of Independent Commercial laboratory</t>
  </si>
  <si>
    <t>Payment of Independent Site laboratory</t>
  </si>
  <si>
    <t>(ii) Handling cost and profit in respect of item C20.1.6.1 (i)</t>
  </si>
  <si>
    <t>(ii) Handling cost and profit in respect of item C20.1.7.1 (i)</t>
  </si>
  <si>
    <t>(i) Independent Commercial Laboratory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</si>
</sst>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[$R-1C09]#,##0.00"/>
    <numFmt numFmtId="165" formatCode="[$R-1C09]#,##0.00;[Red]\-[$R-1C09]#,##0.00"/>
    <numFmt numFmtId="166" formatCode="_-[$R-1C09]* #,##0.00_-;\-[$R-1C09]* #,##0.00_-;_-[$R-1C09]* &quot;-&quot;??_-;_-@_-"/>
    <numFmt numFmtId="167" formatCode="&quot;R&quot;#,##0.00"/>
    <numFmt numFmtId="168" formatCode="#,##0_ ;[Red]\-#,##0\ "/>
    <numFmt numFmtId="169" formatCode="0.0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vertAlign val="superscript"/>
      <sz val="1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8"/>
      <color rgb="FF000000"/>
      <name val="Arial"/>
      <family val="2"/>
    </font>
    <font>
      <sz val="8"/>
      <name val="Arial"/>
      <family val="2"/>
    </font>
    <font>
      <vertAlign val="superscript"/>
      <sz val="10"/>
      <color rgb="FF000000"/>
      <name val="Arial"/>
      <family val="2"/>
    </font>
    <font>
      <b/>
      <sz val="8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rgb="FFFF0000"/>
      <name val="Arial"/>
      <family val="2"/>
    </font>
    <font>
      <sz val="10"/>
      <color rgb="FFFF0000"/>
      <name val="Arial"/>
      <family val="2"/>
    </font>
    <font>
      <i/>
      <sz val="10"/>
      <color theme="4"/>
      <name val="Arial"/>
      <family val="2"/>
    </font>
    <font>
      <strike/>
      <sz val="10"/>
      <name val="Arial"/>
      <family val="2"/>
    </font>
    <font>
      <sz val="10"/>
      <color rgb="FF7030A0"/>
      <name val="Arial"/>
      <family val="2"/>
    </font>
    <font>
      <b/>
      <strike/>
      <sz val="10"/>
      <name val="Arial"/>
      <family val="2"/>
    </font>
    <font>
      <b/>
      <strike/>
      <sz val="10"/>
      <color rgb="FF000000"/>
      <name val="Arial"/>
      <family val="2"/>
    </font>
    <font>
      <strike/>
      <sz val="10"/>
      <color rgb="FF000000"/>
      <name val="Arial"/>
      <family val="2"/>
    </font>
    <font>
      <strike/>
      <vertAlign val="superscript"/>
      <sz val="10"/>
      <color rgb="FF000000"/>
      <name val="Arial"/>
      <family val="2"/>
    </font>
    <font>
      <strike/>
      <sz val="10"/>
      <color theme="1"/>
      <name val="Arial"/>
      <family val="2"/>
    </font>
    <font>
      <i/>
      <strike/>
      <sz val="10"/>
      <color theme="1"/>
      <name val="Arial"/>
      <family val="2"/>
    </font>
    <font>
      <strike/>
      <sz val="8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8">
    <xf numFmtId="0" fontId="0" fillId="0" borderId="0"/>
    <xf numFmtId="0" fontId="3" fillId="0" borderId="0"/>
    <xf numFmtId="166" fontId="3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1" fillId="0" borderId="0"/>
    <xf numFmtId="0" fontId="3" fillId="0" borderId="0"/>
  </cellStyleXfs>
  <cellXfs count="49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/>
    <xf numFmtId="0" fontId="0" fillId="0" borderId="2" xfId="0" quotePrefix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/>
    <xf numFmtId="0" fontId="3" fillId="0" borderId="2" xfId="0" applyFon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0" fillId="0" borderId="17" xfId="0" applyBorder="1"/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64" fontId="3" fillId="0" borderId="0" xfId="0" applyNumberFormat="1" applyFont="1" applyAlignment="1">
      <alignment vertical="center"/>
    </xf>
    <xf numFmtId="164" fontId="3" fillId="0" borderId="13" xfId="0" applyNumberFormat="1" applyFont="1" applyBorder="1" applyAlignment="1">
      <alignment vertical="center"/>
    </xf>
    <xf numFmtId="0" fontId="0" fillId="0" borderId="16" xfId="0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0" fillId="0" borderId="16" xfId="0" quotePrefix="1" applyBorder="1" applyAlignment="1">
      <alignment horizontal="left" vertical="center"/>
    </xf>
    <xf numFmtId="0" fontId="0" fillId="0" borderId="10" xfId="0" applyBorder="1"/>
    <xf numFmtId="0" fontId="5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5" fillId="0" borderId="0" xfId="0" applyFont="1" applyAlignment="1">
      <alignment horizontal="justify" vertical="center" wrapText="1"/>
    </xf>
    <xf numFmtId="0" fontId="5" fillId="0" borderId="2" xfId="0" applyFont="1" applyBorder="1" applyAlignment="1">
      <alignment wrapText="1"/>
    </xf>
    <xf numFmtId="0" fontId="6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165" fontId="0" fillId="0" borderId="0" xfId="0" applyNumberFormat="1"/>
    <xf numFmtId="0" fontId="3" fillId="0" borderId="0" xfId="0" applyFont="1" applyAlignment="1">
      <alignment vertical="center" wrapText="1"/>
    </xf>
    <xf numFmtId="165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165" fontId="0" fillId="0" borderId="8" xfId="0" applyNumberForma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166" fontId="0" fillId="0" borderId="2" xfId="2" applyFont="1" applyBorder="1" applyAlignment="1">
      <alignment vertical="center"/>
    </xf>
    <xf numFmtId="0" fontId="2" fillId="0" borderId="8" xfId="0" applyFont="1" applyBorder="1" applyAlignment="1" applyProtection="1">
      <alignment horizontal="left" vertical="center"/>
      <protection locked="0"/>
    </xf>
    <xf numFmtId="0" fontId="0" fillId="0" borderId="8" xfId="0" applyBorder="1" applyAlignment="1" applyProtection="1">
      <alignment vertical="center"/>
      <protection locked="0"/>
    </xf>
    <xf numFmtId="0" fontId="0" fillId="0" borderId="0" xfId="0" applyProtection="1">
      <protection locked="0"/>
    </xf>
    <xf numFmtId="0" fontId="2" fillId="0" borderId="7" xfId="0" applyFont="1" applyBorder="1" applyAlignment="1" applyProtection="1">
      <alignment horizontal="left" vertical="center"/>
      <protection locked="0"/>
    </xf>
    <xf numFmtId="0" fontId="2" fillId="0" borderId="7" xfId="0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protection locked="0"/>
    </xf>
    <xf numFmtId="0" fontId="0" fillId="0" borderId="2" xfId="0" applyBorder="1" applyAlignment="1" applyProtection="1">
      <alignment horizontal="left" vertical="center"/>
      <protection locked="0"/>
    </xf>
    <xf numFmtId="0" fontId="0" fillId="0" borderId="2" xfId="0" applyBorder="1" applyAlignment="1" applyProtection="1">
      <alignment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2" xfId="0" quotePrefix="1" applyBorder="1" applyAlignment="1" applyProtection="1">
      <alignment horizontal="left" vertical="center"/>
      <protection locked="0"/>
    </xf>
    <xf numFmtId="0" fontId="3" fillId="0" borderId="2" xfId="0" applyFont="1" applyBorder="1" applyAlignment="1" applyProtection="1">
      <alignment horizontal="left" vertical="center"/>
      <protection locked="0"/>
    </xf>
    <xf numFmtId="0" fontId="6" fillId="0" borderId="2" xfId="0" applyFont="1" applyBorder="1" applyAlignment="1" applyProtection="1">
      <alignment vertical="center"/>
      <protection locked="0"/>
    </xf>
    <xf numFmtId="0" fontId="5" fillId="0" borderId="15" xfId="0" applyFont="1" applyBorder="1" applyAlignment="1" applyProtection="1">
      <alignment vertical="center" wrapText="1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166" fontId="0" fillId="0" borderId="2" xfId="2" applyFont="1" applyBorder="1" applyAlignment="1" applyProtection="1">
      <alignment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165" fontId="0" fillId="0" borderId="2" xfId="0" applyNumberFormat="1" applyBorder="1" applyAlignment="1" applyProtection="1">
      <alignment vertical="center"/>
      <protection locked="0"/>
    </xf>
    <xf numFmtId="0" fontId="3" fillId="0" borderId="2" xfId="0" applyFont="1" applyBorder="1" applyAlignment="1" applyProtection="1">
      <alignment vertical="center"/>
      <protection locked="0"/>
    </xf>
    <xf numFmtId="0" fontId="6" fillId="0" borderId="2" xfId="0" applyFont="1" applyBorder="1" applyAlignment="1" applyProtection="1">
      <alignment vertical="center" wrapText="1"/>
      <protection locked="0"/>
    </xf>
    <xf numFmtId="0" fontId="3" fillId="0" borderId="15" xfId="0" applyFont="1" applyBorder="1" applyAlignment="1" applyProtection="1">
      <alignment vertical="center"/>
      <protection locked="0"/>
    </xf>
    <xf numFmtId="0" fontId="5" fillId="0" borderId="2" xfId="0" applyFont="1" applyBorder="1" applyAlignment="1" applyProtection="1">
      <alignment horizontal="left" vertical="center" wrapText="1"/>
      <protection locked="0"/>
    </xf>
    <xf numFmtId="0" fontId="5" fillId="0" borderId="2" xfId="0" applyFont="1" applyBorder="1" applyAlignment="1" applyProtection="1">
      <alignment vertical="center" wrapText="1"/>
      <protection locked="0"/>
    </xf>
    <xf numFmtId="0" fontId="6" fillId="0" borderId="15" xfId="0" applyFont="1" applyBorder="1" applyProtection="1">
      <protection locked="0"/>
    </xf>
    <xf numFmtId="0" fontId="5" fillId="0" borderId="15" xfId="0" applyFont="1" applyBorder="1" applyAlignment="1" applyProtection="1">
      <alignment horizontal="left" vertical="center" wrapText="1"/>
      <protection locked="0"/>
    </xf>
    <xf numFmtId="0" fontId="5" fillId="0" borderId="15" xfId="0" applyFont="1" applyBorder="1" applyAlignment="1" applyProtection="1">
      <alignment wrapText="1"/>
      <protection locked="0"/>
    </xf>
    <xf numFmtId="0" fontId="3" fillId="0" borderId="2" xfId="0" applyFont="1" applyBorder="1" applyAlignment="1" applyProtection="1">
      <alignment vertical="center" wrapText="1"/>
      <protection locked="0"/>
    </xf>
    <xf numFmtId="0" fontId="3" fillId="0" borderId="15" xfId="0" applyFont="1" applyBorder="1" applyAlignment="1" applyProtection="1">
      <alignment vertical="center" wrapText="1"/>
      <protection locked="0"/>
    </xf>
    <xf numFmtId="0" fontId="6" fillId="0" borderId="15" xfId="0" applyFont="1" applyBorder="1" applyAlignment="1" applyProtection="1">
      <alignment wrapText="1"/>
      <protection locked="0"/>
    </xf>
    <xf numFmtId="0" fontId="6" fillId="0" borderId="2" xfId="0" applyFont="1" applyBorder="1" applyProtection="1">
      <protection locked="0"/>
    </xf>
    <xf numFmtId="0" fontId="5" fillId="0" borderId="2" xfId="0" applyFont="1" applyBorder="1" applyAlignment="1" applyProtection="1">
      <alignment horizontal="left" vertical="center"/>
      <protection locked="0"/>
    </xf>
    <xf numFmtId="0" fontId="5" fillId="0" borderId="2" xfId="0" applyFont="1" applyBorder="1" applyProtection="1">
      <protection locked="0"/>
    </xf>
    <xf numFmtId="0" fontId="6" fillId="0" borderId="15" xfId="0" applyFont="1" applyBorder="1" applyAlignment="1" applyProtection="1">
      <alignment vertical="center" wrapText="1"/>
      <protection locked="0"/>
    </xf>
    <xf numFmtId="0" fontId="2" fillId="0" borderId="15" xfId="0" applyFont="1" applyBorder="1" applyAlignment="1" applyProtection="1">
      <alignment horizontal="left" vertical="center" wrapText="1"/>
      <protection locked="0"/>
    </xf>
    <xf numFmtId="0" fontId="3" fillId="0" borderId="15" xfId="0" applyFont="1" applyBorder="1" applyAlignment="1" applyProtection="1">
      <alignment horizontal="left" vertical="center" wrapText="1"/>
      <protection locked="0"/>
    </xf>
    <xf numFmtId="0" fontId="3" fillId="0" borderId="15" xfId="0" applyFont="1" applyBorder="1" applyAlignment="1" applyProtection="1">
      <alignment horizontal="left" vertical="center"/>
      <protection locked="0"/>
    </xf>
    <xf numFmtId="0" fontId="0" fillId="0" borderId="15" xfId="0" applyBorder="1" applyProtection="1">
      <protection locked="0"/>
    </xf>
    <xf numFmtId="0" fontId="0" fillId="0" borderId="2" xfId="0" applyBorder="1" applyProtection="1">
      <protection locked="0"/>
    </xf>
    <xf numFmtId="0" fontId="0" fillId="0" borderId="16" xfId="0" applyBorder="1" applyProtection="1">
      <protection locked="0"/>
    </xf>
    <xf numFmtId="0" fontId="0" fillId="0" borderId="3" xfId="0" applyBorder="1" applyAlignment="1" applyProtection="1">
      <alignment vertical="center"/>
      <protection locked="0"/>
    </xf>
    <xf numFmtId="0" fontId="0" fillId="0" borderId="5" xfId="0" applyBorder="1" applyAlignment="1" applyProtection="1">
      <alignment vertical="center"/>
      <protection locked="0"/>
    </xf>
    <xf numFmtId="0" fontId="0" fillId="0" borderId="4" xfId="0" applyBorder="1" applyAlignment="1" applyProtection="1">
      <alignment vertical="center"/>
      <protection locked="0"/>
    </xf>
    <xf numFmtId="166" fontId="0" fillId="0" borderId="3" xfId="2" applyFont="1" applyBorder="1" applyAlignment="1" applyProtection="1">
      <alignment vertical="center"/>
      <protection locked="0"/>
    </xf>
    <xf numFmtId="0" fontId="0" fillId="0" borderId="0" xfId="0" applyBorder="1" applyProtection="1">
      <protection locked="0"/>
    </xf>
    <xf numFmtId="0" fontId="7" fillId="0" borderId="0" xfId="0" applyFont="1" applyProtection="1"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10" xfId="0" applyBorder="1" applyProtection="1">
      <protection locked="0"/>
    </xf>
    <xf numFmtId="0" fontId="0" fillId="0" borderId="17" xfId="0" applyBorder="1" applyProtection="1">
      <protection locked="0"/>
    </xf>
    <xf numFmtId="0" fontId="2" fillId="0" borderId="0" xfId="0" applyFont="1" applyAlignment="1" applyProtection="1">
      <alignment horizontal="justify" vertical="center" wrapText="1"/>
      <protection locked="0"/>
    </xf>
    <xf numFmtId="0" fontId="3" fillId="0" borderId="0" xfId="0" applyFont="1" applyAlignment="1" applyProtection="1">
      <alignment horizontal="justify" vertical="center" wrapText="1"/>
      <protection locked="0"/>
    </xf>
    <xf numFmtId="0" fontId="5" fillId="0" borderId="0" xfId="0" applyFont="1" applyAlignment="1" applyProtection="1">
      <alignment horizontal="justify" vertical="center" wrapText="1"/>
      <protection locked="0"/>
    </xf>
    <xf numFmtId="0" fontId="10" fillId="0" borderId="0" xfId="0" applyFont="1" applyAlignment="1" applyProtection="1">
      <alignment horizontal="left" vertical="center" wrapText="1"/>
      <protection locked="0"/>
    </xf>
    <xf numFmtId="0" fontId="0" fillId="0" borderId="2" xfId="0" applyBorder="1" applyAlignment="1" applyProtection="1">
      <alignment vertical="center"/>
    </xf>
    <xf numFmtId="166" fontId="0" fillId="0" borderId="2" xfId="2" applyFont="1" applyBorder="1" applyAlignment="1" applyProtection="1">
      <alignment vertical="center"/>
    </xf>
    <xf numFmtId="166" fontId="0" fillId="0" borderId="2" xfId="2" applyFont="1" applyBorder="1" applyAlignment="1">
      <alignment horizontal="center" vertical="center"/>
    </xf>
    <xf numFmtId="165" fontId="0" fillId="0" borderId="2" xfId="0" applyNumberFormat="1" applyBorder="1" applyAlignment="1" applyProtection="1">
      <alignment vertical="center"/>
    </xf>
    <xf numFmtId="10" fontId="0" fillId="0" borderId="2" xfId="3" applyNumberFormat="1" applyFont="1" applyBorder="1" applyAlignment="1" applyProtection="1">
      <alignment horizontal="center" vertical="center"/>
      <protection locked="0"/>
    </xf>
    <xf numFmtId="166" fontId="0" fillId="0" borderId="2" xfId="2" applyFont="1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</xf>
    <xf numFmtId="166" fontId="0" fillId="0" borderId="2" xfId="2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0" fillId="0" borderId="8" xfId="0" applyBorder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0" fillId="0" borderId="16" xfId="0" quotePrefix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 applyProtection="1">
      <alignment horizontal="left" vertical="center" wrapText="1"/>
      <protection locked="0"/>
    </xf>
    <xf numFmtId="0" fontId="6" fillId="0" borderId="2" xfId="0" applyFont="1" applyBorder="1" applyAlignment="1" applyProtection="1">
      <alignment horizontal="left" wrapText="1"/>
      <protection locked="0"/>
    </xf>
    <xf numFmtId="0" fontId="3" fillId="0" borderId="16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left" wrapText="1"/>
      <protection locked="0"/>
    </xf>
    <xf numFmtId="10" fontId="0" fillId="0" borderId="2" xfId="2" applyNumberFormat="1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wrapText="1"/>
      <protection locked="0"/>
    </xf>
    <xf numFmtId="0" fontId="3" fillId="0" borderId="15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wrapText="1"/>
      <protection locked="0"/>
    </xf>
    <xf numFmtId="0" fontId="3" fillId="0" borderId="15" xfId="0" applyFont="1" applyBorder="1" applyAlignment="1" applyProtection="1">
      <alignment horizontal="right" vertical="center"/>
      <protection locked="0"/>
    </xf>
    <xf numFmtId="0" fontId="3" fillId="0" borderId="2" xfId="0" applyFont="1" applyBorder="1" applyProtection="1">
      <protection locked="0"/>
    </xf>
    <xf numFmtId="0" fontId="3" fillId="0" borderId="2" xfId="0" applyFont="1" applyBorder="1" applyAlignment="1" applyProtection="1">
      <alignment wrapText="1"/>
      <protection locked="0"/>
    </xf>
    <xf numFmtId="0" fontId="0" fillId="0" borderId="11" xfId="0" applyBorder="1" applyAlignment="1" applyProtection="1">
      <alignment vertical="center"/>
      <protection locked="0"/>
    </xf>
    <xf numFmtId="166" fontId="0" fillId="0" borderId="3" xfId="2" applyFont="1" applyBorder="1" applyAlignment="1" applyProtection="1">
      <alignment vertical="center"/>
    </xf>
    <xf numFmtId="166" fontId="3" fillId="0" borderId="2" xfId="2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vertical="center"/>
      <protection locked="0"/>
    </xf>
    <xf numFmtId="0" fontId="6" fillId="0" borderId="15" xfId="0" applyFont="1" applyBorder="1" applyAlignment="1" applyProtection="1">
      <alignment vertical="center"/>
      <protection locked="0"/>
    </xf>
    <xf numFmtId="0" fontId="0" fillId="0" borderId="0" xfId="0" applyBorder="1" applyAlignment="1" applyProtection="1">
      <alignment vertical="center"/>
      <protection locked="0"/>
    </xf>
    <xf numFmtId="0" fontId="5" fillId="0" borderId="2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left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/>
    </xf>
    <xf numFmtId="0" fontId="2" fillId="0" borderId="19" xfId="0" applyFont="1" applyBorder="1" applyAlignment="1" applyProtection="1">
      <alignment horizontal="left" vertical="center"/>
      <protection locked="0"/>
    </xf>
    <xf numFmtId="0" fontId="0" fillId="0" borderId="16" xfId="0" applyBorder="1" applyAlignment="1" applyProtection="1">
      <alignment horizontal="left" vertical="center"/>
      <protection locked="0"/>
    </xf>
    <xf numFmtId="0" fontId="0" fillId="0" borderId="16" xfId="0" quotePrefix="1" applyBorder="1" applyAlignment="1" applyProtection="1">
      <alignment horizontal="left" vertical="center"/>
      <protection locked="0"/>
    </xf>
    <xf numFmtId="0" fontId="6" fillId="0" borderId="2" xfId="0" applyFont="1" applyBorder="1" applyAlignment="1" applyProtection="1">
      <alignment horizontal="left" vertical="center" wrapText="1"/>
      <protection locked="0"/>
    </xf>
    <xf numFmtId="0" fontId="3" fillId="0" borderId="16" xfId="0" applyFont="1" applyBorder="1" applyAlignment="1" applyProtection="1">
      <alignment horizontal="left" vertical="center"/>
      <protection locked="0"/>
    </xf>
    <xf numFmtId="0" fontId="6" fillId="0" borderId="2" xfId="0" applyFont="1" applyBorder="1" applyAlignment="1" applyProtection="1">
      <alignment horizontal="left" vertical="center"/>
      <protection locked="0"/>
    </xf>
    <xf numFmtId="0" fontId="3" fillId="0" borderId="15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0" fontId="2" fillId="0" borderId="2" xfId="0" applyFont="1" applyBorder="1" applyAlignment="1" applyProtection="1">
      <alignment wrapText="1"/>
      <protection locked="0"/>
    </xf>
    <xf numFmtId="0" fontId="0" fillId="0" borderId="16" xfId="0" applyBorder="1" applyProtection="1"/>
    <xf numFmtId="0" fontId="2" fillId="0" borderId="12" xfId="0" applyFont="1" applyBorder="1" applyAlignment="1" applyProtection="1">
      <alignment horizontal="left" vertical="center"/>
      <protection locked="0"/>
    </xf>
    <xf numFmtId="0" fontId="0" fillId="0" borderId="13" xfId="0" applyBorder="1" applyAlignment="1" applyProtection="1">
      <alignment vertical="center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166" fontId="0" fillId="0" borderId="2" xfId="0" applyNumberFormat="1" applyBorder="1" applyAlignment="1" applyProtection="1">
      <alignment horizontal="center" vertical="center"/>
    </xf>
    <xf numFmtId="166" fontId="0" fillId="0" borderId="9" xfId="2" applyFont="1" applyBorder="1" applyAlignment="1" applyProtection="1">
      <alignment vertical="center"/>
      <protection locked="0"/>
    </xf>
    <xf numFmtId="0" fontId="5" fillId="0" borderId="18" xfId="0" applyFont="1" applyBorder="1" applyAlignment="1" applyProtection="1">
      <alignment vertical="center" wrapText="1"/>
      <protection locked="0"/>
    </xf>
    <xf numFmtId="0" fontId="3" fillId="0" borderId="9" xfId="0" applyFont="1" applyBorder="1" applyAlignment="1" applyProtection="1">
      <alignment vertical="center"/>
      <protection locked="0"/>
    </xf>
    <xf numFmtId="0" fontId="5" fillId="0" borderId="9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vertical="center" wrapText="1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justify" vertical="center" wrapText="1"/>
      <protection locked="0"/>
    </xf>
    <xf numFmtId="0" fontId="3" fillId="0" borderId="0" xfId="0" applyFont="1" applyBorder="1" applyAlignment="1" applyProtection="1">
      <alignment horizontal="justify" vertical="center" wrapText="1"/>
      <protection locked="0"/>
    </xf>
    <xf numFmtId="0" fontId="5" fillId="0" borderId="0" xfId="0" applyFont="1" applyBorder="1" applyAlignment="1" applyProtection="1">
      <alignment horizontal="justify" vertical="center" wrapText="1"/>
      <protection locked="0"/>
    </xf>
    <xf numFmtId="0" fontId="10" fillId="0" borderId="0" xfId="0" applyFont="1" applyBorder="1" applyAlignment="1" applyProtection="1">
      <alignment horizontal="left" vertical="center" wrapText="1"/>
      <protection locked="0"/>
    </xf>
    <xf numFmtId="166" fontId="0" fillId="0" borderId="2" xfId="2" applyFont="1" applyBorder="1" applyProtection="1">
      <protection locked="0"/>
    </xf>
    <xf numFmtId="0" fontId="0" fillId="0" borderId="2" xfId="0" applyBorder="1" applyProtection="1"/>
    <xf numFmtId="0" fontId="0" fillId="0" borderId="2" xfId="0" applyBorder="1" applyAlignment="1" applyProtection="1">
      <alignment horizontal="center"/>
    </xf>
    <xf numFmtId="166" fontId="0" fillId="0" borderId="2" xfId="2" applyFont="1" applyBorder="1" applyProtection="1"/>
    <xf numFmtId="166" fontId="0" fillId="0" borderId="3" xfId="2" applyFont="1" applyBorder="1" applyAlignment="1">
      <alignment vertical="center"/>
    </xf>
    <xf numFmtId="0" fontId="6" fillId="0" borderId="2" xfId="0" applyFont="1" applyBorder="1" applyAlignment="1" applyProtection="1">
      <alignment horizontal="justify" vertical="center" wrapText="1"/>
      <protection locked="0"/>
    </xf>
    <xf numFmtId="0" fontId="5" fillId="0" borderId="2" xfId="0" applyFont="1" applyBorder="1" applyAlignment="1" applyProtection="1">
      <alignment horizontal="justify" vertical="center" wrapText="1"/>
      <protection locked="0"/>
    </xf>
    <xf numFmtId="0" fontId="2" fillId="0" borderId="2" xfId="0" applyFont="1" applyBorder="1" applyAlignment="1" applyProtection="1">
      <alignment horizontal="justify" vertical="center" wrapText="1"/>
      <protection locked="0"/>
    </xf>
    <xf numFmtId="0" fontId="3" fillId="0" borderId="2" xfId="0" applyFont="1" applyBorder="1" applyAlignment="1" applyProtection="1">
      <alignment horizontal="justify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0" fillId="0" borderId="2" xfId="0" quotePrefix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 applyProtection="1">
      <alignment horizontal="center" vertical="center"/>
    </xf>
    <xf numFmtId="165" fontId="3" fillId="0" borderId="2" xfId="0" applyNumberFormat="1" applyFont="1" applyBorder="1" applyAlignment="1" applyProtection="1">
      <alignment vertical="center"/>
      <protection locked="0"/>
    </xf>
    <xf numFmtId="0" fontId="3" fillId="0" borderId="3" xfId="0" applyFont="1" applyBorder="1" applyAlignment="1" applyProtection="1">
      <alignment vertical="center"/>
      <protection locked="0"/>
    </xf>
    <xf numFmtId="166" fontId="3" fillId="0" borderId="2" xfId="2" applyFont="1" applyBorder="1" applyAlignment="1" applyProtection="1">
      <alignment horizontal="center" vertical="center"/>
      <protection locked="0"/>
    </xf>
    <xf numFmtId="165" fontId="3" fillId="0" borderId="2" xfId="0" applyNumberFormat="1" applyFont="1" applyBorder="1" applyAlignment="1" applyProtection="1">
      <alignment vertical="center"/>
    </xf>
    <xf numFmtId="166" fontId="3" fillId="0" borderId="2" xfId="2" applyFont="1" applyBorder="1" applyAlignment="1" applyProtection="1">
      <alignment vertical="center"/>
    </xf>
    <xf numFmtId="0" fontId="3" fillId="0" borderId="2" xfId="0" applyFont="1" applyBorder="1" applyAlignment="1" applyProtection="1">
      <alignment vertical="center"/>
    </xf>
    <xf numFmtId="166" fontId="3" fillId="0" borderId="3" xfId="2" applyFont="1" applyBorder="1" applyAlignment="1" applyProtection="1">
      <alignment vertical="center"/>
    </xf>
    <xf numFmtId="0" fontId="2" fillId="0" borderId="2" xfId="0" applyFont="1" applyBorder="1" applyAlignment="1" applyProtection="1">
      <alignment horizontal="justify" vertical="center"/>
      <protection locked="0"/>
    </xf>
    <xf numFmtId="0" fontId="2" fillId="0" borderId="2" xfId="0" applyFont="1" applyBorder="1" applyAlignment="1" applyProtection="1">
      <alignment vertical="center"/>
      <protection locked="0"/>
    </xf>
    <xf numFmtId="0" fontId="7" fillId="0" borderId="0" xfId="0" applyFont="1" applyAlignment="1" applyProtection="1">
      <alignment horizontal="justify" vertical="center" wrapText="1"/>
      <protection locked="0"/>
    </xf>
    <xf numFmtId="0" fontId="0" fillId="0" borderId="3" xfId="0" applyBorder="1" applyAlignment="1" applyProtection="1">
      <alignment vertical="center"/>
    </xf>
    <xf numFmtId="0" fontId="0" fillId="0" borderId="3" xfId="0" applyBorder="1" applyAlignment="1" applyProtection="1">
      <alignment horizontal="center" vertical="center"/>
    </xf>
    <xf numFmtId="166" fontId="0" fillId="0" borderId="3" xfId="2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left" vertical="center"/>
    </xf>
    <xf numFmtId="0" fontId="3" fillId="0" borderId="3" xfId="0" applyFont="1" applyBorder="1" applyAlignment="1" applyProtection="1">
      <alignment horizontal="left" vertical="center"/>
    </xf>
    <xf numFmtId="0" fontId="0" fillId="0" borderId="9" xfId="0" applyBorder="1" applyAlignment="1" applyProtection="1">
      <alignment vertical="center"/>
    </xf>
    <xf numFmtId="0" fontId="0" fillId="0" borderId="15" xfId="0" applyBorder="1" applyProtection="1"/>
    <xf numFmtId="0" fontId="0" fillId="0" borderId="5" xfId="0" applyBorder="1" applyAlignment="1" applyProtection="1">
      <alignment vertical="center"/>
    </xf>
    <xf numFmtId="0" fontId="3" fillId="0" borderId="3" xfId="0" applyFont="1" applyBorder="1" applyAlignment="1" applyProtection="1">
      <alignment vertical="center"/>
    </xf>
    <xf numFmtId="0" fontId="3" fillId="0" borderId="3" xfId="0" applyFont="1" applyBorder="1" applyAlignment="1" applyProtection="1">
      <alignment horizontal="center" vertical="center"/>
    </xf>
    <xf numFmtId="166" fontId="3" fillId="0" borderId="2" xfId="2" applyFont="1" applyBorder="1" applyAlignment="1" applyProtection="1">
      <alignment horizontal="center" vertical="center" wrapText="1"/>
      <protection locked="0"/>
    </xf>
    <xf numFmtId="166" fontId="3" fillId="0" borderId="2" xfId="2" applyFont="1" applyBorder="1" applyAlignment="1" applyProtection="1">
      <alignment vertical="center" wrapText="1"/>
      <protection locked="0"/>
    </xf>
    <xf numFmtId="0" fontId="3" fillId="0" borderId="2" xfId="0" applyFont="1" applyBorder="1" applyAlignment="1" applyProtection="1">
      <alignment vertical="center" wrapText="1"/>
    </xf>
    <xf numFmtId="165" fontId="3" fillId="0" borderId="2" xfId="0" applyNumberFormat="1" applyFont="1" applyBorder="1" applyAlignment="1" applyProtection="1">
      <alignment vertical="center" wrapText="1"/>
    </xf>
    <xf numFmtId="166" fontId="3" fillId="0" borderId="2" xfId="2" applyFont="1" applyBorder="1" applyAlignment="1" applyProtection="1">
      <alignment vertical="center" wrapText="1"/>
    </xf>
    <xf numFmtId="166" fontId="3" fillId="0" borderId="2" xfId="2" applyFont="1" applyBorder="1" applyAlignment="1" applyProtection="1">
      <alignment horizontal="center" vertical="center" wrapText="1"/>
    </xf>
    <xf numFmtId="0" fontId="3" fillId="0" borderId="2" xfId="0" quotePrefix="1" applyFont="1" applyBorder="1" applyAlignment="1" applyProtection="1">
      <alignment horizontal="left" vertical="center" wrapText="1"/>
      <protection locked="0"/>
    </xf>
    <xf numFmtId="0" fontId="3" fillId="0" borderId="2" xfId="0" quotePrefix="1" applyFont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vertical="center" wrapText="1"/>
      <protection locked="0"/>
    </xf>
    <xf numFmtId="9" fontId="3" fillId="0" borderId="2" xfId="3" applyFont="1" applyBorder="1" applyAlignment="1" applyProtection="1">
      <alignment horizontal="center" vertical="center" wrapText="1"/>
      <protection locked="0"/>
    </xf>
    <xf numFmtId="9" fontId="0" fillId="0" borderId="2" xfId="3" applyFont="1" applyBorder="1" applyAlignment="1" applyProtection="1">
      <alignment horizontal="center" vertical="center"/>
      <protection locked="0"/>
    </xf>
    <xf numFmtId="166" fontId="3" fillId="0" borderId="2" xfId="0" applyNumberFormat="1" applyFont="1" applyBorder="1" applyAlignment="1" applyProtection="1">
      <alignment horizontal="center" vertical="center" wrapText="1"/>
    </xf>
    <xf numFmtId="166" fontId="3" fillId="0" borderId="3" xfId="2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protection locked="0"/>
    </xf>
    <xf numFmtId="0" fontId="3" fillId="0" borderId="2" xfId="0" applyFont="1" applyBorder="1" applyAlignment="1" applyProtection="1">
      <alignment horizontal="center"/>
      <protection locked="0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wrapText="1"/>
      <protection locked="0"/>
    </xf>
    <xf numFmtId="0" fontId="0" fillId="0" borderId="0" xfId="0" applyProtection="1"/>
    <xf numFmtId="0" fontId="3" fillId="0" borderId="9" xfId="0" quotePrefix="1" applyFont="1" applyBorder="1" applyAlignment="1" applyProtection="1">
      <alignment horizontal="left" vertical="center" wrapText="1"/>
      <protection locked="0"/>
    </xf>
    <xf numFmtId="0" fontId="0" fillId="0" borderId="21" xfId="0" applyBorder="1" applyProtection="1">
      <protection locked="0"/>
    </xf>
    <xf numFmtId="0" fontId="3" fillId="0" borderId="9" xfId="0" applyFont="1" applyBorder="1" applyAlignment="1" applyProtection="1">
      <alignment horizontal="center" vertical="center" wrapText="1"/>
    </xf>
    <xf numFmtId="166" fontId="3" fillId="0" borderId="9" xfId="2" applyFont="1" applyBorder="1" applyAlignment="1" applyProtection="1">
      <alignment vertical="center" wrapText="1"/>
    </xf>
    <xf numFmtId="0" fontId="2" fillId="0" borderId="22" xfId="0" applyFont="1" applyBorder="1" applyAlignment="1" applyProtection="1">
      <alignment horizontal="center" vertical="top"/>
      <protection locked="0"/>
    </xf>
    <xf numFmtId="0" fontId="2" fillId="0" borderId="1" xfId="0" applyFont="1" applyBorder="1" applyAlignment="1" applyProtection="1">
      <alignment horizontal="center" vertical="top"/>
      <protection locked="0"/>
    </xf>
    <xf numFmtId="0" fontId="0" fillId="0" borderId="2" xfId="0" applyBorder="1" applyAlignment="1" applyProtection="1">
      <alignment horizontal="left"/>
      <protection locked="0"/>
    </xf>
    <xf numFmtId="0" fontId="3" fillId="0" borderId="2" xfId="0" applyFont="1" applyBorder="1" applyAlignment="1" applyProtection="1">
      <alignment horizontal="left"/>
      <protection locked="0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wrapText="1"/>
      <protection locked="0"/>
    </xf>
    <xf numFmtId="0" fontId="0" fillId="0" borderId="3" xfId="0" applyBorder="1" applyAlignment="1" applyProtection="1">
      <alignment horizontal="left"/>
      <protection locked="0"/>
    </xf>
    <xf numFmtId="0" fontId="2" fillId="0" borderId="1" xfId="0" applyFont="1" applyBorder="1" applyAlignment="1" applyProtection="1">
      <alignment horizontal="center" vertical="top"/>
    </xf>
    <xf numFmtId="0" fontId="3" fillId="0" borderId="3" xfId="0" applyFont="1" applyBorder="1" applyAlignment="1" applyProtection="1">
      <alignment horizontal="center"/>
    </xf>
    <xf numFmtId="0" fontId="0" fillId="0" borderId="3" xfId="0" applyBorder="1" applyAlignment="1" applyProtection="1">
      <alignment horizontal="center"/>
    </xf>
    <xf numFmtId="166" fontId="2" fillId="0" borderId="1" xfId="2" applyFont="1" applyBorder="1" applyAlignment="1" applyProtection="1">
      <alignment horizontal="center" vertical="top"/>
    </xf>
    <xf numFmtId="166" fontId="0" fillId="0" borderId="3" xfId="2" applyFont="1" applyBorder="1" applyAlignment="1" applyProtection="1"/>
    <xf numFmtId="0" fontId="0" fillId="0" borderId="2" xfId="0" applyFill="1" applyBorder="1" applyAlignment="1" applyProtection="1">
      <alignment horizontal="center" vertical="center"/>
      <protection locked="0"/>
    </xf>
    <xf numFmtId="166" fontId="0" fillId="0" borderId="2" xfId="2" applyFon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 applyProtection="1">
      <alignment horizontal="center" vertical="center"/>
      <protection locked="0"/>
    </xf>
    <xf numFmtId="0" fontId="13" fillId="0" borderId="15" xfId="0" applyFont="1" applyBorder="1" applyAlignment="1" applyProtection="1">
      <alignment vertical="center" wrapText="1"/>
      <protection locked="0"/>
    </xf>
    <xf numFmtId="0" fontId="13" fillId="0" borderId="2" xfId="0" applyFont="1" applyBorder="1" applyAlignment="1" applyProtection="1">
      <alignment horizontal="left" vertical="center" wrapText="1"/>
      <protection locked="0"/>
    </xf>
    <xf numFmtId="0" fontId="13" fillId="0" borderId="15" xfId="0" applyFont="1" applyBorder="1" applyAlignment="1" applyProtection="1">
      <alignment horizontal="left" vertical="center" wrapText="1"/>
      <protection locked="0"/>
    </xf>
    <xf numFmtId="0" fontId="13" fillId="0" borderId="15" xfId="0" applyFont="1" applyBorder="1" applyAlignment="1" applyProtection="1">
      <alignment wrapText="1"/>
      <protection locked="0"/>
    </xf>
    <xf numFmtId="0" fontId="13" fillId="0" borderId="2" xfId="0" applyFont="1" applyBorder="1" applyAlignment="1" applyProtection="1">
      <alignment wrapText="1"/>
      <protection locked="0"/>
    </xf>
    <xf numFmtId="0" fontId="13" fillId="0" borderId="2" xfId="0" applyFont="1" applyBorder="1" applyAlignment="1" applyProtection="1">
      <alignment vertical="center" wrapText="1"/>
      <protection locked="0"/>
    </xf>
    <xf numFmtId="0" fontId="15" fillId="0" borderId="2" xfId="0" applyFont="1" applyBorder="1" applyAlignment="1" applyProtection="1">
      <alignment vertical="center" wrapText="1"/>
      <protection locked="0"/>
    </xf>
    <xf numFmtId="0" fontId="3" fillId="0" borderId="2" xfId="0" applyFont="1" applyFill="1" applyBorder="1" applyAlignment="1" applyProtection="1">
      <alignment horizontal="left" vertical="center"/>
      <protection locked="0"/>
    </xf>
    <xf numFmtId="0" fontId="15" fillId="0" borderId="2" xfId="0" applyFont="1" applyBorder="1" applyAlignment="1" applyProtection="1">
      <alignment horizontal="left" vertical="center" wrapText="1"/>
      <protection locked="0"/>
    </xf>
    <xf numFmtId="0" fontId="13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justify" vertical="center" wrapText="1"/>
    </xf>
    <xf numFmtId="0" fontId="13" fillId="0" borderId="2" xfId="0" applyFont="1" applyBorder="1" applyAlignment="1" applyProtection="1">
      <alignment horizontal="justify" vertical="center" wrapText="1"/>
      <protection locked="0"/>
    </xf>
    <xf numFmtId="0" fontId="15" fillId="0" borderId="2" xfId="0" applyFont="1" applyBorder="1" applyAlignment="1" applyProtection="1">
      <alignment horizontal="justify" vertical="center" wrapText="1"/>
      <protection locked="0"/>
    </xf>
    <xf numFmtId="0" fontId="3" fillId="0" borderId="2" xfId="0" quotePrefix="1" applyFont="1" applyFill="1" applyBorder="1" applyAlignment="1" applyProtection="1">
      <alignment horizontal="left" vertical="center" wrapText="1"/>
      <protection locked="0"/>
    </xf>
    <xf numFmtId="0" fontId="13" fillId="0" borderId="2" xfId="0" applyFont="1" applyBorder="1" applyAlignment="1" applyProtection="1">
      <alignment vertical="center"/>
      <protection locked="0"/>
    </xf>
    <xf numFmtId="0" fontId="5" fillId="0" borderId="15" xfId="0" applyFont="1" applyBorder="1" applyAlignment="1" applyProtection="1">
      <alignment vertical="center"/>
      <protection locked="0"/>
    </xf>
    <xf numFmtId="0" fontId="11" fillId="2" borderId="0" xfId="0" applyFont="1" applyFill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7" fillId="0" borderId="0" xfId="0" applyFont="1" applyAlignment="1" applyProtection="1">
      <alignment horizontal="justify" vertical="center" wrapText="1"/>
      <protection locked="0"/>
    </xf>
    <xf numFmtId="0" fontId="0" fillId="0" borderId="2" xfId="0" applyFill="1" applyBorder="1" applyAlignment="1" applyProtection="1">
      <alignment vertical="center"/>
      <protection locked="0"/>
    </xf>
    <xf numFmtId="0" fontId="0" fillId="0" borderId="16" xfId="0" applyFill="1" applyBorder="1" applyProtection="1">
      <protection locked="0"/>
    </xf>
    <xf numFmtId="0" fontId="3" fillId="0" borderId="15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Protection="1">
      <protection locked="0"/>
    </xf>
    <xf numFmtId="166" fontId="0" fillId="0" borderId="2" xfId="2" applyFont="1" applyFill="1" applyBorder="1" applyAlignment="1" applyProtection="1">
      <alignment vertical="center"/>
    </xf>
    <xf numFmtId="0" fontId="3" fillId="0" borderId="0" xfId="0" applyFont="1" applyFill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5" fillId="0" borderId="2" xfId="0" applyFont="1" applyFill="1" applyBorder="1" applyAlignment="1" applyProtection="1">
      <alignment horizontal="left" vertical="center"/>
      <protection locked="0"/>
    </xf>
    <xf numFmtId="0" fontId="13" fillId="0" borderId="2" xfId="0" applyFont="1" applyFill="1" applyBorder="1" applyAlignment="1" applyProtection="1">
      <alignment wrapText="1"/>
      <protection locked="0"/>
    </xf>
    <xf numFmtId="0" fontId="3" fillId="0" borderId="15" xfId="0" applyFont="1" applyFill="1" applyBorder="1" applyAlignment="1" applyProtection="1">
      <alignment vertical="center"/>
      <protection locked="0"/>
    </xf>
    <xf numFmtId="0" fontId="13" fillId="0" borderId="2" xfId="0" applyFont="1" applyFill="1" applyBorder="1" applyProtection="1">
      <protection locked="0"/>
    </xf>
    <xf numFmtId="0" fontId="0" fillId="0" borderId="2" xfId="0" applyFill="1" applyBorder="1" applyAlignment="1" applyProtection="1">
      <alignment horizontal="center" vertical="center"/>
    </xf>
    <xf numFmtId="166" fontId="0" fillId="0" borderId="2" xfId="2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left" vertical="center" wrapText="1"/>
      <protection locked="0"/>
    </xf>
    <xf numFmtId="0" fontId="0" fillId="2" borderId="0" xfId="0" applyFill="1" applyAlignment="1" applyProtection="1">
      <protection locked="0"/>
    </xf>
    <xf numFmtId="0" fontId="3" fillId="0" borderId="0" xfId="1" applyProtection="1">
      <protection locked="0"/>
    </xf>
    <xf numFmtId="0" fontId="3" fillId="0" borderId="2" xfId="1" applyBorder="1" applyAlignment="1" applyProtection="1">
      <alignment horizontal="center" vertical="center"/>
      <protection locked="0"/>
    </xf>
    <xf numFmtId="0" fontId="3" fillId="0" borderId="3" xfId="1" applyBorder="1" applyAlignment="1">
      <alignment vertical="center"/>
    </xf>
    <xf numFmtId="0" fontId="3" fillId="0" borderId="3" xfId="1" applyBorder="1" applyAlignment="1">
      <alignment horizontal="left" vertical="center"/>
    </xf>
    <xf numFmtId="0" fontId="3" fillId="0" borderId="3" xfId="1" applyBorder="1" applyAlignment="1" applyProtection="1">
      <alignment vertical="center"/>
      <protection locked="0"/>
    </xf>
    <xf numFmtId="0" fontId="3" fillId="0" borderId="2" xfId="1" applyBorder="1" applyAlignment="1">
      <alignment vertical="center" wrapText="1"/>
    </xf>
    <xf numFmtId="0" fontId="3" fillId="0" borderId="2" xfId="1" applyBorder="1" applyAlignment="1">
      <alignment horizontal="center" vertical="center" wrapText="1"/>
    </xf>
    <xf numFmtId="0" fontId="5" fillId="0" borderId="2" xfId="1" applyFont="1" applyBorder="1" applyAlignment="1" applyProtection="1">
      <alignment vertical="center" wrapText="1"/>
      <protection locked="0"/>
    </xf>
    <xf numFmtId="0" fontId="3" fillId="0" borderId="2" xfId="1" applyBorder="1" applyAlignment="1" applyProtection="1">
      <alignment horizontal="center" vertical="center" wrapText="1"/>
      <protection locked="0"/>
    </xf>
    <xf numFmtId="0" fontId="3" fillId="0" borderId="2" xfId="1" applyBorder="1" applyAlignment="1" applyProtection="1">
      <alignment vertical="center" wrapText="1"/>
      <protection locked="0"/>
    </xf>
    <xf numFmtId="0" fontId="3" fillId="0" borderId="2" xfId="1" applyBorder="1" applyAlignment="1" applyProtection="1">
      <alignment horizontal="left" vertical="center" wrapText="1"/>
      <protection locked="0"/>
    </xf>
    <xf numFmtId="0" fontId="2" fillId="0" borderId="2" xfId="1" applyFont="1" applyBorder="1" applyAlignment="1" applyProtection="1">
      <alignment vertical="center" wrapText="1"/>
      <protection locked="0"/>
    </xf>
    <xf numFmtId="0" fontId="3" fillId="0" borderId="2" xfId="1" quotePrefix="1" applyBorder="1" applyAlignment="1" applyProtection="1">
      <alignment horizontal="center" vertical="center" wrapText="1"/>
      <protection locked="0"/>
    </xf>
    <xf numFmtId="0" fontId="3" fillId="0" borderId="2" xfId="1" quotePrefix="1" applyBorder="1" applyAlignment="1" applyProtection="1">
      <alignment horizontal="left" vertical="center" wrapText="1"/>
      <protection locked="0"/>
    </xf>
    <xf numFmtId="0" fontId="3" fillId="0" borderId="2" xfId="1" applyBorder="1" applyAlignment="1">
      <alignment vertical="center"/>
    </xf>
    <xf numFmtId="0" fontId="3" fillId="0" borderId="2" xfId="1" applyBorder="1" applyAlignment="1">
      <alignment horizontal="center" vertical="center"/>
    </xf>
    <xf numFmtId="0" fontId="3" fillId="0" borderId="2" xfId="1" applyBorder="1" applyAlignment="1" applyProtection="1">
      <alignment vertical="center"/>
      <protection locked="0"/>
    </xf>
    <xf numFmtId="0" fontId="3" fillId="0" borderId="2" xfId="1" quotePrefix="1" applyBorder="1" applyAlignment="1" applyProtection="1">
      <alignment horizontal="center" vertical="center"/>
      <protection locked="0"/>
    </xf>
    <xf numFmtId="0" fontId="3" fillId="0" borderId="2" xfId="1" quotePrefix="1" applyBorder="1" applyAlignment="1" applyProtection="1">
      <alignment horizontal="left" vertical="center"/>
      <protection locked="0"/>
    </xf>
    <xf numFmtId="0" fontId="3" fillId="0" borderId="16" xfId="1" applyBorder="1" applyAlignment="1" applyProtection="1">
      <alignment horizontal="center" vertical="center"/>
      <protection locked="0"/>
    </xf>
    <xf numFmtId="0" fontId="3" fillId="0" borderId="2" xfId="1" applyBorder="1" applyAlignment="1" applyProtection="1">
      <alignment horizontal="left" vertical="center"/>
      <protection locked="0"/>
    </xf>
    <xf numFmtId="0" fontId="11" fillId="2" borderId="0" xfId="1" applyFont="1" applyFill="1" applyProtection="1">
      <protection locked="0"/>
    </xf>
    <xf numFmtId="0" fontId="2" fillId="0" borderId="7" xfId="1" applyFont="1" applyBorder="1" applyAlignment="1" applyProtection="1">
      <alignment horizontal="center" vertical="center"/>
      <protection locked="0"/>
    </xf>
    <xf numFmtId="0" fontId="2" fillId="0" borderId="19" xfId="1" applyFont="1" applyBorder="1" applyAlignment="1" applyProtection="1">
      <alignment horizontal="center" vertical="center"/>
      <protection locked="0"/>
    </xf>
    <xf numFmtId="0" fontId="2" fillId="0" borderId="7" xfId="1" applyFont="1" applyBorder="1" applyAlignment="1" applyProtection="1">
      <alignment horizontal="left" vertical="center"/>
      <protection locked="0"/>
    </xf>
    <xf numFmtId="0" fontId="3" fillId="0" borderId="8" xfId="1" applyBorder="1" applyAlignment="1" applyProtection="1">
      <alignment vertical="center"/>
      <protection locked="0"/>
    </xf>
    <xf numFmtId="0" fontId="2" fillId="0" borderId="8" xfId="1" applyFont="1" applyBorder="1" applyAlignment="1" applyProtection="1">
      <alignment horizontal="left" vertical="center"/>
      <protection locked="0"/>
    </xf>
    <xf numFmtId="0" fontId="3" fillId="0" borderId="9" xfId="0" quotePrefix="1" applyFont="1" applyBorder="1" applyAlignment="1" applyProtection="1">
      <alignment horizontal="center" vertical="center" wrapText="1"/>
      <protection locked="0"/>
    </xf>
    <xf numFmtId="0" fontId="5" fillId="0" borderId="0" xfId="0" applyFont="1" applyBorder="1" applyAlignment="1" applyProtection="1">
      <alignment horizontal="center" vertical="center" wrapText="1"/>
      <protection locked="0"/>
    </xf>
    <xf numFmtId="166" fontId="3" fillId="0" borderId="9" xfId="0" applyNumberFormat="1" applyFont="1" applyBorder="1" applyAlignment="1" applyProtection="1">
      <alignment horizontal="center" vertical="center" wrapText="1"/>
    </xf>
    <xf numFmtId="9" fontId="3" fillId="0" borderId="9" xfId="3" applyFont="1" applyBorder="1" applyAlignment="1" applyProtection="1">
      <alignment horizontal="center" vertical="center" wrapText="1"/>
      <protection locked="0"/>
    </xf>
    <xf numFmtId="0" fontId="13" fillId="0" borderId="9" xfId="0" applyFont="1" applyBorder="1" applyAlignment="1" applyProtection="1">
      <alignment horizontal="left" vertical="center" wrapText="1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vertical="center"/>
      <protection locked="0"/>
    </xf>
    <xf numFmtId="0" fontId="2" fillId="0" borderId="23" xfId="0" applyFont="1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0" fontId="3" fillId="0" borderId="18" xfId="0" quotePrefix="1" applyFont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vertical="center" wrapText="1"/>
      <protection locked="0"/>
    </xf>
    <xf numFmtId="0" fontId="3" fillId="0" borderId="9" xfId="0" applyFont="1" applyBorder="1" applyAlignment="1" applyProtection="1">
      <alignment vertical="center" wrapText="1"/>
    </xf>
    <xf numFmtId="0" fontId="3" fillId="0" borderId="7" xfId="0" quotePrefix="1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center" vertical="center" wrapText="1"/>
    </xf>
    <xf numFmtId="166" fontId="3" fillId="0" borderId="7" xfId="2" applyFont="1" applyBorder="1" applyAlignment="1" applyProtection="1">
      <alignment horizontal="center" vertical="center" wrapText="1"/>
    </xf>
    <xf numFmtId="166" fontId="3" fillId="0" borderId="7" xfId="2" applyFont="1" applyBorder="1" applyAlignment="1" applyProtection="1">
      <alignment vertical="center" wrapText="1"/>
    </xf>
    <xf numFmtId="0" fontId="7" fillId="0" borderId="2" xfId="0" applyFont="1" applyBorder="1" applyAlignment="1" applyProtection="1">
      <alignment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wrapText="1" indent="1"/>
    </xf>
    <xf numFmtId="0" fontId="0" fillId="0" borderId="0" xfId="0" applyAlignment="1">
      <alignment horizontal="left" vertical="center" indent="1"/>
    </xf>
    <xf numFmtId="0" fontId="0" fillId="0" borderId="17" xfId="0" applyBorder="1" applyAlignment="1" applyProtection="1">
      <protection locked="0"/>
    </xf>
    <xf numFmtId="0" fontId="0" fillId="0" borderId="18" xfId="0" applyBorder="1" applyAlignment="1" applyProtection="1">
      <alignment vertical="center"/>
      <protection locked="0"/>
    </xf>
    <xf numFmtId="0" fontId="0" fillId="0" borderId="20" xfId="0" applyBorder="1" applyAlignment="1" applyProtection="1">
      <alignment vertical="center"/>
      <protection locked="0"/>
    </xf>
    <xf numFmtId="0" fontId="3" fillId="0" borderId="9" xfId="0" applyFont="1" applyBorder="1" applyAlignment="1" applyProtection="1">
      <alignment horizontal="left" vertical="center"/>
    </xf>
    <xf numFmtId="166" fontId="0" fillId="0" borderId="9" xfId="2" applyFont="1" applyBorder="1" applyAlignment="1" applyProtection="1">
      <alignment vertical="center"/>
    </xf>
    <xf numFmtId="0" fontId="15" fillId="0" borderId="2" xfId="0" applyFont="1" applyFill="1" applyBorder="1" applyAlignment="1" applyProtection="1">
      <alignment vertical="center" wrapText="1"/>
      <protection locked="0"/>
    </xf>
    <xf numFmtId="0" fontId="5" fillId="0" borderId="2" xfId="0" applyFont="1" applyFill="1" applyBorder="1" applyAlignment="1" applyProtection="1">
      <alignment horizontal="center" vertical="center"/>
    </xf>
    <xf numFmtId="0" fontId="13" fillId="0" borderId="2" xfId="0" applyFont="1" applyFill="1" applyBorder="1" applyAlignment="1" applyProtection="1">
      <alignment vertical="center" wrapText="1"/>
      <protection locked="0"/>
    </xf>
    <xf numFmtId="0" fontId="11" fillId="0" borderId="0" xfId="0" applyFont="1" applyFill="1" applyAlignment="1" applyProtection="1">
      <protection locked="0"/>
    </xf>
    <xf numFmtId="0" fontId="3" fillId="0" borderId="0" xfId="0" quotePrefix="1" applyFont="1" applyAlignment="1" applyProtection="1">
      <protection locked="0"/>
    </xf>
    <xf numFmtId="0" fontId="3" fillId="0" borderId="0" xfId="0" quotePrefix="1" applyFont="1" applyProtection="1">
      <protection locked="0"/>
    </xf>
    <xf numFmtId="0" fontId="3" fillId="0" borderId="0" xfId="0" applyFont="1" applyAlignment="1" applyProtection="1">
      <protection locked="0"/>
    </xf>
    <xf numFmtId="0" fontId="16" fillId="0" borderId="0" xfId="0" applyFont="1" applyProtection="1">
      <protection locked="0"/>
    </xf>
    <xf numFmtId="0" fontId="16" fillId="2" borderId="0" xfId="0" applyFont="1" applyFill="1" applyProtection="1">
      <protection locked="0"/>
    </xf>
    <xf numFmtId="9" fontId="16" fillId="0" borderId="0" xfId="0" applyNumberFormat="1" applyFont="1" applyProtection="1">
      <protection locked="0"/>
    </xf>
    <xf numFmtId="9" fontId="16" fillId="2" borderId="0" xfId="0" applyNumberFormat="1" applyFont="1" applyFill="1" applyProtection="1">
      <protection locked="0"/>
    </xf>
    <xf numFmtId="167" fontId="16" fillId="0" borderId="0" xfId="0" applyNumberFormat="1" applyFont="1" applyProtection="1">
      <protection locked="0"/>
    </xf>
    <xf numFmtId="168" fontId="0" fillId="0" borderId="0" xfId="0" applyNumberFormat="1"/>
    <xf numFmtId="0" fontId="17" fillId="0" borderId="2" xfId="0" applyFont="1" applyBorder="1" applyAlignment="1" applyProtection="1">
      <alignment horizontal="justify" vertical="center" wrapText="1"/>
      <protection locked="0"/>
    </xf>
    <xf numFmtId="0" fontId="18" fillId="0" borderId="0" xfId="0" applyFont="1" applyProtection="1">
      <protection locked="0"/>
    </xf>
    <xf numFmtId="0" fontId="6" fillId="0" borderId="2" xfId="0" applyFont="1" applyFill="1" applyBorder="1" applyAlignment="1" applyProtection="1">
      <alignment horizontal="justify" vertical="center" wrapText="1"/>
      <protection locked="0"/>
    </xf>
    <xf numFmtId="165" fontId="3" fillId="0" borderId="2" xfId="0" applyNumberFormat="1" applyFont="1" applyFill="1" applyBorder="1" applyAlignment="1" applyProtection="1">
      <alignment vertical="center"/>
    </xf>
    <xf numFmtId="0" fontId="0" fillId="0" borderId="0" xfId="0" applyFill="1" applyAlignment="1" applyProtection="1">
      <protection locked="0"/>
    </xf>
    <xf numFmtId="0" fontId="11" fillId="0" borderId="0" xfId="0" applyFont="1" applyProtection="1">
      <protection locked="0"/>
    </xf>
    <xf numFmtId="165" fontId="0" fillId="0" borderId="0" xfId="0" applyNumberFormat="1" applyFill="1"/>
    <xf numFmtId="0" fontId="2" fillId="0" borderId="2" xfId="0" quotePrefix="1" applyFont="1" applyBorder="1" applyAlignment="1" applyProtection="1">
      <alignment horizontal="left" vertical="center" wrapText="1"/>
      <protection locked="0"/>
    </xf>
    <xf numFmtId="0" fontId="5" fillId="0" borderId="2" xfId="0" applyFont="1" applyFill="1" applyBorder="1" applyAlignment="1" applyProtection="1">
      <alignment horizontal="center" vertical="center"/>
      <protection locked="0"/>
    </xf>
    <xf numFmtId="10" fontId="0" fillId="0" borderId="2" xfId="2" applyNumberFormat="1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vertical="center"/>
      <protection locked="0"/>
    </xf>
    <xf numFmtId="166" fontId="3" fillId="0" borderId="2" xfId="2" applyFont="1" applyFill="1" applyBorder="1" applyAlignment="1" applyProtection="1">
      <alignment horizontal="center" vertical="center"/>
    </xf>
    <xf numFmtId="166" fontId="0" fillId="0" borderId="2" xfId="2" applyFont="1" applyFill="1" applyBorder="1" applyAlignment="1" applyProtection="1">
      <alignment vertical="center"/>
      <protection locked="0"/>
    </xf>
    <xf numFmtId="0" fontId="2" fillId="0" borderId="1" xfId="0" applyFont="1" applyFill="1" applyBorder="1" applyAlignment="1">
      <alignment horizontal="justify" vertical="center"/>
    </xf>
    <xf numFmtId="0" fontId="19" fillId="0" borderId="2" xfId="0" applyFont="1" applyBorder="1" applyAlignment="1" applyProtection="1">
      <alignment horizontal="center" vertical="center"/>
      <protection locked="0"/>
    </xf>
    <xf numFmtId="0" fontId="19" fillId="0" borderId="2" xfId="0" applyFont="1" applyBorder="1" applyAlignment="1" applyProtection="1">
      <alignment vertical="center"/>
      <protection locked="0"/>
    </xf>
    <xf numFmtId="0" fontId="19" fillId="0" borderId="2" xfId="0" applyFont="1" applyBorder="1" applyAlignment="1" applyProtection="1">
      <alignment vertical="center"/>
    </xf>
    <xf numFmtId="165" fontId="19" fillId="0" borderId="2" xfId="0" applyNumberFormat="1" applyFont="1" applyBorder="1" applyAlignment="1" applyProtection="1">
      <alignment vertical="center"/>
      <protection locked="0"/>
    </xf>
    <xf numFmtId="0" fontId="5" fillId="3" borderId="2" xfId="0" applyFont="1" applyFill="1" applyBorder="1" applyAlignment="1" applyProtection="1">
      <alignment horizontal="left" vertical="center" wrapText="1"/>
      <protection locked="0"/>
    </xf>
    <xf numFmtId="0" fontId="2" fillId="0" borderId="0" xfId="0" applyFont="1" applyAlignment="1">
      <alignment horizontal="left" vertical="center" indent="1"/>
    </xf>
    <xf numFmtId="165" fontId="0" fillId="0" borderId="8" xfId="0" applyNumberFormat="1" applyBorder="1"/>
    <xf numFmtId="0" fontId="20" fillId="0" borderId="0" xfId="0" applyFont="1" applyAlignment="1"/>
    <xf numFmtId="0" fontId="2" fillId="0" borderId="2" xfId="0" applyFont="1" applyFill="1" applyBorder="1" applyAlignment="1" applyProtection="1">
      <alignment horizontal="left" vertical="center" wrapText="1"/>
      <protection locked="0"/>
    </xf>
    <xf numFmtId="0" fontId="3" fillId="0" borderId="2" xfId="0" applyFont="1" applyFill="1" applyBorder="1" applyAlignment="1" applyProtection="1">
      <alignment horizontal="left" vertical="center" wrapText="1"/>
      <protection locked="0"/>
    </xf>
    <xf numFmtId="0" fontId="13" fillId="0" borderId="2" xfId="0" applyFont="1" applyFill="1" applyBorder="1" applyAlignment="1" applyProtection="1">
      <alignment horizontal="left" vertical="center" wrapText="1"/>
      <protection locked="0"/>
    </xf>
    <xf numFmtId="9" fontId="3" fillId="0" borderId="0" xfId="0" quotePrefix="1" applyNumberFormat="1" applyFont="1" applyAlignment="1" applyProtection="1">
      <protection locked="0"/>
    </xf>
    <xf numFmtId="9" fontId="0" fillId="0" borderId="0" xfId="0" applyNumberFormat="1" applyAlignment="1" applyProtection="1">
      <protection locked="0"/>
    </xf>
    <xf numFmtId="1" fontId="0" fillId="0" borderId="2" xfId="0" applyNumberFormat="1" applyBorder="1" applyAlignment="1" applyProtection="1">
      <alignment horizontal="center" vertical="center"/>
      <protection locked="0"/>
    </xf>
    <xf numFmtId="0" fontId="15" fillId="0" borderId="2" xfId="0" applyFont="1" applyFill="1" applyBorder="1" applyAlignment="1" applyProtection="1">
      <alignment horizontal="left" vertical="center" wrapText="1"/>
      <protection locked="0"/>
    </xf>
    <xf numFmtId="2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9" fontId="3" fillId="0" borderId="0" xfId="0" applyNumberFormat="1" applyFont="1" applyAlignment="1" applyProtection="1"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vertical="center"/>
      <protection locked="0"/>
    </xf>
    <xf numFmtId="166" fontId="3" fillId="0" borderId="2" xfId="2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Protection="1">
      <protection locked="0"/>
    </xf>
    <xf numFmtId="0" fontId="3" fillId="0" borderId="2" xfId="0" quotePrefix="1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center" vertical="center" wrapText="1"/>
    </xf>
    <xf numFmtId="166" fontId="3" fillId="0" borderId="2" xfId="2" applyFont="1" applyFill="1" applyBorder="1" applyAlignment="1" applyProtection="1">
      <alignment vertical="center" wrapText="1"/>
    </xf>
    <xf numFmtId="0" fontId="0" fillId="0" borderId="2" xfId="0" applyFill="1" applyBorder="1" applyAlignment="1">
      <alignment horizontal="center" vertical="center"/>
    </xf>
    <xf numFmtId="166" fontId="0" fillId="0" borderId="2" xfId="2" applyFont="1" applyFill="1" applyBorder="1" applyAlignment="1">
      <alignment horizontal="center" vertical="center"/>
    </xf>
    <xf numFmtId="166" fontId="0" fillId="0" borderId="2" xfId="0" applyNumberFormat="1" applyFill="1" applyBorder="1" applyAlignment="1" applyProtection="1">
      <alignment horizontal="center" vertical="center"/>
    </xf>
    <xf numFmtId="166" fontId="0" fillId="0" borderId="2" xfId="0" applyNumberFormat="1" applyFill="1" applyBorder="1" applyAlignment="1" applyProtection="1">
      <alignment horizontal="center" vertical="center"/>
      <protection locked="0"/>
    </xf>
    <xf numFmtId="0" fontId="0" fillId="0" borderId="2" xfId="0" applyFill="1" applyBorder="1" applyAlignment="1" applyProtection="1">
      <alignment vertical="center"/>
    </xf>
    <xf numFmtId="2" fontId="0" fillId="0" borderId="2" xfId="0" applyNumberFormat="1" applyFill="1" applyBorder="1" applyAlignment="1" applyProtection="1">
      <alignment horizontal="center" vertical="center"/>
      <protection locked="0"/>
    </xf>
    <xf numFmtId="0" fontId="0" fillId="0" borderId="2" xfId="0" applyFill="1" applyBorder="1" applyAlignment="1" applyProtection="1">
      <alignment horizontal="center"/>
    </xf>
    <xf numFmtId="166" fontId="0" fillId="0" borderId="2" xfId="2" applyFont="1" applyFill="1" applyBorder="1" applyProtection="1">
      <protection locked="0"/>
    </xf>
    <xf numFmtId="2" fontId="0" fillId="0" borderId="2" xfId="0" applyNumberForma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vertical="center" wrapText="1"/>
      <protection locked="0"/>
    </xf>
    <xf numFmtId="0" fontId="15" fillId="0" borderId="2" xfId="0" applyFont="1" applyFill="1" applyBorder="1" applyAlignment="1" applyProtection="1">
      <alignment horizontal="justify" vertical="center"/>
      <protection locked="0"/>
    </xf>
    <xf numFmtId="0" fontId="19" fillId="0" borderId="2" xfId="0" applyFont="1" applyFill="1" applyBorder="1" applyAlignment="1" applyProtection="1">
      <alignment vertical="center"/>
      <protection locked="0"/>
    </xf>
    <xf numFmtId="0" fontId="19" fillId="0" borderId="2" xfId="0" applyFont="1" applyFill="1" applyBorder="1" applyAlignment="1" applyProtection="1">
      <alignment vertical="center"/>
    </xf>
    <xf numFmtId="2" fontId="3" fillId="0" borderId="2" xfId="0" applyNumberFormat="1" applyFon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 applyProtection="1">
      <alignment vertical="center"/>
    </xf>
    <xf numFmtId="2" fontId="3" fillId="0" borderId="2" xfId="0" applyNumberFormat="1" applyFont="1" applyFill="1" applyBorder="1" applyAlignment="1" applyProtection="1">
      <alignment horizontal="center" vertical="center"/>
    </xf>
    <xf numFmtId="1" fontId="3" fillId="0" borderId="2" xfId="0" applyNumberFormat="1" applyFon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2" xfId="1" applyFill="1" applyBorder="1" applyAlignment="1">
      <alignment horizontal="center" vertical="center" wrapText="1"/>
    </xf>
    <xf numFmtId="2" fontId="3" fillId="0" borderId="2" xfId="1" applyNumberFormat="1" applyFill="1" applyBorder="1" applyAlignment="1" applyProtection="1">
      <alignment horizontal="center" vertical="center" wrapText="1"/>
      <protection locked="0"/>
    </xf>
    <xf numFmtId="2" fontId="3" fillId="0" borderId="2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1" applyFill="1" applyBorder="1" applyAlignment="1" applyProtection="1">
      <alignment horizontal="center" vertical="center" wrapText="1"/>
      <protection locked="0"/>
    </xf>
    <xf numFmtId="0" fontId="3" fillId="0" borderId="2" xfId="1" applyFill="1" applyBorder="1" applyAlignment="1">
      <alignment vertical="center" wrapText="1"/>
    </xf>
    <xf numFmtId="2" fontId="3" fillId="0" borderId="2" xfId="0" applyNumberFormat="1" applyFont="1" applyFill="1" applyBorder="1" applyAlignment="1" applyProtection="1">
      <alignment horizontal="center" vertical="center" wrapText="1"/>
    </xf>
    <xf numFmtId="166" fontId="3" fillId="0" borderId="2" xfId="2" applyFont="1" applyFill="1" applyBorder="1" applyAlignment="1" applyProtection="1">
      <alignment horizontal="center" vertical="center" wrapText="1"/>
    </xf>
    <xf numFmtId="166" fontId="3" fillId="0" borderId="2" xfId="2" applyFont="1" applyFill="1" applyBorder="1" applyAlignment="1" applyProtection="1">
      <alignment vertical="center" wrapText="1"/>
      <protection locked="0"/>
    </xf>
    <xf numFmtId="166" fontId="3" fillId="0" borderId="2" xfId="0" applyNumberFormat="1" applyFont="1" applyFill="1" applyBorder="1" applyAlignment="1" applyProtection="1">
      <alignment horizontal="center" vertical="center" wrapText="1"/>
    </xf>
    <xf numFmtId="16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169" fontId="3" fillId="0" borderId="2" xfId="0" applyNumberFormat="1" applyFont="1" applyFill="1" applyBorder="1" applyAlignment="1" applyProtection="1">
      <alignment horizontal="center" vertical="center" wrapText="1"/>
    </xf>
    <xf numFmtId="0" fontId="13" fillId="0" borderId="2" xfId="0" applyFont="1" applyFill="1" applyBorder="1" applyAlignment="1">
      <alignment horizontal="justify" vertical="center" wrapText="1"/>
    </xf>
    <xf numFmtId="0" fontId="2" fillId="0" borderId="8" xfId="0" applyFont="1" applyFill="1" applyBorder="1" applyAlignment="1" applyProtection="1">
      <alignment horizontal="left" vertical="center"/>
      <protection locked="0"/>
    </xf>
    <xf numFmtId="0" fontId="3" fillId="0" borderId="2" xfId="0" applyFont="1" applyBorder="1" applyAlignment="1" applyProtection="1">
      <alignment horizontal="justify" vertical="center"/>
      <protection locked="0"/>
    </xf>
    <xf numFmtId="1" fontId="3" fillId="0" borderId="2" xfId="0" applyNumberFormat="1" applyFont="1" applyFill="1" applyBorder="1" applyAlignment="1">
      <alignment horizontal="center" vertical="center" wrapText="1"/>
    </xf>
    <xf numFmtId="169" fontId="3" fillId="0" borderId="2" xfId="0" applyNumberFormat="1" applyFont="1" applyBorder="1" applyAlignment="1" applyProtection="1">
      <alignment horizontal="center" vertical="center" wrapText="1"/>
      <protection locked="0"/>
    </xf>
    <xf numFmtId="0" fontId="2" fillId="0" borderId="17" xfId="0" applyFont="1" applyBorder="1" applyAlignment="1">
      <alignment horizontal="justify" vertical="center"/>
    </xf>
    <xf numFmtId="0" fontId="3" fillId="0" borderId="17" xfId="0" applyFont="1" applyBorder="1" applyAlignment="1">
      <alignment horizontal="justify" vertical="center"/>
    </xf>
    <xf numFmtId="0" fontId="11" fillId="0" borderId="2" xfId="0" applyFont="1" applyFill="1" applyBorder="1" applyAlignment="1" applyProtection="1">
      <alignment horizontal="center" vertical="center" wrapText="1"/>
    </xf>
    <xf numFmtId="0" fontId="17" fillId="0" borderId="0" xfId="0" applyFont="1" applyAlignment="1" applyProtection="1">
      <protection locked="0"/>
    </xf>
    <xf numFmtId="0" fontId="3" fillId="3" borderId="2" xfId="0" applyFont="1" applyFill="1" applyBorder="1" applyAlignment="1" applyProtection="1">
      <alignment horizontal="left" vertical="center" wrapText="1"/>
      <protection locked="0"/>
    </xf>
    <xf numFmtId="166" fontId="3" fillId="0" borderId="2" xfId="2" applyFont="1" applyBorder="1" applyAlignment="1" applyProtection="1">
      <alignment horizontal="right" vertical="center"/>
    </xf>
    <xf numFmtId="0" fontId="3" fillId="0" borderId="16" xfId="1" applyBorder="1" applyAlignment="1" applyProtection="1">
      <alignment horizontal="center" vertical="center" wrapText="1"/>
      <protection locked="0"/>
    </xf>
    <xf numFmtId="0" fontId="2" fillId="0" borderId="2" xfId="1" applyFont="1" applyBorder="1" applyAlignment="1" applyProtection="1">
      <alignment horizontal="left" vertical="center" wrapText="1"/>
      <protection locked="0"/>
    </xf>
    <xf numFmtId="2" fontId="0" fillId="0" borderId="2" xfId="0" applyNumberFormat="1" applyBorder="1" applyAlignment="1" applyProtection="1">
      <alignment horizontal="center" vertical="center"/>
    </xf>
    <xf numFmtId="0" fontId="21" fillId="0" borderId="8" xfId="0" applyFont="1" applyBorder="1" applyAlignment="1" applyProtection="1">
      <alignment horizontal="left" vertical="center"/>
      <protection locked="0"/>
    </xf>
    <xf numFmtId="0" fontId="19" fillId="0" borderId="8" xfId="0" applyFont="1" applyBorder="1" applyAlignment="1" applyProtection="1">
      <alignment vertical="center"/>
      <protection locked="0"/>
    </xf>
    <xf numFmtId="0" fontId="21" fillId="0" borderId="7" xfId="0" applyFont="1" applyBorder="1" applyAlignment="1" applyProtection="1">
      <alignment horizontal="left" vertical="center"/>
      <protection locked="0"/>
    </xf>
    <xf numFmtId="0" fontId="21" fillId="0" borderId="19" xfId="0" applyFont="1" applyBorder="1" applyAlignment="1" applyProtection="1">
      <alignment horizontal="left" vertical="center"/>
      <protection locked="0"/>
    </xf>
    <xf numFmtId="0" fontId="21" fillId="0" borderId="7" xfId="0" applyFont="1" applyBorder="1" applyAlignment="1" applyProtection="1">
      <alignment horizontal="center" vertical="center"/>
      <protection locked="0"/>
    </xf>
    <xf numFmtId="0" fontId="19" fillId="0" borderId="2" xfId="0" applyFont="1" applyBorder="1" applyAlignment="1" applyProtection="1">
      <alignment horizontal="left" vertical="center"/>
      <protection locked="0"/>
    </xf>
    <xf numFmtId="0" fontId="19" fillId="0" borderId="16" xfId="0" applyFont="1" applyBorder="1" applyAlignment="1" applyProtection="1">
      <alignment horizontal="left" vertical="center"/>
      <protection locked="0"/>
    </xf>
    <xf numFmtId="0" fontId="19" fillId="0" borderId="2" xfId="0" quotePrefix="1" applyFont="1" applyBorder="1" applyAlignment="1" applyProtection="1">
      <alignment horizontal="left" vertical="center"/>
      <protection locked="0"/>
    </xf>
    <xf numFmtId="0" fontId="19" fillId="0" borderId="16" xfId="0" quotePrefix="1" applyFont="1" applyBorder="1" applyAlignment="1" applyProtection="1">
      <alignment horizontal="left" vertical="center"/>
      <protection locked="0"/>
    </xf>
    <xf numFmtId="0" fontId="22" fillId="0" borderId="2" xfId="0" applyFont="1" applyBorder="1" applyAlignment="1" applyProtection="1">
      <alignment horizontal="left" vertical="center" wrapText="1"/>
      <protection locked="0"/>
    </xf>
    <xf numFmtId="0" fontId="19" fillId="0" borderId="2" xfId="0" applyFont="1" applyBorder="1" applyAlignment="1" applyProtection="1">
      <alignment horizontal="center" vertical="center"/>
    </xf>
    <xf numFmtId="165" fontId="19" fillId="0" borderId="2" xfId="0" applyNumberFormat="1" applyFont="1" applyBorder="1" applyAlignment="1" applyProtection="1">
      <alignment vertical="center"/>
    </xf>
    <xf numFmtId="0" fontId="23" fillId="0" borderId="2" xfId="0" applyFont="1" applyBorder="1" applyAlignment="1" applyProtection="1">
      <alignment wrapText="1"/>
      <protection locked="0"/>
    </xf>
    <xf numFmtId="0" fontId="23" fillId="0" borderId="2" xfId="0" applyFont="1" applyBorder="1" applyAlignment="1" applyProtection="1">
      <alignment horizontal="center" vertical="center"/>
    </xf>
    <xf numFmtId="2" fontId="19" fillId="0" borderId="2" xfId="0" applyNumberFormat="1" applyFont="1" applyFill="1" applyBorder="1" applyAlignment="1" applyProtection="1">
      <alignment horizontal="center" vertical="center"/>
      <protection locked="0"/>
    </xf>
    <xf numFmtId="166" fontId="19" fillId="0" borderId="2" xfId="2" applyFont="1" applyBorder="1" applyAlignment="1" applyProtection="1">
      <alignment vertical="center"/>
      <protection locked="0"/>
    </xf>
    <xf numFmtId="166" fontId="19" fillId="0" borderId="2" xfId="2" applyFont="1" applyBorder="1" applyAlignment="1" applyProtection="1">
      <alignment vertical="center"/>
    </xf>
    <xf numFmtId="0" fontId="22" fillId="0" borderId="2" xfId="0" applyFont="1" applyBorder="1" applyAlignment="1" applyProtection="1">
      <alignment horizontal="left" vertical="center"/>
      <protection locked="0"/>
    </xf>
    <xf numFmtId="0" fontId="19" fillId="0" borderId="2" xfId="0" applyFont="1" applyFill="1" applyBorder="1" applyAlignment="1" applyProtection="1">
      <alignment horizontal="center" vertical="center"/>
    </xf>
    <xf numFmtId="0" fontId="23" fillId="0" borderId="15" xfId="0" applyFont="1" applyBorder="1" applyAlignment="1" applyProtection="1">
      <alignment horizontal="left" vertical="center" wrapText="1"/>
      <protection locked="0"/>
    </xf>
    <xf numFmtId="0" fontId="23" fillId="0" borderId="2" xfId="0" applyFont="1" applyBorder="1" applyAlignment="1" applyProtection="1">
      <alignment horizontal="center" vertical="center" wrapText="1"/>
    </xf>
    <xf numFmtId="0" fontId="25" fillId="0" borderId="15" xfId="0" applyFont="1" applyBorder="1" applyAlignment="1" applyProtection="1">
      <alignment horizontal="left" vertical="center" wrapText="1"/>
      <protection locked="0"/>
    </xf>
    <xf numFmtId="0" fontId="19" fillId="0" borderId="2" xfId="0" applyFont="1" applyFill="1" applyBorder="1" applyAlignment="1" applyProtection="1">
      <alignment horizontal="center" vertical="center"/>
      <protection locked="0"/>
    </xf>
    <xf numFmtId="0" fontId="19" fillId="0" borderId="20" xfId="0" applyFont="1" applyBorder="1" applyAlignment="1" applyProtection="1">
      <alignment horizontal="left" vertical="center"/>
      <protection locked="0"/>
    </xf>
    <xf numFmtId="0" fontId="23" fillId="0" borderId="18" xfId="0" applyFont="1" applyBorder="1" applyAlignment="1" applyProtection="1">
      <alignment vertical="center" wrapText="1"/>
      <protection locked="0"/>
    </xf>
    <xf numFmtId="0" fontId="23" fillId="0" borderId="9" xfId="0" applyFont="1" applyBorder="1" applyAlignment="1" applyProtection="1">
      <alignment horizontal="center" vertical="center" wrapText="1"/>
    </xf>
    <xf numFmtId="0" fontId="19" fillId="0" borderId="9" xfId="0" applyFont="1" applyBorder="1" applyAlignment="1" applyProtection="1">
      <alignment vertical="center"/>
      <protection locked="0"/>
    </xf>
    <xf numFmtId="0" fontId="19" fillId="0" borderId="18" xfId="0" applyFont="1" applyBorder="1" applyAlignment="1" applyProtection="1">
      <alignment vertical="center"/>
      <protection locked="0"/>
    </xf>
    <xf numFmtId="0" fontId="19" fillId="0" borderId="9" xfId="0" applyFont="1" applyBorder="1" applyAlignment="1" applyProtection="1">
      <alignment wrapText="1"/>
      <protection locked="0"/>
    </xf>
    <xf numFmtId="0" fontId="19" fillId="0" borderId="9" xfId="0" applyFont="1" applyBorder="1" applyAlignment="1" applyProtection="1">
      <alignment vertical="center"/>
    </xf>
    <xf numFmtId="165" fontId="19" fillId="0" borderId="9" xfId="0" applyNumberFormat="1" applyFont="1" applyBorder="1" applyAlignment="1" applyProtection="1">
      <alignment vertical="center"/>
      <protection locked="0"/>
    </xf>
    <xf numFmtId="0" fontId="23" fillId="0" borderId="2" xfId="0" applyFont="1" applyBorder="1" applyAlignment="1" applyProtection="1">
      <alignment vertical="center" wrapText="1"/>
      <protection locked="0"/>
    </xf>
    <xf numFmtId="0" fontId="22" fillId="0" borderId="10" xfId="0" applyFont="1" applyBorder="1" applyProtection="1">
      <protection locked="0"/>
    </xf>
    <xf numFmtId="0" fontId="19" fillId="0" borderId="9" xfId="0" applyFont="1" applyBorder="1" applyAlignment="1" applyProtection="1">
      <alignment horizontal="center" vertical="center"/>
    </xf>
    <xf numFmtId="0" fontId="19" fillId="0" borderId="3" xfId="0" applyFont="1" applyBorder="1" applyAlignment="1" applyProtection="1">
      <alignment vertical="center"/>
      <protection locked="0"/>
    </xf>
    <xf numFmtId="0" fontId="19" fillId="0" borderId="5" xfId="0" applyFont="1" applyBorder="1" applyAlignment="1" applyProtection="1">
      <alignment vertical="center"/>
      <protection locked="0"/>
    </xf>
    <xf numFmtId="0" fontId="19" fillId="0" borderId="11" xfId="0" applyFont="1" applyBorder="1" applyAlignment="1" applyProtection="1">
      <alignment vertical="center"/>
      <protection locked="0"/>
    </xf>
    <xf numFmtId="0" fontId="19" fillId="0" borderId="4" xfId="0" applyFont="1" applyBorder="1" applyAlignment="1" applyProtection="1">
      <alignment vertical="center"/>
      <protection locked="0"/>
    </xf>
    <xf numFmtId="0" fontId="19" fillId="0" borderId="3" xfId="0" applyFont="1" applyBorder="1" applyAlignment="1" applyProtection="1">
      <alignment horizontal="left" vertical="center"/>
    </xf>
    <xf numFmtId="0" fontId="19" fillId="0" borderId="3" xfId="0" applyFont="1" applyBorder="1" applyAlignment="1" applyProtection="1">
      <alignment vertical="center"/>
    </xf>
    <xf numFmtId="166" fontId="19" fillId="0" borderId="3" xfId="2" applyFont="1" applyBorder="1" applyAlignment="1" applyProtection="1">
      <alignment vertical="center"/>
    </xf>
    <xf numFmtId="0" fontId="19" fillId="0" borderId="0" xfId="0" applyFont="1" applyProtection="1">
      <protection locked="0"/>
    </xf>
    <xf numFmtId="0" fontId="19" fillId="0" borderId="0" xfId="0" applyFont="1" applyBorder="1" applyProtection="1">
      <protection locked="0"/>
    </xf>
    <xf numFmtId="0" fontId="27" fillId="0" borderId="0" xfId="0" applyFont="1" applyProtection="1">
      <protection locked="0"/>
    </xf>
    <xf numFmtId="0" fontId="2" fillId="0" borderId="15" xfId="0" quotePrefix="1" applyFont="1" applyBorder="1" applyAlignment="1" applyProtection="1">
      <alignment horizontal="left" vertical="center" wrapText="1"/>
      <protection locked="0"/>
    </xf>
    <xf numFmtId="0" fontId="2" fillId="0" borderId="6" xfId="0" quotePrefix="1" applyFont="1" applyBorder="1" applyAlignment="1" applyProtection="1">
      <alignment horizontal="left" vertical="center" wrapText="1"/>
      <protection locked="0"/>
    </xf>
    <xf numFmtId="0" fontId="2" fillId="0" borderId="8" xfId="0" applyFont="1" applyBorder="1" applyAlignment="1" applyProtection="1">
      <alignment horizontal="left" vertical="center" wrapText="1"/>
      <protection locked="0"/>
    </xf>
    <xf numFmtId="0" fontId="6" fillId="0" borderId="23" xfId="0" applyFont="1" applyBorder="1" applyAlignment="1" applyProtection="1">
      <alignment horizontal="left" vertical="center" wrapText="1"/>
      <protection locked="0"/>
    </xf>
    <xf numFmtId="0" fontId="6" fillId="0" borderId="24" xfId="0" applyFont="1" applyBorder="1" applyAlignment="1" applyProtection="1">
      <alignment horizontal="left" vertical="center" wrapText="1"/>
      <protection locked="0"/>
    </xf>
    <xf numFmtId="0" fontId="2" fillId="0" borderId="13" xfId="0" applyFont="1" applyBorder="1" applyAlignment="1" applyProtection="1">
      <alignment horizontal="left" vertical="center" wrapText="1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1" fillId="0" borderId="8" xfId="0" applyFont="1" applyBorder="1" applyAlignment="1" applyProtection="1">
      <alignment horizontal="left" vertical="center" wrapText="1"/>
      <protection locked="0"/>
    </xf>
    <xf numFmtId="0" fontId="2" fillId="0" borderId="8" xfId="0" applyFont="1" applyBorder="1" applyAlignment="1">
      <alignment horizontal="left" vertical="center" wrapText="1"/>
    </xf>
    <xf numFmtId="0" fontId="2" fillId="0" borderId="8" xfId="1" applyFont="1" applyBorder="1" applyAlignment="1" applyProtection="1">
      <alignment horizontal="left" vertical="center" wrapText="1"/>
      <protection locked="0"/>
    </xf>
    <xf numFmtId="0" fontId="2" fillId="0" borderId="8" xfId="0" applyFont="1" applyFill="1" applyBorder="1" applyAlignment="1" applyProtection="1">
      <alignment horizontal="left" vertical="center" wrapText="1"/>
      <protection locked="0"/>
    </xf>
    <xf numFmtId="0" fontId="2" fillId="0" borderId="15" xfId="0" applyFont="1" applyBorder="1" applyAlignment="1" applyProtection="1">
      <alignment horizontal="left" vertical="center" wrapText="1"/>
      <protection locked="0"/>
    </xf>
    <xf numFmtId="0" fontId="2" fillId="0" borderId="16" xfId="0" applyFont="1" applyBorder="1" applyAlignment="1" applyProtection="1">
      <alignment horizontal="left" vertical="center" wrapText="1"/>
      <protection locked="0"/>
    </xf>
    <xf numFmtId="0" fontId="2" fillId="0" borderId="6" xfId="0" applyFont="1" applyBorder="1" applyAlignment="1" applyProtection="1">
      <alignment horizontal="left" vertical="center" wrapText="1"/>
      <protection locked="0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indent="1"/>
    </xf>
    <xf numFmtId="0" fontId="3" fillId="0" borderId="0" xfId="0" applyFont="1" applyAlignment="1">
      <alignment horizontal="left" vertical="center" wrapText="1"/>
    </xf>
    <xf numFmtId="9" fontId="0" fillId="0" borderId="2" xfId="0" applyNumberFormat="1" applyBorder="1" applyAlignment="1" applyProtection="1">
      <alignment horizontal="center" vertical="center"/>
      <protection locked="0"/>
    </xf>
    <xf numFmtId="9" fontId="0" fillId="0" borderId="2" xfId="2" applyNumberFormat="1" applyFont="1" applyBorder="1" applyAlignment="1" applyProtection="1">
      <alignment horizontal="center" vertical="center"/>
      <protection locked="0"/>
    </xf>
    <xf numFmtId="9" fontId="0" fillId="0" borderId="2" xfId="3" applyNumberFormat="1" applyFont="1" applyBorder="1" applyAlignment="1" applyProtection="1">
      <alignment horizontal="center" vertical="center"/>
      <protection locked="0"/>
    </xf>
    <xf numFmtId="9" fontId="0" fillId="0" borderId="2" xfId="0" applyNumberFormat="1" applyFill="1" applyBorder="1" applyAlignment="1" applyProtection="1">
      <alignment horizontal="center" vertical="center"/>
      <protection locked="0"/>
    </xf>
    <xf numFmtId="9" fontId="0" fillId="0" borderId="2" xfId="3" applyNumberFormat="1" applyFon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 applyProtection="1">
      <alignment horizontal="justify" vertical="center" wrapText="1"/>
      <protection locked="0"/>
    </xf>
    <xf numFmtId="0" fontId="5" fillId="0" borderId="2" xfId="0" applyFont="1" applyFill="1" applyBorder="1" applyAlignment="1" applyProtection="1">
      <alignment horizontal="justify" vertical="center" wrapText="1"/>
      <protection locked="0"/>
    </xf>
    <xf numFmtId="9" fontId="3" fillId="0" borderId="2" xfId="3" applyNumberFormat="1" applyFont="1" applyFill="1" applyBorder="1" applyAlignment="1" applyProtection="1">
      <alignment horizontal="center" vertical="center" wrapText="1"/>
      <protection locked="0"/>
    </xf>
    <xf numFmtId="9" fontId="3" fillId="0" borderId="2" xfId="3" applyNumberFormat="1" applyFont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0" fillId="0" borderId="0" xfId="0" applyFill="1" applyAlignment="1"/>
    <xf numFmtId="0" fontId="3" fillId="0" borderId="0" xfId="0" applyFont="1" applyFill="1" applyAlignment="1">
      <alignment horizontal="center"/>
    </xf>
    <xf numFmtId="2" fontId="3" fillId="0" borderId="2" xfId="0" applyNumberFormat="1" applyFont="1" applyFill="1" applyBorder="1" applyAlignment="1">
      <alignment horizontal="center" vertical="center"/>
    </xf>
  </cellXfs>
  <cellStyles count="8">
    <cellStyle name="Currency" xfId="2" builtinId="4" customBuiltin="1"/>
    <cellStyle name="Normal" xfId="0" builtinId="0"/>
    <cellStyle name="Normal 2" xfId="1" xr:uid="{00000000-0005-0000-0000-000002000000}"/>
    <cellStyle name="Normal 3" xfId="5" xr:uid="{00000000-0005-0000-0000-000003000000}"/>
    <cellStyle name="Normal 6" xfId="6" xr:uid="{00000000-0005-0000-0000-000004000000}"/>
    <cellStyle name="Normal 7" xfId="7" xr:uid="{00000000-0005-0000-0000-000005000000}"/>
    <cellStyle name="Percent" xfId="3" builtinId="5"/>
    <cellStyle name="Percent 2" xfId="4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37" Type="http://schemas.openxmlformats.org/officeDocument/2006/relationships/usernames" Target="revisions/userNames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Relationship Id="rId35" Type="http://schemas.openxmlformats.org/officeDocument/2006/relationships/revisionHeaders" Target="revisions/revisionHeaders.xml"/><Relationship Id="rId8" Type="http://schemas.openxmlformats.org/officeDocument/2006/relationships/worksheet" Target="worksheets/sheet8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8.xml"/><Relationship Id="rId13" Type="http://schemas.openxmlformats.org/officeDocument/2006/relationships/revisionLog" Target="revisionLog13.xml"/><Relationship Id="rId18" Type="http://schemas.openxmlformats.org/officeDocument/2006/relationships/revisionLog" Target="revisionLog18.xml"/><Relationship Id="rId26" Type="http://schemas.openxmlformats.org/officeDocument/2006/relationships/revisionLog" Target="revisionLog26.xml"/><Relationship Id="rId3" Type="http://schemas.openxmlformats.org/officeDocument/2006/relationships/revisionLog" Target="revisionLog3.xml"/><Relationship Id="rId21" Type="http://schemas.openxmlformats.org/officeDocument/2006/relationships/revisionLog" Target="revisionLog21.xml"/><Relationship Id="rId7" Type="http://schemas.openxmlformats.org/officeDocument/2006/relationships/revisionLog" Target="revisionLog7.xml"/><Relationship Id="rId12" Type="http://schemas.openxmlformats.org/officeDocument/2006/relationships/revisionLog" Target="revisionLog12.xml"/><Relationship Id="rId17" Type="http://schemas.openxmlformats.org/officeDocument/2006/relationships/revisionLog" Target="revisionLog17.xml"/><Relationship Id="rId25" Type="http://schemas.openxmlformats.org/officeDocument/2006/relationships/revisionLog" Target="revisionLog25.xml"/><Relationship Id="rId2" Type="http://schemas.openxmlformats.org/officeDocument/2006/relationships/revisionLog" Target="revisionLog2.xml"/><Relationship Id="rId16" Type="http://schemas.openxmlformats.org/officeDocument/2006/relationships/revisionLog" Target="revisionLog16.xml"/><Relationship Id="rId20" Type="http://schemas.openxmlformats.org/officeDocument/2006/relationships/revisionLog" Target="revisionLog20.xml"/><Relationship Id="rId29" Type="http://schemas.openxmlformats.org/officeDocument/2006/relationships/revisionLog" Target="revisionLog29.xml"/><Relationship Id="rId1" Type="http://schemas.openxmlformats.org/officeDocument/2006/relationships/revisionLog" Target="revisionLog1.xml"/><Relationship Id="rId6" Type="http://schemas.openxmlformats.org/officeDocument/2006/relationships/revisionLog" Target="revisionLog6.xml"/><Relationship Id="rId11" Type="http://schemas.openxmlformats.org/officeDocument/2006/relationships/revisionLog" Target="revisionLog11.xml"/><Relationship Id="rId24" Type="http://schemas.openxmlformats.org/officeDocument/2006/relationships/revisionLog" Target="revisionLog24.xml"/><Relationship Id="rId5" Type="http://schemas.openxmlformats.org/officeDocument/2006/relationships/revisionLog" Target="revisionLog5.xml"/><Relationship Id="rId15" Type="http://schemas.openxmlformats.org/officeDocument/2006/relationships/revisionLog" Target="revisionLog15.xml"/><Relationship Id="rId23" Type="http://schemas.openxmlformats.org/officeDocument/2006/relationships/revisionLog" Target="revisionLog23.xml"/><Relationship Id="rId28" Type="http://schemas.openxmlformats.org/officeDocument/2006/relationships/revisionLog" Target="revisionLog28.xml"/><Relationship Id="rId10" Type="http://schemas.openxmlformats.org/officeDocument/2006/relationships/revisionLog" Target="revisionLog10.xml"/><Relationship Id="rId19" Type="http://schemas.openxmlformats.org/officeDocument/2006/relationships/revisionLog" Target="revisionLog19.xml"/><Relationship Id="rId31" Type="http://schemas.openxmlformats.org/officeDocument/2006/relationships/revisionLog" Target="revisionLog31.xml"/><Relationship Id="rId4" Type="http://schemas.openxmlformats.org/officeDocument/2006/relationships/revisionLog" Target="revisionLog4.xml"/><Relationship Id="rId9" Type="http://schemas.openxmlformats.org/officeDocument/2006/relationships/revisionLog" Target="revisionLog9.xml"/><Relationship Id="rId14" Type="http://schemas.openxmlformats.org/officeDocument/2006/relationships/revisionLog" Target="revisionLog14.xml"/><Relationship Id="rId22" Type="http://schemas.openxmlformats.org/officeDocument/2006/relationships/revisionLog" Target="revisionLog22.xml"/><Relationship Id="rId27" Type="http://schemas.openxmlformats.org/officeDocument/2006/relationships/revisionLog" Target="revisionLog27.xml"/><Relationship Id="rId30" Type="http://schemas.openxmlformats.org/officeDocument/2006/relationships/revisionLog" Target="revisionLog30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7136F3A-4264-440A-B356-88D9283FC5BF}" diskRevisions="1" revisionId="1013" version="31">
  <header guid="{A7637DAB-4463-40EA-BF74-24EC7164EA61}" dateTime="2022-11-01T15:53:09" maxSheetId="30" userName="Vian Coetzer (LEO)" r:id="rId1">
    <sheetIdMap count="29">
      <sheetId val="1"/>
      <sheetId val="2"/>
      <sheetId val="3"/>
      <sheetId val="4"/>
      <sheetId val="5"/>
      <sheetId val="6"/>
      <sheetId val="7"/>
      <sheetId val="8"/>
      <sheetId val="9"/>
      <sheetId val="10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2"/>
      <sheetId val="23"/>
      <sheetId val="24"/>
      <sheetId val="25"/>
      <sheetId val="26"/>
      <sheetId val="27"/>
      <sheetId val="28"/>
      <sheetId val="29"/>
    </sheetIdMap>
  </header>
  <header guid="{C969FF55-2381-4098-AD24-C12C862C5EAD}" dateTime="2022-11-01T15:54:12" maxSheetId="30" userName="Vian Coetzer (LEO)" r:id="rId2" minRId="1">
    <sheetIdMap count="29">
      <sheetId val="1"/>
      <sheetId val="2"/>
      <sheetId val="3"/>
      <sheetId val="4"/>
      <sheetId val="5"/>
      <sheetId val="6"/>
      <sheetId val="7"/>
      <sheetId val="8"/>
      <sheetId val="9"/>
      <sheetId val="10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2"/>
      <sheetId val="23"/>
      <sheetId val="24"/>
      <sheetId val="25"/>
      <sheetId val="26"/>
      <sheetId val="27"/>
      <sheetId val="28"/>
      <sheetId val="29"/>
    </sheetIdMap>
  </header>
  <header guid="{F53E44ED-4E0C-4FC5-ACC6-260C90353997}" dateTime="2022-11-01T17:13:05" maxSheetId="30" userName="Vian Coetzer (LEO)" r:id="rId3">
    <sheetIdMap count="29">
      <sheetId val="1"/>
      <sheetId val="2"/>
      <sheetId val="3"/>
      <sheetId val="4"/>
      <sheetId val="5"/>
      <sheetId val="6"/>
      <sheetId val="7"/>
      <sheetId val="8"/>
      <sheetId val="9"/>
      <sheetId val="10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2"/>
      <sheetId val="23"/>
      <sheetId val="24"/>
      <sheetId val="25"/>
      <sheetId val="26"/>
      <sheetId val="27"/>
      <sheetId val="28"/>
      <sheetId val="29"/>
    </sheetIdMap>
  </header>
  <header guid="{65747C69-7F20-46A1-ABC9-01A818046339}" dateTime="2022-11-02T17:24:32" maxSheetId="30" userName="Vian Coetzer (LEO)" r:id="rId4" minRId="2" maxRId="16">
    <sheetIdMap count="29">
      <sheetId val="1"/>
      <sheetId val="2"/>
      <sheetId val="3"/>
      <sheetId val="4"/>
      <sheetId val="5"/>
      <sheetId val="6"/>
      <sheetId val="7"/>
      <sheetId val="8"/>
      <sheetId val="9"/>
      <sheetId val="10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2"/>
      <sheetId val="23"/>
      <sheetId val="24"/>
      <sheetId val="25"/>
      <sheetId val="26"/>
      <sheetId val="27"/>
      <sheetId val="28"/>
      <sheetId val="29"/>
    </sheetIdMap>
  </header>
  <header guid="{CEFDDF7D-DB9C-4FA9-ADBD-866D92ABC96C}" dateTime="2022-11-02T18:59:41" maxSheetId="30" userName="Vian Coetzer (LEO)" r:id="rId5" minRId="17" maxRId="35">
    <sheetIdMap count="29">
      <sheetId val="1"/>
      <sheetId val="2"/>
      <sheetId val="3"/>
      <sheetId val="4"/>
      <sheetId val="5"/>
      <sheetId val="6"/>
      <sheetId val="7"/>
      <sheetId val="8"/>
      <sheetId val="9"/>
      <sheetId val="10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2"/>
      <sheetId val="23"/>
      <sheetId val="24"/>
      <sheetId val="25"/>
      <sheetId val="26"/>
      <sheetId val="27"/>
      <sheetId val="28"/>
      <sheetId val="29"/>
    </sheetIdMap>
  </header>
  <header guid="{E6524EA5-348D-4B76-9476-D6980412D6A0}" dateTime="2022-11-04T08:12:30" maxSheetId="30" userName="Vian Coetzer (LEO)" r:id="rId6" minRId="36" maxRId="42">
    <sheetIdMap count="29">
      <sheetId val="1"/>
      <sheetId val="2"/>
      <sheetId val="3"/>
      <sheetId val="4"/>
      <sheetId val="5"/>
      <sheetId val="6"/>
      <sheetId val="7"/>
      <sheetId val="8"/>
      <sheetId val="9"/>
      <sheetId val="10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2"/>
      <sheetId val="23"/>
      <sheetId val="24"/>
      <sheetId val="25"/>
      <sheetId val="26"/>
      <sheetId val="27"/>
      <sheetId val="28"/>
      <sheetId val="29"/>
    </sheetIdMap>
  </header>
  <header guid="{4F5D7301-F591-4152-99AD-7E16E0DD672B}" dateTime="2022-11-04T08:22:32" maxSheetId="30" userName="Vian Coetzer (LEO)" r:id="rId7" minRId="43" maxRId="49">
    <sheetIdMap count="29">
      <sheetId val="1"/>
      <sheetId val="2"/>
      <sheetId val="3"/>
      <sheetId val="4"/>
      <sheetId val="5"/>
      <sheetId val="6"/>
      <sheetId val="7"/>
      <sheetId val="8"/>
      <sheetId val="9"/>
      <sheetId val="10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2"/>
      <sheetId val="23"/>
      <sheetId val="24"/>
      <sheetId val="25"/>
      <sheetId val="26"/>
      <sheetId val="27"/>
      <sheetId val="28"/>
      <sheetId val="29"/>
    </sheetIdMap>
  </header>
  <header guid="{913A079F-FB3D-4A06-9647-CE62574CB670}" dateTime="2022-11-04T08:30:05" maxSheetId="30" userName="Vian Coetzer (LEO)" r:id="rId8" minRId="50" maxRId="71">
    <sheetIdMap count="29">
      <sheetId val="1"/>
      <sheetId val="2"/>
      <sheetId val="3"/>
      <sheetId val="4"/>
      <sheetId val="5"/>
      <sheetId val="6"/>
      <sheetId val="7"/>
      <sheetId val="8"/>
      <sheetId val="9"/>
      <sheetId val="10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3"/>
      <sheetId val="24"/>
      <sheetId val="25"/>
      <sheetId val="26"/>
      <sheetId val="22"/>
      <sheetId val="27"/>
      <sheetId val="28"/>
      <sheetId val="29"/>
    </sheetIdMap>
  </header>
  <header guid="{9E14EF09-2AC8-4FEB-AF2C-C57EDD4E43EA}" dateTime="2022-11-04T08:47:44" maxSheetId="30" userName="Vian Coetzer (LEO)" r:id="rId9" minRId="100" maxRId="143">
    <sheetIdMap count="29">
      <sheetId val="1"/>
      <sheetId val="2"/>
      <sheetId val="3"/>
      <sheetId val="4"/>
      <sheetId val="5"/>
      <sheetId val="6"/>
      <sheetId val="7"/>
      <sheetId val="8"/>
      <sheetId val="9"/>
      <sheetId val="10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3"/>
      <sheetId val="24"/>
      <sheetId val="25"/>
      <sheetId val="26"/>
      <sheetId val="22"/>
      <sheetId val="27"/>
      <sheetId val="28"/>
      <sheetId val="29"/>
    </sheetIdMap>
  </header>
  <header guid="{82336E8F-5594-451C-9E32-A8186FDF854B}" dateTime="2022-11-04T10:31:57" maxSheetId="30" userName="Vian Coetzer (LEO)" r:id="rId10" minRId="172" maxRId="277">
    <sheetIdMap count="29">
      <sheetId val="1"/>
      <sheetId val="2"/>
      <sheetId val="3"/>
      <sheetId val="4"/>
      <sheetId val="5"/>
      <sheetId val="6"/>
      <sheetId val="7"/>
      <sheetId val="8"/>
      <sheetId val="10"/>
      <sheetId val="9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3"/>
      <sheetId val="24"/>
      <sheetId val="25"/>
      <sheetId val="26"/>
      <sheetId val="22"/>
      <sheetId val="27"/>
      <sheetId val="28"/>
      <sheetId val="29"/>
    </sheetIdMap>
  </header>
  <header guid="{DE2C6561-EB64-4D23-84CA-3FD04B8A38C7}" dateTime="2022-11-04T10:49:51" maxSheetId="30" userName="Vian Coetzer (LEO)" r:id="rId11" minRId="306" maxRId="334">
    <sheetIdMap count="29">
      <sheetId val="1"/>
      <sheetId val="2"/>
      <sheetId val="3"/>
      <sheetId val="4"/>
      <sheetId val="5"/>
      <sheetId val="6"/>
      <sheetId val="7"/>
      <sheetId val="8"/>
      <sheetId val="10"/>
      <sheetId val="9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3"/>
      <sheetId val="24"/>
      <sheetId val="25"/>
      <sheetId val="26"/>
      <sheetId val="22"/>
      <sheetId val="27"/>
      <sheetId val="28"/>
      <sheetId val="29"/>
    </sheetIdMap>
  </header>
  <header guid="{1B7D2D2E-AE5C-40AC-BE51-BF0D14A87B61}" dateTime="2022-11-04T10:56:19" maxSheetId="30" userName="Vian Coetzer (LEO)" r:id="rId12" minRId="335" maxRId="361">
    <sheetIdMap count="29">
      <sheetId val="1"/>
      <sheetId val="2"/>
      <sheetId val="3"/>
      <sheetId val="4"/>
      <sheetId val="5"/>
      <sheetId val="6"/>
      <sheetId val="7"/>
      <sheetId val="8"/>
      <sheetId val="10"/>
      <sheetId val="9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3"/>
      <sheetId val="24"/>
      <sheetId val="25"/>
      <sheetId val="26"/>
      <sheetId val="22"/>
      <sheetId val="27"/>
      <sheetId val="28"/>
      <sheetId val="29"/>
    </sheetIdMap>
  </header>
  <header guid="{E5976C2D-4834-415D-A955-6136769F4EAF}" dateTime="2022-11-04T10:57:27" maxSheetId="30" userName="Vian Coetzer (LEO)" r:id="rId13">
    <sheetIdMap count="29">
      <sheetId val="1"/>
      <sheetId val="2"/>
      <sheetId val="3"/>
      <sheetId val="4"/>
      <sheetId val="5"/>
      <sheetId val="6"/>
      <sheetId val="7"/>
      <sheetId val="8"/>
      <sheetId val="10"/>
      <sheetId val="9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3"/>
      <sheetId val="24"/>
      <sheetId val="25"/>
      <sheetId val="26"/>
      <sheetId val="22"/>
      <sheetId val="27"/>
      <sheetId val="28"/>
      <sheetId val="29"/>
    </sheetIdMap>
  </header>
  <header guid="{0BA1850C-849E-4454-936C-EA690F864F58}" dateTime="2022-11-04T12:12:39" maxSheetId="30" userName="Vian Coetzer (LEO)" r:id="rId14" minRId="390">
    <sheetIdMap count="29">
      <sheetId val="1"/>
      <sheetId val="2"/>
      <sheetId val="3"/>
      <sheetId val="4"/>
      <sheetId val="5"/>
      <sheetId val="6"/>
      <sheetId val="7"/>
      <sheetId val="8"/>
      <sheetId val="10"/>
      <sheetId val="9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3"/>
      <sheetId val="24"/>
      <sheetId val="25"/>
      <sheetId val="26"/>
      <sheetId val="22"/>
      <sheetId val="27"/>
      <sheetId val="28"/>
      <sheetId val="29"/>
    </sheetIdMap>
  </header>
  <header guid="{D4BF634E-4FEC-4A74-A523-C823E788BE5D}" dateTime="2022-11-07T12:54:39" maxSheetId="30" userName="Lawrence Chauke (NR)" r:id="rId15">
    <sheetIdMap count="29">
      <sheetId val="1"/>
      <sheetId val="2"/>
      <sheetId val="3"/>
      <sheetId val="4"/>
      <sheetId val="5"/>
      <sheetId val="6"/>
      <sheetId val="7"/>
      <sheetId val="8"/>
      <sheetId val="10"/>
      <sheetId val="9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3"/>
      <sheetId val="24"/>
      <sheetId val="25"/>
      <sheetId val="26"/>
      <sheetId val="22"/>
      <sheetId val="27"/>
      <sheetId val="28"/>
      <sheetId val="29"/>
    </sheetIdMap>
  </header>
  <header guid="{A8C412B9-F26F-4974-B666-BED51F78944C}" dateTime="2022-11-07T13:26:13" maxSheetId="30" userName="Lawrence Chauke (NR)" r:id="rId16" minRId="419" maxRId="436">
    <sheetIdMap count="29">
      <sheetId val="1"/>
      <sheetId val="2"/>
      <sheetId val="3"/>
      <sheetId val="4"/>
      <sheetId val="5"/>
      <sheetId val="6"/>
      <sheetId val="7"/>
      <sheetId val="8"/>
      <sheetId val="10"/>
      <sheetId val="9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3"/>
      <sheetId val="24"/>
      <sheetId val="25"/>
      <sheetId val="26"/>
      <sheetId val="22"/>
      <sheetId val="27"/>
      <sheetId val="28"/>
      <sheetId val="29"/>
    </sheetIdMap>
  </header>
  <header guid="{52B5CA22-DD32-4193-8CCD-DD6AB9ED9405}" dateTime="2022-11-07T14:53:27" maxSheetId="30" userName="Lawrence Chauke (NR)" r:id="rId17" minRId="437" maxRId="438">
    <sheetIdMap count="29">
      <sheetId val="1"/>
      <sheetId val="2"/>
      <sheetId val="3"/>
      <sheetId val="4"/>
      <sheetId val="5"/>
      <sheetId val="6"/>
      <sheetId val="7"/>
      <sheetId val="8"/>
      <sheetId val="10"/>
      <sheetId val="9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3"/>
      <sheetId val="24"/>
      <sheetId val="25"/>
      <sheetId val="26"/>
      <sheetId val="22"/>
      <sheetId val="27"/>
      <sheetId val="28"/>
      <sheetId val="29"/>
    </sheetIdMap>
  </header>
  <header guid="{46C5C381-B972-4492-8AFB-BD9828064C0C}" dateTime="2022-11-11T07:41:46" maxSheetId="30" userName="Lawrence Chauke (NR)" r:id="rId18" minRId="439" maxRId="713">
    <sheetIdMap count="29">
      <sheetId val="1"/>
      <sheetId val="2"/>
      <sheetId val="3"/>
      <sheetId val="4"/>
      <sheetId val="5"/>
      <sheetId val="6"/>
      <sheetId val="7"/>
      <sheetId val="8"/>
      <sheetId val="10"/>
      <sheetId val="9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3"/>
      <sheetId val="24"/>
      <sheetId val="25"/>
      <sheetId val="26"/>
      <sheetId val="22"/>
      <sheetId val="27"/>
      <sheetId val="28"/>
      <sheetId val="29"/>
    </sheetIdMap>
  </header>
  <header guid="{9F8F2CFB-86F1-4B1E-AE25-14E859559BAE}" dateTime="2022-11-11T07:44:34" maxSheetId="30" userName="Lawrence Chauke (NR)" r:id="rId19" minRId="714" maxRId="822">
    <sheetIdMap count="29">
      <sheetId val="1"/>
      <sheetId val="2"/>
      <sheetId val="3"/>
      <sheetId val="4"/>
      <sheetId val="5"/>
      <sheetId val="6"/>
      <sheetId val="7"/>
      <sheetId val="8"/>
      <sheetId val="10"/>
      <sheetId val="9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3"/>
      <sheetId val="24"/>
      <sheetId val="25"/>
      <sheetId val="26"/>
      <sheetId val="22"/>
      <sheetId val="27"/>
      <sheetId val="28"/>
      <sheetId val="29"/>
    </sheetIdMap>
  </header>
  <header guid="{3EEBB06A-B9EE-47DD-AE63-E81E327B361F}" dateTime="2022-11-11T07:50:28" maxSheetId="30" userName="Lawrence Chauke (NR)" r:id="rId20" minRId="823" maxRId="831">
    <sheetIdMap count="29">
      <sheetId val="1"/>
      <sheetId val="2"/>
      <sheetId val="3"/>
      <sheetId val="4"/>
      <sheetId val="5"/>
      <sheetId val="6"/>
      <sheetId val="7"/>
      <sheetId val="8"/>
      <sheetId val="10"/>
      <sheetId val="9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3"/>
      <sheetId val="24"/>
      <sheetId val="25"/>
      <sheetId val="26"/>
      <sheetId val="22"/>
      <sheetId val="27"/>
      <sheetId val="28"/>
      <sheetId val="29"/>
    </sheetIdMap>
  </header>
  <header guid="{2EA4FAF0-06B6-4E50-887F-55409F85BEFF}" dateTime="2022-11-11T07:53:28" maxSheetId="30" userName="Lawrence Chauke (NR)" r:id="rId21" minRId="832" maxRId="883">
    <sheetIdMap count="29">
      <sheetId val="1"/>
      <sheetId val="2"/>
      <sheetId val="3"/>
      <sheetId val="4"/>
      <sheetId val="5"/>
      <sheetId val="6"/>
      <sheetId val="7"/>
      <sheetId val="8"/>
      <sheetId val="10"/>
      <sheetId val="9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3"/>
      <sheetId val="24"/>
      <sheetId val="25"/>
      <sheetId val="26"/>
      <sheetId val="22"/>
      <sheetId val="27"/>
      <sheetId val="28"/>
      <sheetId val="29"/>
    </sheetIdMap>
  </header>
  <header guid="{7B2A9363-D521-4E4C-A323-BB780B04E7FE}" dateTime="2022-11-11T07:57:59" maxSheetId="30" userName="Lawrence Chauke (NR)" r:id="rId22" minRId="884" maxRId="888">
    <sheetIdMap count="29">
      <sheetId val="1"/>
      <sheetId val="2"/>
      <sheetId val="3"/>
      <sheetId val="4"/>
      <sheetId val="5"/>
      <sheetId val="6"/>
      <sheetId val="7"/>
      <sheetId val="8"/>
      <sheetId val="10"/>
      <sheetId val="9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3"/>
      <sheetId val="24"/>
      <sheetId val="25"/>
      <sheetId val="26"/>
      <sheetId val="22"/>
      <sheetId val="27"/>
      <sheetId val="28"/>
      <sheetId val="29"/>
    </sheetIdMap>
  </header>
  <header guid="{BE7A6CC7-CA77-4B39-9969-05F869753C75}" dateTime="2022-11-11T08:01:14" maxSheetId="30" userName="Lawrence Chauke (NR)" r:id="rId23">
    <sheetIdMap count="29">
      <sheetId val="1"/>
      <sheetId val="2"/>
      <sheetId val="3"/>
      <sheetId val="4"/>
      <sheetId val="5"/>
      <sheetId val="6"/>
      <sheetId val="7"/>
      <sheetId val="8"/>
      <sheetId val="10"/>
      <sheetId val="9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3"/>
      <sheetId val="24"/>
      <sheetId val="25"/>
      <sheetId val="26"/>
      <sheetId val="22"/>
      <sheetId val="27"/>
      <sheetId val="28"/>
      <sheetId val="29"/>
    </sheetIdMap>
  </header>
  <header guid="{E72446E6-EF56-4A3A-B1CC-2B1F908D04F5}" dateTime="2022-11-11T08:02:39" maxSheetId="30" userName="Lawrence Chauke (NR)" r:id="rId24" minRId="917" maxRId="924">
    <sheetIdMap count="29">
      <sheetId val="1"/>
      <sheetId val="2"/>
      <sheetId val="3"/>
      <sheetId val="4"/>
      <sheetId val="5"/>
      <sheetId val="6"/>
      <sheetId val="7"/>
      <sheetId val="8"/>
      <sheetId val="10"/>
      <sheetId val="9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3"/>
      <sheetId val="24"/>
      <sheetId val="25"/>
      <sheetId val="26"/>
      <sheetId val="22"/>
      <sheetId val="27"/>
      <sheetId val="28"/>
      <sheetId val="29"/>
    </sheetIdMap>
  </header>
  <header guid="{8AE170AE-E634-43A6-A007-D127EDB381A9}" dateTime="2022-11-11T08:04:14" maxSheetId="30" userName="Lawrence Chauke (NR)" r:id="rId25" minRId="925" maxRId="935">
    <sheetIdMap count="29">
      <sheetId val="1"/>
      <sheetId val="2"/>
      <sheetId val="3"/>
      <sheetId val="4"/>
      <sheetId val="5"/>
      <sheetId val="6"/>
      <sheetId val="7"/>
      <sheetId val="8"/>
      <sheetId val="10"/>
      <sheetId val="9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3"/>
      <sheetId val="24"/>
      <sheetId val="25"/>
      <sheetId val="26"/>
      <sheetId val="22"/>
      <sheetId val="27"/>
      <sheetId val="28"/>
      <sheetId val="29"/>
    </sheetIdMap>
  </header>
  <header guid="{253A36D4-05EC-403B-B28A-3E5CC77BE431}" dateTime="2022-11-11T08:05:23" maxSheetId="30" userName="Lawrence Chauke (NR)" r:id="rId26" minRId="936">
    <sheetIdMap count="29">
      <sheetId val="1"/>
      <sheetId val="2"/>
      <sheetId val="3"/>
      <sheetId val="4"/>
      <sheetId val="5"/>
      <sheetId val="6"/>
      <sheetId val="7"/>
      <sheetId val="8"/>
      <sheetId val="10"/>
      <sheetId val="9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3"/>
      <sheetId val="24"/>
      <sheetId val="25"/>
      <sheetId val="26"/>
      <sheetId val="22"/>
      <sheetId val="27"/>
      <sheetId val="28"/>
      <sheetId val="29"/>
    </sheetIdMap>
  </header>
  <header guid="{E3488516-BC05-4025-A2FF-11FC21E49103}" dateTime="2022-11-11T08:07:43" maxSheetId="30" userName="Lawrence Chauke (NR)" r:id="rId27" minRId="937">
    <sheetIdMap count="29">
      <sheetId val="1"/>
      <sheetId val="2"/>
      <sheetId val="3"/>
      <sheetId val="4"/>
      <sheetId val="5"/>
      <sheetId val="6"/>
      <sheetId val="7"/>
      <sheetId val="8"/>
      <sheetId val="10"/>
      <sheetId val="9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3"/>
      <sheetId val="24"/>
      <sheetId val="25"/>
      <sheetId val="26"/>
      <sheetId val="22"/>
      <sheetId val="27"/>
      <sheetId val="28"/>
      <sheetId val="29"/>
    </sheetIdMap>
  </header>
  <header guid="{7930A9FB-570F-4005-84AA-0264A84033F7}" dateTime="2022-11-11T08:14:55" maxSheetId="30" userName="Lawrence Chauke (NR)" r:id="rId28" minRId="938" maxRId="969">
    <sheetIdMap count="29">
      <sheetId val="1"/>
      <sheetId val="2"/>
      <sheetId val="3"/>
      <sheetId val="4"/>
      <sheetId val="5"/>
      <sheetId val="6"/>
      <sheetId val="7"/>
      <sheetId val="8"/>
      <sheetId val="10"/>
      <sheetId val="9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3"/>
      <sheetId val="24"/>
      <sheetId val="25"/>
      <sheetId val="26"/>
      <sheetId val="22"/>
      <sheetId val="27"/>
      <sheetId val="28"/>
      <sheetId val="29"/>
    </sheetIdMap>
  </header>
  <header guid="{EF6A988F-3BF1-4215-8354-B07E0AA179F0}" dateTime="2022-11-11T08:17:23" maxSheetId="30" userName="Lawrence Chauke (NR)" r:id="rId29">
    <sheetIdMap count="29">
      <sheetId val="1"/>
      <sheetId val="2"/>
      <sheetId val="3"/>
      <sheetId val="4"/>
      <sheetId val="5"/>
      <sheetId val="6"/>
      <sheetId val="7"/>
      <sheetId val="8"/>
      <sheetId val="10"/>
      <sheetId val="9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3"/>
      <sheetId val="24"/>
      <sheetId val="25"/>
      <sheetId val="26"/>
      <sheetId val="22"/>
      <sheetId val="27"/>
      <sheetId val="28"/>
      <sheetId val="29"/>
    </sheetIdMap>
  </header>
  <header guid="{F9A3D6CE-1906-402B-8DC5-83197FA61429}" dateTime="2022-11-11T08:20:50" maxSheetId="30" userName="Lawrence Chauke (NR)" r:id="rId30">
    <sheetIdMap count="29">
      <sheetId val="1"/>
      <sheetId val="2"/>
      <sheetId val="3"/>
      <sheetId val="4"/>
      <sheetId val="5"/>
      <sheetId val="6"/>
      <sheetId val="7"/>
      <sheetId val="8"/>
      <sheetId val="10"/>
      <sheetId val="9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3"/>
      <sheetId val="24"/>
      <sheetId val="25"/>
      <sheetId val="26"/>
      <sheetId val="22"/>
      <sheetId val="27"/>
      <sheetId val="28"/>
      <sheetId val="29"/>
    </sheetIdMap>
  </header>
  <header guid="{E7136F3A-4264-440A-B356-88D9283FC5BF}" dateTime="2022-11-11T08:21:39" maxSheetId="30" userName="Lawrence Chauke (NR)" r:id="rId31" minRId="998" maxRId="1013">
    <sheetIdMap count="29">
      <sheetId val="1"/>
      <sheetId val="2"/>
      <sheetId val="3"/>
      <sheetId val="4"/>
      <sheetId val="5"/>
      <sheetId val="6"/>
      <sheetId val="7"/>
      <sheetId val="8"/>
      <sheetId val="10"/>
      <sheetId val="9"/>
      <sheetId val="11"/>
      <sheetId val="12"/>
      <sheetId val="13"/>
      <sheetId val="14"/>
      <sheetId val="15"/>
      <sheetId val="16"/>
      <sheetId val="17"/>
      <sheetId val="18"/>
      <sheetId val="19"/>
      <sheetId val="20"/>
      <sheetId val="21"/>
      <sheetId val="23"/>
      <sheetId val="24"/>
      <sheetId val="25"/>
      <sheetId val="26"/>
      <sheetId val="22"/>
      <sheetId val="27"/>
      <sheetId val="28"/>
      <sheetId val="29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" sId="7" ref="A8:XFD8" action="deleteRow">
    <rfmt sheetId="7" xfDxf="1" sqref="A8:XFD8" start="0" length="0">
      <dxf>
        <protection locked="0"/>
      </dxf>
    </rfmt>
    <rfmt sheetId="7" sqref="A8" start="0" length="0">
      <dxf>
        <alignment horizontal="left" vertical="center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7" dxf="1">
      <nc r="B8" t="inlineStr">
        <is>
          <t>C1.5.4 / C5.3.2.1 (g)</t>
        </is>
      </nc>
      <ndxf>
        <font>
          <sz val="10"/>
          <color auto="1"/>
          <name val="Arial"/>
          <scheme val="none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7" sqref="C8" start="0" length="0">
      <dxf>
        <alignment horizontal="left" vertical="center" readingOrder="0"/>
        <border outline="0">
          <top style="hair">
            <color indexed="64"/>
          </top>
          <bottom style="hair">
            <color indexed="64"/>
          </bottom>
        </border>
      </dxf>
    </rfmt>
    <rfmt sheetId="7" sqref="D8" start="0" length="0">
      <dxf>
        <alignment horizontal="left" vertical="center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7" dxf="1">
      <nc r="E8" t="inlineStr">
        <is>
          <t>Gravel wearing course layer (150 mm thick compacted to 95% of MDD)</t>
        </is>
      </nc>
      <ndxf>
        <font>
          <sz val="10"/>
          <color theme="1"/>
          <name val="Arial"/>
          <scheme val="none"/>
        </font>
        <fill>
          <patternFill patternType="solid">
            <bgColor theme="5" tint="0.79998168889431442"/>
          </patternFill>
        </fill>
        <alignment wrapText="1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7" dxf="1">
      <nc r="F8" t="inlineStr">
        <is>
          <r>
            <t>cubic metre (m</t>
          </r>
          <r>
            <rPr>
              <vertAlign val="superscript"/>
              <sz val="10"/>
              <color rgb="FF000000"/>
              <rFont val="Arial"/>
              <family val="2"/>
            </rPr>
            <t>3</t>
          </r>
          <r>
            <rPr>
              <sz val="10"/>
              <color rgb="FF000000"/>
              <rFont val="Arial"/>
              <family val="2"/>
            </rPr>
            <t>)</t>
          </r>
        </is>
      </nc>
      <ndxf>
        <font>
          <sz val="10"/>
          <color rgb="FF000000"/>
          <name val="Arial"/>
          <scheme val="none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  <protection locked="1"/>
      </ndxf>
    </rcc>
    <rcc rId="0" sId="7" dxf="1">
      <nc r="G8">
        <f>3000*0.15</f>
      </nc>
      <ndxf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  <protection locked="1"/>
      </ndxf>
    </rcc>
    <rcc rId="0" sId="7" s="1" dxf="1" numFmtId="34">
      <nc r="H8">
        <v>260</v>
      </nc>
      <ndxf>
        <numFmt numFmtId="166" formatCode="_-[$R-1C09]* #,##0.00_-;\-[$R-1C09]* #,##0.00_-;_-[$R-1C09]* &quot;-&quot;??_-;_-@_-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  <protection locked="1"/>
      </ndxf>
    </rcc>
    <rcc rId="0" sId="7" s="1" dxf="1">
      <nc r="I8">
        <f>G8*H8</f>
      </nc>
      <ndxf>
        <numFmt numFmtId="166" formatCode="_-[$R-1C09]* #,##0.00_-;\-[$R-1C09]* #,##0.00_-;_-[$R-1C09]* &quot;-&quot;??_-;_-@_-"/>
        <alignment vertical="center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  <protection locked="1"/>
      </ndxf>
    </rcc>
    <rfmt sheetId="7" sqref="J8" start="0" length="0">
      <dxf>
        <font>
          <sz val="10"/>
          <color auto="1"/>
          <name val="Arial"/>
          <scheme val="none"/>
        </font>
        <alignment horizontal="center" readingOrder="0"/>
      </dxf>
    </rfmt>
  </rr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mt sheetId="7" cell="G12" guid="{00000000-0000-0000-0000-000000000000}" action="delete" alwaysShow="1" author="Vian Coetzer (LEO)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2" sId="27" ref="A9:XFD9" action="insertRow"/>
  <rrc rId="3" sId="27" ref="A9:XFD9" action="insertRow"/>
  <rcc rId="4" sId="27">
    <nc r="E9" t="inlineStr">
      <is>
        <t>(iv) 100 m steel tape measure</t>
      </is>
    </nc>
  </rcc>
  <rcc rId="5" sId="27">
    <nc r="F9" t="inlineStr">
      <is>
        <t>number (No.)</t>
      </is>
    </nc>
  </rcc>
  <rcc rId="6" sId="27">
    <nc r="G9">
      <v>3</v>
    </nc>
  </rcc>
  <rcc rId="7" sId="27" numFmtId="34">
    <nc r="H9">
      <v>1400</v>
    </nc>
  </rcc>
  <rcc rId="8" sId="27">
    <nc r="I9">
      <f>G9*H9</f>
    </nc>
  </rcc>
  <rcc rId="9" sId="27">
    <nc r="F10" t="inlineStr">
      <is>
        <t>number (No.)</t>
      </is>
    </nc>
  </rcc>
  <rcc rId="10" sId="27">
    <nc r="I10">
      <f>G10*H10</f>
    </nc>
  </rcc>
  <rcc rId="11" sId="27">
    <oc r="E11" t="inlineStr">
      <is>
        <t>(iv) 100 m steel tape measure</t>
      </is>
    </oc>
    <nc r="E11" t="inlineStr">
      <is>
        <t>(vi) 3m Straight Edge</t>
      </is>
    </nc>
  </rcc>
  <rcc rId="12" sId="27">
    <nc r="E10" t="inlineStr">
      <is>
        <t>(v)  DCP</t>
      </is>
    </nc>
  </rcc>
  <rcc rId="13" sId="27">
    <oc r="G11">
      <v>3</v>
    </oc>
    <nc r="G11">
      <v>1</v>
    </nc>
  </rcc>
  <rcc rId="14" sId="27">
    <nc r="G10">
      <v>1</v>
    </nc>
  </rcc>
  <rcc rId="15" sId="27" numFmtId="34">
    <oc r="H11">
      <v>1400</v>
    </oc>
    <nc r="H11">
      <v>1000</v>
    </nc>
  </rcc>
  <rcc rId="16" sId="27" numFmtId="34">
    <nc r="H10">
      <v>2000</v>
    </nc>
  </rcc>
  <rcmt sheetId="27" cell="E5" guid="{D9C62A86-3C1C-4066-A93A-49B101FFF286}" alwaysShow="1" author="tc={F9718462-111F-407E-8981-51FA15C4C8F4}" oldLength="283" newLength="28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7" sId="27" ref="A15:XFD15" action="insertRow"/>
  <rrc rId="18" sId="27" ref="A15:XFD15" action="insertRow"/>
  <rcc rId="19" sId="27">
    <nc r="F15" t="inlineStr">
      <is>
        <t>prime cost (PC) sum</t>
      </is>
    </nc>
  </rcc>
  <rcc rId="20" sId="27">
    <nc r="G15" t="inlineStr">
      <is>
        <t>Prime</t>
      </is>
    </nc>
  </rcc>
  <rcc rId="21" sId="27">
    <nc r="H15" t="inlineStr">
      <is>
        <t>Cost</t>
      </is>
    </nc>
  </rcc>
  <rcc rId="22" sId="27" numFmtId="34">
    <nc r="I15">
      <v>1600000</v>
    </nc>
  </rcc>
  <rcc rId="23" sId="27">
    <nc r="F16" t="inlineStr">
      <is>
        <t>prime cost (PC) sum</t>
      </is>
    </nc>
  </rcc>
  <rcc rId="24" sId="27">
    <nc r="G16" t="inlineStr">
      <is>
        <t>Prime</t>
      </is>
    </nc>
  </rcc>
  <rcc rId="25" sId="27">
    <nc r="H16" t="inlineStr">
      <is>
        <t>Cost</t>
      </is>
    </nc>
  </rcc>
  <rcc rId="26" sId="27" numFmtId="34">
    <nc r="I16">
      <v>1600000</v>
    </nc>
  </rcc>
  <rcc rId="27" sId="27">
    <oc r="F14" t="inlineStr">
      <is>
        <t>prime cost (PC) sum</t>
      </is>
    </oc>
    <nc r="F14"/>
  </rcc>
  <rcc rId="28" sId="27">
    <oc r="G14" t="inlineStr">
      <is>
        <t>Prime</t>
      </is>
    </oc>
    <nc r="G14"/>
  </rcc>
  <rcc rId="29" sId="27">
    <oc r="H14" t="inlineStr">
      <is>
        <t>Cost</t>
      </is>
    </oc>
    <nc r="H14"/>
  </rcc>
  <rcc rId="30" sId="27" numFmtId="34">
    <oc r="I14">
      <v>1600000</v>
    </oc>
    <nc r="I14"/>
  </rcc>
  <rcc rId="31" sId="27">
    <oc r="G17">
      <f>I14</f>
    </oc>
    <nc r="G17">
      <f>I15+I16</f>
    </nc>
  </rcc>
  <rcc rId="32" sId="27">
    <nc r="E15" t="inlineStr">
      <is>
        <t>(i) Independent Site Laboratory</t>
      </is>
    </nc>
  </rcc>
  <rcc rId="33" sId="27">
    <nc r="E16" t="inlineStr">
      <is>
        <t>(ii) Commercial Laboratory</t>
      </is>
    </nc>
  </rcc>
  <rcc rId="34" sId="27">
    <oc r="E17" t="inlineStr">
      <is>
        <t>Handling cost and profit in respect of item C20.1.6.1</t>
      </is>
    </oc>
    <nc r="E17" t="inlineStr">
      <is>
        <t>(iii) Handling cost and profit in respect of item C20.1.6.1 (i) &amp; (ii)</t>
      </is>
    </nc>
  </rcc>
  <rcc rId="35" sId="24">
    <oc r="D15" t="inlineStr">
      <is>
        <t xml:space="preserve">Grade 1 Geotextile </t>
      </is>
    </oc>
    <nc r="D15" t="inlineStr">
      <is>
        <t xml:space="preserve">Grade 3 Geotextile </t>
      </is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36" sId="18" ref="A13:XFD13" action="insertRow"/>
  <rcc rId="37" sId="18" quotePrefix="1">
    <nc r="A13" t="inlineStr">
      <is>
        <t>C5.1.10</t>
      </is>
    </nc>
  </rcc>
  <rcc rId="38" sId="18" odxf="1" dxf="1">
    <nc r="E13" t="inlineStr">
      <is>
        <t>Construction of roadbed comprising a pioneer layer</t>
      </is>
    </nc>
    <ndxf>
      <font>
        <b/>
        <color rgb="FF000000"/>
      </font>
    </ndxf>
  </rcc>
  <rcc rId="39" sId="18">
    <nc r="F13" t="inlineStr">
      <is>
        <r>
          <t>cubic metre (m</t>
        </r>
        <r>
          <rPr>
            <vertAlign val="superscript"/>
            <sz val="10"/>
            <rFont val="Arial"/>
            <family val="2"/>
          </rPr>
          <t>3</t>
        </r>
        <r>
          <rPr>
            <sz val="10"/>
            <rFont val="Arial"/>
            <family val="2"/>
          </rPr>
          <t>)</t>
        </r>
      </is>
    </nc>
  </rcc>
  <rcc rId="40" sId="18">
    <nc r="I13">
      <f>G13*H13</f>
    </nc>
  </rcc>
  <rcc rId="41" sId="18" numFmtId="4">
    <nc r="G13">
      <f>C4.4!F6</f>
    </nc>
  </rcc>
  <rcc rId="42" sId="18" numFmtId="34">
    <nc r="H13">
      <v>120</v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8" sqref="E13">
    <dxf>
      <alignment horizontal="left" readingOrder="0"/>
    </dxf>
  </rfmt>
  <rcc rId="43" sId="22">
    <oc r="D6" t="inlineStr">
      <is>
        <t>Hand operated pressure applied machine white lines broken or unbroken:</t>
      </is>
    </oc>
    <nc r="D6" t="inlineStr">
      <is>
        <t>Hand painted white lines broken or unbroken:</t>
      </is>
    </nc>
  </rcc>
  <rcc rId="44" sId="22" quotePrefix="1">
    <oc r="B6" t="inlineStr">
      <is>
        <t>C11.7.2.14</t>
      </is>
    </oc>
    <nc r="B6" t="inlineStr">
      <is>
        <t>C11.7.2.8</t>
      </is>
    </nc>
  </rcc>
  <rcc rId="45" sId="22">
    <oc r="D7" t="inlineStr">
      <is>
        <t xml:space="preserve"> 150mm Thermo Plastic</t>
      </is>
    </oc>
    <nc r="D7" t="inlineStr">
      <is>
        <t xml:space="preserve"> 150mm Waterbase paint</t>
      </is>
    </nc>
  </rcc>
  <rcc rId="46" sId="22">
    <oc r="D8" t="inlineStr">
      <is>
        <t xml:space="preserve"> 300mm Thermo Plastic</t>
      </is>
    </oc>
    <nc r="D8" t="inlineStr">
      <is>
        <t xml:space="preserve"> 300mm Waterbase paint</t>
      </is>
    </nc>
  </rcc>
  <rcc rId="47" sId="22">
    <oc r="D9" t="inlineStr">
      <is>
        <t>Hand operated pressure applied machine white lettering and symbols:</t>
      </is>
    </oc>
    <nc r="D9" t="inlineStr">
      <is>
        <t>Hand painted white lettering and symbols</t>
      </is>
    </nc>
  </rcc>
  <rcc rId="48" sId="22" quotePrefix="1">
    <oc r="B9" t="inlineStr">
      <is>
        <t>C11.7.2.17</t>
      </is>
    </oc>
    <nc r="B9" t="inlineStr">
      <is>
        <t>C11.7.2.11</t>
      </is>
    </nc>
  </rcc>
  <rcc rId="49" sId="22">
    <oc r="D10" t="inlineStr">
      <is>
        <t>Thermo Plastic</t>
      </is>
    </oc>
    <nc r="D10" t="inlineStr">
      <is>
        <t>Waterbase paint</t>
      </is>
    </nc>
  </rcc>
  <rcmt sheetId="19" cell="D7" guid="{5B5F90DF-9D1F-4540-BAD3-C297A614B540}" alwaysShow="1" author="tc={2D953353-5EF5-4AD4-9973-AEF617D59669}" oldLength="464" newLength="31"/>
  <rcmt sheetId="22" cell="H7" guid="{AA71262D-D6FF-4D90-A926-FEA50F848324}" alwaysShow="1" author="tc={936F876D-C841-40E0-BB44-1056805407CB}" oldLength="303" newLength="69"/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0" sId="24">
    <oc r="B6" t="inlineStr">
      <is>
        <t>C11.2.1.1</t>
      </is>
    </oc>
    <nc r="B6"/>
  </rcc>
  <rcc rId="51" sId="24">
    <oc r="D6" t="inlineStr">
      <is>
        <t>Excavating all material situated within the following depth ranges below the surface level</t>
      </is>
    </oc>
    <nc r="D6"/>
  </rcc>
  <rcc rId="52" sId="24" quotePrefix="1">
    <nc r="B7" t="inlineStr">
      <is>
        <t>C11.2.1.3</t>
      </is>
    </nc>
  </rcc>
  <rcc rId="53" sId="24" quotePrefix="1">
    <nc r="B8" t="inlineStr">
      <is>
        <t>C11.2.1.4</t>
      </is>
    </nc>
  </rcc>
  <rcc rId="54" sId="24">
    <oc r="C7" t="inlineStr">
      <is>
        <t>(a)</t>
      </is>
    </oc>
    <nc r="C7"/>
  </rcc>
  <rcc rId="55" sId="24">
    <oc r="C8" t="inlineStr">
      <is>
        <t>(b)</t>
      </is>
    </oc>
    <nc r="C8"/>
  </rcc>
  <rcc rId="56" sId="24">
    <oc r="D7" t="inlineStr">
      <is>
        <t>0 m to 1,5 m</t>
      </is>
    </oc>
    <nc r="D7" t="inlineStr">
      <is>
        <t>Excavating soft material within 1,5 m below the surface level using labour enhanced
construction methods:</t>
      </is>
    </nc>
  </rcc>
  <rcc rId="57" sId="24">
    <oc r="D8" t="inlineStr">
      <is>
        <t>Exceeding 1.5 m to 3.0 m</t>
      </is>
    </oc>
    <nc r="D8" t="inlineStr">
      <is>
        <t>Excavating intermediate material within 1,5 m below the surface level using labour
enhanced construction methods:</t>
      </is>
    </nc>
  </rcc>
  <rcc rId="58" sId="24" quotePrefix="1">
    <nc r="A16" t="inlineStr">
      <is>
        <t>C11.2/C1.7</t>
      </is>
    </nc>
  </rcc>
  <rcc rId="59" sId="24" quotePrefix="1">
    <nc r="B16" t="inlineStr">
      <is>
        <t>C1.7.1.3</t>
      </is>
    </nc>
  </rcc>
  <rfmt sheetId="24" sqref="D16" start="0" length="0">
    <dxf>
      <alignment wrapText="1" readingOrder="0"/>
    </dxf>
  </rfmt>
  <rcc rId="60" sId="24">
    <nc r="D16" t="inlineStr">
      <is>
        <t>Loading by hand only from stockpile or heaps when labour enhancement work is specified or it is not possible to use machines</t>
      </is>
    </nc>
  </rcc>
  <rcc rId="61" sId="24" odxf="1" dxf="1">
    <nc r="E16" t="inlineStr">
      <is>
        <t>cubic metre (m³)</t>
      </is>
    </nc>
    <odxf>
      <protection locked="1"/>
    </odxf>
    <ndxf>
      <protection locked="0"/>
    </ndxf>
  </rcc>
  <rfmt sheetId="24" sqref="F16" start="0" length="0">
    <dxf>
      <protection locked="0"/>
    </dxf>
  </rfmt>
  <rfmt sheetId="24" sqref="G16" start="0" length="0">
    <dxf>
      <protection locked="0"/>
    </dxf>
  </rfmt>
  <rcc rId="62" sId="24">
    <nc r="H16">
      <f>F16*G16</f>
    </nc>
  </rcc>
  <rcc rId="63" sId="24" odxf="1" dxf="1" numFmtId="4">
    <nc r="F16">
      <f>F7+F8</f>
    </nc>
    <ndxf>
      <numFmt numFmtId="2" formatCode="0.00"/>
    </ndxf>
  </rcc>
  <rcc rId="64" sId="24" quotePrefix="1">
    <nc r="B17" t="inlineStr">
      <is>
        <t>C1.7.2.2</t>
      </is>
    </nc>
  </rcc>
  <rcc rId="65" sId="24" quotePrefix="1">
    <nc r="C17" t="inlineStr">
      <is>
        <t>(b)</t>
      </is>
    </nc>
  </rcc>
  <rcc rId="66" sId="24">
    <nc r="D17" t="inlineStr">
      <is>
        <t>Soil and gravel material</t>
      </is>
    </nc>
  </rcc>
  <rcc rId="67" sId="24">
    <nc r="E17" t="inlineStr">
      <is>
        <t>cubic metre - kilometre (m3 - km)</t>
      </is>
    </nc>
  </rcc>
  <rcc rId="68" sId="24">
    <nc r="F17">
      <f>F16*5</f>
    </nc>
  </rcc>
  <rcc rId="69" sId="24">
    <nc r="H17">
      <f>F17*G17</f>
    </nc>
  </rcc>
  <rcc rId="70" sId="24" numFmtId="34">
    <nc r="G17">
      <v>7.5</v>
    </nc>
  </rcc>
  <rcc rId="71" sId="24" numFmtId="34">
    <nc r="G16">
      <v>30</v>
    </nc>
  </rcc>
  <rcv guid="{5F332EA1-66F9-4534-98C2-3792B5EB04BE}" action="delete"/>
  <rdn rId="0" localSheetId="2" customView="1" name="Z_5F332EA1_66F9_4534_98C2_3792B5EB04BE_.wvu.PrintArea" hidden="1" oldHidden="1">
    <formula>'Schedule A'!$A$1:$H$60</formula>
    <oldFormula>'Schedule A'!$A$1:$H$60</oldFormula>
  </rdn>
  <rdn rId="0" localSheetId="4" customView="1" name="Z_5F332EA1_66F9_4534_98C2_3792B5EB04BE_.wvu.PrintArea" hidden="1" oldHidden="1">
    <formula>C1.2!$A$1:$H$67</formula>
    <oldFormula>C1.2!$A$1:$H$67</oldFormula>
  </rdn>
  <rdn rId="0" localSheetId="5" customView="1" name="Z_5F332EA1_66F9_4534_98C2_3792B5EB04BE_.wvu.PrintArea" hidden="1" oldHidden="1">
    <formula>C1.3!$A$1:$H$33</formula>
    <oldFormula>C1.3!$A$1:$H$33</oldFormula>
  </rdn>
  <rdn rId="0" localSheetId="6" customView="1" name="Z_5F332EA1_66F9_4534_98C2_3792B5EB04BE_.wvu.PrintArea" hidden="1" oldHidden="1">
    <formula>C1.4!$A$1:$G$88</formula>
    <oldFormula>C1.4!$A$1:$G$88</oldFormula>
  </rdn>
  <rdn rId="0" localSheetId="6" customView="1" name="Z_5F332EA1_66F9_4534_98C2_3792B5EB04BE_.wvu.PrintTitles" hidden="1" oldHidden="1">
    <formula>C1.4!$1:$4</formula>
    <oldFormula>C1.4!$1:$4</oldFormula>
  </rdn>
  <rdn rId="0" localSheetId="7" customView="1" name="Z_5F332EA1_66F9_4534_98C2_3792B5EB04BE_.wvu.PrintArea" hidden="1" oldHidden="1">
    <formula>C1.5!$A$1:$I$31</formula>
    <oldFormula>C1.5!$A$1:$I$31</oldFormula>
  </rdn>
  <rdn rId="0" localSheetId="8" customView="1" name="Z_5F332EA1_66F9_4534_98C2_3792B5EB04BE_.wvu.PrintArea" hidden="1" oldHidden="1">
    <formula>C1.6!$A$1:$G$16</formula>
    <oldFormula>C1.6!$A$1:$G$16</oldFormula>
  </rdn>
  <rdn rId="0" localSheetId="9" customView="1" name="Z_5F332EA1_66F9_4534_98C2_3792B5EB04BE_.wvu.PrintArea" hidden="1" oldHidden="1">
    <formula>C2.1!$A$1:$H$42</formula>
    <oldFormula>C2.1!$A$1:$H$42</oldFormula>
  </rdn>
  <rdn rId="0" localSheetId="10" customView="1" name="Z_5F332EA1_66F9_4534_98C2_3792B5EB04BE_.wvu.PrintArea" hidden="1" oldHidden="1">
    <formula>C1.7!$A$1:$H$18</formula>
    <oldFormula>C1.7!$A$1:$H$18</oldFormula>
  </rdn>
  <rdn rId="0" localSheetId="11" customView="1" name="Z_5F332EA1_66F9_4534_98C2_3792B5EB04BE_.wvu.PrintArea" hidden="1" oldHidden="1">
    <formula>C2.2!$A$1:$H$21</formula>
    <oldFormula>C2.2!$A$1:$H$21</oldFormula>
  </rdn>
  <rdn rId="0" localSheetId="12" customView="1" name="Z_5F332EA1_66F9_4534_98C2_3792B5EB04BE_.wvu.PrintArea" hidden="1" oldHidden="1">
    <formula>C3.1!$A$1:$H$17</formula>
    <oldFormula>C3.1!$A$1:$H$17</oldFormula>
  </rdn>
  <rdn rId="0" localSheetId="13" customView="1" name="Z_5F332EA1_66F9_4534_98C2_3792B5EB04BE_.wvu.PrintArea" hidden="1" oldHidden="1">
    <formula>C3.2!$A$1:$H$45</formula>
    <oldFormula>C3.2!$A$1:$H$45</oldFormula>
  </rdn>
  <rdn rId="0" localSheetId="14" customView="1" name="Z_5F332EA1_66F9_4534_98C2_3792B5EB04BE_.wvu.PrintArea" hidden="1" oldHidden="1">
    <formula>C3.3!$A$1:$H$40</formula>
    <oldFormula>C3.3!$A$1:$H$40</oldFormula>
  </rdn>
  <rdn rId="0" localSheetId="15" customView="1" name="Z_5F332EA1_66F9_4534_98C2_3792B5EB04BE_.wvu.PrintArea" hidden="1" oldHidden="1">
    <formula>C4.1!$A$1:$H$20</formula>
    <oldFormula>C4.1!$A$1:$H$20</oldFormula>
  </rdn>
  <rdn rId="0" localSheetId="16" customView="1" name="Z_5F332EA1_66F9_4534_98C2_3792B5EB04BE_.wvu.PrintArea" hidden="1" oldHidden="1">
    <formula>C4.2!$A$1:$H$23</formula>
    <oldFormula>C4.2!$A$1:$H$23</oldFormula>
  </rdn>
  <rdn rId="0" localSheetId="17" customView="1" name="Z_5F332EA1_66F9_4534_98C2_3792B5EB04BE_.wvu.PrintArea" hidden="1" oldHidden="1">
    <formula>C4.4!$A$1:$H$20</formula>
    <oldFormula>C4.4!$A$1:$H$20</oldFormula>
  </rdn>
  <rdn rId="0" localSheetId="18" customView="1" name="Z_5F332EA1_66F9_4534_98C2_3792B5EB04BE_.wvu.PrintArea" hidden="1" oldHidden="1">
    <formula>C5.1!$A$1:$I$21</formula>
    <oldFormula>C5.1!$A$1:$I$21</oldFormula>
  </rdn>
  <rdn rId="0" localSheetId="19" customView="1" name="Z_5F332EA1_66F9_4534_98C2_3792B5EB04BE_.wvu.PrintArea" hidden="1" oldHidden="1">
    <formula>C5.2!$A$1:$H$16</formula>
    <oldFormula>C5.2!$A$1:$H$16</oldFormula>
  </rdn>
  <rdn rId="0" localSheetId="20" customView="1" name="Z_5F332EA1_66F9_4534_98C2_3792B5EB04BE_.wvu.PrintArea" hidden="1" oldHidden="1">
    <formula>C5.3!$A$1:$H$18</formula>
    <oldFormula>C5.3!$A$1:$H$18</oldFormula>
  </rdn>
  <rdn rId="0" localSheetId="21" customView="1" name="Z_5F332EA1_66F9_4534_98C2_3792B5EB04BE_.wvu.PrintArea" hidden="1" oldHidden="1">
    <formula>C6.2!$A$1:$G$22</formula>
    <oldFormula>C6.2!$A$1:$G$22</oldFormula>
  </rdn>
  <rdn rId="0" localSheetId="23" customView="1" name="Z_5F332EA1_66F9_4534_98C2_3792B5EB04BE_.wvu.PrintArea" hidden="1" oldHidden="1">
    <formula>C11.1!$A$1:$H$24</formula>
    <oldFormula>C11.1!$A$1:$H$24</oldFormula>
  </rdn>
  <rdn rId="0" localSheetId="24" customView="1" name="Z_5F332EA1_66F9_4534_98C2_3792B5EB04BE_.wvu.PrintArea" hidden="1" oldHidden="1">
    <formula>C11.2!$A$1:$H$24</formula>
    <oldFormula>C11.2!$A$1:$H$24</oldFormula>
  </rdn>
  <rdn rId="0" localSheetId="25" customView="1" name="Z_5F332EA1_66F9_4534_98C2_3792B5EB04BE_.wvu.PrintArea" hidden="1" oldHidden="1">
    <formula>C11.5!$A$1:$H$31</formula>
    <oldFormula>C11.5!$A$1:$H$31</oldFormula>
  </rdn>
  <rdn rId="0" localSheetId="26" customView="1" name="Z_5F332EA1_66F9_4534_98C2_3792B5EB04BE_.wvu.PrintArea" hidden="1" oldHidden="1">
    <formula>C11.6!$A$1:$H$23</formula>
    <oldFormula>C11.6!$A$1:$H$23</oldFormula>
  </rdn>
  <rdn rId="0" localSheetId="22" customView="1" name="Z_5F332EA1_66F9_4534_98C2_3792B5EB04BE_.wvu.PrintArea" hidden="1" oldHidden="1">
    <formula>C11.7!$A$1:$H$24</formula>
    <oldFormula>C11.7!$A$1:$H$24</oldFormula>
  </rdn>
  <rdn rId="0" localSheetId="27" customView="1" name="Z_5F332EA1_66F9_4534_98C2_3792B5EB04BE_.wvu.PrintArea" hidden="1" oldHidden="1">
    <formula>C20.1!$A$1:$I$29</formula>
    <oldFormula>C20.1!$A$1:$I$29</oldFormula>
  </rdn>
  <rdn rId="0" localSheetId="28" customView="1" name="Z_5F332EA1_66F9_4534_98C2_3792B5EB04BE_.wvu.PrintArea" hidden="1" oldHidden="1">
    <formula>'Schedule C - D1000'!$A$1:$H$36</formula>
    <oldFormula>'Schedule C - D1000'!$A$1:$H$36</oldFormula>
  </rdn>
  <rdn rId="0" localSheetId="29" customView="1" name="Z_5F332EA1_66F9_4534_98C2_3792B5EB04BE_.wvu.PrintArea" hidden="1" oldHidden="1">
    <formula>'C2.3 Summary of Pricing'!$A$1:$D$72</formula>
    <oldFormula>'C2.3 Summary of Pricing'!$A$1:$D$72</oldFormula>
  </rdn>
  <rcv guid="{5F332EA1-66F9-4534-98C2-3792B5EB04BE}" action="add"/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7" sqref="D8" start="0" length="0">
    <dxf>
      <font>
        <b/>
        <color rgb="FF000000"/>
      </font>
      <alignment horizontal="justify" readingOrder="0"/>
    </dxf>
  </rfmt>
  <rfmt sheetId="17" sqref="E8" start="0" length="0">
    <dxf>
      <protection locked="0"/>
    </dxf>
  </rfmt>
  <rfmt sheetId="17" sqref="F8" start="0" length="0">
    <dxf/>
  </rfmt>
  <rfmt sheetId="17" sqref="H8" start="0" length="0">
    <dxf>
      <font>
        <sz val="10"/>
        <color auto="1"/>
        <name val="Arial"/>
        <scheme val="none"/>
      </font>
      <alignment wrapText="1" readingOrder="0"/>
    </dxf>
  </rfmt>
  <rfmt sheetId="17" sqref="D9" start="0" length="0">
    <dxf>
      <font>
        <color rgb="FF000000"/>
      </font>
      <alignment horizontal="general" readingOrder="0"/>
    </dxf>
  </rfmt>
  <rfmt sheetId="17" sqref="E9" start="0" length="0">
    <dxf>
      <protection locked="0"/>
    </dxf>
  </rfmt>
  <rfmt sheetId="17" sqref="H9" start="0" length="0">
    <dxf>
      <font>
        <sz val="10"/>
        <color auto="1"/>
        <name val="Arial"/>
        <scheme val="none"/>
      </font>
      <alignment wrapText="1" readingOrder="0"/>
    </dxf>
  </rfmt>
  <rrc rId="100" sId="17" ref="A7:XFD7" action="deleteRow">
    <rfmt sheetId="17" xfDxf="1" sqref="A7:XFD7" start="0" length="0">
      <dxf>
        <protection locked="0"/>
      </dxf>
    </rfmt>
    <rfmt sheetId="17" sqref="A7" start="0" length="0">
      <dxf>
        <font>
          <sz val="10"/>
          <color auto="1"/>
          <name val="Arial"/>
          <scheme val="none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17" sqref="B7" start="0" length="0">
      <dxf>
        <font>
          <sz val="10"/>
          <color auto="1"/>
          <name val="Arial"/>
          <scheme val="none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17" sqref="C7" start="0" length="0">
      <dxf>
        <font>
          <sz val="10"/>
          <color auto="1"/>
          <name val="Arial"/>
          <scheme val="none"/>
        </font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17" sqref="D7" start="0" length="0">
      <dxf>
        <font>
          <sz val="10"/>
          <color rgb="FF000000"/>
          <name val="Arial"/>
          <scheme val="none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17" sqref="E7" start="0" length="0">
      <dxf>
        <font>
          <sz val="10"/>
          <color auto="1"/>
          <name val="Arial"/>
          <scheme val="none"/>
        </font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  <protection locked="1"/>
      </dxf>
    </rfmt>
    <rfmt sheetId="17" sqref="F7" start="0" length="0">
      <dxf>
        <font>
          <sz val="10"/>
          <color auto="1"/>
          <name val="Arial"/>
          <scheme val="none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17" s="1" sqref="G7" start="0" length="0">
      <dxf>
        <font>
          <sz val="10"/>
          <color auto="1"/>
          <name val="Arial"/>
          <scheme val="none"/>
        </font>
        <numFmt numFmtId="166" formatCode="_-[$R-1C09]* #,##0.00_-;\-[$R-1C09]* #,##0.00_-;_-[$R-1C09]* &quot;-&quot;??_-;_-@_-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17" s="1" sqref="H7" start="0" length="0">
      <dxf>
        <numFmt numFmtId="166" formatCode="_-[$R-1C09]* #,##0.00_-;\-[$R-1C09]* #,##0.00_-;_-[$R-1C09]* &quot;-&quot;??_-;_-@_-"/>
        <alignment vertical="center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  <protection locked="1"/>
      </dxf>
    </rfmt>
    <rfmt sheetId="17" sqref="J7" start="0" length="0">
      <dxf>
        <font>
          <sz val="10"/>
          <color auto="1"/>
          <name val="Arial"/>
          <scheme val="none"/>
        </font>
      </dxf>
    </rfmt>
  </rrc>
  <rfmt sheetId="16" s="1" sqref="A18" start="0" length="0">
    <dxf/>
  </rfmt>
  <rcc rId="101" sId="16" odxf="1" s="1" dxf="1" quotePrefix="1">
    <nc r="B18" t="inlineStr">
      <is>
        <t>C1.7.1.3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  <protection locked="0" hidden="0"/>
    </odxf>
    <ndxf/>
  </rcc>
  <rfmt sheetId="16" s="1" sqref="C18" start="0" length="0">
    <dxf/>
  </rfmt>
  <rcc rId="102" sId="16" odxf="1" s="1" dxf="1">
    <nc r="D18" t="inlineStr">
      <is>
        <t>Loading by hand only from stockpile or heaps when labour enhancement work is specified or it is not possible to use machines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  <protection locked="0" hidden="0"/>
    </odxf>
    <ndxf>
      <font>
        <b/>
        <sz val="10"/>
        <color auto="1"/>
        <name val="Arial"/>
        <scheme val="none"/>
      </font>
      <alignment horizontal="justify" readingOrder="0"/>
    </ndxf>
  </rcc>
  <rcc rId="103" sId="16" odxf="1" s="1" dxf="1">
    <nc r="E18" t="inlineStr">
      <is>
        <t>cubic metre (m³)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  <protection locked="1" hidden="0"/>
    </odxf>
    <ndxf>
      <font>
        <sz val="10"/>
        <color auto="1"/>
        <name val="Arial"/>
        <scheme val="none"/>
      </font>
      <protection locked="0"/>
    </ndxf>
  </rcc>
  <rcc rId="104" sId="16" odxf="1" s="1" dxf="1">
    <nc r="F18">
      <f>F9+F10</f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  <protection locked="1" hidden="0"/>
    </odxf>
    <ndxf>
      <numFmt numFmtId="2" formatCode="0.00"/>
      <protection locked="0"/>
    </ndxf>
  </rcc>
  <rcc rId="105" sId="16" odxf="1" s="1" dxf="1" numFmtId="34">
    <nc r="G18">
      <v>30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  <protection locked="1" hidden="0"/>
    </odxf>
    <ndxf>
      <numFmt numFmtId="166" formatCode="_-[$R-1C09]* #,##0.00_-;\-[$R-1C09]* #,##0.00_-;_-[$R-1C09]* &quot;-&quot;??_-;_-@_-"/>
      <alignment horizontal="center" readingOrder="0"/>
      <protection locked="0"/>
    </ndxf>
  </rcc>
  <rcc rId="106" sId="16">
    <nc r="H18">
      <f>F18*G18</f>
    </nc>
  </rcc>
  <rfmt sheetId="16" s="1" sqref="A19" start="0" length="0">
    <dxf/>
  </rfmt>
  <rcc rId="107" sId="16" odxf="1" s="1" dxf="1" quotePrefix="1">
    <nc r="B19" t="inlineStr">
      <is>
        <t>C1.7.2.2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  <protection locked="0" hidden="0"/>
    </odxf>
    <ndxf/>
  </rcc>
  <rcc rId="108" sId="16" odxf="1" s="1" dxf="1" quotePrefix="1">
    <nc r="C19" t="inlineStr">
      <is>
        <t>(b)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  <protection locked="0" hidden="0"/>
    </odxf>
    <ndxf/>
  </rcc>
  <rcc rId="109" sId="16" odxf="1" s="1" dxf="1">
    <nc r="D19" t="inlineStr">
      <is>
        <t>Soil and gravel material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  <protection locked="0" hidden="0"/>
    </odxf>
    <ndxf>
      <alignment horizontal="general" readingOrder="0"/>
    </ndxf>
  </rcc>
  <rcc rId="110" sId="16" odxf="1" s="1" dxf="1">
    <nc r="E19" t="inlineStr">
      <is>
        <t>cubic metre - kilometre (m3 - km)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  <protection locked="1" hidden="0"/>
    </odxf>
    <ndxf>
      <font>
        <sz val="10"/>
        <color auto="1"/>
        <name val="Arial"/>
        <scheme val="none"/>
      </font>
      <protection locked="0"/>
    </ndxf>
  </rcc>
  <rcc rId="111" sId="16" odxf="1" s="1" dxf="1">
    <nc r="F19">
      <f>F18*5</f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  <protection locked="1" hidden="0"/>
    </odxf>
    <ndxf>
      <protection locked="0"/>
    </ndxf>
  </rcc>
  <rcc rId="112" sId="16" odxf="1" s="1" dxf="1" numFmtId="34">
    <nc r="G19">
      <v>7.5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  <protection locked="1" hidden="0"/>
    </odxf>
    <ndxf>
      <numFmt numFmtId="166" formatCode="_-[$R-1C09]* #,##0.00_-;\-[$R-1C09]* #,##0.00_-;_-[$R-1C09]* &quot;-&quot;??_-;_-@_-"/>
      <alignment horizontal="center" readingOrder="0"/>
      <protection locked="0"/>
    </ndxf>
  </rcc>
  <rcc rId="113" sId="16">
    <nc r="H19">
      <f>F19*G19</f>
    </nc>
  </rcc>
  <rfmt sheetId="16" sqref="F18:F19">
    <dxf>
      <fill>
        <patternFill patternType="solid">
          <bgColor rgb="FFFFFF00"/>
        </patternFill>
      </fill>
    </dxf>
  </rfmt>
  <rcc rId="114" sId="15" quotePrefix="1">
    <nc r="B8" t="inlineStr">
      <is>
        <t>C1.7.1.3</t>
      </is>
    </nc>
  </rcc>
  <rcc rId="115" sId="15" odxf="1" dxf="1">
    <nc r="D8" t="inlineStr">
      <is>
        <t>Loading by hand only from stockpile or heaps when labour enhancement work is specified or it is not possible to use machines</t>
      </is>
    </nc>
    <odxf>
      <font>
        <b val="0"/>
        <color rgb="FF000000"/>
      </font>
      <alignment horizontal="left" readingOrder="0"/>
    </odxf>
    <ndxf>
      <font>
        <b/>
        <color rgb="FF000000"/>
      </font>
      <alignment horizontal="justify" readingOrder="0"/>
    </ndxf>
  </rcc>
  <rcc rId="116" sId="15" odxf="1" dxf="1">
    <nc r="E8" t="inlineStr">
      <is>
        <t>cubic metre (m³)</t>
      </is>
    </nc>
    <odxf>
      <protection locked="1"/>
    </odxf>
    <ndxf>
      <protection locked="0"/>
    </ndxf>
  </rcc>
  <rcc rId="117" sId="15" odxf="1" dxf="1">
    <nc r="F8">
      <f>#REF!+#REF!</f>
    </nc>
    <odxf>
      <fill>
        <patternFill patternType="none">
          <bgColor indexed="65"/>
        </patternFill>
      </fill>
    </odxf>
    <ndxf>
      <fill>
        <patternFill patternType="solid">
          <bgColor rgb="FFFFFF00"/>
        </patternFill>
      </fill>
    </ndxf>
  </rcc>
  <rcc rId="118" sId="15" numFmtId="34">
    <nc r="G8">
      <v>30</v>
    </nc>
  </rcc>
  <rcc rId="119" sId="15" odxf="1" dxf="1">
    <nc r="H8">
      <f>F8*G8</f>
    </nc>
    <odxf>
      <font/>
      <alignment wrapText="0" readingOrder="0"/>
    </odxf>
    <ndxf>
      <font>
        <sz val="10"/>
        <color auto="1"/>
        <name val="Arial"/>
        <scheme val="none"/>
      </font>
      <alignment wrapText="1" readingOrder="0"/>
    </ndxf>
  </rcc>
  <rfmt sheetId="15" sqref="D9" start="0" length="0">
    <dxf>
      <font>
        <color rgb="FF000000"/>
      </font>
      <alignment horizontal="general" readingOrder="0"/>
    </dxf>
  </rfmt>
  <rcc rId="120" sId="15" odxf="1" dxf="1">
    <nc r="E9" t="inlineStr">
      <is>
        <t>cubic metre - kilometre (m3 - km)</t>
      </is>
    </nc>
    <odxf>
      <protection locked="1"/>
    </odxf>
    <ndxf>
      <protection locked="0"/>
    </ndxf>
  </rcc>
  <rfmt sheetId="15" sqref="F9" start="0" length="0">
    <dxf>
      <fill>
        <patternFill patternType="solid">
          <bgColor rgb="FFFFFF00"/>
        </patternFill>
      </fill>
    </dxf>
  </rfmt>
  <rcc rId="121" sId="15" numFmtId="34">
    <nc r="G9">
      <v>7.5</v>
    </nc>
  </rcc>
  <rcc rId="122" sId="15" odxf="1" dxf="1">
    <nc r="H9">
      <f>F9*G9</f>
    </nc>
    <odxf>
      <font/>
      <alignment wrapText="0" readingOrder="0"/>
    </odxf>
    <ndxf>
      <font>
        <sz val="10"/>
        <color auto="1"/>
        <name val="Arial"/>
        <scheme val="none"/>
      </font>
      <alignment wrapText="1" readingOrder="0"/>
    </ndxf>
  </rcc>
  <rcc rId="123" sId="16" quotePrefix="1">
    <nc r="A18" t="inlineStr">
      <is>
        <t>C4.2/C1.7</t>
      </is>
    </nc>
  </rcc>
  <rm rId="124" sheetId="15" source="A8" destination="A9" sourceSheetId="15">
    <rfmt sheetId="15" sqref="A9" start="0" length="0">
      <dxf>
        <font>
          <sz val="10"/>
          <color auto="1"/>
          <name val="Arial"/>
          <scheme val="none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  <protection locked="0"/>
      </dxf>
    </rfmt>
  </rm>
  <rrc rId="125" sId="15" ref="A8:XFD8" action="deleteRow">
    <undo index="0" exp="ref" v="1" dr="F8" r="F9" sId="15"/>
    <rfmt sheetId="15" xfDxf="1" sqref="A8:XFD8" start="0" length="0">
      <dxf>
        <protection locked="0"/>
      </dxf>
    </rfmt>
    <rcc rId="0" sId="15" dxf="1" quotePrefix="1">
      <nc r="B8" t="inlineStr">
        <is>
          <t>C1.7.1.3</t>
        </is>
      </nc>
      <ndxf>
        <font>
          <sz val="10"/>
          <color auto="1"/>
          <name val="Arial"/>
          <scheme val="none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15" sqref="C8" start="0" length="0">
      <dxf>
        <font>
          <sz val="10"/>
          <color auto="1"/>
          <name val="Arial"/>
          <scheme val="none"/>
        </font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15" dxf="1">
      <nc r="D8" t="inlineStr">
        <is>
          <t>Loading by hand only from stockpile or heaps when labour enhancement work is specified or it is not possible to use machines</t>
        </is>
      </nc>
      <ndxf>
        <font>
          <b/>
          <sz val="10"/>
          <color auto="1"/>
          <name val="Arial"/>
          <scheme val="none"/>
        </font>
        <alignment horizontal="justify" vertical="center" wrapText="1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15" dxf="1">
      <nc r="E8" t="inlineStr">
        <is>
          <t>cubic metre (m³)</t>
        </is>
      </nc>
      <ndxf>
        <font>
          <sz val="10"/>
          <color auto="1"/>
          <name val="Arial"/>
          <scheme val="none"/>
        </font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15" dxf="1">
      <nc r="F8">
        <f>#REF!+#REF!</f>
      </nc>
      <ndxf>
        <font>
          <sz val="10"/>
          <color auto="1"/>
          <name val="Arial"/>
          <scheme val="none"/>
        </font>
        <numFmt numFmtId="2" formatCode="0.00"/>
        <fill>
          <patternFill patternType="solid">
            <bgColor rgb="FFFFFF00"/>
          </patternFill>
        </fill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15" s="1" dxf="1" numFmtId="34">
      <nc r="G8">
        <v>30</v>
      </nc>
      <ndxf>
        <font>
          <sz val="10"/>
          <color auto="1"/>
          <name val="Arial"/>
          <scheme val="none"/>
        </font>
        <numFmt numFmtId="166" formatCode="_-[$R-1C09]* #,##0.00_-;\-[$R-1C09]* #,##0.00_-;_-[$R-1C09]* &quot;-&quot;??_-;_-@_-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15" s="1" dxf="1">
      <nc r="H8">
        <f>F8*G8</f>
      </nc>
      <ndxf>
        <font>
          <sz val="10"/>
          <color auto="1"/>
          <name val="Arial"/>
          <scheme val="none"/>
        </font>
        <numFmt numFmtId="166" formatCode="_-[$R-1C09]* #,##0.00_-;\-[$R-1C09]* #,##0.00_-;_-[$R-1C09]* &quot;-&quot;??_-;_-@_-"/>
        <alignment vertical="center" wrapText="1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  <protection locked="1"/>
      </ndxf>
    </rcc>
    <rfmt sheetId="15" sqref="J8" start="0" length="0">
      <dxf>
        <font>
          <sz val="10"/>
          <color auto="1"/>
          <name val="Arial"/>
          <scheme val="none"/>
        </font>
      </dxf>
    </rfmt>
  </rrc>
  <rcc rId="126" sId="15" quotePrefix="1">
    <nc r="C8" t="inlineStr">
      <is>
        <t>(a)</t>
      </is>
    </nc>
  </rcc>
  <rcc rId="127" sId="15">
    <nc r="D8" t="inlineStr">
      <is>
        <t xml:space="preserve">Soil, gravel, crushed stone and pavement layer material
</t>
      </is>
    </nc>
  </rcc>
  <rrc rId="128" sId="15" ref="A8:XFD8" action="insertRow"/>
  <rcc rId="129" sId="15" quotePrefix="1">
    <nc r="A8" t="inlineStr">
      <is>
        <t>C4.1/C1.7</t>
      </is>
    </nc>
  </rcc>
  <rcc rId="130" sId="15" quotePrefix="1">
    <nc r="B8" t="inlineStr">
      <is>
        <t>C1.7.2.1</t>
      </is>
    </nc>
  </rcc>
  <rcc rId="131" sId="15">
    <nc r="D8" t="inlineStr">
      <is>
        <t>Hauling material for use in the Works and off-loading it on the site of the Works:</t>
      </is>
    </nc>
  </rcc>
  <rfmt sheetId="15" sqref="D8" start="0" length="2147483647">
    <dxf>
      <font>
        <b/>
      </font>
    </dxf>
  </rfmt>
  <rfmt sheetId="15" sqref="F9" start="0" length="0">
    <dxf>
      <numFmt numFmtId="2" formatCode="0.00"/>
    </dxf>
  </rfmt>
  <rcc rId="132" sId="15">
    <nc r="F9">
      <f>(F6+F7)*5</f>
    </nc>
  </rcc>
  <rcc rId="133" sId="17" quotePrefix="1">
    <nc r="B7" t="inlineStr">
      <is>
        <t>C4.4.2.6</t>
      </is>
    </nc>
  </rcc>
  <rcc rId="134" sId="17" odxf="1" dxf="1">
    <nc r="D7" t="inlineStr">
      <is>
        <t>Pioneer material</t>
      </is>
    </nc>
    <ndxf>
      <font>
        <b val="0"/>
        <color rgb="FF000000"/>
      </font>
      <alignment horizontal="left" readingOrder="0"/>
    </ndxf>
  </rcc>
  <rcc rId="135" sId="17" odxf="1" dxf="1">
    <nc r="E7" t="inlineStr">
      <is>
        <r>
          <t>cubic metre (m</t>
        </r>
        <r>
          <rPr>
            <vertAlign val="superscript"/>
            <sz val="10"/>
            <rFont val="Arial"/>
            <family val="2"/>
          </rPr>
          <t>3</t>
        </r>
        <r>
          <rPr>
            <sz val="10"/>
            <rFont val="Arial"/>
            <family val="2"/>
          </rPr>
          <t>)</t>
        </r>
      </is>
    </nc>
    <ndxf>
      <protection locked="1"/>
    </ndxf>
  </rcc>
  <rcc rId="136" sId="17" numFmtId="4">
    <nc r="F7">
      <v>615.25874999999996</v>
    </nc>
  </rcc>
  <rcc rId="137" sId="17" numFmtId="34">
    <nc r="G7">
      <v>120</v>
    </nc>
  </rcc>
  <rcc rId="138" sId="17" odxf="1" dxf="1">
    <nc r="H7">
      <f>F7*G7</f>
    </nc>
    <ndxf>
      <font>
        <sz val="10"/>
        <color auto="1"/>
        <name val="Arial"/>
        <scheme val="none"/>
      </font>
      <alignment wrapText="0" readingOrder="0"/>
    </ndxf>
  </rcc>
  <rcc rId="139" sId="17" quotePrefix="1">
    <oc r="B6" t="inlineStr">
      <is>
        <t>C4.4.2.6</t>
      </is>
    </oc>
    <nc r="B6" t="inlineStr">
      <is>
        <t>C4.4.2.1</t>
      </is>
    </nc>
  </rcc>
  <rcc rId="140" sId="17" quotePrefix="1">
    <nc r="C6" t="inlineStr">
      <is>
        <t>(q)</t>
      </is>
    </nc>
  </rcc>
  <rcc rId="141" sId="17">
    <oc r="D6" t="inlineStr">
      <is>
        <t>Pioneer material</t>
      </is>
    </oc>
    <nc r="D6" t="inlineStr">
      <is>
        <t>Natural or crushed gravel material for the wearing course of an unsealed road</t>
      </is>
    </nc>
  </rcc>
  <rcc rId="142" sId="17" odxf="1" dxf="1">
    <oc r="H6">
      <f>F6*G6</f>
    </oc>
    <nc r="H6" t="inlineStr">
      <is>
        <t>Rate Only</t>
      </is>
    </nc>
    <odxf>
      <font/>
    </odxf>
    <ndxf>
      <font>
        <sz val="10"/>
        <color auto="1"/>
        <name val="Arial"/>
        <scheme val="none"/>
      </font>
    </ndxf>
  </rcc>
  <rfmt sheetId="17" sqref="H6">
    <dxf>
      <alignment horizontal="right" readingOrder="0"/>
    </dxf>
  </rfmt>
  <rcc rId="143" sId="17" numFmtId="4">
    <oc r="F6">
      <v>615.25874999999996</v>
    </oc>
    <nc r="F6">
      <v>841.5</v>
    </nc>
  </rcc>
  <rcv guid="{5F332EA1-66F9-4534-98C2-3792B5EB04BE}" action="delete"/>
  <rdn rId="0" localSheetId="2" customView="1" name="Z_5F332EA1_66F9_4534_98C2_3792B5EB04BE_.wvu.PrintArea" hidden="1" oldHidden="1">
    <formula>'Schedule A'!$A$1:$H$60</formula>
    <oldFormula>'Schedule A'!$A$1:$H$60</oldFormula>
  </rdn>
  <rdn rId="0" localSheetId="4" customView="1" name="Z_5F332EA1_66F9_4534_98C2_3792B5EB04BE_.wvu.PrintArea" hidden="1" oldHidden="1">
    <formula>C1.2!$A$1:$H$67</formula>
    <oldFormula>C1.2!$A$1:$H$67</oldFormula>
  </rdn>
  <rdn rId="0" localSheetId="5" customView="1" name="Z_5F332EA1_66F9_4534_98C2_3792B5EB04BE_.wvu.PrintArea" hidden="1" oldHidden="1">
    <formula>C1.3!$A$1:$H$33</formula>
    <oldFormula>C1.3!$A$1:$H$33</oldFormula>
  </rdn>
  <rdn rId="0" localSheetId="6" customView="1" name="Z_5F332EA1_66F9_4534_98C2_3792B5EB04BE_.wvu.PrintArea" hidden="1" oldHidden="1">
    <formula>C1.4!$A$1:$G$88</formula>
    <oldFormula>C1.4!$A$1:$G$88</oldFormula>
  </rdn>
  <rdn rId="0" localSheetId="6" customView="1" name="Z_5F332EA1_66F9_4534_98C2_3792B5EB04BE_.wvu.PrintTitles" hidden="1" oldHidden="1">
    <formula>C1.4!$1:$4</formula>
    <oldFormula>C1.4!$1:$4</oldFormula>
  </rdn>
  <rdn rId="0" localSheetId="7" customView="1" name="Z_5F332EA1_66F9_4534_98C2_3792B5EB04BE_.wvu.PrintArea" hidden="1" oldHidden="1">
    <formula>C1.5!$A$1:$I$31</formula>
    <oldFormula>C1.5!$A$1:$I$31</oldFormula>
  </rdn>
  <rdn rId="0" localSheetId="8" customView="1" name="Z_5F332EA1_66F9_4534_98C2_3792B5EB04BE_.wvu.PrintArea" hidden="1" oldHidden="1">
    <formula>C1.6!$A$1:$G$16</formula>
    <oldFormula>C1.6!$A$1:$G$16</oldFormula>
  </rdn>
  <rdn rId="0" localSheetId="9" customView="1" name="Z_5F332EA1_66F9_4534_98C2_3792B5EB04BE_.wvu.PrintArea" hidden="1" oldHidden="1">
    <formula>C2.1!$A$1:$H$42</formula>
    <oldFormula>C2.1!$A$1:$H$42</oldFormula>
  </rdn>
  <rdn rId="0" localSheetId="10" customView="1" name="Z_5F332EA1_66F9_4534_98C2_3792B5EB04BE_.wvu.PrintArea" hidden="1" oldHidden="1">
    <formula>C1.7!$A$1:$H$18</formula>
    <oldFormula>C1.7!$A$1:$H$18</oldFormula>
  </rdn>
  <rdn rId="0" localSheetId="11" customView="1" name="Z_5F332EA1_66F9_4534_98C2_3792B5EB04BE_.wvu.PrintArea" hidden="1" oldHidden="1">
    <formula>C2.2!$A$1:$H$21</formula>
    <oldFormula>C2.2!$A$1:$H$21</oldFormula>
  </rdn>
  <rdn rId="0" localSheetId="12" customView="1" name="Z_5F332EA1_66F9_4534_98C2_3792B5EB04BE_.wvu.PrintArea" hidden="1" oldHidden="1">
    <formula>C3.1!$A$1:$H$17</formula>
    <oldFormula>C3.1!$A$1:$H$17</oldFormula>
  </rdn>
  <rdn rId="0" localSheetId="13" customView="1" name="Z_5F332EA1_66F9_4534_98C2_3792B5EB04BE_.wvu.PrintArea" hidden="1" oldHidden="1">
    <formula>C3.2!$A$1:$H$45</formula>
    <oldFormula>C3.2!$A$1:$H$45</oldFormula>
  </rdn>
  <rdn rId="0" localSheetId="14" customView="1" name="Z_5F332EA1_66F9_4534_98C2_3792B5EB04BE_.wvu.PrintArea" hidden="1" oldHidden="1">
    <formula>C3.3!$A$1:$H$40</formula>
    <oldFormula>C3.3!$A$1:$H$40</oldFormula>
  </rdn>
  <rdn rId="0" localSheetId="15" customView="1" name="Z_5F332EA1_66F9_4534_98C2_3792B5EB04BE_.wvu.PrintArea" hidden="1" oldHidden="1">
    <formula>C4.1!$A$1:$H$20</formula>
    <oldFormula>C4.1!$A$1:$H$20</oldFormula>
  </rdn>
  <rdn rId="0" localSheetId="16" customView="1" name="Z_5F332EA1_66F9_4534_98C2_3792B5EB04BE_.wvu.PrintArea" hidden="1" oldHidden="1">
    <formula>C4.2!$A$1:$H$23</formula>
    <oldFormula>C4.2!$A$1:$H$23</oldFormula>
  </rdn>
  <rdn rId="0" localSheetId="17" customView="1" name="Z_5F332EA1_66F9_4534_98C2_3792B5EB04BE_.wvu.PrintArea" hidden="1" oldHidden="1">
    <formula>C4.4!$A$1:$H$19</formula>
    <oldFormula>C4.4!$A$1:$H$19</oldFormula>
  </rdn>
  <rdn rId="0" localSheetId="18" customView="1" name="Z_5F332EA1_66F9_4534_98C2_3792B5EB04BE_.wvu.PrintArea" hidden="1" oldHidden="1">
    <formula>C5.1!$A$1:$I$21</formula>
    <oldFormula>C5.1!$A$1:$I$21</oldFormula>
  </rdn>
  <rdn rId="0" localSheetId="19" customView="1" name="Z_5F332EA1_66F9_4534_98C2_3792B5EB04BE_.wvu.PrintArea" hidden="1" oldHidden="1">
    <formula>C5.2!$A$1:$H$16</formula>
    <oldFormula>C5.2!$A$1:$H$16</oldFormula>
  </rdn>
  <rdn rId="0" localSheetId="20" customView="1" name="Z_5F332EA1_66F9_4534_98C2_3792B5EB04BE_.wvu.PrintArea" hidden="1" oldHidden="1">
    <formula>C5.3!$A$1:$H$18</formula>
    <oldFormula>C5.3!$A$1:$H$18</oldFormula>
  </rdn>
  <rdn rId="0" localSheetId="21" customView="1" name="Z_5F332EA1_66F9_4534_98C2_3792B5EB04BE_.wvu.PrintArea" hidden="1" oldHidden="1">
    <formula>C6.2!$A$1:$G$22</formula>
    <oldFormula>C6.2!$A$1:$G$22</oldFormula>
  </rdn>
  <rdn rId="0" localSheetId="23" customView="1" name="Z_5F332EA1_66F9_4534_98C2_3792B5EB04BE_.wvu.PrintArea" hidden="1" oldHidden="1">
    <formula>C11.1!$A$1:$H$24</formula>
    <oldFormula>C11.1!$A$1:$H$24</oldFormula>
  </rdn>
  <rdn rId="0" localSheetId="24" customView="1" name="Z_5F332EA1_66F9_4534_98C2_3792B5EB04BE_.wvu.PrintArea" hidden="1" oldHidden="1">
    <formula>C11.2!$A$1:$H$24</formula>
    <oldFormula>C11.2!$A$1:$H$24</oldFormula>
  </rdn>
  <rdn rId="0" localSheetId="25" customView="1" name="Z_5F332EA1_66F9_4534_98C2_3792B5EB04BE_.wvu.PrintArea" hidden="1" oldHidden="1">
    <formula>C11.5!$A$1:$H$31</formula>
    <oldFormula>C11.5!$A$1:$H$31</oldFormula>
  </rdn>
  <rdn rId="0" localSheetId="26" customView="1" name="Z_5F332EA1_66F9_4534_98C2_3792B5EB04BE_.wvu.PrintArea" hidden="1" oldHidden="1">
    <formula>C11.6!$A$1:$H$23</formula>
    <oldFormula>C11.6!$A$1:$H$23</oldFormula>
  </rdn>
  <rdn rId="0" localSheetId="22" customView="1" name="Z_5F332EA1_66F9_4534_98C2_3792B5EB04BE_.wvu.PrintArea" hidden="1" oldHidden="1">
    <formula>C11.7!$A$1:$H$24</formula>
    <oldFormula>C11.7!$A$1:$H$24</oldFormula>
  </rdn>
  <rdn rId="0" localSheetId="27" customView="1" name="Z_5F332EA1_66F9_4534_98C2_3792B5EB04BE_.wvu.PrintArea" hidden="1" oldHidden="1">
    <formula>C20.1!$A$1:$I$29</formula>
    <oldFormula>C20.1!$A$1:$I$29</oldFormula>
  </rdn>
  <rdn rId="0" localSheetId="28" customView="1" name="Z_5F332EA1_66F9_4534_98C2_3792B5EB04BE_.wvu.PrintArea" hidden="1" oldHidden="1">
    <formula>'Schedule C - D1000'!$A$1:$H$36</formula>
    <oldFormula>'Schedule C - D1000'!$A$1:$H$36</oldFormula>
  </rdn>
  <rdn rId="0" localSheetId="29" customView="1" name="Z_5F332EA1_66F9_4534_98C2_3792B5EB04BE_.wvu.PrintArea" hidden="1" oldHidden="1">
    <formula>'C2.3 Summary of Pricing'!$A$1:$D$72</formula>
    <oldFormula>'C2.3 Summary of Pricing'!$A$1:$D$72</oldFormula>
  </rdn>
  <rcv guid="{5F332EA1-66F9-4534-98C2-3792B5EB04BE}" action="add"/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72" sId="16" quotePrefix="1">
    <oc r="A18" t="inlineStr">
      <is>
        <t>C4.2/C1.7</t>
      </is>
    </oc>
    <nc r="A18" t="inlineStr">
      <is>
        <t>C4.1/C1.7</t>
      </is>
    </nc>
  </rcc>
  <rcc rId="173" sId="16" quotePrefix="1">
    <oc r="B18" t="inlineStr">
      <is>
        <t>C1.7.1.3</t>
      </is>
    </oc>
    <nc r="B18" t="inlineStr">
      <is>
        <t>C1.7.2.1</t>
      </is>
    </nc>
  </rcc>
  <rcc rId="174" sId="16" odxf="1" dxf="1">
    <oc r="D18" t="inlineStr">
      <is>
        <t>Loading by hand only from stockpile or heaps when labour enhancement work is specified or it is not possible to use machines</t>
      </is>
    </oc>
    <nc r="D18" t="inlineStr">
      <is>
        <t>Hauling material for use in the Works and off-loading it on the site of the Works:</t>
      </is>
    </nc>
    <odxf>
      <font/>
      <alignment horizontal="justify" readingOrder="0"/>
    </odxf>
    <ndxf>
      <font>
        <color rgb="FF000000"/>
      </font>
      <alignment horizontal="left" readingOrder="0"/>
    </ndxf>
  </rcc>
  <rcc rId="175" sId="16" odxf="1" dxf="1">
    <oc r="E18" t="inlineStr">
      <is>
        <t>cubic metre (m³)</t>
      </is>
    </oc>
    <nc r="E18"/>
    <odxf>
      <protection locked="0"/>
    </odxf>
    <ndxf>
      <protection locked="1"/>
    </ndxf>
  </rcc>
  <rcc rId="176" sId="16" odxf="1" dxf="1">
    <oc r="F18">
      <f>F9+F10</f>
    </oc>
    <nc r="F18"/>
    <odxf>
      <fill>
        <patternFill patternType="solid">
          <bgColor rgb="FFFFFF00"/>
        </patternFill>
      </fill>
    </odxf>
    <ndxf>
      <fill>
        <patternFill patternType="none">
          <bgColor indexed="65"/>
        </patternFill>
      </fill>
    </ndxf>
  </rcc>
  <rcc rId="177" sId="16" numFmtId="34">
    <oc r="G18">
      <v>30</v>
    </oc>
    <nc r="G18"/>
  </rcc>
  <rcc rId="178" sId="16" odxf="1" dxf="1">
    <oc r="H18">
      <f>F18*G18</f>
    </oc>
    <nc r="H18"/>
    <odxf>
      <font>
        <sz val="10"/>
        <color auto="1"/>
        <name val="Arial"/>
        <scheme val="none"/>
      </font>
      <alignment wrapText="1" readingOrder="0"/>
    </odxf>
    <ndxf>
      <font>
        <sz val="10"/>
        <color auto="1"/>
        <name val="Arial"/>
        <scheme val="none"/>
      </font>
      <alignment wrapText="0" readingOrder="0"/>
    </ndxf>
  </rcc>
  <rcc rId="179" sId="16">
    <oc r="B19" t="inlineStr">
      <is>
        <t>C1.7.2.2</t>
      </is>
    </oc>
    <nc r="B19"/>
  </rcc>
  <rcc rId="180" sId="16" quotePrefix="1">
    <oc r="C19" t="inlineStr">
      <is>
        <t>(b)</t>
      </is>
    </oc>
    <nc r="C19" t="inlineStr">
      <is>
        <t>(a)</t>
      </is>
    </nc>
  </rcc>
  <rcc rId="181" sId="16">
    <oc r="D19" t="inlineStr">
      <is>
        <t>Soil and gravel material</t>
      </is>
    </oc>
    <nc r="D19" t="inlineStr">
      <is>
        <t xml:space="preserve">Soil, gravel, crushed stone and pavement layer material
</t>
      </is>
    </nc>
  </rcc>
  <rfmt sheetId="16" sqref="F19" start="0" length="0">
    <dxf>
      <numFmt numFmtId="2" formatCode="0.00"/>
    </dxf>
  </rfmt>
  <rcc rId="182" sId="16">
    <oc r="H19">
      <f>F19*G19</f>
    </oc>
    <nc r="H19">
      <f>F19*G19</f>
    </nc>
  </rcc>
  <rcc rId="183" sId="16">
    <oc r="F19">
      <f>F18*5</f>
    </oc>
    <nc r="F19">
      <f>(F6+F7)*5+(F9+F10)*2+(F12+F13)*3</f>
    </nc>
  </rcc>
  <rfmt sheetId="16" sqref="F19">
    <dxf>
      <fill>
        <patternFill patternType="none">
          <bgColor auto="1"/>
        </patternFill>
      </fill>
    </dxf>
  </rfmt>
  <rrc rId="184" sId="16" ref="A18:XFD18" action="insertRow"/>
  <rrc rId="185" sId="16" ref="A18:XFD18" action="insertRow"/>
  <rfmt sheetId="16" s="1" sqref="B18" start="0" length="0">
    <dxf>
      <font>
        <sz val="10"/>
        <color auto="1"/>
        <name val="Arial"/>
        <scheme val="none"/>
      </font>
      <alignment wrapText="0" readingOrder="0"/>
    </dxf>
  </rfmt>
  <rfmt sheetId="16" s="1" sqref="C18" start="0" length="0">
    <dxf>
      <font>
        <sz val="10"/>
        <color auto="1"/>
        <name val="Arial"/>
        <scheme val="none"/>
      </font>
      <alignment horizontal="left" wrapText="0" readingOrder="0"/>
      <border outline="0">
        <left/>
        <right/>
      </border>
    </dxf>
  </rfmt>
  <rcc rId="186" sId="16" odxf="1" s="1" dxf="1">
    <nc r="D18" t="inlineStr">
      <is>
        <t>Loading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  <protection locked="0" hidden="0"/>
    </odxf>
    <ndxf>
      <font>
        <b/>
        <sz val="10"/>
        <color rgb="FF000000"/>
        <name val="Arial"/>
        <scheme val="none"/>
      </font>
    </ndxf>
  </rcc>
  <rcc rId="187" sId="16" odxf="1" s="1" dxf="1">
    <nc r="B19" t="inlineStr">
      <is>
        <t>C1.7.1.3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  <protection locked="0" hidden="0"/>
    </odxf>
    <ndxf>
      <alignment wrapText="0" readingOrder="0"/>
    </ndxf>
  </rcc>
  <rfmt sheetId="16" s="1" sqref="C19" start="0" length="0">
    <dxf>
      <alignment horizontal="left" wrapText="0" readingOrder="0"/>
      <border outline="0">
        <left/>
        <right/>
      </border>
    </dxf>
  </rfmt>
  <rcc rId="188" sId="16" odxf="1" s="1" dxf="1">
    <nc r="D19" t="inlineStr">
      <is>
        <t>Loading by hand only from stockpile or heaps when labour enhancement work is specified or it is not possible to use machines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  <protection locked="0" hidden="0"/>
    </odxf>
    <ndxf>
      <font>
        <sz val="10"/>
        <color rgb="FF000000"/>
        <name val="Arial"/>
        <scheme val="none"/>
      </font>
      <alignment horizontal="general" vertical="bottom" readingOrder="0"/>
    </ndxf>
  </rcc>
  <rm rId="189" sheetId="16" source="A20" destination="A18" sourceSheetId="16">
    <rfmt sheetId="16" s="1" sqref="A18" start="0" length="0">
      <dxf>
        <font>
          <sz val="10"/>
          <color auto="1"/>
          <name val="Arial"/>
          <scheme val="none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  <protection locked="0"/>
      </dxf>
    </rfmt>
  </rm>
  <rfmt sheetId="16" sqref="A20" start="0" length="0">
    <dxf>
      <alignment horizontal="left" vertical="center" wrapText="1" readingOrder="0"/>
      <border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</dxf>
  </rfmt>
  <rrc rId="190" sId="16" ref="A19:XFD19" action="insertRow"/>
  <rrc rId="191" sId="16" ref="A18:XFD18" action="insertRow"/>
  <rm rId="192" sheetId="16" source="A19" destination="A18" sourceSheetId="16">
    <rfmt sheetId="16" s="1" sqref="A18" start="0" length="0">
      <dxf>
        <font>
          <sz val="10"/>
          <color auto="1"/>
          <name val="Arial"/>
          <scheme val="none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  <protection locked="0"/>
      </dxf>
    </rfmt>
  </rm>
  <rcc rId="193" sId="16">
    <nc r="D18" t="inlineStr">
      <is>
        <t>Loading and Hauling</t>
      </is>
    </nc>
  </rcc>
  <rfmt sheetId="16" sqref="D18" start="0" length="2147483647">
    <dxf>
      <font>
        <b/>
      </font>
    </dxf>
  </rfmt>
  <rfmt sheetId="16" sqref="B20" start="0" length="0">
    <dxf>
      <font>
        <sz val="10"/>
        <color auto="1"/>
        <name val="Arial"/>
        <scheme val="none"/>
      </font>
    </dxf>
  </rfmt>
  <rcc rId="194" sId="16">
    <nc r="B20" t="inlineStr">
      <is>
        <t>C1.7.1.1</t>
      </is>
    </nc>
  </rcc>
  <rcc rId="195" sId="16">
    <nc r="D20" t="inlineStr">
      <is>
        <t>Loading from stockpile using machines and some hand labour where necessary</t>
      </is>
    </nc>
  </rcc>
  <rfmt sheetId="16" sqref="D20" start="0" length="2147483647">
    <dxf>
      <font>
        <b val="0"/>
      </font>
    </dxf>
  </rfmt>
  <rrc rId="196" sId="16" ref="A22:XFD22" action="insertRow"/>
  <rcc rId="197" sId="16">
    <nc r="D22" t="inlineStr">
      <is>
        <t>Hauling</t>
      </is>
    </nc>
  </rcc>
  <rfmt sheetId="16" sqref="D22" start="0" length="2147483647">
    <dxf>
      <font>
        <b/>
      </font>
    </dxf>
  </rfmt>
  <rfmt sheetId="16" sqref="D23" start="0" length="2147483647">
    <dxf>
      <font>
        <b val="0"/>
      </font>
    </dxf>
  </rfmt>
  <rcc rId="198" sId="16">
    <nc r="E20" t="inlineStr">
      <is>
        <r>
          <t>cubic metre (m</t>
        </r>
        <r>
          <rPr>
            <vertAlign val="superscript"/>
            <sz val="10"/>
            <rFont val="Arial"/>
            <family val="2"/>
          </rPr>
          <t>3</t>
        </r>
        <r>
          <rPr>
            <sz val="10"/>
            <rFont val="Arial"/>
            <family val="2"/>
          </rPr>
          <t>)</t>
        </r>
      </is>
    </nc>
  </rcc>
  <rcc rId="199" sId="16">
    <nc r="H20">
      <f>F20*G20</f>
    </nc>
  </rcc>
  <rcc rId="200" sId="16">
    <nc r="E21" t="inlineStr">
      <is>
        <r>
          <t>cubic metre (m</t>
        </r>
        <r>
          <rPr>
            <vertAlign val="superscript"/>
            <sz val="10"/>
            <rFont val="Arial"/>
            <family val="2"/>
          </rPr>
          <t>3</t>
        </r>
        <r>
          <rPr>
            <sz val="10"/>
            <rFont val="Arial"/>
            <family val="2"/>
          </rPr>
          <t>)</t>
        </r>
      </is>
    </nc>
  </rcc>
  <rfmt sheetId="16" sqref="F21" start="0" length="0">
    <dxf/>
  </rfmt>
  <rcc rId="201" sId="16">
    <nc r="H21">
      <f>F21*G21</f>
    </nc>
  </rcc>
  <rcc rId="202" sId="16" numFmtId="34">
    <nc r="G20">
      <v>10</v>
    </nc>
  </rcc>
  <rcc rId="203" sId="16" numFmtId="34">
    <nc r="G21">
      <v>30</v>
    </nc>
  </rcc>
  <rcc rId="204" sId="16">
    <nc r="F20">
      <f>(F13+F12)*0.5</f>
    </nc>
  </rcc>
  <rfmt sheetId="16" sqref="F21" start="0" length="0">
    <dxf/>
  </rfmt>
  <rcc rId="205" sId="16">
    <nc r="F21">
      <f>(F13+F12)*0.5</f>
    </nc>
  </rcc>
  <rfmt sheetId="15" sqref="F9">
    <dxf>
      <fill>
        <patternFill patternType="none">
          <bgColor auto="1"/>
        </patternFill>
      </fill>
    </dxf>
  </rfmt>
  <rcc rId="206" sId="8">
    <nc r="B12" t="inlineStr">
      <is>
        <t>C1.7.1.3</t>
      </is>
    </nc>
  </rcc>
  <rcc rId="207" sId="8">
    <nc r="A11" t="inlineStr">
      <is>
        <t>C1.6/C1.7</t>
      </is>
    </nc>
  </rcc>
  <rrc rId="208" sId="8" ref="A12:XFD13" action="insertRow"/>
  <rm rId="209" sheetId="8" source="B14" destination="B12" sourceSheetId="8">
    <rfmt sheetId="8" sqref="B12" start="0" length="0">
      <dxf>
        <font>
          <sz val="10"/>
          <color auto="1"/>
          <name val="Arial"/>
          <scheme val="none"/>
        </font>
        <alignment vertical="center" readingOrder="0"/>
        <border outline="0">
          <left style="thin">
            <color indexed="64"/>
          </left>
          <top style="hair">
            <color indexed="64"/>
          </top>
          <bottom style="hair">
            <color indexed="64"/>
          </bottom>
        </border>
        <protection locked="0"/>
      </dxf>
    </rfmt>
  </rm>
  <rcc rId="210" sId="8">
    <nc r="B11" t="inlineStr">
      <is>
        <t>C1.7.1</t>
      </is>
    </nc>
  </rcc>
  <rcc rId="211" sId="8">
    <nc r="C11" t="inlineStr">
      <is>
        <t>Loading</t>
      </is>
    </nc>
  </rcc>
  <rcc rId="212" sId="8" odxf="1" dxf="1">
    <nc r="C12" t="inlineStr">
      <is>
        <t>Loading by hand only from stockpile or heaps when labour enhancement work is specified or it is not possible to use machines</t>
      </is>
    </nc>
    <odxf>
      <font>
        <b/>
      </font>
    </odxf>
    <ndxf>
      <font>
        <b val="0"/>
        <color rgb="FF000000"/>
      </font>
    </ndxf>
  </rcc>
  <rcc rId="213" sId="8" odxf="1" dxf="1">
    <nc r="D12" t="inlineStr">
      <is>
        <r>
          <t>cubic metre (m</t>
        </r>
        <r>
          <rPr>
            <vertAlign val="superscript"/>
            <sz val="10"/>
            <color rgb="FF000000"/>
            <rFont val="Arial"/>
            <family val="2"/>
          </rPr>
          <t>3</t>
        </r>
        <r>
          <rPr>
            <sz val="10"/>
            <color rgb="FF000000"/>
            <rFont val="Arial"/>
            <family val="2"/>
          </rPr>
          <t>)</t>
        </r>
      </is>
    </nc>
    <odxf>
      <font/>
    </odxf>
    <ndxf>
      <font>
        <color rgb="FF000000"/>
      </font>
    </ndxf>
  </rcc>
  <rfmt sheetId="8" sqref="E12" start="0" length="0">
    <dxf>
      <numFmt numFmtId="2" formatCode="0.00"/>
      <alignment horizontal="center" readingOrder="0"/>
      <protection locked="0"/>
    </dxf>
  </rfmt>
  <rcc rId="214" sId="8" odxf="1" s="1" dxf="1" numFmtId="34">
    <nc r="F12">
      <v>30</v>
    </nc>
    <odxf>
      <numFmt numFmtId="0" formatCode="General"/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  <protection locked="1" hidden="0"/>
    </odxf>
    <ndxf>
      <numFmt numFmtId="166" formatCode="_-[$R-1C09]* #,##0.00_-;\-[$R-1C09]* #,##0.00_-;_-[$R-1C09]* &quot;-&quot;??_-;_-@_-"/>
      <protection locked="0"/>
    </ndxf>
  </rcc>
  <rcc rId="215" sId="8" odxf="1" dxf="1">
    <nc r="G12">
      <f>E12*F12</f>
    </nc>
    <odxf>
      <border outline="0">
        <bottom/>
      </border>
      <protection locked="0"/>
    </odxf>
    <ndxf>
      <border outline="0">
        <bottom style="hair">
          <color indexed="64"/>
        </bottom>
      </border>
      <protection locked="1"/>
    </ndxf>
  </rcc>
  <rcc rId="216" sId="8">
    <nc r="E12">
      <f>E6*10000*0.15</f>
    </nc>
  </rcc>
  <rcc rId="217" sId="8">
    <nc r="B13" t="inlineStr">
      <is>
        <t>C1.7.2</t>
      </is>
    </nc>
  </rcc>
  <rcc rId="218" sId="8">
    <nc r="C13" t="inlineStr">
      <is>
        <t>Hauling</t>
      </is>
    </nc>
  </rcc>
  <rrc rId="219" sId="8" ref="A14:XFD15" action="insertRow"/>
  <rfmt sheetId="8" sqref="B14" start="0" length="0">
    <dxf>
      <border outline="0">
        <left style="thin">
          <color indexed="64"/>
        </left>
        <top style="hair">
          <color indexed="64"/>
        </top>
        <bottom style="hair">
          <color indexed="64"/>
        </bottom>
      </border>
    </dxf>
  </rfmt>
  <rfmt sheetId="8" sqref="B15" start="0" length="0">
    <dxf>
      <border outline="0">
        <left style="thin">
          <color indexed="64"/>
        </left>
        <top style="hair">
          <color indexed="64"/>
        </top>
        <bottom style="hair">
          <color indexed="64"/>
        </bottom>
      </border>
    </dxf>
  </rfmt>
  <rfmt sheetId="8" sqref="B16" start="0" length="0">
    <dxf>
      <font>
        <sz val="10"/>
        <color auto="1"/>
        <name val="Arial"/>
        <scheme val="none"/>
      </font>
      <alignment vertical="center" readingOrder="0"/>
      <border outline="0">
        <left style="thin">
          <color indexed="64"/>
        </left>
        <top style="hair">
          <color indexed="64"/>
        </top>
        <bottom style="hair">
          <color indexed="64"/>
        </bottom>
      </border>
    </dxf>
  </rfmt>
  <rcc rId="220" sId="8">
    <nc r="B14" t="inlineStr">
      <is>
        <t>C1.7.2.2</t>
      </is>
    </nc>
  </rcc>
  <rcc rId="221" sId="8">
    <nc r="C14" t="inlineStr">
      <is>
        <t>Hauling material to spoil and off-loading it at a designated spoil or stockpile area:</t>
      </is>
    </nc>
  </rcc>
  <rcc rId="222" sId="8" odxf="1" dxf="1">
    <nc r="C15" t="inlineStr">
      <is>
        <r>
          <t xml:space="preserve">Cleared and grubbed material </t>
        </r>
        <r>
          <rPr>
            <i/>
            <sz val="10"/>
            <color theme="1"/>
            <rFont val="Arial"/>
            <family val="2"/>
          </rPr>
          <t>(organic matter and all other unsuitable or waste material)</t>
        </r>
      </is>
    </nc>
    <odxf>
      <font>
        <b/>
      </font>
      <alignment horizontal="general" vertical="top" readingOrder="0"/>
      <border outline="0">
        <right style="thin">
          <color indexed="64"/>
        </right>
      </border>
    </odxf>
    <ndxf>
      <font>
        <b val="0"/>
        <color theme="1"/>
      </font>
      <alignment horizontal="left" vertical="center" readingOrder="0"/>
      <border outline="0">
        <right/>
      </border>
    </ndxf>
  </rcc>
  <rcc rId="223" sId="8" odxf="1" dxf="1">
    <nc r="C16" t="inlineStr">
      <is>
        <t>Boulders, hard material and concrete</t>
      </is>
    </nc>
    <odxf>
      <border outline="0">
        <right style="thin">
          <color indexed="64"/>
        </right>
        <bottom style="hair">
          <color indexed="64"/>
        </bottom>
      </border>
    </odxf>
    <ndxf>
      <border outline="0">
        <right/>
        <bottom/>
      </border>
    </ndxf>
  </rcc>
  <rfmt sheetId="8" sqref="C15" start="0" length="2147483647">
    <dxf>
      <font>
        <i/>
      </font>
    </dxf>
  </rfmt>
  <rfmt sheetId="8" sqref="C15" start="0" length="2147483647">
    <dxf>
      <font>
        <i val="0"/>
      </font>
    </dxf>
  </rfmt>
  <rcc rId="224" sId="8" odxf="1" dxf="1">
    <nc r="D15" t="inlineStr">
      <is>
        <r>
          <t>cubic metre - kilometre (m</t>
        </r>
        <r>
          <rPr>
            <vertAlign val="superscript"/>
            <sz val="10"/>
            <color rgb="FF000000"/>
            <rFont val="Arial"/>
            <family val="2"/>
          </rPr>
          <t xml:space="preserve">3 </t>
        </r>
        <r>
          <rPr>
            <sz val="10"/>
            <color rgb="FF000000"/>
            <rFont val="Arial"/>
            <family val="2"/>
          </rPr>
          <t>- km)</t>
        </r>
      </is>
    </nc>
    <odxf>
      <font/>
      <alignment wrapText="0" readingOrder="0"/>
    </odxf>
    <ndxf>
      <font>
        <color rgb="FF000000"/>
      </font>
      <alignment wrapText="1" readingOrder="0"/>
    </ndxf>
  </rcc>
  <rcc rId="225" sId="8" odxf="1" dxf="1">
    <nc r="D16" t="inlineStr">
      <is>
        <r>
          <t>cubic metre - kilometre (m</t>
        </r>
        <r>
          <rPr>
            <vertAlign val="superscript"/>
            <sz val="10"/>
            <color rgb="FF000000"/>
            <rFont val="Arial"/>
            <family val="2"/>
          </rPr>
          <t xml:space="preserve">3 </t>
        </r>
        <r>
          <rPr>
            <sz val="10"/>
            <color rgb="FF000000"/>
            <rFont val="Arial"/>
            <family val="2"/>
          </rPr>
          <t>- km)</t>
        </r>
      </is>
    </nc>
    <odxf>
      <font/>
      <alignment wrapText="0" readingOrder="0"/>
      <border outline="0">
        <bottom style="hair">
          <color indexed="64"/>
        </bottom>
      </border>
    </odxf>
    <ndxf>
      <font>
        <color rgb="FF000000"/>
      </font>
      <alignment wrapText="1" readingOrder="0"/>
      <border outline="0">
        <bottom/>
      </border>
    </ndxf>
  </rcc>
  <rcc rId="226" sId="8">
    <nc r="E15">
      <f>E12*3</f>
    </nc>
  </rcc>
  <rcc rId="227" sId="8">
    <nc r="E16">
      <f>E15*0.1</f>
    </nc>
  </rcc>
  <rfmt sheetId="8" sqref="E15:E16">
    <dxf>
      <alignment horizontal="center" readingOrder="0"/>
    </dxf>
  </rfmt>
  <rfmt sheetId="8" s="1" sqref="F15" start="0" length="0">
    <dxf>
      <numFmt numFmtId="166" formatCode="_-[$R-1C09]* #,##0.00_-;\-[$R-1C09]* #,##0.00_-;_-[$R-1C09]* &quot;-&quot;??_-;_-@_-"/>
      <protection locked="0"/>
    </dxf>
  </rfmt>
  <rcc rId="228" sId="8" odxf="1" dxf="1">
    <nc r="G15">
      <f>E15*F15</f>
    </nc>
    <odxf>
      <border outline="0">
        <bottom/>
      </border>
      <protection locked="0"/>
    </odxf>
    <ndxf>
      <border outline="0">
        <bottom style="hair">
          <color indexed="64"/>
        </bottom>
      </border>
      <protection locked="1"/>
    </ndxf>
  </rcc>
  <rfmt sheetId="8" s="1" sqref="F16" start="0" length="0">
    <dxf>
      <numFmt numFmtId="166" formatCode="_-[$R-1C09]* #,##0.00_-;\-[$R-1C09]* #,##0.00_-;_-[$R-1C09]* &quot;-&quot;??_-;_-@_-"/>
      <protection locked="0"/>
    </dxf>
  </rfmt>
  <rcc rId="229" sId="8" odxf="1" dxf="1">
    <nc r="G16">
      <f>E16*F16</f>
    </nc>
    <odxf>
      <border outline="0">
        <bottom/>
      </border>
      <protection locked="0"/>
    </odxf>
    <ndxf>
      <border outline="0">
        <bottom style="hair">
          <color indexed="64"/>
        </bottom>
      </border>
      <protection locked="1"/>
    </ndxf>
  </rcc>
  <rcc rId="230" sId="8" numFmtId="34">
    <nc r="F16">
      <v>8.5</v>
    </nc>
  </rcc>
  <rcc rId="231" sId="8" numFmtId="34">
    <nc r="F15">
      <v>8.5</v>
    </nc>
  </rcc>
  <rrc rId="232" sId="12" ref="A10:XFD16" action="insertRow"/>
  <rfmt sheetId="12" sqref="A10" start="0" length="0">
    <dxf>
      <alignment wrapText="1" readingOrder="0"/>
    </dxf>
  </rfmt>
  <rfmt sheetId="12" s="1" sqref="B10" start="0" length="0">
    <dxf>
      <alignment wrapText="1" readingOrder="0"/>
    </dxf>
  </rfmt>
  <rfmt sheetId="12" s="1" sqref="C10" start="0" length="0">
    <dxf>
      <alignment wrapText="1" readingOrder="0"/>
      <border outline="0">
        <left/>
        <right/>
      </border>
    </dxf>
  </rfmt>
  <rcc rId="233" sId="12" odxf="1" s="1" dxf="1">
    <nc r="D10" t="inlineStr">
      <is>
        <t>Loading and Hauling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  <protection locked="0" hidden="0"/>
    </odxf>
    <ndxf>
      <font>
        <b/>
        <sz val="10"/>
        <color auto="1"/>
        <name val="Arial"/>
        <scheme val="none"/>
      </font>
      <alignment horizontal="left" readingOrder="0"/>
    </ndxf>
  </rcc>
  <rfmt sheetId="12" s="1" sqref="E10" start="0" length="0">
    <dxf>
      <font>
        <sz val="10"/>
        <color auto="1"/>
        <name val="Arial"/>
        <scheme val="none"/>
      </font>
      <alignment wrapText="1" readingOrder="0"/>
    </dxf>
  </rfmt>
  <rfmt sheetId="12" s="1" sqref="F10" start="0" length="0">
    <dxf>
      <numFmt numFmtId="2" formatCode="0.00"/>
      <alignment wrapText="1" readingOrder="0"/>
    </dxf>
  </rfmt>
  <rfmt sheetId="12" sqref="G10" start="0" length="0">
    <dxf>
      <alignment wrapText="1" readingOrder="0"/>
    </dxf>
  </rfmt>
  <rfmt sheetId="12" s="1" sqref="I10" start="0" length="0">
    <dxf>
      <font>
        <sz val="10"/>
        <color auto="1"/>
        <name val="Arial"/>
        <scheme val="none"/>
      </font>
    </dxf>
  </rfmt>
  <rfmt sheetId="12" s="1" sqref="J10" start="0" length="0">
    <dxf>
      <numFmt numFmtId="0" formatCode="General"/>
    </dxf>
  </rfmt>
  <rfmt sheetId="12" s="1" sqref="A10:XFD10" start="0" length="0">
    <dxf>
      <font>
        <sz val="10"/>
        <color auto="1"/>
        <name val="Arial"/>
        <scheme val="none"/>
      </font>
    </dxf>
  </rfmt>
  <rfmt sheetId="12" s="1" sqref="A11" start="0" length="0">
    <dxf>
      <alignment horizontal="general" vertical="bottom" readingOrder="0"/>
      <border outline="0">
        <left/>
        <right/>
        <top/>
        <bottom/>
      </border>
    </dxf>
  </rfmt>
  <rfmt sheetId="12" sqref="B11" start="0" length="0">
    <dxf>
      <font>
        <sz val="10"/>
        <color auto="1"/>
        <name val="Arial"/>
        <scheme val="none"/>
      </font>
    </dxf>
  </rfmt>
  <rfmt sheetId="12" sqref="C11" start="0" length="0">
    <dxf>
      <font>
        <sz val="10"/>
        <color auto="1"/>
        <name val="Arial"/>
        <scheme val="none"/>
      </font>
      <alignment horizontal="left" readingOrder="0"/>
      <border outline="0">
        <left/>
        <right/>
      </border>
    </dxf>
  </rfmt>
  <rcc rId="234" sId="12" odxf="1" dxf="1">
    <nc r="D11" t="inlineStr">
      <is>
        <t>Loading</t>
      </is>
    </nc>
    <odxf>
      <font>
        <b val="0"/>
        <color rgb="FF000000"/>
      </font>
      <alignment horizontal="general" readingOrder="0"/>
    </odxf>
    <ndxf>
      <font>
        <b/>
        <color rgb="FF000000"/>
      </font>
      <alignment horizontal="left" readingOrder="0"/>
    </ndxf>
  </rcc>
  <rfmt sheetId="12" s="1" sqref="E11" start="0" length="0">
    <dxf>
      <font>
        <sz val="10"/>
        <color auto="1"/>
        <name val="Arial"/>
        <scheme val="none"/>
      </font>
      <alignment wrapText="1" readingOrder="0"/>
    </dxf>
  </rfmt>
  <rfmt sheetId="12" s="1" sqref="F11" start="0" length="0">
    <dxf>
      <numFmt numFmtId="2" formatCode="0.00"/>
      <alignment wrapText="1" readingOrder="0"/>
    </dxf>
  </rfmt>
  <rfmt sheetId="12" sqref="G11" start="0" length="0">
    <dxf>
      <alignment wrapText="1" readingOrder="0"/>
    </dxf>
  </rfmt>
  <rfmt sheetId="12" s="1" sqref="I11" start="0" length="0">
    <dxf>
      <font>
        <sz val="10"/>
        <color auto="1"/>
        <name val="Arial"/>
        <scheme val="none"/>
      </font>
    </dxf>
  </rfmt>
  <rfmt sheetId="12" s="1" sqref="J11" start="0" length="0">
    <dxf>
      <numFmt numFmtId="0" formatCode="General"/>
    </dxf>
  </rfmt>
  <rfmt sheetId="12" s="1" sqref="A11:XFD11" start="0" length="0">
    <dxf>
      <font>
        <sz val="10"/>
        <color auto="1"/>
        <name val="Arial"/>
        <scheme val="none"/>
      </font>
    </dxf>
  </rfmt>
  <rfmt sheetId="12" sqref="A12" start="0" length="0">
    <dxf>
      <alignment wrapText="1" readingOrder="0"/>
    </dxf>
  </rfmt>
  <rcc rId="235" sId="12">
    <nc r="B12" t="inlineStr">
      <is>
        <t>C1.7.1.1</t>
      </is>
    </nc>
  </rcc>
  <rfmt sheetId="12" sqref="C12" start="0" length="0">
    <dxf>
      <font>
        <sz val="10"/>
        <color auto="1"/>
        <name val="Arial"/>
        <scheme val="none"/>
      </font>
      <alignment horizontal="left" readingOrder="0"/>
      <border outline="0">
        <left/>
        <right/>
      </border>
    </dxf>
  </rfmt>
  <rcc rId="236" sId="12" odxf="1" dxf="1">
    <nc r="D12" t="inlineStr">
      <is>
        <t>Loading from stockpile using machines and some hand labour where necessary</t>
      </is>
    </nc>
    <odxf>
      <alignment horizontal="general" readingOrder="0"/>
    </odxf>
    <ndxf>
      <alignment horizontal="left" readingOrder="0"/>
    </ndxf>
  </rcc>
  <rcc rId="237" sId="12" odxf="1" s="1" dxf="1">
    <nc r="E12" t="inlineStr">
      <is>
        <r>
          <t>cubic metre (m</t>
        </r>
        <r>
          <rPr>
            <vertAlign val="superscript"/>
            <sz val="10"/>
            <rFont val="Arial"/>
            <family val="2"/>
          </rPr>
          <t>3</t>
        </r>
        <r>
          <rPr>
            <sz val="10"/>
            <rFont val="Arial"/>
            <family val="2"/>
          </rPr>
          <t>)</t>
        </r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  <protection locked="1" hidden="0"/>
    </odxf>
    <ndxf>
      <font>
        <sz val="10"/>
        <color auto="1"/>
        <name val="Arial"/>
        <scheme val="none"/>
      </font>
      <alignment wrapText="1" readingOrder="0"/>
    </ndxf>
  </rcc>
  <rcc rId="238" sId="12" odxf="1" s="1" dxf="1">
    <nc r="F12">
      <f>(F5+F4)*0.5</f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  <protection locked="0" hidden="0"/>
    </odxf>
    <ndxf>
      <numFmt numFmtId="2" formatCode="0.00"/>
      <alignment wrapText="1" readingOrder="0"/>
    </ndxf>
  </rcc>
  <rcc rId="239" sId="12" odxf="1" dxf="1" numFmtId="34">
    <nc r="G12">
      <v>10</v>
    </nc>
    <odxf>
      <alignment wrapText="0" readingOrder="0"/>
    </odxf>
    <ndxf>
      <alignment wrapText="1" readingOrder="0"/>
    </ndxf>
  </rcc>
  <rcc rId="240" sId="12">
    <nc r="H12">
      <f>F12*G12</f>
    </nc>
  </rcc>
  <rfmt sheetId="12" s="1" sqref="I12" start="0" length="0">
    <dxf>
      <font>
        <sz val="10"/>
        <color auto="1"/>
        <name val="Arial"/>
        <scheme val="none"/>
      </font>
    </dxf>
  </rfmt>
  <rfmt sheetId="12" s="1" sqref="J12" start="0" length="0">
    <dxf>
      <numFmt numFmtId="0" formatCode="General"/>
    </dxf>
  </rfmt>
  <rfmt sheetId="12" s="1" sqref="A12:XFD12" start="0" length="0">
    <dxf>
      <font>
        <sz val="10"/>
        <color auto="1"/>
        <name val="Arial"/>
        <scheme val="none"/>
      </font>
    </dxf>
  </rfmt>
  <rfmt sheetId="12" s="1" sqref="A13" start="0" length="0">
    <dxf>
      <alignment wrapText="1" readingOrder="0"/>
    </dxf>
  </rfmt>
  <rcc rId="241" sId="12">
    <nc r="B13" t="inlineStr">
      <is>
        <t>C1.7.1.3</t>
      </is>
    </nc>
  </rcc>
  <rfmt sheetId="12" sqref="C13" start="0" length="0">
    <dxf>
      <alignment horizontal="left" readingOrder="0"/>
      <border outline="0">
        <left/>
        <right/>
      </border>
    </dxf>
  </rfmt>
  <rcc rId="242" sId="12" odxf="1" dxf="1">
    <nc r="D13" t="inlineStr">
      <is>
        <t>Loading by hand only from stockpile or heaps when labour enhancement work is specified or it is not possible to use machines</t>
      </is>
    </nc>
    <odxf>
      <alignment vertical="center" readingOrder="0"/>
    </odxf>
    <ndxf>
      <alignment vertical="top" readingOrder="0"/>
    </ndxf>
  </rcc>
  <rcc rId="243" sId="12" odxf="1" s="1" dxf="1">
    <nc r="E13" t="inlineStr">
      <is>
        <r>
          <t>cubic metre (m</t>
        </r>
        <r>
          <rPr>
            <vertAlign val="superscript"/>
            <sz val="10"/>
            <rFont val="Arial"/>
            <family val="2"/>
          </rPr>
          <t>3</t>
        </r>
        <r>
          <rPr>
            <sz val="10"/>
            <rFont val="Arial"/>
            <family val="2"/>
          </rPr>
          <t>)</t>
        </r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  <protection locked="1" hidden="0"/>
    </odxf>
    <ndxf>
      <font>
        <sz val="10"/>
        <color auto="1"/>
        <name val="Arial"/>
        <scheme val="none"/>
      </font>
      <alignment wrapText="1" readingOrder="0"/>
    </ndxf>
  </rcc>
  <rfmt sheetId="12" s="1" sqref="F13" start="0" length="0">
    <dxf>
      <numFmt numFmtId="2" formatCode="0.00"/>
      <alignment wrapText="1" readingOrder="0"/>
    </dxf>
  </rfmt>
  <rcc rId="244" sId="12" odxf="1" dxf="1" numFmtId="34">
    <nc r="G13">
      <v>30</v>
    </nc>
    <odxf>
      <alignment wrapText="0" readingOrder="0"/>
    </odxf>
    <ndxf>
      <alignment wrapText="1" readingOrder="0"/>
    </ndxf>
  </rcc>
  <rcc rId="245" sId="12">
    <nc r="H13">
      <f>F13*G13</f>
    </nc>
  </rcc>
  <rfmt sheetId="12" s="1" sqref="I13" start="0" length="0">
    <dxf>
      <font>
        <sz val="10"/>
        <color auto="1"/>
        <name val="Arial"/>
        <scheme val="none"/>
      </font>
    </dxf>
  </rfmt>
  <rfmt sheetId="12" s="1" sqref="J13" start="0" length="0">
    <dxf>
      <numFmt numFmtId="0" formatCode="General"/>
    </dxf>
  </rfmt>
  <rfmt sheetId="12" s="1" sqref="A13:XFD13" start="0" length="0">
    <dxf>
      <font>
        <sz val="10"/>
        <color auto="1"/>
        <name val="Arial"/>
        <scheme val="none"/>
      </font>
    </dxf>
  </rfmt>
  <rfmt sheetId="12" s="1" sqref="A14" start="0" length="0">
    <dxf>
      <alignment wrapText="1" readingOrder="0"/>
    </dxf>
  </rfmt>
  <rfmt sheetId="12" sqref="C14" start="0" length="0">
    <dxf>
      <alignment horizontal="left" readingOrder="0"/>
      <border outline="0">
        <left/>
        <right/>
      </border>
    </dxf>
  </rfmt>
  <rcc rId="246" sId="12" odxf="1" dxf="1">
    <nc r="D14" t="inlineStr">
      <is>
        <t>Hauling</t>
      </is>
    </nc>
    <odxf>
      <font>
        <b val="0"/>
        <color rgb="FF000000"/>
      </font>
      <alignment vertical="center" readingOrder="0"/>
    </odxf>
    <ndxf>
      <font>
        <b/>
        <color rgb="FF000000"/>
      </font>
      <alignment vertical="top" readingOrder="0"/>
    </ndxf>
  </rcc>
  <rfmt sheetId="12" s="1" sqref="E14" start="0" length="0">
    <dxf>
      <font>
        <sz val="10"/>
        <color auto="1"/>
        <name val="Arial"/>
        <scheme val="none"/>
      </font>
      <alignment wrapText="1" readingOrder="0"/>
    </dxf>
  </rfmt>
  <rfmt sheetId="12" s="1" sqref="F14" start="0" length="0">
    <dxf>
      <numFmt numFmtId="2" formatCode="0.00"/>
      <alignment wrapText="1" readingOrder="0"/>
    </dxf>
  </rfmt>
  <rfmt sheetId="12" sqref="G14" start="0" length="0">
    <dxf>
      <alignment wrapText="1" readingOrder="0"/>
    </dxf>
  </rfmt>
  <rfmt sheetId="12" s="1" sqref="I14" start="0" length="0">
    <dxf>
      <font>
        <sz val="10"/>
        <color auto="1"/>
        <name val="Arial"/>
        <scheme val="none"/>
      </font>
    </dxf>
  </rfmt>
  <rfmt sheetId="12" s="1" sqref="J14" start="0" length="0">
    <dxf>
      <numFmt numFmtId="0" formatCode="General"/>
    </dxf>
  </rfmt>
  <rfmt sheetId="12" s="1" sqref="A14:XFD14" start="0" length="0">
    <dxf>
      <font>
        <sz val="10"/>
        <color auto="1"/>
        <name val="Arial"/>
        <scheme val="none"/>
      </font>
    </dxf>
  </rfmt>
  <rfmt sheetId="12" s="1" sqref="A15" start="0" length="0">
    <dxf>
      <alignment wrapText="1" readingOrder="0"/>
    </dxf>
  </rfmt>
  <rcc rId="247" sId="12" odxf="1" dxf="1" quotePrefix="1">
    <nc r="B15" t="inlineStr">
      <is>
        <t>C1.7.2.1</t>
      </is>
    </nc>
    <odxf>
      <alignment wrapText="0" readingOrder="0"/>
    </odxf>
    <ndxf>
      <alignment wrapText="1" readingOrder="0"/>
    </ndxf>
  </rcc>
  <rfmt sheetId="12" sqref="C15" start="0" length="0">
    <dxf>
      <alignment wrapText="1" readingOrder="0"/>
    </dxf>
  </rfmt>
  <rcc rId="248" sId="12" odxf="1" dxf="1">
    <nc r="D15" t="inlineStr">
      <is>
        <t>Hauling material for use in the Works and off-loading it on the site of the Works:</t>
      </is>
    </nc>
    <odxf>
      <alignment horizontal="general" readingOrder="0"/>
    </odxf>
    <ndxf>
      <alignment horizontal="left" readingOrder="0"/>
    </ndxf>
  </rcc>
  <rfmt sheetId="12" sqref="E15" start="0" length="0">
    <dxf>
      <font>
        <color rgb="FF000000"/>
      </font>
      <alignment wrapText="1" readingOrder="0"/>
    </dxf>
  </rfmt>
  <rfmt sheetId="12" sqref="F15" start="0" length="0">
    <dxf>
      <numFmt numFmtId="2" formatCode="0.00"/>
      <alignment wrapText="1" readingOrder="0"/>
    </dxf>
  </rfmt>
  <rfmt sheetId="12" sqref="G15" start="0" length="0">
    <dxf>
      <alignment wrapText="1" readingOrder="0"/>
    </dxf>
  </rfmt>
  <rfmt sheetId="12" s="1" sqref="I15" start="0" length="0">
    <dxf>
      <font>
        <sz val="10"/>
        <color auto="1"/>
        <name val="Arial"/>
        <scheme val="none"/>
      </font>
    </dxf>
  </rfmt>
  <rfmt sheetId="12" s="1" sqref="J15" start="0" length="0">
    <dxf>
      <numFmt numFmtId="0" formatCode="General"/>
    </dxf>
  </rfmt>
  <rfmt sheetId="12" s="1" sqref="A15:XFD15" start="0" length="0">
    <dxf>
      <font>
        <sz val="10"/>
        <color auto="1"/>
        <name val="Arial"/>
        <scheme val="none"/>
      </font>
    </dxf>
  </rfmt>
  <rfmt sheetId="12" sqref="A16" start="0" length="0">
    <dxf>
      <alignment wrapText="1" readingOrder="0"/>
    </dxf>
  </rfmt>
  <rfmt sheetId="12" sqref="B16" start="0" length="0">
    <dxf>
      <alignment wrapText="1" readingOrder="0"/>
    </dxf>
  </rfmt>
  <rcc rId="249" sId="12" odxf="1" dxf="1" quotePrefix="1">
    <nc r="C16" t="inlineStr">
      <is>
        <t>(a)</t>
      </is>
    </nc>
    <odxf>
      <alignment wrapText="0" readingOrder="0"/>
    </odxf>
    <ndxf>
      <alignment wrapText="1" readingOrder="0"/>
    </ndxf>
  </rcc>
  <rcc rId="250" sId="12" odxf="1" dxf="1">
    <nc r="D16" t="inlineStr">
      <is>
        <t xml:space="preserve">Soil, gravel, crushed stone and pavement layer material
</t>
      </is>
    </nc>
    <odxf>
      <font>
        <color rgb="FF000000"/>
      </font>
    </odxf>
    <ndxf>
      <font>
        <color rgb="FF000000"/>
      </font>
    </ndxf>
  </rcc>
  <rcc rId="251" sId="12" odxf="1" dxf="1">
    <nc r="E16" t="inlineStr">
      <is>
        <t>cubic metre - kilometre (m3 - km)</t>
      </is>
    </nc>
    <odxf>
      <font>
        <color rgb="FF000000"/>
      </font>
      <alignment wrapText="0" readingOrder="0"/>
      <protection locked="1"/>
    </odxf>
    <ndxf>
      <font>
        <color rgb="FF000000"/>
      </font>
      <alignment wrapText="1" readingOrder="0"/>
      <protection locked="0"/>
    </ndxf>
  </rcc>
  <rfmt sheetId="12" sqref="F16" start="0" length="0">
    <dxf>
      <numFmt numFmtId="2" formatCode="0.00"/>
      <alignment wrapText="1" readingOrder="0"/>
    </dxf>
  </rfmt>
  <rcc rId="252" sId="12" odxf="1" dxf="1" numFmtId="34">
    <nc r="G16">
      <v>7.5</v>
    </nc>
    <odxf>
      <alignment wrapText="0" readingOrder="0"/>
    </odxf>
    <ndxf>
      <alignment wrapText="1" readingOrder="0"/>
    </ndxf>
  </rcc>
  <rcc rId="253" sId="12" odxf="1" dxf="1">
    <nc r="H16">
      <f>F16*G16</f>
    </nc>
    <odxf>
      <font/>
      <alignment wrapText="0" readingOrder="0"/>
    </odxf>
    <ndxf>
      <font>
        <sz val="10"/>
        <color auto="1"/>
        <name val="Arial"/>
        <scheme val="none"/>
      </font>
      <alignment wrapText="1" readingOrder="0"/>
    </ndxf>
  </rcc>
  <rfmt sheetId="12" s="1" sqref="I16" start="0" length="0">
    <dxf>
      <font>
        <sz val="10"/>
        <color auto="1"/>
        <name val="Arial"/>
        <scheme val="none"/>
      </font>
    </dxf>
  </rfmt>
  <rfmt sheetId="12" s="1" sqref="J16" start="0" length="0">
    <dxf>
      <numFmt numFmtId="0" formatCode="General"/>
    </dxf>
  </rfmt>
  <rfmt sheetId="12" s="1" sqref="A16:XFD16" start="0" length="0">
    <dxf>
      <font>
        <sz val="10"/>
        <color auto="1"/>
        <name val="Arial"/>
        <scheme val="none"/>
      </font>
    </dxf>
  </rfmt>
  <rrc rId="254" sId="12" ref="A12:XFD12" action="deleteRow">
    <rfmt sheetId="12" xfDxf="1" s="1" sqref="A12:XFD12" start="0" length="0">
      <dxf>
        <font>
          <b val="0"/>
          <i val="0"/>
          <strike val="0"/>
          <condense val="0"/>
          <extend val="0"/>
          <outline val="0"/>
          <shadow val="0"/>
          <u val="none"/>
          <vertAlign val="baseline"/>
          <sz val="10"/>
          <color auto="1"/>
          <name val="Arial"/>
          <scheme val="none"/>
        </font>
        <numFmt numFmtId="0" formatCode="General"/>
        <fill>
          <patternFill patternType="none">
            <fgColor indexed="64"/>
            <bgColor indexed="65"/>
          </patternFill>
        </fill>
        <alignment horizontal="general" vertical="bottom" textRotation="0" wrapText="0" indent="0" justifyLastLine="0" shrinkToFit="0" readingOrder="0"/>
        <border diagonalUp="0" diagonalDown="0" outline="0">
          <left/>
          <right/>
          <top/>
          <bottom/>
        </border>
        <protection locked="0" hidden="0"/>
      </dxf>
    </rfmt>
    <rfmt sheetId="12" s="1" sqref="A12" start="0" length="0">
      <dxf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12" s="1" dxf="1">
      <nc r="B12" t="inlineStr">
        <is>
          <t>C1.7.1.1</t>
        </is>
      </nc>
      <ndxf>
        <alignment horizontal="left" vertical="center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12" s="1" sqref="C12" start="0" length="0">
      <dxf>
        <font>
          <sz val="10"/>
          <color auto="1"/>
          <name val="Arial"/>
          <scheme val="none"/>
        </font>
        <alignment horizontal="left" vertical="center" readingOrder="0"/>
        <border outline="0">
          <top style="hair">
            <color indexed="64"/>
          </top>
          <bottom style="hair">
            <color indexed="64"/>
          </bottom>
        </border>
      </dxf>
    </rfmt>
    <rcc rId="0" sId="12" s="1" dxf="1">
      <nc r="D12" t="inlineStr">
        <is>
          <t>Loading from stockpile using machines and some hand labour where necessary</t>
        </is>
      </nc>
      <ndxf>
        <font>
          <sz val="10"/>
          <color rgb="FF000000"/>
          <name val="Arial"/>
          <scheme val="none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12" dxf="1">
      <nc r="E12" t="inlineStr">
        <is>
          <r>
            <t>cubic metre (m</t>
          </r>
          <r>
            <rPr>
              <vertAlign val="superscript"/>
              <sz val="10"/>
              <rFont val="Arial"/>
              <family val="2"/>
            </rPr>
            <t>3</t>
          </r>
          <r>
            <rPr>
              <sz val="10"/>
              <rFont val="Arial"/>
              <family val="2"/>
            </rPr>
            <t>)</t>
          </r>
        </is>
      </nc>
      <ndxf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  <protection locked="1"/>
      </ndxf>
    </rcc>
    <rcc rId="0" sId="12" dxf="1">
      <nc r="F12">
        <f>(F5+F4)*0.5</f>
      </nc>
      <ndxf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12" s="1" dxf="1" numFmtId="34">
      <nc r="G12">
        <v>10</v>
      </nc>
      <ndxf>
        <numFmt numFmtId="166" formatCode="_-[$R-1C09]* #,##0.00_-;\-[$R-1C09]* #,##0.00_-;_-[$R-1C09]* &quot;-&quot;??_-;_-@_-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12" s="1" dxf="1">
      <nc r="H12">
        <f>F12*G12</f>
      </nc>
      <ndxf>
        <font>
          <sz val="10"/>
          <color auto="1"/>
          <name val="Arial"/>
          <scheme val="none"/>
        </font>
        <numFmt numFmtId="166" formatCode="_-[$R-1C09]* #,##0.00_-;\-[$R-1C09]* #,##0.00_-;_-[$R-1C09]* &quot;-&quot;??_-;_-@_-"/>
        <alignment vertical="center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  <protection locked="1"/>
      </ndxf>
    </rcc>
  </rrc>
  <rcc rId="255" sId="12">
    <nc r="F12">
      <f>F7+F6</f>
    </nc>
  </rcc>
  <rcc rId="256" sId="12">
    <nc r="F15">
      <f>F12*3</f>
    </nc>
  </rcc>
  <rfmt sheetId="15" sqref="D10" start="0" length="0">
    <dxf>
      <font>
        <b/>
        <color rgb="FF000000"/>
      </font>
    </dxf>
  </rfmt>
  <rfmt sheetId="15" sqref="E10" start="0" length="0">
    <dxf>
      <font>
        <color rgb="FF000000"/>
      </font>
    </dxf>
  </rfmt>
  <rfmt sheetId="15" sqref="F10" start="0" length="0">
    <dxf>
      <numFmt numFmtId="2" formatCode="0.00"/>
      <protection locked="0"/>
    </dxf>
  </rfmt>
  <rfmt sheetId="15" sqref="G10" start="0" length="0">
    <dxf>
      <protection locked="0"/>
    </dxf>
  </rfmt>
  <rfmt sheetId="15" sqref="H10" start="0" length="0">
    <dxf>
      <font>
        <sz val="10"/>
        <color auto="1"/>
        <name val="Arial"/>
        <scheme val="none"/>
      </font>
      <alignment wrapText="0" readingOrder="0"/>
    </dxf>
  </rfmt>
  <rfmt sheetId="15" sqref="D11" start="0" length="0">
    <dxf>
      <font>
        <color rgb="FF000000"/>
      </font>
      <alignment horizontal="general" readingOrder="0"/>
    </dxf>
  </rfmt>
  <rfmt sheetId="15" sqref="E11" start="0" length="0">
    <dxf>
      <protection locked="0"/>
    </dxf>
  </rfmt>
  <rfmt sheetId="15" sqref="F11" start="0" length="0">
    <dxf>
      <numFmt numFmtId="2" formatCode="0.00"/>
    </dxf>
  </rfmt>
  <rfmt sheetId="15" sqref="H11" start="0" length="0">
    <dxf>
      <font>
        <sz val="10"/>
        <color auto="1"/>
        <name val="Arial"/>
        <scheme val="none"/>
      </font>
      <alignment wrapText="1" readingOrder="0"/>
    </dxf>
  </rfmt>
  <rcc rId="257" sId="12" quotePrefix="1">
    <nc r="A10" t="inlineStr">
      <is>
        <t>C3.1/C1.7</t>
      </is>
    </nc>
  </rcc>
  <rcc rId="258" sId="12">
    <nc r="B13" t="inlineStr">
      <is>
        <t>C1.7.2</t>
      </is>
    </nc>
  </rcc>
  <rfmt sheetId="12" sqref="B11" start="0" length="0">
    <dxf>
      <font>
        <sz val="10"/>
        <color auto="1"/>
        <name val="Arial"/>
        <scheme val="none"/>
      </font>
    </dxf>
  </rfmt>
  <rcc rId="259" sId="12">
    <nc r="B11" t="inlineStr">
      <is>
        <t>C1.7.1</t>
      </is>
    </nc>
  </rcc>
  <rfmt sheetId="15" xfDxf="1" sqref="B8" start="0" length="0">
    <dxf>
      <font/>
      <alignment horizontal="left" vertical="center" wrapText="1" readingOrder="0"/>
      <border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  <protection locked="0"/>
    </dxf>
  </rfmt>
  <rcc rId="260" sId="15">
    <nc r="H12">
      <f>F12*G12</f>
    </nc>
  </rcc>
  <rcc rId="261" sId="15" odxf="1" s="1" dxf="1" numFmtId="34">
    <nc r="G12">
      <v>7.5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  <protection locked="1" hidden="0"/>
    </odxf>
    <ndxf>
      <numFmt numFmtId="166" formatCode="_-[$R-1C09]* #,##0.00_-;\-[$R-1C09]* #,##0.00_-;_-[$R-1C09]* &quot;-&quot;??_-;_-@_-"/>
      <protection locked="0"/>
    </ndxf>
  </rcc>
  <rfmt sheetId="15" sqref="F12" start="0" length="0">
    <dxf>
      <numFmt numFmtId="2" formatCode="0.00"/>
      <protection locked="0"/>
    </dxf>
  </rfmt>
  <rcc rId="262" sId="15" odxf="1" dxf="1">
    <nc r="E12" t="inlineStr">
      <is>
        <t>cubic metre - kilometre (m3 - km)</t>
      </is>
    </nc>
    <odxf>
      <protection locked="1"/>
    </odxf>
    <ndxf>
      <protection locked="0"/>
    </ndxf>
  </rcc>
  <rfmt sheetId="15" sqref="D12" start="0" length="0">
    <dxf>
      <font>
        <b val="0"/>
      </font>
    </dxf>
  </rfmt>
  <rcc rId="263" sId="15" quotePrefix="1">
    <nc r="C12" t="inlineStr">
      <is>
        <t>(a)</t>
      </is>
    </nc>
  </rcc>
  <rfmt sheetId="15" sqref="H11" start="0" length="0">
    <dxf>
      <font>
        <sz val="10"/>
        <color auto="1"/>
        <name val="Arial"/>
        <scheme val="none"/>
      </font>
      <alignment wrapText="0" readingOrder="0"/>
    </dxf>
  </rfmt>
  <rfmt sheetId="15" sqref="E11" start="0" length="0">
    <dxf>
      <protection locked="1"/>
    </dxf>
  </rfmt>
  <rcc rId="264" sId="15" odxf="1" dxf="1">
    <nc r="D11" t="inlineStr">
      <is>
        <t>Hauling material for use in the Works and off-loading it on the site of the Works:</t>
      </is>
    </nc>
    <ndxf>
      <font>
        <b/>
        <color rgb="FF000000"/>
      </font>
      <alignment horizontal="left" readingOrder="0"/>
    </ndxf>
  </rcc>
  <rcc rId="265" sId="15" quotePrefix="1">
    <nc r="B11" t="inlineStr">
      <is>
        <t>C1.7.2.1</t>
      </is>
    </nc>
  </rcc>
  <rcc rId="266" sId="15" quotePrefix="1">
    <nc r="B10" t="inlineStr">
      <is>
        <t>C1.7.2</t>
      </is>
    </nc>
  </rcc>
  <rcc rId="267" sId="15">
    <nc r="D10" t="inlineStr">
      <is>
        <t>Hualing</t>
      </is>
    </nc>
  </rcc>
  <rcc rId="268" sId="15" quotePrefix="1">
    <oc r="B8" t="inlineStr">
      <is>
        <t>C1.7.2.1</t>
      </is>
    </oc>
    <nc r="B8" t="inlineStr">
      <is>
        <t>C1.7.1</t>
      </is>
    </nc>
  </rcc>
  <rcc rId="269" sId="15">
    <oc r="D8" t="inlineStr">
      <is>
        <t>Hauling material for use in the Works and off-loading it on the site of the Works:</t>
      </is>
    </oc>
    <nc r="D8" t="inlineStr">
      <is>
        <t>Loading</t>
      </is>
    </nc>
  </rcc>
  <rcc rId="270" sId="15">
    <nc r="F12">
      <f>(F6+F7)*5</f>
    </nc>
  </rcc>
  <rcc rId="271" sId="15" odxf="1" dxf="1">
    <oc r="E9" t="inlineStr">
      <is>
        <t>cubic metre - kilometre (m3 - km)</t>
      </is>
    </oc>
    <nc r="E9" t="inlineStr">
      <is>
        <r>
          <t>cubic metre (m</t>
        </r>
        <r>
          <rPr>
            <vertAlign val="superscript"/>
            <sz val="10"/>
            <rFont val="Arial"/>
            <family val="2"/>
          </rPr>
          <t>3</t>
        </r>
        <r>
          <rPr>
            <sz val="10"/>
            <rFont val="Arial"/>
            <family val="2"/>
          </rPr>
          <t>)</t>
        </r>
      </is>
    </nc>
    <odxf>
      <protection locked="0"/>
    </odxf>
    <ndxf>
      <protection locked="1"/>
    </ndxf>
  </rcc>
  <rcc rId="272" sId="15">
    <oc r="F9">
      <f>(F6+F7)*5</f>
    </oc>
    <nc r="F9">
      <f>(F6+F7)</f>
    </nc>
  </rcc>
  <rcc rId="273" sId="15" numFmtId="34">
    <oc r="G9">
      <v>7.5</v>
    </oc>
    <nc r="G9">
      <v>30</v>
    </nc>
  </rcc>
  <rcc rId="274" sId="15">
    <oc r="D9" t="inlineStr">
      <is>
        <t xml:space="preserve">Soil, gravel, crushed stone and pavement layer material
</t>
      </is>
    </oc>
    <nc r="D9" t="inlineStr">
      <is>
        <t>Loading by hand only from stockpile or heaps when labour enhancement work is specified or it is not possible to use machines</t>
      </is>
    </nc>
  </rcc>
  <rcc rId="275" sId="15">
    <oc r="C9" t="inlineStr">
      <is>
        <t>(a)</t>
      </is>
    </oc>
    <nc r="C9"/>
  </rcc>
  <rcc rId="276" sId="15" quotePrefix="1">
    <nc r="B9" t="inlineStr">
      <is>
        <t>C1.7.1.3</t>
      </is>
    </nc>
  </rcc>
  <rcc rId="277" sId="15">
    <nc r="D12" t="inlineStr">
      <is>
        <t>Soil, gravel, crushed stone and pavement layer material</t>
      </is>
    </nc>
  </rcc>
  <rcv guid="{5F332EA1-66F9-4534-98C2-3792B5EB04BE}" action="delete"/>
  <rdn rId="0" localSheetId="2" customView="1" name="Z_5F332EA1_66F9_4534_98C2_3792B5EB04BE_.wvu.PrintArea" hidden="1" oldHidden="1">
    <formula>'Schedule A'!$A$1:$H$60</formula>
    <oldFormula>'Schedule A'!$A$1:$H$60</oldFormula>
  </rdn>
  <rdn rId="0" localSheetId="4" customView="1" name="Z_5F332EA1_66F9_4534_98C2_3792B5EB04BE_.wvu.PrintArea" hidden="1" oldHidden="1">
    <formula>C1.2!$A$1:$H$67</formula>
    <oldFormula>C1.2!$A$1:$H$67</oldFormula>
  </rdn>
  <rdn rId="0" localSheetId="5" customView="1" name="Z_5F332EA1_66F9_4534_98C2_3792B5EB04BE_.wvu.PrintArea" hidden="1" oldHidden="1">
    <formula>C1.3!$A$1:$H$33</formula>
    <oldFormula>C1.3!$A$1:$H$33</oldFormula>
  </rdn>
  <rdn rId="0" localSheetId="6" customView="1" name="Z_5F332EA1_66F9_4534_98C2_3792B5EB04BE_.wvu.PrintArea" hidden="1" oldHidden="1">
    <formula>C1.4!$A$1:$G$88</formula>
    <oldFormula>C1.4!$A$1:$G$88</oldFormula>
  </rdn>
  <rdn rId="0" localSheetId="6" customView="1" name="Z_5F332EA1_66F9_4534_98C2_3792B5EB04BE_.wvu.PrintTitles" hidden="1" oldHidden="1">
    <formula>C1.4!$1:$4</formula>
    <oldFormula>C1.4!$1:$4</oldFormula>
  </rdn>
  <rdn rId="0" localSheetId="7" customView="1" name="Z_5F332EA1_66F9_4534_98C2_3792B5EB04BE_.wvu.PrintArea" hidden="1" oldHidden="1">
    <formula>C1.5!$A$1:$I$31</formula>
    <oldFormula>C1.5!$A$1:$I$31</oldFormula>
  </rdn>
  <rdn rId="0" localSheetId="8" customView="1" name="Z_5F332EA1_66F9_4534_98C2_3792B5EB04BE_.wvu.PrintArea" hidden="1" oldHidden="1">
    <formula>C1.6!$A$1:$G$20</formula>
    <oldFormula>C1.6!$A$1:$G$20</oldFormula>
  </rdn>
  <rdn rId="0" localSheetId="10" customView="1" name="Z_5F332EA1_66F9_4534_98C2_3792B5EB04BE_.wvu.PrintArea" hidden="1" oldHidden="1">
    <formula>C1.7!$A$1:$H$18</formula>
    <oldFormula>C1.7!$A$1:$H$18</oldFormula>
  </rdn>
  <rdn rId="0" localSheetId="9" customView="1" name="Z_5F332EA1_66F9_4534_98C2_3792B5EB04BE_.wvu.PrintArea" hidden="1" oldHidden="1">
    <formula>C2.1!$A$1:$H$42</formula>
    <oldFormula>C2.1!$A$1:$H$42</oldFormula>
  </rdn>
  <rdn rId="0" localSheetId="11" customView="1" name="Z_5F332EA1_66F9_4534_98C2_3792B5EB04BE_.wvu.PrintArea" hidden="1" oldHidden="1">
    <formula>C2.2!$A$1:$H$21</formula>
    <oldFormula>C2.2!$A$1:$H$21</oldFormula>
  </rdn>
  <rdn rId="0" localSheetId="12" customView="1" name="Z_5F332EA1_66F9_4534_98C2_3792B5EB04BE_.wvu.PrintArea" hidden="1" oldHidden="1">
    <formula>C3.1!$A$1:$H$23</formula>
    <oldFormula>C3.1!$A$1:$H$23</oldFormula>
  </rdn>
  <rdn rId="0" localSheetId="13" customView="1" name="Z_5F332EA1_66F9_4534_98C2_3792B5EB04BE_.wvu.PrintArea" hidden="1" oldHidden="1">
    <formula>C3.2!$A$1:$H$45</formula>
    <oldFormula>C3.2!$A$1:$H$45</oldFormula>
  </rdn>
  <rdn rId="0" localSheetId="14" customView="1" name="Z_5F332EA1_66F9_4534_98C2_3792B5EB04BE_.wvu.PrintArea" hidden="1" oldHidden="1">
    <formula>C3.3!$A$1:$H$40</formula>
    <oldFormula>C3.3!$A$1:$H$40</oldFormula>
  </rdn>
  <rdn rId="0" localSheetId="15" customView="1" name="Z_5F332EA1_66F9_4534_98C2_3792B5EB04BE_.wvu.PrintArea" hidden="1" oldHidden="1">
    <formula>C4.1!$A$1:$H$20</formula>
    <oldFormula>C4.1!$A$1:$H$20</oldFormula>
  </rdn>
  <rdn rId="0" localSheetId="16" customView="1" name="Z_5F332EA1_66F9_4534_98C2_3792B5EB04BE_.wvu.PrintArea" hidden="1" oldHidden="1">
    <formula>C4.2!$A$1:$H$28</formula>
    <oldFormula>C4.2!$A$1:$H$28</oldFormula>
  </rdn>
  <rdn rId="0" localSheetId="17" customView="1" name="Z_5F332EA1_66F9_4534_98C2_3792B5EB04BE_.wvu.PrintArea" hidden="1" oldHidden="1">
    <formula>C4.4!$A$1:$H$19</formula>
    <oldFormula>C4.4!$A$1:$H$19</oldFormula>
  </rdn>
  <rdn rId="0" localSheetId="18" customView="1" name="Z_5F332EA1_66F9_4534_98C2_3792B5EB04BE_.wvu.PrintArea" hidden="1" oldHidden="1">
    <formula>C5.1!$A$1:$I$21</formula>
    <oldFormula>C5.1!$A$1:$I$21</oldFormula>
  </rdn>
  <rdn rId="0" localSheetId="19" customView="1" name="Z_5F332EA1_66F9_4534_98C2_3792B5EB04BE_.wvu.PrintArea" hidden="1" oldHidden="1">
    <formula>C5.2!$A$1:$H$16</formula>
    <oldFormula>C5.2!$A$1:$H$16</oldFormula>
  </rdn>
  <rdn rId="0" localSheetId="20" customView="1" name="Z_5F332EA1_66F9_4534_98C2_3792B5EB04BE_.wvu.PrintArea" hidden="1" oldHidden="1">
    <formula>C5.3!$A$1:$H$18</formula>
    <oldFormula>C5.3!$A$1:$H$18</oldFormula>
  </rdn>
  <rdn rId="0" localSheetId="21" customView="1" name="Z_5F332EA1_66F9_4534_98C2_3792B5EB04BE_.wvu.PrintArea" hidden="1" oldHidden="1">
    <formula>C6.2!$A$1:$G$22</formula>
    <oldFormula>C6.2!$A$1:$G$22</oldFormula>
  </rdn>
  <rdn rId="0" localSheetId="23" customView="1" name="Z_5F332EA1_66F9_4534_98C2_3792B5EB04BE_.wvu.PrintArea" hidden="1" oldHidden="1">
    <formula>C11.1!$A$1:$H$24</formula>
    <oldFormula>C11.1!$A$1:$H$24</oldFormula>
  </rdn>
  <rdn rId="0" localSheetId="24" customView="1" name="Z_5F332EA1_66F9_4534_98C2_3792B5EB04BE_.wvu.PrintArea" hidden="1" oldHidden="1">
    <formula>C11.2!$A$1:$H$24</formula>
    <oldFormula>C11.2!$A$1:$H$24</oldFormula>
  </rdn>
  <rdn rId="0" localSheetId="25" customView="1" name="Z_5F332EA1_66F9_4534_98C2_3792B5EB04BE_.wvu.PrintArea" hidden="1" oldHidden="1">
    <formula>C11.5!$A$1:$H$31</formula>
    <oldFormula>C11.5!$A$1:$H$31</oldFormula>
  </rdn>
  <rdn rId="0" localSheetId="26" customView="1" name="Z_5F332EA1_66F9_4534_98C2_3792B5EB04BE_.wvu.PrintArea" hidden="1" oldHidden="1">
    <formula>C11.6!$A$1:$H$23</formula>
    <oldFormula>C11.6!$A$1:$H$23</oldFormula>
  </rdn>
  <rdn rId="0" localSheetId="22" customView="1" name="Z_5F332EA1_66F9_4534_98C2_3792B5EB04BE_.wvu.PrintArea" hidden="1" oldHidden="1">
    <formula>C11.7!$A$1:$H$24</formula>
    <oldFormula>C11.7!$A$1:$H$24</oldFormula>
  </rdn>
  <rdn rId="0" localSheetId="27" customView="1" name="Z_5F332EA1_66F9_4534_98C2_3792B5EB04BE_.wvu.PrintArea" hidden="1" oldHidden="1">
    <formula>C20.1!$A$1:$I$29</formula>
    <oldFormula>C20.1!$A$1:$I$29</oldFormula>
  </rdn>
  <rdn rId="0" localSheetId="28" customView="1" name="Z_5F332EA1_66F9_4534_98C2_3792B5EB04BE_.wvu.PrintArea" hidden="1" oldHidden="1">
    <formula>'Schedule C - D1000'!$A$1:$H$36</formula>
    <oldFormula>'Schedule C - D1000'!$A$1:$H$36</oldFormula>
  </rdn>
  <rdn rId="0" localSheetId="29" customView="1" name="Z_5F332EA1_66F9_4534_98C2_3792B5EB04BE_.wvu.PrintArea" hidden="1" oldHidden="1">
    <formula>'C2.3 Summary of Pricing'!$A$1:$D$72</formula>
    <oldFormula>'C2.3 Summary of Pricing'!$A$1:$D$72</oldFormula>
  </rdn>
  <rcv guid="{5F332EA1-66F9-4534-98C2-3792B5EB04BE}" action="add"/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06" sId="15">
    <oc r="D10" t="inlineStr">
      <is>
        <t>Hualing</t>
      </is>
    </oc>
    <nc r="D10" t="inlineStr">
      <is>
        <t>Hauling</t>
      </is>
    </nc>
  </rcc>
  <rfmt sheetId="15" sqref="D11" start="0" length="2147483647">
    <dxf>
      <font>
        <b val="0"/>
      </font>
    </dxf>
  </rfmt>
  <rrc rId="307" sId="13" ref="A41:XFD46" action="insertRow"/>
  <rcc rId="308" sId="13">
    <nc r="A41" t="inlineStr">
      <is>
        <t>C1.6/C1.7</t>
      </is>
    </nc>
  </rcc>
  <rcc rId="309" sId="13" odxf="1" dxf="1">
    <nc r="B41" t="inlineStr">
      <is>
        <t>C1.7.1</t>
      </is>
    </nc>
    <odxf>
      <border outline="0">
        <right style="thin">
          <color indexed="64"/>
        </right>
      </border>
    </odxf>
    <ndxf>
      <border outline="0">
        <right/>
      </border>
    </ndxf>
  </rcc>
  <rfmt sheetId="13" sqref="C41" start="0" length="0">
    <dxf>
      <font>
        <b/>
      </font>
      <alignment horizontal="general" vertical="top" wrapText="1" readingOrder="0"/>
    </dxf>
  </rfmt>
  <rfmt sheetId="13" sqref="D41" start="0" length="0">
    <dxf>
      <font>
        <color rgb="FF000000"/>
      </font>
      <alignment horizontal="center" wrapText="0" readingOrder="0"/>
      <protection locked="1"/>
    </dxf>
  </rfmt>
  <rfmt sheetId="13" sqref="E41" start="0" length="0">
    <dxf>
      <font>
        <sz val="10"/>
        <color auto="1"/>
        <name val="Arial"/>
        <scheme val="none"/>
      </font>
      <alignment horizontal="general" readingOrder="0"/>
    </dxf>
  </rfmt>
  <rfmt sheetId="13" sqref="F41" start="0" length="0">
    <dxf>
      <font>
        <sz val="10"/>
        <color auto="1"/>
        <name val="Arial"/>
        <scheme val="none"/>
      </font>
      <numFmt numFmtId="0" formatCode="General"/>
      <alignment horizontal="general" readingOrder="0"/>
    </dxf>
  </rfmt>
  <rfmt sheetId="13" sqref="G41" start="0" length="0">
    <dxf>
      <font>
        <sz val="10"/>
        <color auto="1"/>
        <name val="Arial"/>
        <scheme val="none"/>
      </font>
      <alignment horizontal="general" readingOrder="0"/>
      <border outline="0">
        <bottom/>
      </border>
    </dxf>
  </rfmt>
  <rfmt sheetId="13" s="1" sqref="H41" start="0" length="0">
    <dxf>
      <numFmt numFmtId="0" formatCode="General"/>
      <alignment vertical="bottom" readingOrder="0"/>
      <border outline="0">
        <left/>
        <right/>
        <top/>
        <bottom/>
      </border>
      <protection locked="0"/>
    </dxf>
  </rfmt>
  <rcc rId="310" sId="13" odxf="1" dxf="1">
    <nc r="B42" t="inlineStr">
      <is>
        <t>C1.7.1.3</t>
      </is>
    </nc>
    <odxf>
      <border outline="0">
        <right style="thin">
          <color indexed="64"/>
        </right>
      </border>
    </odxf>
    <ndxf>
      <border outline="0">
        <right/>
      </border>
    </ndxf>
  </rcc>
  <rfmt sheetId="13" sqref="C42" start="0" length="0">
    <dxf>
      <font>
        <color rgb="FF000000"/>
      </font>
      <alignment horizontal="general" vertical="top" wrapText="1" readingOrder="0"/>
    </dxf>
  </rfmt>
  <rfmt sheetId="13" sqref="D42" start="0" length="0">
    <dxf>
      <alignment horizontal="center" wrapText="0" readingOrder="0"/>
      <protection locked="1"/>
    </dxf>
  </rfmt>
  <rfmt sheetId="13" sqref="E42" start="0" length="0">
    <dxf>
      <font>
        <sz val="10"/>
        <color auto="1"/>
        <name val="Arial"/>
        <scheme val="none"/>
      </font>
      <numFmt numFmtId="2" formatCode="0.00"/>
      <protection locked="0"/>
    </dxf>
  </rfmt>
  <rfmt sheetId="13" s="1" sqref="F42" start="0" length="0">
    <dxf>
      <font>
        <sz val="10"/>
        <color auto="1"/>
        <name val="Arial"/>
        <scheme val="none"/>
      </font>
      <numFmt numFmtId="166" formatCode="_-[$R-1C09]* #,##0.00_-;\-[$R-1C09]* #,##0.00_-;_-[$R-1C09]* &quot;-&quot;??_-;_-@_-"/>
      <alignment horizontal="general" readingOrder="0"/>
      <protection locked="0"/>
    </dxf>
  </rfmt>
  <rfmt sheetId="13" sqref="G42" start="0" length="0">
    <dxf>
      <font>
        <sz val="10"/>
        <color auto="1"/>
        <name val="Arial"/>
        <scheme val="none"/>
      </font>
      <alignment horizontal="general" readingOrder="0"/>
      <protection locked="1"/>
    </dxf>
  </rfmt>
  <rfmt sheetId="13" s="1" sqref="H42" start="0" length="0">
    <dxf>
      <numFmt numFmtId="0" formatCode="General"/>
      <alignment vertical="bottom" readingOrder="0"/>
      <border outline="0">
        <left/>
        <right/>
        <top/>
        <bottom/>
      </border>
      <protection locked="0"/>
    </dxf>
  </rfmt>
  <rcc rId="311" sId="13" odxf="1" dxf="1">
    <nc r="B43" t="inlineStr">
      <is>
        <t>C1.7.2</t>
      </is>
    </nc>
    <odxf>
      <border outline="0">
        <right style="thin">
          <color indexed="64"/>
        </right>
      </border>
    </odxf>
    <ndxf>
      <border outline="0">
        <right/>
      </border>
    </ndxf>
  </rcc>
  <rfmt sheetId="13" sqref="C43" start="0" length="0">
    <dxf>
      <font>
        <b/>
      </font>
      <alignment horizontal="general" vertical="top" wrapText="1" readingOrder="0"/>
    </dxf>
  </rfmt>
  <rfmt sheetId="13" sqref="D43" start="0" length="0">
    <dxf>
      <font>
        <color rgb="FF000000"/>
      </font>
      <alignment horizontal="center" wrapText="0" readingOrder="0"/>
      <protection locked="1"/>
    </dxf>
  </rfmt>
  <rfmt sheetId="13" sqref="E43" start="0" length="0">
    <dxf>
      <font>
        <sz val="10"/>
        <color auto="1"/>
        <name val="Arial"/>
        <scheme val="none"/>
      </font>
      <alignment horizontal="general" readingOrder="0"/>
    </dxf>
  </rfmt>
  <rfmt sheetId="13" sqref="F43" start="0" length="0">
    <dxf>
      <font>
        <sz val="10"/>
        <color auto="1"/>
        <name val="Arial"/>
        <scheme val="none"/>
      </font>
      <numFmt numFmtId="0" formatCode="General"/>
      <alignment horizontal="general" readingOrder="0"/>
    </dxf>
  </rfmt>
  <rfmt sheetId="13" sqref="G43" start="0" length="0">
    <dxf>
      <font>
        <sz val="10"/>
        <color auto="1"/>
        <name val="Arial"/>
        <scheme val="none"/>
      </font>
      <alignment horizontal="general" readingOrder="0"/>
      <border outline="0">
        <bottom/>
      </border>
    </dxf>
  </rfmt>
  <rfmt sheetId="13" s="1" sqref="H43" start="0" length="0">
    <dxf>
      <numFmt numFmtId="0" formatCode="General"/>
      <alignment vertical="bottom" readingOrder="0"/>
      <border outline="0">
        <left/>
        <right/>
        <top/>
        <bottom/>
      </border>
      <protection locked="0"/>
    </dxf>
  </rfmt>
  <rcc rId="312" sId="13" odxf="1" dxf="1">
    <nc r="B44" t="inlineStr">
      <is>
        <t>C1.7.2.2</t>
      </is>
    </nc>
    <odxf>
      <border outline="0">
        <right style="thin">
          <color indexed="64"/>
        </right>
      </border>
    </odxf>
    <ndxf>
      <border outline="0">
        <right/>
      </border>
    </ndxf>
  </rcc>
  <rfmt sheetId="13" sqref="C44" start="0" length="0">
    <dxf>
      <font>
        <b/>
      </font>
      <alignment horizontal="general" vertical="top" wrapText="1" readingOrder="0"/>
    </dxf>
  </rfmt>
  <rfmt sheetId="13" sqref="D44" start="0" length="0">
    <dxf>
      <font>
        <color rgb="FF000000"/>
      </font>
      <alignment horizontal="center" wrapText="0" readingOrder="0"/>
      <protection locked="1"/>
    </dxf>
  </rfmt>
  <rfmt sheetId="13" sqref="E44" start="0" length="0">
    <dxf>
      <font>
        <sz val="10"/>
        <color auto="1"/>
        <name val="Arial"/>
        <scheme val="none"/>
      </font>
      <alignment horizontal="general" readingOrder="0"/>
    </dxf>
  </rfmt>
  <rfmt sheetId="13" sqref="F44" start="0" length="0">
    <dxf>
      <font>
        <sz val="10"/>
        <color auto="1"/>
        <name val="Arial"/>
        <scheme val="none"/>
      </font>
      <numFmt numFmtId="0" formatCode="General"/>
      <alignment horizontal="general" readingOrder="0"/>
    </dxf>
  </rfmt>
  <rfmt sheetId="13" sqref="G44" start="0" length="0">
    <dxf>
      <font>
        <sz val="10"/>
        <color auto="1"/>
        <name val="Arial"/>
        <scheme val="none"/>
      </font>
      <alignment horizontal="general" readingOrder="0"/>
      <border outline="0">
        <bottom/>
      </border>
    </dxf>
  </rfmt>
  <rfmt sheetId="13" s="1" sqref="H44" start="0" length="0">
    <dxf>
      <numFmt numFmtId="0" formatCode="General"/>
      <alignment vertical="bottom" readingOrder="0"/>
      <border outline="0">
        <left/>
        <right/>
        <top/>
        <bottom/>
      </border>
      <protection locked="0"/>
    </dxf>
  </rfmt>
  <rfmt sheetId="13" sqref="B45" start="0" length="0">
    <dxf>
      <border outline="0">
        <right/>
      </border>
    </dxf>
  </rfmt>
  <rfmt sheetId="13" sqref="C45" start="0" length="0">
    <dxf>
      <font>
        <color theme="1"/>
      </font>
      <alignment horizontal="left" wrapText="1" readingOrder="0"/>
      <border outline="0">
        <right/>
      </border>
    </dxf>
  </rfmt>
  <rfmt sheetId="13" sqref="D45" start="0" length="0">
    <dxf>
      <alignment horizontal="center" readingOrder="0"/>
      <protection locked="1"/>
    </dxf>
  </rfmt>
  <rfmt sheetId="13" sqref="E45" start="0" length="0">
    <dxf>
      <font>
        <sz val="10"/>
        <color auto="1"/>
        <name val="Arial"/>
        <scheme val="none"/>
      </font>
    </dxf>
  </rfmt>
  <rfmt sheetId="13" s="1" sqref="F45" start="0" length="0">
    <dxf>
      <font>
        <sz val="10"/>
        <color auto="1"/>
        <name val="Arial"/>
        <scheme val="none"/>
      </font>
      <numFmt numFmtId="166" formatCode="_-[$R-1C09]* #,##0.00_-;\-[$R-1C09]* #,##0.00_-;_-[$R-1C09]* &quot;-&quot;??_-;_-@_-"/>
      <alignment horizontal="general" readingOrder="0"/>
      <protection locked="0"/>
    </dxf>
  </rfmt>
  <rfmt sheetId="13" sqref="G45" start="0" length="0">
    <dxf>
      <font>
        <sz val="10"/>
        <color auto="1"/>
        <name val="Arial"/>
        <scheme val="none"/>
      </font>
      <alignment horizontal="general" readingOrder="0"/>
      <protection locked="1"/>
    </dxf>
  </rfmt>
  <rfmt sheetId="13" s="1" sqref="H45" start="0" length="0">
    <dxf>
      <numFmt numFmtId="0" formatCode="General"/>
      <alignment vertical="bottom" readingOrder="0"/>
      <border outline="0">
        <left/>
        <right/>
        <top/>
        <bottom/>
      </border>
      <protection locked="0"/>
    </dxf>
  </rfmt>
  <rfmt sheetId="13" sqref="B46" start="0" length="0">
    <dxf>
      <border outline="0">
        <right/>
      </border>
    </dxf>
  </rfmt>
  <rfmt sheetId="13" sqref="C46" start="0" length="0">
    <dxf>
      <font>
        <color rgb="FF000000"/>
      </font>
      <alignment horizontal="general" wrapText="1" readingOrder="0"/>
      <border outline="0">
        <right/>
        <bottom/>
      </border>
    </dxf>
  </rfmt>
  <rfmt sheetId="13" sqref="D46" start="0" length="0">
    <dxf>
      <alignment horizontal="center" readingOrder="0"/>
      <border outline="0">
        <bottom/>
      </border>
      <protection locked="1"/>
    </dxf>
  </rfmt>
  <rfmt sheetId="13" sqref="E46" start="0" length="0">
    <dxf>
      <font>
        <sz val="10"/>
        <color auto="1"/>
        <name val="Arial"/>
        <scheme val="none"/>
      </font>
    </dxf>
  </rfmt>
  <rfmt sheetId="13" s="1" sqref="F46" start="0" length="0">
    <dxf>
      <font>
        <sz val="10"/>
        <color auto="1"/>
        <name val="Arial"/>
        <scheme val="none"/>
      </font>
      <numFmt numFmtId="166" formatCode="_-[$R-1C09]* #,##0.00_-;\-[$R-1C09]* #,##0.00_-;_-[$R-1C09]* &quot;-&quot;??_-;_-@_-"/>
      <alignment horizontal="general" readingOrder="0"/>
      <protection locked="0"/>
    </dxf>
  </rfmt>
  <rfmt sheetId="13" sqref="G46" start="0" length="0">
    <dxf>
      <font>
        <sz val="10"/>
        <color auto="1"/>
        <name val="Arial"/>
        <scheme val="none"/>
      </font>
      <alignment horizontal="general" readingOrder="0"/>
      <protection locked="1"/>
    </dxf>
  </rfmt>
  <rfmt sheetId="13" s="1" sqref="H46" start="0" length="0">
    <dxf>
      <numFmt numFmtId="0" formatCode="General"/>
      <alignment vertical="bottom" readingOrder="0"/>
      <border outline="0">
        <left/>
        <right/>
        <top/>
        <bottom/>
      </border>
      <protection locked="0"/>
    </dxf>
  </rfmt>
  <rcc rId="313" sId="13" odxf="1" s="1" dxf="1">
    <nc r="H46">
      <f>F46*G46</f>
    </nc>
    <ndxf>
      <numFmt numFmtId="166" formatCode="_-[$R-1C09]* #,##0.00_-;\-[$R-1C09]* #,##0.00_-;_-[$R-1C09]* &quot;-&quot;??_-;_-@_-"/>
      <alignment vertical="center" readingOrder="0"/>
      <border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  <protection locked="1"/>
    </ndxf>
  </rcc>
  <rcc rId="314" sId="13" odxf="1" dxf="1" numFmtId="34">
    <nc r="G46">
      <v>8.5</v>
    </nc>
    <ndxf>
      <protection locked="0"/>
    </ndxf>
  </rcc>
  <rcc rId="315" sId="13" odxf="1" s="1" dxf="1">
    <nc r="F46">
      <f>F45*0.1</f>
    </nc>
    <ndxf>
      <numFmt numFmtId="0" formatCode="General"/>
      <alignment horizontal="center" readingOrder="0"/>
      <protection locked="1"/>
    </ndxf>
  </rcc>
  <rcc rId="316" sId="13" odxf="1" dxf="1">
    <nc r="E46" t="inlineStr">
      <is>
        <r>
          <t>cubic metre - kilometre (m</t>
        </r>
        <r>
          <rPr>
            <vertAlign val="superscript"/>
            <sz val="10"/>
            <color rgb="FF000000"/>
            <rFont val="Arial"/>
            <family val="2"/>
          </rPr>
          <t xml:space="preserve">3 </t>
        </r>
        <r>
          <rPr>
            <sz val="10"/>
            <color rgb="FF000000"/>
            <rFont val="Arial"/>
            <family val="2"/>
          </rPr>
          <t>- km)</t>
        </r>
      </is>
    </nc>
    <ndxf>
      <font>
        <sz val="10"/>
        <color rgb="FF000000"/>
        <name val="Arial"/>
        <scheme val="none"/>
      </font>
      <alignment wrapText="1" readingOrder="0"/>
      <border outline="0">
        <bottom/>
      </border>
    </ndxf>
  </rcc>
  <rcc rId="317" sId="13" odxf="1" dxf="1">
    <nc r="D46" t="inlineStr">
      <is>
        <t>Boulders, hard material and concrete</t>
      </is>
    </nc>
    <ndxf>
      <alignment horizontal="general" readingOrder="0"/>
      <border outline="0">
        <right/>
      </border>
      <protection locked="0"/>
    </ndxf>
  </rcc>
  <rcc rId="318" sId="13" odxf="1" s="1" dxf="1">
    <nc r="H45">
      <f>F45*G45</f>
    </nc>
    <ndxf>
      <numFmt numFmtId="166" formatCode="_-[$R-1C09]* #,##0.00_-;\-[$R-1C09]* #,##0.00_-;_-[$R-1C09]* &quot;-&quot;??_-;_-@_-"/>
      <alignment vertical="center" readingOrder="0"/>
      <border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  <protection locked="1"/>
    </ndxf>
  </rcc>
  <rcc rId="319" sId="13" odxf="1" dxf="1" numFmtId="34">
    <nc r="G45">
      <v>8.5</v>
    </nc>
    <ndxf>
      <protection locked="0"/>
    </ndxf>
  </rcc>
  <rfmt sheetId="13" s="1" sqref="F45" start="0" length="0">
    <dxf>
      <numFmt numFmtId="0" formatCode="General"/>
      <alignment horizontal="center" readingOrder="0"/>
      <protection locked="1"/>
    </dxf>
  </rfmt>
  <rcc rId="320" sId="13" odxf="1" dxf="1">
    <nc r="E45" t="inlineStr">
      <is>
        <r>
          <t>cubic metre - kilometre (m</t>
        </r>
        <r>
          <rPr>
            <vertAlign val="superscript"/>
            <sz val="10"/>
            <color rgb="FF000000"/>
            <rFont val="Arial"/>
            <family val="2"/>
          </rPr>
          <t xml:space="preserve">3 </t>
        </r>
        <r>
          <rPr>
            <sz val="10"/>
            <color rgb="FF000000"/>
            <rFont val="Arial"/>
            <family val="2"/>
          </rPr>
          <t>- km)</t>
        </r>
      </is>
    </nc>
    <ndxf>
      <font>
        <sz val="10"/>
        <color rgb="FF000000"/>
        <name val="Arial"/>
        <scheme val="none"/>
      </font>
      <alignment wrapText="1" readingOrder="0"/>
    </ndxf>
  </rcc>
  <rcc rId="321" sId="13" odxf="1" dxf="1">
    <nc r="D45" t="inlineStr">
      <is>
        <t>Cleared and grubbed material (organic matter and all other unsuitable or waste material)</t>
      </is>
    </nc>
    <ndxf>
      <font>
        <color theme="1"/>
      </font>
      <alignment horizontal="left" readingOrder="0"/>
      <border outline="0">
        <right/>
      </border>
      <protection locked="0"/>
    </ndxf>
  </rcc>
  <rfmt sheetId="13" s="1" sqref="H44" start="0" length="0">
    <dxf>
      <numFmt numFmtId="166" formatCode="_-[$R-1C09]* #,##0.00_-;\-[$R-1C09]* #,##0.00_-;_-[$R-1C09]* &quot;-&quot;??_-;_-@_-"/>
      <alignment vertical="center" readingOrder="0"/>
      <border outline="0">
        <left style="thin">
          <color indexed="64"/>
        </left>
        <right style="thin">
          <color indexed="64"/>
        </right>
        <top style="hair">
          <color indexed="64"/>
        </top>
      </border>
    </dxf>
  </rfmt>
  <rfmt sheetId="13" s="1" sqref="G44" start="0" length="0">
    <dxf>
      <numFmt numFmtId="0" formatCode="General"/>
      <border outline="0">
        <bottom style="hair">
          <color indexed="64"/>
        </bottom>
      </border>
      <protection locked="1"/>
    </dxf>
  </rfmt>
  <rfmt sheetId="13" sqref="E44" start="0" length="0">
    <dxf>
      <font>
        <sz val="10"/>
        <color auto="1"/>
        <name val="Arial"/>
        <scheme val="none"/>
      </font>
      <alignment horizontal="center" readingOrder="0"/>
    </dxf>
  </rfmt>
  <rcc rId="322" sId="13" odxf="1" dxf="1">
    <nc r="D44" t="inlineStr">
      <is>
        <t>Hauling material to spoil and off-loading it at a designated spoil or stockpile area:</t>
      </is>
    </nc>
    <ndxf>
      <font>
        <b/>
      </font>
      <alignment horizontal="general" vertical="top" wrapText="1" readingOrder="0"/>
      <protection locked="0"/>
    </ndxf>
  </rcc>
  <rfmt sheetId="13" s="1" sqref="H43" start="0" length="0">
    <dxf>
      <numFmt numFmtId="166" formatCode="_-[$R-1C09]* #,##0.00_-;\-[$R-1C09]* #,##0.00_-;_-[$R-1C09]* &quot;-&quot;??_-;_-@_-"/>
      <alignment vertical="center" readingOrder="0"/>
      <border outline="0">
        <left style="thin">
          <color indexed="64"/>
        </left>
        <right style="thin">
          <color indexed="64"/>
        </right>
        <top style="hair">
          <color indexed="64"/>
        </top>
      </border>
    </dxf>
  </rfmt>
  <rfmt sheetId="13" s="1" sqref="G43" start="0" length="0">
    <dxf>
      <numFmt numFmtId="0" formatCode="General"/>
      <border outline="0">
        <bottom style="hair">
          <color indexed="64"/>
        </bottom>
      </border>
      <protection locked="1"/>
    </dxf>
  </rfmt>
  <rfmt sheetId="13" sqref="E43" start="0" length="0">
    <dxf>
      <font>
        <sz val="10"/>
        <color auto="1"/>
        <name val="Arial"/>
        <scheme val="none"/>
      </font>
      <alignment horizontal="center" readingOrder="0"/>
    </dxf>
  </rfmt>
  <rcc rId="323" sId="13" odxf="1" dxf="1">
    <nc r="D43" t="inlineStr">
      <is>
        <t>Hauling</t>
      </is>
    </nc>
    <ndxf>
      <font>
        <b/>
      </font>
      <alignment horizontal="general" vertical="top" wrapText="1" readingOrder="0"/>
      <protection locked="0"/>
    </ndxf>
  </rcc>
  <rcc rId="324" sId="13" odxf="1" s="1" dxf="1">
    <nc r="H42">
      <f>F42*G42</f>
    </nc>
    <ndxf>
      <numFmt numFmtId="166" formatCode="_-[$R-1C09]* #,##0.00_-;\-[$R-1C09]* #,##0.00_-;_-[$R-1C09]* &quot;-&quot;??_-;_-@_-"/>
      <alignment vertical="center" readingOrder="0"/>
      <border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  <protection locked="1"/>
    </ndxf>
  </rcc>
  <rcc rId="325" sId="13" odxf="1" dxf="1" numFmtId="34">
    <nc r="G42">
      <v>30</v>
    </nc>
    <ndxf>
      <protection locked="0"/>
    </ndxf>
  </rcc>
  <rfmt sheetId="13" s="1" sqref="F42" start="0" length="0">
    <dxf>
      <numFmt numFmtId="2" formatCode="0.00"/>
      <alignment horizontal="center" readingOrder="0"/>
    </dxf>
  </rfmt>
  <rcc rId="326" sId="13" odxf="1" dxf="1">
    <nc r="E42" t="inlineStr">
      <is>
        <r>
          <t>cubic metre (m</t>
        </r>
        <r>
          <rPr>
            <vertAlign val="superscript"/>
            <sz val="10"/>
            <color rgb="FF000000"/>
            <rFont val="Arial"/>
            <family val="2"/>
          </rPr>
          <t>3</t>
        </r>
        <r>
          <rPr>
            <sz val="10"/>
            <color rgb="FF000000"/>
            <rFont val="Arial"/>
            <family val="2"/>
          </rPr>
          <t>)</t>
        </r>
      </is>
    </nc>
    <ndxf>
      <font>
        <sz val="10"/>
        <color rgb="FF000000"/>
        <name val="Arial"/>
        <scheme val="none"/>
      </font>
      <numFmt numFmtId="0" formatCode="General"/>
      <protection locked="1"/>
    </ndxf>
  </rcc>
  <rcc rId="327" sId="13" odxf="1" dxf="1">
    <nc r="D42" t="inlineStr">
      <is>
        <t>Loading by hand only from stockpile or heaps when labour enhancement work is specified or it is not possible to use machines</t>
      </is>
    </nc>
    <ndxf>
      <alignment horizontal="general" vertical="top" wrapText="1" readingOrder="0"/>
      <protection locked="0"/>
    </ndxf>
  </rcc>
  <rfmt sheetId="13" s="1" sqref="H41" start="0" length="0">
    <dxf>
      <numFmt numFmtId="166" formatCode="_-[$R-1C09]* #,##0.00_-;\-[$R-1C09]* #,##0.00_-;_-[$R-1C09]* &quot;-&quot;??_-;_-@_-"/>
      <alignment vertical="center" readingOrder="0"/>
      <border outline="0">
        <left style="thin">
          <color indexed="64"/>
        </left>
        <right style="thin">
          <color indexed="64"/>
        </right>
        <top style="hair">
          <color indexed="64"/>
        </top>
      </border>
    </dxf>
  </rfmt>
  <rfmt sheetId="13" s="1" sqref="G41" start="0" length="0">
    <dxf>
      <numFmt numFmtId="0" formatCode="General"/>
      <border outline="0">
        <bottom style="hair">
          <color indexed="64"/>
        </bottom>
      </border>
      <protection locked="1"/>
    </dxf>
  </rfmt>
  <rfmt sheetId="13" sqref="E41" start="0" length="0">
    <dxf>
      <font>
        <sz val="10"/>
        <color auto="1"/>
        <name val="Arial"/>
        <scheme val="none"/>
      </font>
      <alignment horizontal="center" readingOrder="0"/>
    </dxf>
  </rfmt>
  <rcc rId="328" sId="13" odxf="1" dxf="1">
    <nc r="D41" t="inlineStr">
      <is>
        <t>Loading</t>
      </is>
    </nc>
    <ndxf>
      <font>
        <b/>
      </font>
      <alignment horizontal="general" vertical="top" wrapText="1" readingOrder="0"/>
      <protection locked="0"/>
    </ndxf>
  </rcc>
  <rcc rId="329" sId="13" numFmtId="4">
    <oc r="F9">
      <v>152.50608</v>
    </oc>
    <nc r="F9">
      <f>101.67+152.50608</f>
    </nc>
  </rcc>
  <rcc rId="330" sId="13" numFmtId="4">
    <oc r="F10">
      <v>7.6253039999999999</v>
    </oc>
    <nc r="F10">
      <f>5.08+7.625304</f>
    </nc>
  </rcc>
  <rrc rId="331" sId="13" ref="A7:XFD7" action="deleteRow">
    <rfmt sheetId="13" xfDxf="1" sqref="A7:XFD7" start="0" length="0">
      <dxf>
        <protection locked="0"/>
      </dxf>
    </rfmt>
    <rfmt sheetId="13" sqref="A7" start="0" length="0">
      <dxf>
        <font>
          <sz val="10"/>
          <color auto="1"/>
          <name val="Arial"/>
          <scheme val="none"/>
        </font>
        <alignment horizontal="left" vertical="center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13" sqref="B7" start="0" length="0">
      <dxf>
        <font>
          <sz val="10"/>
          <color auto="1"/>
          <name val="Arial"/>
          <scheme val="none"/>
        </font>
        <alignment horizontal="left" vertical="center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13" dxf="1">
      <nc r="C7" t="inlineStr">
        <is>
          <t>(a)</t>
        </is>
      </nc>
      <ndxf>
        <font>
          <sz val="10"/>
          <color auto="1"/>
          <name val="Arial"/>
          <scheme val="none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13" dxf="1">
      <nc r="D7" t="inlineStr">
        <is>
          <t>0m to 1,5m</t>
        </is>
      </nc>
      <ndxf>
        <font>
          <sz val="10"/>
          <color rgb="FF000000"/>
          <name val="Arial"/>
          <scheme val="none"/>
        </font>
        <alignment vertical="center" wrapText="1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13" dxf="1">
      <nc r="E7" t="inlineStr">
        <is>
          <r>
            <t>cubic metre (m</t>
          </r>
          <r>
            <rPr>
              <vertAlign val="superscript"/>
              <sz val="10"/>
              <color rgb="FF000000"/>
              <rFont val="Arial"/>
              <family val="2"/>
            </rPr>
            <t>3</t>
          </r>
          <r>
            <rPr>
              <sz val="10"/>
              <color rgb="FF000000"/>
              <rFont val="Arial"/>
              <family val="2"/>
            </rPr>
            <t>)</t>
          </r>
        </is>
      </nc>
      <ndxf>
        <font>
          <sz val="10"/>
          <color rgb="FF000000"/>
          <name val="Arial"/>
          <scheme val="none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  <protection locked="1"/>
      </ndxf>
    </rcc>
    <rcc rId="0" sId="13" dxf="1" numFmtId="4">
      <nc r="F7">
        <v>101.67072</v>
      </nc>
      <ndxf>
        <font>
          <sz val="10"/>
          <color auto="1"/>
          <name val="Arial"/>
          <scheme val="none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13" s="1" dxf="1" numFmtId="34">
      <nc r="G7">
        <v>75</v>
      </nc>
      <ndxf>
        <font>
          <sz val="10"/>
          <color auto="1"/>
          <name val="Arial"/>
          <scheme val="none"/>
        </font>
        <numFmt numFmtId="166" formatCode="_-[$R-1C09]* #,##0.00_-;\-[$R-1C09]* #,##0.00_-;_-[$R-1C09]* &quot;-&quot;??_-;_-@_-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13" s="1" dxf="1">
      <nc r="H7">
        <f>F7*G7</f>
      </nc>
      <ndxf>
        <numFmt numFmtId="166" formatCode="_-[$R-1C09]* #,##0.00_-;\-[$R-1C09]* #,##0.00_-;_-[$R-1C09]* &quot;-&quot;??_-;_-@_-"/>
        <alignment vertical="center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  <protection locked="1"/>
      </ndxf>
    </rcc>
  </rrc>
  <rrc rId="332" sId="13" ref="A7:XFD7" action="deleteRow">
    <rfmt sheetId="13" xfDxf="1" sqref="A7:XFD7" start="0" length="0">
      <dxf>
        <protection locked="0"/>
      </dxf>
    </rfmt>
    <rfmt sheetId="13" sqref="A7" start="0" length="0">
      <dxf>
        <font>
          <sz val="10"/>
          <color auto="1"/>
          <name val="Arial"/>
          <scheme val="none"/>
        </font>
        <alignment horizontal="left" vertical="center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dxf>
    </rfmt>
    <rfmt sheetId="13" sqref="B7" start="0" length="0">
      <dxf>
        <font>
          <sz val="10"/>
          <color auto="1"/>
          <name val="Arial"/>
          <scheme val="none"/>
        </font>
        <alignment horizontal="left" vertical="center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13" dxf="1">
      <nc r="C7" t="inlineStr">
        <is>
          <t>(b)</t>
        </is>
      </nc>
      <ndxf>
        <font>
          <sz val="10"/>
          <color auto="1"/>
          <name val="Arial"/>
          <scheme val="none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13" dxf="1">
      <nc r="D7" t="inlineStr">
        <is>
          <t>Exceeding 1,5m and up to 3,0m</t>
        </is>
      </nc>
      <ndxf>
        <font>
          <sz val="10"/>
          <color rgb="FF000000"/>
          <name val="Arial"/>
          <scheme val="none"/>
        </font>
        <alignment vertical="center" wrapText="1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13" dxf="1">
      <nc r="E7" t="inlineStr">
        <is>
          <r>
            <t>cubic metre (m</t>
          </r>
          <r>
            <rPr>
              <vertAlign val="superscript"/>
              <sz val="10"/>
              <color rgb="FF000000"/>
              <rFont val="Arial"/>
              <family val="2"/>
            </rPr>
            <t>3</t>
          </r>
          <r>
            <rPr>
              <sz val="10"/>
              <color rgb="FF000000"/>
              <rFont val="Arial"/>
              <family val="2"/>
            </rPr>
            <t>)</t>
          </r>
        </is>
      </nc>
      <ndxf>
        <font>
          <sz val="10"/>
          <color rgb="FF000000"/>
          <name val="Arial"/>
          <scheme val="none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  <protection locked="1"/>
      </ndxf>
    </rcc>
    <rcc rId="0" sId="13" dxf="1" numFmtId="4">
      <nc r="F7">
        <v>5.0835360000000005</v>
      </nc>
      <ndxf>
        <font>
          <sz val="10"/>
          <color auto="1"/>
          <name val="Arial"/>
          <scheme val="none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13" s="1" dxf="1" numFmtId="34">
      <nc r="G7">
        <v>100</v>
      </nc>
      <ndxf>
        <font>
          <sz val="10"/>
          <color auto="1"/>
          <name val="Arial"/>
          <scheme val="none"/>
        </font>
        <numFmt numFmtId="166" formatCode="_-[$R-1C09]* #,##0.00_-;\-[$R-1C09]* #,##0.00_-;_-[$R-1C09]* &quot;-&quot;??_-;_-@_-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13" s="1" dxf="1">
      <nc r="H7">
        <f>F7*G7</f>
      </nc>
      <ndxf>
        <numFmt numFmtId="166" formatCode="_-[$R-1C09]* #,##0.00_-;\-[$R-1C09]* #,##0.00_-;_-[$R-1C09]* &quot;-&quot;??_-;_-@_-"/>
        <alignment vertical="center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  <protection locked="1"/>
      </ndxf>
    </rcc>
  </rrc>
  <rfmt sheetId="13" sqref="F43" start="0" length="0">
    <dxf>
      <numFmt numFmtId="2" formatCode="0.00"/>
    </dxf>
  </rfmt>
  <rcc rId="333" sId="13">
    <nc r="F40">
      <f>F7+F8+F9</f>
    </nc>
  </rcc>
  <rcc rId="334" sId="13">
    <nc r="F43">
      <f>F40*4</f>
    </nc>
  </rcc>
  <rfmt sheetId="13" sqref="F44">
    <dxf>
      <numFmt numFmtId="174" formatCode="0.00000"/>
    </dxf>
  </rfmt>
  <rfmt sheetId="13" sqref="F44">
    <dxf>
      <numFmt numFmtId="175" formatCode="0.0000"/>
    </dxf>
  </rfmt>
  <rfmt sheetId="13" sqref="F44">
    <dxf>
      <numFmt numFmtId="176" formatCode="0.000"/>
    </dxf>
  </rfmt>
  <rfmt sheetId="13" sqref="F44">
    <dxf>
      <numFmt numFmtId="2" formatCode="0.00"/>
    </dxf>
  </rfmt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5" sId="13">
    <oc r="D44" t="inlineStr">
      <is>
        <t>Boulders, hard material and concrete</t>
      </is>
    </oc>
    <nc r="D44"/>
  </rcc>
  <rcc rId="336" sId="13">
    <oc r="E44" t="inlineStr">
      <is>
        <r>
          <t>cubic metre - kilometre (m</t>
        </r>
        <r>
          <rPr>
            <vertAlign val="superscript"/>
            <sz val="10"/>
            <color rgb="FF000000"/>
            <rFont val="Arial"/>
            <family val="2"/>
          </rPr>
          <t xml:space="preserve">3 </t>
        </r>
        <r>
          <rPr>
            <sz val="10"/>
            <color rgb="FF000000"/>
            <rFont val="Arial"/>
            <family val="2"/>
          </rPr>
          <t>- km)</t>
        </r>
      </is>
    </oc>
    <nc r="E44"/>
  </rcc>
  <rcc rId="337" sId="13">
    <oc r="F44">
      <f>F43*0.1</f>
    </oc>
    <nc r="F44"/>
  </rcc>
  <rcc rId="338" sId="13" numFmtId="34">
    <oc r="G44">
      <v>8.5</v>
    </oc>
    <nc r="G44"/>
  </rcc>
  <rcc rId="339" sId="13">
    <oc r="H44">
      <f>F44*G44</f>
    </oc>
    <nc r="H44"/>
  </rcc>
  <rcc rId="340" sId="12" odxf="1" dxf="1">
    <oc r="D14" t="inlineStr">
      <is>
        <t>Hauling material for use in the Works and off-loading it on the site of the Works:</t>
      </is>
    </oc>
    <nc r="D14" t="inlineStr">
      <is>
        <t>Hauling material to spoil and off-loading it at a designated spoil or stockpile area:</t>
      </is>
    </nc>
    <odxf>
      <font>
        <b val="0"/>
        <color rgb="FF000000"/>
      </font>
      <alignment horizontal="left" vertical="center" readingOrder="0"/>
    </odxf>
    <ndxf>
      <font>
        <b/>
        <color rgb="FF000000"/>
      </font>
      <alignment horizontal="general" vertical="top" readingOrder="0"/>
    </ndxf>
  </rcc>
  <rcc rId="341" sId="12" odxf="1" dxf="1">
    <oc r="D15" t="inlineStr">
      <is>
        <t xml:space="preserve">Soil, gravel, crushed stone and pavement layer material
</t>
      </is>
    </oc>
    <nc r="D15" t="inlineStr">
      <is>
        <t>Cleared and grubbed material (organic matter and all other unsuitable or waste material)</t>
      </is>
    </nc>
    <odxf>
      <font/>
      <alignment horizontal="general" readingOrder="0"/>
      <border outline="0">
        <right style="thin">
          <color indexed="64"/>
        </right>
      </border>
    </odxf>
    <ndxf>
      <font>
        <color theme="1"/>
      </font>
      <alignment horizontal="left" readingOrder="0"/>
      <border outline="0">
        <right/>
      </border>
    </ndxf>
  </rcc>
  <rcc rId="342" sId="12" quotePrefix="1">
    <oc r="B14" t="inlineStr">
      <is>
        <t>C1.7.2.1</t>
      </is>
    </oc>
    <nc r="B14" t="inlineStr">
      <is>
        <t>C1.7.2.2</t>
      </is>
    </nc>
  </rcc>
  <rcc rId="343" sId="13">
    <nc r="C43" t="inlineStr">
      <is>
        <t>(a)</t>
      </is>
    </nc>
  </rcc>
  <rcc rId="344" sId="24" quotePrefix="1">
    <nc r="B18" t="inlineStr">
      <is>
        <t>C1.7.2.2</t>
      </is>
    </nc>
  </rcc>
  <rcc rId="345" sId="24" quotePrefix="1">
    <nc r="C18" t="inlineStr">
      <is>
        <t>(b)</t>
      </is>
    </nc>
  </rcc>
  <rcc rId="346" sId="24" odxf="1" dxf="1">
    <nc r="D18" t="inlineStr">
      <is>
        <t>Soil and gravel material</t>
      </is>
    </nc>
    <odxf>
      <alignment horizontal="justify" readingOrder="0"/>
    </odxf>
    <ndxf>
      <alignment horizontal="general" readingOrder="0"/>
    </ndxf>
  </rcc>
  <rcc rId="347" sId="24">
    <nc r="E18" t="inlineStr">
      <is>
        <t>cubic metre - kilometre (m3 - km)</t>
      </is>
    </nc>
  </rcc>
  <rcc rId="348" sId="24" numFmtId="34">
    <nc r="G18">
      <v>7.5</v>
    </nc>
  </rcc>
  <rcc rId="349" sId="24">
    <nc r="H18">
      <f>F18*G18</f>
    </nc>
  </rcc>
  <rcc rId="350" sId="24">
    <nc r="F18">
      <f>F16*5</f>
    </nc>
  </rcc>
  <rcc rId="351" sId="24">
    <oc r="C17" t="inlineStr">
      <is>
        <t>(b)</t>
      </is>
    </oc>
    <nc r="C17"/>
  </rcc>
  <rcc rId="352" sId="24">
    <oc r="E17" t="inlineStr">
      <is>
        <t>cubic metre - kilometre (m3 - km)</t>
      </is>
    </oc>
    <nc r="E17"/>
  </rcc>
  <rcc rId="353" sId="24">
    <oc r="F17">
      <f>F16*5</f>
    </oc>
    <nc r="F17"/>
  </rcc>
  <rcc rId="354" sId="24" numFmtId="34">
    <oc r="G17">
      <v>7.5</v>
    </oc>
    <nc r="G17"/>
  </rcc>
  <rcc rId="355" sId="24">
    <oc r="H17">
      <f>F17*G17</f>
    </oc>
    <nc r="H17"/>
  </rcc>
  <rcc rId="356" sId="24" quotePrefix="1">
    <oc r="B17" t="inlineStr">
      <is>
        <t>C1.7.2.2</t>
      </is>
    </oc>
    <nc r="B17" t="inlineStr">
      <is>
        <t>C1.7.2</t>
      </is>
    </nc>
  </rcc>
  <rcc rId="357" sId="24">
    <oc r="D17" t="inlineStr">
      <is>
        <t>Soil and gravel material</t>
      </is>
    </oc>
    <nc r="D17" t="inlineStr">
      <is>
        <t>Hauling</t>
      </is>
    </nc>
  </rcc>
  <rfmt sheetId="24" sqref="D17" start="0" length="2147483647">
    <dxf>
      <font>
        <b/>
      </font>
    </dxf>
  </rfmt>
  <rrc rId="358" sId="24" ref="A16:XFD16" action="insertRow"/>
  <rm rId="359" sheetId="24" source="A17" destination="A16" sourceSheetId="24">
    <rfmt sheetId="24" sqref="A16" start="0" length="0">
      <dxf>
        <font>
          <sz val="10"/>
          <color auto="1"/>
          <name val="Arial"/>
          <scheme val="none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  <protection locked="0"/>
      </dxf>
    </rfmt>
  </rm>
  <rcc rId="360" sId="24" quotePrefix="1">
    <nc r="B16" t="inlineStr">
      <is>
        <t>C1.7.1</t>
      </is>
    </nc>
  </rcc>
  <rcc rId="361" sId="24">
    <nc r="D16" t="inlineStr">
      <is>
        <t>Loading</t>
      </is>
    </nc>
  </rcc>
  <rfmt sheetId="24" sqref="D16" start="0" length="2147483647">
    <dxf>
      <font>
        <b/>
      </font>
    </dxf>
  </rfmt>
  <rfmt sheetId="24" sqref="D17" start="0" length="2147483647">
    <dxf>
      <font>
        <b val="0"/>
      </font>
    </dxf>
  </rfmt>
  <rcv guid="{5F332EA1-66F9-4534-98C2-3792B5EB04BE}" action="delete"/>
  <rdn rId="0" localSheetId="2" customView="1" name="Z_5F332EA1_66F9_4534_98C2_3792B5EB04BE_.wvu.PrintArea" hidden="1" oldHidden="1">
    <formula>'Schedule A'!$A$1:$H$60</formula>
    <oldFormula>'Schedule A'!$A$1:$H$60</oldFormula>
  </rdn>
  <rdn rId="0" localSheetId="4" customView="1" name="Z_5F332EA1_66F9_4534_98C2_3792B5EB04BE_.wvu.PrintArea" hidden="1" oldHidden="1">
    <formula>C1.2!$A$1:$H$67</formula>
    <oldFormula>C1.2!$A$1:$H$67</oldFormula>
  </rdn>
  <rdn rId="0" localSheetId="5" customView="1" name="Z_5F332EA1_66F9_4534_98C2_3792B5EB04BE_.wvu.PrintArea" hidden="1" oldHidden="1">
    <formula>C1.3!$A$1:$H$33</formula>
    <oldFormula>C1.3!$A$1:$H$33</oldFormula>
  </rdn>
  <rdn rId="0" localSheetId="6" customView="1" name="Z_5F332EA1_66F9_4534_98C2_3792B5EB04BE_.wvu.PrintArea" hidden="1" oldHidden="1">
    <formula>C1.4!$A$1:$G$88</formula>
    <oldFormula>C1.4!$A$1:$G$88</oldFormula>
  </rdn>
  <rdn rId="0" localSheetId="6" customView="1" name="Z_5F332EA1_66F9_4534_98C2_3792B5EB04BE_.wvu.PrintTitles" hidden="1" oldHidden="1">
    <formula>C1.4!$1:$4</formula>
    <oldFormula>C1.4!$1:$4</oldFormula>
  </rdn>
  <rdn rId="0" localSheetId="7" customView="1" name="Z_5F332EA1_66F9_4534_98C2_3792B5EB04BE_.wvu.PrintArea" hidden="1" oldHidden="1">
    <formula>C1.5!$A$1:$I$31</formula>
    <oldFormula>C1.5!$A$1:$I$31</oldFormula>
  </rdn>
  <rdn rId="0" localSheetId="8" customView="1" name="Z_5F332EA1_66F9_4534_98C2_3792B5EB04BE_.wvu.PrintArea" hidden="1" oldHidden="1">
    <formula>C1.6!$A$1:$G$20</formula>
    <oldFormula>C1.6!$A$1:$G$20</oldFormula>
  </rdn>
  <rdn rId="0" localSheetId="10" customView="1" name="Z_5F332EA1_66F9_4534_98C2_3792B5EB04BE_.wvu.PrintArea" hidden="1" oldHidden="1">
    <formula>C1.7!$A$1:$H$18</formula>
    <oldFormula>C1.7!$A$1:$H$18</oldFormula>
  </rdn>
  <rdn rId="0" localSheetId="9" customView="1" name="Z_5F332EA1_66F9_4534_98C2_3792B5EB04BE_.wvu.PrintArea" hidden="1" oldHidden="1">
    <formula>C2.1!$A$1:$H$42</formula>
    <oldFormula>C2.1!$A$1:$H$42</oldFormula>
  </rdn>
  <rdn rId="0" localSheetId="11" customView="1" name="Z_5F332EA1_66F9_4534_98C2_3792B5EB04BE_.wvu.PrintArea" hidden="1" oldHidden="1">
    <formula>C2.2!$A$1:$H$21</formula>
    <oldFormula>C2.2!$A$1:$H$21</oldFormula>
  </rdn>
  <rdn rId="0" localSheetId="12" customView="1" name="Z_5F332EA1_66F9_4534_98C2_3792B5EB04BE_.wvu.PrintArea" hidden="1" oldHidden="1">
    <formula>C3.1!$A$1:$H$23</formula>
    <oldFormula>C3.1!$A$1:$H$23</oldFormula>
  </rdn>
  <rdn rId="0" localSheetId="13" customView="1" name="Z_5F332EA1_66F9_4534_98C2_3792B5EB04BE_.wvu.PrintArea" hidden="1" oldHidden="1">
    <formula>C3.2!$A$1:$H$49</formula>
    <oldFormula>C3.2!$A$1:$H$49</oldFormula>
  </rdn>
  <rdn rId="0" localSheetId="14" customView="1" name="Z_5F332EA1_66F9_4534_98C2_3792B5EB04BE_.wvu.PrintArea" hidden="1" oldHidden="1">
    <formula>C3.3!$A$1:$H$40</formula>
    <oldFormula>C3.3!$A$1:$H$40</oldFormula>
  </rdn>
  <rdn rId="0" localSheetId="15" customView="1" name="Z_5F332EA1_66F9_4534_98C2_3792B5EB04BE_.wvu.PrintArea" hidden="1" oldHidden="1">
    <formula>C4.1!$A$1:$H$20</formula>
    <oldFormula>C4.1!$A$1:$H$20</oldFormula>
  </rdn>
  <rdn rId="0" localSheetId="16" customView="1" name="Z_5F332EA1_66F9_4534_98C2_3792B5EB04BE_.wvu.PrintArea" hidden="1" oldHidden="1">
    <formula>C4.2!$A$1:$H$28</formula>
    <oldFormula>C4.2!$A$1:$H$28</oldFormula>
  </rdn>
  <rdn rId="0" localSheetId="17" customView="1" name="Z_5F332EA1_66F9_4534_98C2_3792B5EB04BE_.wvu.PrintArea" hidden="1" oldHidden="1">
    <formula>C4.4!$A$1:$H$19</formula>
    <oldFormula>C4.4!$A$1:$H$19</oldFormula>
  </rdn>
  <rdn rId="0" localSheetId="18" customView="1" name="Z_5F332EA1_66F9_4534_98C2_3792B5EB04BE_.wvu.PrintArea" hidden="1" oldHidden="1">
    <formula>C5.1!$A$1:$I$21</formula>
    <oldFormula>C5.1!$A$1:$I$21</oldFormula>
  </rdn>
  <rdn rId="0" localSheetId="19" customView="1" name="Z_5F332EA1_66F9_4534_98C2_3792B5EB04BE_.wvu.PrintArea" hidden="1" oldHidden="1">
    <formula>C5.2!$A$1:$H$16</formula>
    <oldFormula>C5.2!$A$1:$H$16</oldFormula>
  </rdn>
  <rdn rId="0" localSheetId="20" customView="1" name="Z_5F332EA1_66F9_4534_98C2_3792B5EB04BE_.wvu.PrintArea" hidden="1" oldHidden="1">
    <formula>C5.3!$A$1:$H$18</formula>
    <oldFormula>C5.3!$A$1:$H$18</oldFormula>
  </rdn>
  <rdn rId="0" localSheetId="21" customView="1" name="Z_5F332EA1_66F9_4534_98C2_3792B5EB04BE_.wvu.PrintArea" hidden="1" oldHidden="1">
    <formula>C6.2!$A$1:$G$22</formula>
    <oldFormula>C6.2!$A$1:$G$22</oldFormula>
  </rdn>
  <rdn rId="0" localSheetId="23" customView="1" name="Z_5F332EA1_66F9_4534_98C2_3792B5EB04BE_.wvu.PrintArea" hidden="1" oldHidden="1">
    <formula>C11.1!$A$1:$H$24</formula>
    <oldFormula>C11.1!$A$1:$H$24</oldFormula>
  </rdn>
  <rdn rId="0" localSheetId="24" customView="1" name="Z_5F332EA1_66F9_4534_98C2_3792B5EB04BE_.wvu.PrintArea" hidden="1" oldHidden="1">
    <formula>C11.2!$A$1:$H$25</formula>
    <oldFormula>C11.2!$A$1:$H$25</oldFormula>
  </rdn>
  <rdn rId="0" localSheetId="25" customView="1" name="Z_5F332EA1_66F9_4534_98C2_3792B5EB04BE_.wvu.PrintArea" hidden="1" oldHidden="1">
    <formula>C11.5!$A$1:$H$31</formula>
    <oldFormula>C11.5!$A$1:$H$31</oldFormula>
  </rdn>
  <rdn rId="0" localSheetId="26" customView="1" name="Z_5F332EA1_66F9_4534_98C2_3792B5EB04BE_.wvu.PrintArea" hidden="1" oldHidden="1">
    <formula>C11.6!$A$1:$H$23</formula>
    <oldFormula>C11.6!$A$1:$H$23</oldFormula>
  </rdn>
  <rdn rId="0" localSheetId="22" customView="1" name="Z_5F332EA1_66F9_4534_98C2_3792B5EB04BE_.wvu.PrintArea" hidden="1" oldHidden="1">
    <formula>C11.7!$A$1:$H$24</formula>
    <oldFormula>C11.7!$A$1:$H$24</oldFormula>
  </rdn>
  <rdn rId="0" localSheetId="27" customView="1" name="Z_5F332EA1_66F9_4534_98C2_3792B5EB04BE_.wvu.PrintArea" hidden="1" oldHidden="1">
    <formula>C20.1!$A$1:$I$29</formula>
    <oldFormula>C20.1!$A$1:$I$29</oldFormula>
  </rdn>
  <rdn rId="0" localSheetId="28" customView="1" name="Z_5F332EA1_66F9_4534_98C2_3792B5EB04BE_.wvu.PrintArea" hidden="1" oldHidden="1">
    <formula>'Schedule C - D1000'!$A$1:$H$36</formula>
    <oldFormula>'Schedule C - D1000'!$A$1:$H$36</oldFormula>
  </rdn>
  <rdn rId="0" localSheetId="29" customView="1" name="Z_5F332EA1_66F9_4534_98C2_3792B5EB04BE_.wvu.PrintArea" hidden="1" oldHidden="1">
    <formula>'C2.3 Summary of Pricing'!$A$1:$D$72</formula>
    <oldFormula>'C2.3 Summary of Pricing'!$A$1:$D$72</oldFormula>
  </rdn>
  <rcv guid="{5F332EA1-66F9-4534-98C2-3792B5EB04BE}" action="add"/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0" sqref="A1:H18" start="0" length="2147483647">
    <dxf>
      <font>
        <strike/>
      </font>
    </dxf>
  </rfmt>
  <rcmt sheetId="10" cell="F5" guid="{659AC694-788E-434E-9925-37574C130D66}" alwaysShow="1" author="Vian Coetzer (LEO)" newLength="74"/>
</revisions>
</file>

<file path=xl/revisions/revisionLog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90" sId="24">
    <oc r="D15" t="inlineStr">
      <is>
        <t xml:space="preserve">Grade 3 Geotextile </t>
      </is>
    </oc>
    <nc r="D15" t="inlineStr">
      <is>
        <t>Geotextile as per COTO A12.11</t>
      </is>
    </nc>
  </rcc>
</revisions>
</file>

<file path=xl/revisions/revisionLog1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0" localSheetId="2" customView="1" name="Z_D9A5B569_290F_4F90_A43F_DD82022D6BA1_.wvu.PrintArea" hidden="1" oldHidden="1">
    <formula>'Schedule A'!$A$1:$H$60</formula>
  </rdn>
  <rdn rId="0" localSheetId="4" customView="1" name="Z_D9A5B569_290F_4F90_A43F_DD82022D6BA1_.wvu.PrintArea" hidden="1" oldHidden="1">
    <formula>'C1.2'!$A$1:$H$67</formula>
  </rdn>
  <rdn rId="0" localSheetId="5" customView="1" name="Z_D9A5B569_290F_4F90_A43F_DD82022D6BA1_.wvu.PrintArea" hidden="1" oldHidden="1">
    <formula>'C1.3'!$A$1:$H$33</formula>
  </rdn>
  <rdn rId="0" localSheetId="6" customView="1" name="Z_D9A5B569_290F_4F90_A43F_DD82022D6BA1_.wvu.PrintArea" hidden="1" oldHidden="1">
    <formula>'C1.4'!$A$1:$G$88</formula>
  </rdn>
  <rdn rId="0" localSheetId="6" customView="1" name="Z_D9A5B569_290F_4F90_A43F_DD82022D6BA1_.wvu.PrintTitles" hidden="1" oldHidden="1">
    <formula>'C1.4'!$1:$4</formula>
  </rdn>
  <rdn rId="0" localSheetId="7" customView="1" name="Z_D9A5B569_290F_4F90_A43F_DD82022D6BA1_.wvu.PrintArea" hidden="1" oldHidden="1">
    <formula>'C1.5'!$A$1:$I$31</formula>
  </rdn>
  <rdn rId="0" localSheetId="8" customView="1" name="Z_D9A5B569_290F_4F90_A43F_DD82022D6BA1_.wvu.PrintArea" hidden="1" oldHidden="1">
    <formula>'C1.6'!$A$1:$G$20</formula>
  </rdn>
  <rdn rId="0" localSheetId="10" customView="1" name="Z_D9A5B569_290F_4F90_A43F_DD82022D6BA1_.wvu.PrintArea" hidden="1" oldHidden="1">
    <formula>'C1.7'!$A$1:$H$18</formula>
  </rdn>
  <rdn rId="0" localSheetId="9" customView="1" name="Z_D9A5B569_290F_4F90_A43F_DD82022D6BA1_.wvu.PrintArea" hidden="1" oldHidden="1">
    <formula>'C2.1'!$A$1:$H$42</formula>
  </rdn>
  <rdn rId="0" localSheetId="11" customView="1" name="Z_D9A5B569_290F_4F90_A43F_DD82022D6BA1_.wvu.PrintArea" hidden="1" oldHidden="1">
    <formula>'C2.2'!$A$1:$H$21</formula>
  </rdn>
  <rdn rId="0" localSheetId="12" customView="1" name="Z_D9A5B569_290F_4F90_A43F_DD82022D6BA1_.wvu.PrintArea" hidden="1" oldHidden="1">
    <formula>'C3.1'!$A$1:$H$23</formula>
  </rdn>
  <rdn rId="0" localSheetId="13" customView="1" name="Z_D9A5B569_290F_4F90_A43F_DD82022D6BA1_.wvu.PrintArea" hidden="1" oldHidden="1">
    <formula>'C3.2'!$A$1:$H$49</formula>
  </rdn>
  <rdn rId="0" localSheetId="14" customView="1" name="Z_D9A5B569_290F_4F90_A43F_DD82022D6BA1_.wvu.PrintArea" hidden="1" oldHidden="1">
    <formula>'C3.3'!$A$1:$H$40</formula>
  </rdn>
  <rdn rId="0" localSheetId="15" customView="1" name="Z_D9A5B569_290F_4F90_A43F_DD82022D6BA1_.wvu.PrintArea" hidden="1" oldHidden="1">
    <formula>'C4.1'!$A$1:$H$20</formula>
  </rdn>
  <rdn rId="0" localSheetId="16" customView="1" name="Z_D9A5B569_290F_4F90_A43F_DD82022D6BA1_.wvu.PrintArea" hidden="1" oldHidden="1">
    <formula>'C4.2'!$A$1:$H$28</formula>
  </rdn>
  <rdn rId="0" localSheetId="17" customView="1" name="Z_D9A5B569_290F_4F90_A43F_DD82022D6BA1_.wvu.PrintArea" hidden="1" oldHidden="1">
    <formula>'C4.4'!$A$1:$H$19</formula>
  </rdn>
  <rdn rId="0" localSheetId="18" customView="1" name="Z_D9A5B569_290F_4F90_A43F_DD82022D6BA1_.wvu.PrintArea" hidden="1" oldHidden="1">
    <formula>'C5.1'!$A$1:$I$21</formula>
  </rdn>
  <rdn rId="0" localSheetId="19" customView="1" name="Z_D9A5B569_290F_4F90_A43F_DD82022D6BA1_.wvu.PrintArea" hidden="1" oldHidden="1">
    <formula>'C5.2'!$A$1:$H$16</formula>
  </rdn>
  <rdn rId="0" localSheetId="20" customView="1" name="Z_D9A5B569_290F_4F90_A43F_DD82022D6BA1_.wvu.PrintArea" hidden="1" oldHidden="1">
    <formula>'C5.3'!$A$1:$H$18</formula>
  </rdn>
  <rdn rId="0" localSheetId="21" customView="1" name="Z_D9A5B569_290F_4F90_A43F_DD82022D6BA1_.wvu.PrintArea" hidden="1" oldHidden="1">
    <formula>'C6.2'!$A$1:$G$22</formula>
  </rdn>
  <rdn rId="0" localSheetId="23" customView="1" name="Z_D9A5B569_290F_4F90_A43F_DD82022D6BA1_.wvu.PrintArea" hidden="1" oldHidden="1">
    <formula>'C11.1'!$A$1:$H$24</formula>
  </rdn>
  <rdn rId="0" localSheetId="24" customView="1" name="Z_D9A5B569_290F_4F90_A43F_DD82022D6BA1_.wvu.PrintArea" hidden="1" oldHidden="1">
    <formula>'C11.2'!$A$1:$H$25</formula>
  </rdn>
  <rdn rId="0" localSheetId="25" customView="1" name="Z_D9A5B569_290F_4F90_A43F_DD82022D6BA1_.wvu.PrintArea" hidden="1" oldHidden="1">
    <formula>'C11.5'!$A$1:$H$31</formula>
  </rdn>
  <rdn rId="0" localSheetId="26" customView="1" name="Z_D9A5B569_290F_4F90_A43F_DD82022D6BA1_.wvu.PrintArea" hidden="1" oldHidden="1">
    <formula>'C11.6'!$A$1:$H$23</formula>
  </rdn>
  <rdn rId="0" localSheetId="22" customView="1" name="Z_D9A5B569_290F_4F90_A43F_DD82022D6BA1_.wvu.PrintArea" hidden="1" oldHidden="1">
    <formula>'C11.7'!$A$1:$H$24</formula>
  </rdn>
  <rdn rId="0" localSheetId="27" customView="1" name="Z_D9A5B569_290F_4F90_A43F_DD82022D6BA1_.wvu.PrintArea" hidden="1" oldHidden="1">
    <formula>'C20.1'!$A$1:$I$29</formula>
  </rdn>
  <rdn rId="0" localSheetId="28" customView="1" name="Z_D9A5B569_290F_4F90_A43F_DD82022D6BA1_.wvu.PrintArea" hidden="1" oldHidden="1">
    <formula>'Schedule C - D1000'!$A$1:$H$36</formula>
  </rdn>
  <rdn rId="0" localSheetId="29" customView="1" name="Z_D9A5B569_290F_4F90_A43F_DD82022D6BA1_.wvu.PrintArea" hidden="1" oldHidden="1">
    <formula>'C2.3 Summary of Pricing'!$A$1:$D$72</formula>
  </rdn>
  <rcv guid="{D9A5B569-290F-4F90-A43F-DD82022D6BA1}" action="add"/>
</revisions>
</file>

<file path=xl/revisions/revisionLog1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19" sId="27" quotePrefix="1">
    <oc r="A18" t="inlineStr">
      <is>
        <t>PC20.1.7</t>
      </is>
    </oc>
    <nc r="A18" t="inlineStr">
      <is>
        <t>PC20.1.8</t>
      </is>
    </nc>
  </rcc>
  <rcc rId="420" sId="27" quotePrefix="1">
    <oc r="B19" t="inlineStr">
      <is>
        <t>PC20.1.7.1</t>
      </is>
    </oc>
    <nc r="B19" t="inlineStr">
      <is>
        <t>PC20.1.8.1</t>
      </is>
    </nc>
  </rcc>
  <rrc rId="421" sId="27" ref="A16:XFD16" action="insertRow"/>
  <rrc rId="422" sId="27" ref="A16:XFD17" action="insertRow"/>
  <rfmt sheetId="27" sqref="E17" start="0" length="0">
    <dxf>
      <font>
        <b/>
        <family val="2"/>
      </font>
      <fill>
        <patternFill patternType="solid">
          <bgColor theme="7" tint="0.79998168889431442"/>
        </patternFill>
      </fill>
    </dxf>
  </rfmt>
  <rcc rId="423" sId="27">
    <nc r="E18" t="inlineStr">
      <is>
        <t>Direct payment by contractor</t>
      </is>
    </nc>
  </rcc>
  <rcc rId="424" sId="27" quotePrefix="1">
    <nc r="B17" t="inlineStr">
      <is>
        <t>C20.1.7.1</t>
      </is>
    </nc>
  </rcc>
  <rrc rId="425" sId="27" ref="A16:XFD16" action="insertRow"/>
  <rcc rId="426" sId="27" quotePrefix="1">
    <nc r="C16" t="inlineStr">
      <is>
        <t>(a)</t>
      </is>
    </nc>
  </rcc>
  <rcc rId="427" sId="27" odxf="1" dxf="1">
    <nc r="F16" t="inlineStr">
      <is>
        <t>percentage (%)</t>
      </is>
    </nc>
    <odxf>
      <protection locked="1"/>
    </odxf>
    <ndxf>
      <font>
        <color rgb="FF000000"/>
        <family val="2"/>
      </font>
      <protection locked="0"/>
    </ndxf>
  </rcc>
  <rcc rId="428" sId="27" odxf="1" dxf="1">
    <nc r="G16">
      <f>I10+I15</f>
    </nc>
    <odxf>
      <numFmt numFmtId="0" formatCode="General"/>
    </odxf>
    <ndxf>
      <numFmt numFmtId="166" formatCode="_-[$R-1C09]* #,##0.00_-;\-[$R-1C09]* #,##0.00_-;_-[$R-1C09]* &quot;-&quot;??_-;_-@_-"/>
    </ndxf>
  </rcc>
  <rcc rId="429" sId="27" odxf="1" s="1" dxf="1" numFmtId="13">
    <nc r="H16">
      <v>0.15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</border>
      <protection locked="1" hidden="0"/>
    </odxf>
    <ndxf>
      <numFmt numFmtId="13" formatCode="0%"/>
      <protection locked="0"/>
    </ndxf>
  </rcc>
  <rcc rId="430" sId="27">
    <nc r="I16">
      <f>G16*H16</f>
    </nc>
  </rcc>
  <rcc rId="431" sId="27">
    <oc r="G12">
      <v>15</v>
    </oc>
    <nc r="G12">
      <v>18</v>
    </nc>
  </rcc>
  <rcc rId="432" sId="27">
    <nc r="E18" t="inlineStr">
      <is>
        <t>Payment of Independent Commercial laboratory</t>
      </is>
    </nc>
  </rcc>
  <rcc rId="433" sId="27">
    <oc r="E13" t="inlineStr">
      <is>
        <t>Payment of Commercial laboratory</t>
      </is>
    </oc>
    <nc r="E13" t="inlineStr">
      <is>
        <t>Payment of Independent Site laboratory</t>
      </is>
    </nc>
  </rcc>
  <rcc rId="434" sId="27">
    <nc r="E16" t="inlineStr">
      <is>
        <t>(ii) Handling cost and profit in respect of item C20.1.6.1 (i)</t>
      </is>
    </nc>
  </rcc>
  <rcc rId="435" sId="27">
    <oc r="E21" t="inlineStr">
      <is>
        <t>(iii) Handling cost and profit in respect of item C20.1.6.1 (i) &amp; (ii)</t>
      </is>
    </oc>
    <nc r="E21" t="inlineStr">
      <is>
        <t>(ii) Handling cost and profit in respect of item C20.1.7.1 (i)</t>
      </is>
    </nc>
  </rcc>
  <rcc rId="436" sId="27">
    <oc r="E20" t="inlineStr">
      <is>
        <t>(ii) Commercial Laboratory</t>
      </is>
    </oc>
    <nc r="E20" t="inlineStr">
      <is>
        <t>(i) Independent Commercial Laboratory</t>
      </is>
    </nc>
  </rcc>
</revisions>
</file>

<file path=xl/revisions/revisionLog1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37" sId="28">
    <oc r="I24" t="inlineStr">
      <is>
        <t>Assume 10% fluctuation in rates</t>
      </is>
    </oc>
    <nc r="I24" t="inlineStr">
      <is>
        <t>Assume 15% fluctuation in rates</t>
      </is>
    </nc>
  </rcc>
  <rcc rId="438" sId="28">
    <oc r="H24">
      <f>10%*H22</f>
    </oc>
    <nc r="H24">
      <f>15%*H22</f>
    </nc>
  </rcc>
</revisions>
</file>

<file path=xl/revisions/revisionLog1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mt sheetId="27" cell="E5" guid="{00000000-0000-0000-0000-000000000000}" action="delete" author="tc={F9718462-111F-407E-8981-51FA15C4C8F4}"/>
  <rcmt sheetId="27" cell="E13" guid="{00000000-0000-0000-0000-000000000000}" action="delete" author="tc={C7A2E0FE-3CC3-4579-A2BC-B457EA8ED393}"/>
  <rcmt sheetId="27" cell="E18" guid="{00000000-0000-0000-0000-000000000000}" action="delete" author="tc={22E0085B-1CDF-4153-829B-9994E87565DB}"/>
  <rcc rId="439" sId="27" numFmtId="34">
    <oc r="H6">
      <v>1000</v>
    </oc>
    <nc r="H6"/>
  </rcc>
  <rcc rId="440" sId="27" numFmtId="34">
    <oc r="H7">
      <v>1500</v>
    </oc>
    <nc r="H7"/>
  </rcc>
  <rcc rId="441" sId="27" numFmtId="34">
    <oc r="H8">
      <v>2500</v>
    </oc>
    <nc r="H8"/>
  </rcc>
  <rcc rId="442" sId="27" numFmtId="34">
    <oc r="H9">
      <v>1400</v>
    </oc>
    <nc r="H9"/>
  </rcc>
  <rcc rId="443" sId="27" numFmtId="34">
    <oc r="H10">
      <v>2000</v>
    </oc>
    <nc r="H10"/>
  </rcc>
  <rcc rId="444" sId="27" numFmtId="34">
    <oc r="H11">
      <v>1000</v>
    </oc>
    <nc r="H11"/>
  </rcc>
  <rcc rId="445" sId="27" numFmtId="34">
    <oc r="H12">
      <v>-75000</v>
    </oc>
    <nc r="H12"/>
  </rcc>
  <rcc rId="446" sId="27" numFmtId="13">
    <oc r="H16">
      <v>0.15</v>
    </oc>
    <nc r="H16"/>
  </rcc>
  <rcc rId="447" sId="27" numFmtId="13">
    <oc r="H21">
      <v>0.15</v>
    </oc>
    <nc r="H21"/>
  </rcc>
  <rcc rId="448" sId="27" numFmtId="13">
    <oc r="H24">
      <v>0.15</v>
    </oc>
    <nc r="H24"/>
  </rcc>
  <rcmt sheetId="22" cell="H7" guid="{00000000-0000-0000-0000-000000000000}" action="delete" author="tc={936F876D-C841-40E0-BB44-1056805407CB}"/>
  <rcc rId="449" sId="22" numFmtId="34">
    <oc r="G7">
      <v>13200</v>
    </oc>
    <nc r="G7"/>
  </rcc>
  <rcc rId="450" sId="22" numFmtId="34">
    <oc r="G8">
      <v>27000</v>
    </oc>
    <nc r="G8"/>
  </rcc>
  <rcc rId="451" sId="22" numFmtId="34">
    <oc r="G10">
      <v>285</v>
    </oc>
    <nc r="G10"/>
  </rcc>
  <rcc rId="452" sId="22" numFmtId="34">
    <oc r="G11">
      <v>740</v>
    </oc>
    <nc r="G11"/>
  </rcc>
  <rcc rId="453" sId="22" numFmtId="34">
    <oc r="G12">
      <v>4500</v>
    </oc>
    <nc r="G12"/>
  </rcc>
  <rcc rId="454" sId="26" numFmtId="34">
    <oc r="G7">
      <v>950</v>
    </oc>
    <nc r="G7"/>
  </rcc>
  <rcc rId="455" sId="26" numFmtId="34">
    <oc r="G8">
      <v>950</v>
    </oc>
    <nc r="G8"/>
  </rcc>
  <rcc rId="456" sId="26" numFmtId="34">
    <oc r="G11">
      <v>230</v>
    </oc>
    <nc r="G11"/>
  </rcc>
  <rcc rId="457" sId="26" numFmtId="34">
    <oc r="G13">
      <v>420</v>
    </oc>
    <nc r="G13"/>
  </rcc>
  <rcc rId="458" sId="26" numFmtId="34">
    <oc r="G15">
      <v>69</v>
    </oc>
    <nc r="G15"/>
  </rcc>
  <rcc rId="459" sId="26" numFmtId="34">
    <oc r="G17">
      <v>430</v>
    </oc>
    <nc r="G17"/>
  </rcc>
  <rcc rId="460" sId="26" numFmtId="34">
    <oc r="G18">
      <v>402</v>
    </oc>
    <nc r="G18"/>
  </rcc>
  <rcc rId="461" sId="25" numFmtId="34">
    <oc r="G6">
      <v>500</v>
    </oc>
    <nc r="G6"/>
  </rcc>
  <rcc rId="462" sId="25" numFmtId="34">
    <oc r="G7">
      <v>180</v>
    </oc>
    <nc r="G7"/>
  </rcc>
  <rcc rId="463" sId="25" numFmtId="34">
    <oc r="G8">
      <v>125</v>
    </oc>
    <nc r="G8"/>
  </rcc>
  <rcc rId="464" sId="25" numFmtId="34">
    <oc r="G9">
      <v>50</v>
    </oc>
    <nc r="G9"/>
  </rcc>
  <rcc rId="465" sId="25" numFmtId="34">
    <oc r="G12">
      <v>710</v>
    </oc>
    <nc r="G12"/>
  </rcc>
  <rcc rId="466" sId="25" numFmtId="34">
    <oc r="G14">
      <v>19</v>
    </oc>
    <nc r="G14"/>
  </rcc>
  <rcc rId="467" sId="25" numFmtId="34">
    <oc r="G16">
      <v>320</v>
    </oc>
    <nc r="G16"/>
  </rcc>
  <rcc rId="468" sId="25" numFmtId="34">
    <oc r="G18">
      <v>2040</v>
    </oc>
    <nc r="G18"/>
  </rcc>
  <rcc rId="469" sId="25" numFmtId="34">
    <oc r="G19">
      <v>800</v>
    </oc>
    <nc r="G19"/>
  </rcc>
  <rcc rId="470" sId="25" numFmtId="34">
    <oc r="G22">
      <v>2000</v>
    </oc>
    <nc r="G22"/>
  </rcc>
  <rcc rId="471" sId="25" numFmtId="34">
    <oc r="G24">
      <v>200</v>
    </oc>
    <nc r="G24"/>
  </rcc>
  <rcc rId="472" sId="24" numFmtId="34">
    <oc r="G7">
      <v>63</v>
    </oc>
    <nc r="G7"/>
  </rcc>
  <rcc rId="473" sId="24" numFmtId="34">
    <oc r="G8">
      <v>95</v>
    </oc>
    <nc r="G8"/>
  </rcc>
  <rcc rId="474" sId="24" numFmtId="34">
    <oc r="G9">
      <v>15</v>
    </oc>
    <nc r="G9"/>
  </rcc>
  <rcc rId="475" sId="24">
    <oc r="G12">
      <f>1191/2</f>
    </oc>
    <nc r="G12"/>
  </rcc>
  <rcc rId="476" sId="24" numFmtId="34">
    <oc r="G14">
      <v>780</v>
    </oc>
    <nc r="G14"/>
  </rcc>
  <rcc rId="477" sId="24" numFmtId="34">
    <oc r="G15">
      <v>32</v>
    </oc>
    <nc r="G15"/>
  </rcc>
  <rcc rId="478" sId="24" numFmtId="34">
    <oc r="G17">
      <v>30</v>
    </oc>
    <nc r="G17"/>
  </rcc>
  <rcc rId="479" sId="24" numFmtId="34">
    <oc r="G19">
      <v>7.5</v>
    </oc>
    <nc r="G19"/>
  </rcc>
  <rcc rId="480" sId="23" numFmtId="34">
    <oc r="G7">
      <v>430</v>
    </oc>
    <nc r="G7"/>
  </rcc>
  <rcc rId="481" sId="23" numFmtId="34">
    <oc r="G8">
      <v>350</v>
    </oc>
    <nc r="G8"/>
  </rcc>
  <rcc rId="482" sId="21" numFmtId="34">
    <oc r="F7">
      <v>500</v>
    </oc>
    <nc r="F7"/>
  </rcc>
  <rcc rId="483" sId="21" numFmtId="34">
    <oc r="F9">
      <v>2700</v>
    </oc>
    <nc r="F9"/>
  </rcc>
  <rcc rId="484" sId="21" numFmtId="13">
    <oc r="F12">
      <v>0.15</v>
    </oc>
    <nc r="F12"/>
  </rcc>
  <rcc rId="485" sId="21" numFmtId="34">
    <oc r="F15">
      <v>75</v>
    </oc>
    <nc r="F15"/>
  </rcc>
  <rcc rId="486" sId="20" numFmtId="34">
    <oc r="G5">
      <v>5000</v>
    </oc>
    <nc r="G5"/>
  </rcc>
  <rcc rId="487" sId="20" numFmtId="34">
    <oc r="G8">
      <v>120</v>
    </oc>
    <nc r="G8"/>
  </rcc>
  <rcc rId="488" sId="20" numFmtId="34">
    <oc r="G10">
      <v>120</v>
    </oc>
    <nc r="G10"/>
  </rcc>
  <rcc rId="489" sId="20" numFmtId="34">
    <oc r="G11">
      <v>130</v>
    </oc>
    <nc r="G11"/>
  </rcc>
  <rcc rId="490" sId="19" numFmtId="34">
    <oc r="G7">
      <v>80</v>
    </oc>
    <nc r="G7"/>
  </rcc>
  <rcc rId="491" sId="19" numFmtId="34">
    <oc r="G9">
      <v>15</v>
    </oc>
    <nc r="G9"/>
  </rcc>
  <rcc rId="492" sId="18" numFmtId="34">
    <oc r="H6">
      <v>35</v>
    </oc>
    <nc r="H6"/>
  </rcc>
  <rcc rId="493" sId="18" numFmtId="34">
    <oc r="H8">
      <v>60</v>
    </oc>
    <nc r="H8"/>
  </rcc>
  <rcc rId="494" sId="18" numFmtId="34">
    <oc r="H10">
      <v>80</v>
    </oc>
    <nc r="H10"/>
  </rcc>
  <rcc rId="495" sId="18" numFmtId="34">
    <oc r="H12">
      <v>8</v>
    </oc>
    <nc r="H12"/>
  </rcc>
  <rcc rId="496" sId="18" numFmtId="34">
    <oc r="H13">
      <v>120</v>
    </oc>
    <nc r="H13"/>
  </rcc>
  <rcc rId="497" sId="18" numFmtId="34">
    <oc r="H15">
      <v>35</v>
    </oc>
    <nc r="H15"/>
  </rcc>
  <rcc rId="498" sId="17" numFmtId="34">
    <oc r="G6">
      <v>120</v>
    </oc>
    <nc r="G6"/>
  </rcc>
  <rcc rId="499" sId="17" numFmtId="34">
    <oc r="G7">
      <v>120</v>
    </oc>
    <nc r="G7"/>
  </rcc>
  <rcc rId="500" sId="16" numFmtId="34">
    <oc r="G6">
      <v>67</v>
    </oc>
    <nc r="G6"/>
  </rcc>
  <rcc rId="501" sId="16" numFmtId="34">
    <oc r="G7">
      <v>400</v>
    </oc>
    <nc r="G7"/>
  </rcc>
  <rcc rId="502" sId="16" numFmtId="34">
    <oc r="G9">
      <v>50</v>
    </oc>
    <nc r="G9"/>
  </rcc>
  <rcc rId="503" sId="16" numFmtId="34">
    <oc r="G10">
      <v>400</v>
    </oc>
    <nc r="G10"/>
  </rcc>
  <rcc rId="504" sId="16" numFmtId="34">
    <oc r="G12">
      <v>50</v>
    </oc>
    <nc r="G12"/>
  </rcc>
  <rcc rId="505" sId="16" numFmtId="34">
    <oc r="G13">
      <v>400</v>
    </oc>
    <nc r="G13"/>
  </rcc>
  <rcc rId="506" sId="16" numFmtId="34">
    <oc r="G16">
      <v>45</v>
    </oc>
    <nc r="G16"/>
  </rcc>
  <rcc rId="507" sId="16" numFmtId="34">
    <oc r="G17">
      <v>10</v>
    </oc>
    <nc r="G17"/>
  </rcc>
  <rcc rId="508" sId="16" numFmtId="34">
    <oc r="G20">
      <v>10</v>
    </oc>
    <nc r="G20"/>
  </rcc>
  <rcc rId="509" sId="16" numFmtId="34">
    <oc r="G21">
      <v>30</v>
    </oc>
    <nc r="G21"/>
  </rcc>
  <rcc rId="510" sId="16" numFmtId="34">
    <oc r="G24">
      <v>7.5</v>
    </oc>
    <nc r="G24"/>
  </rcc>
  <rcc rId="511" sId="15" numFmtId="34">
    <oc r="G6">
      <v>60</v>
    </oc>
    <nc r="G6"/>
  </rcc>
  <rcc rId="512" sId="15" numFmtId="34">
    <oc r="G7">
      <v>400</v>
    </oc>
    <nc r="G7"/>
  </rcc>
  <rcc rId="513" sId="15" numFmtId="34">
    <oc r="G9">
      <v>30</v>
    </oc>
    <nc r="G9"/>
  </rcc>
  <rcc rId="514" sId="15" numFmtId="34">
    <oc r="G12">
      <v>7.5</v>
    </oc>
    <nc r="G12"/>
  </rcc>
  <rcc rId="515" sId="14" numFmtId="34">
    <oc r="G7">
      <v>290</v>
    </oc>
    <nc r="G7"/>
  </rcc>
  <rcc rId="516" sId="14" numFmtId="34">
    <oc r="G10">
      <v>290</v>
    </oc>
    <nc r="G10"/>
  </rcc>
  <rcc rId="517" sId="14" numFmtId="34">
    <oc r="G14">
      <v>2100</v>
    </oc>
    <nc r="G14"/>
  </rcc>
  <rcc rId="518" sId="14" numFmtId="34">
    <oc r="G15">
      <v>2100</v>
    </oc>
    <nc r="G15"/>
  </rcc>
  <rcc rId="519" sId="14" numFmtId="34">
    <oc r="G16">
      <v>2100</v>
    </oc>
    <nc r="G16"/>
  </rcc>
  <rcc rId="520" sId="14" numFmtId="34">
    <oc r="G17">
      <v>2100</v>
    </oc>
    <nc r="G17"/>
  </rcc>
  <rcc rId="521" sId="14" numFmtId="34">
    <oc r="G19">
      <v>15</v>
    </oc>
    <nc r="G19"/>
  </rcc>
  <rcc rId="522" sId="14" numFmtId="34">
    <oc r="G20">
      <v>15</v>
    </oc>
    <nc r="G20"/>
  </rcc>
  <rcc rId="523" sId="14" numFmtId="34">
    <oc r="G21">
      <v>15</v>
    </oc>
    <nc r="G21"/>
  </rcc>
  <rcc rId="524" sId="14" numFmtId="34">
    <oc r="G22">
      <v>15</v>
    </oc>
    <nc r="G22"/>
  </rcc>
  <rcc rId="525" sId="14" numFmtId="34">
    <oc r="G24">
      <v>150</v>
    </oc>
    <nc r="G24"/>
  </rcc>
  <rcc rId="526" sId="14" numFmtId="34">
    <oc r="G25">
      <v>150</v>
    </oc>
    <nc r="G25"/>
  </rcc>
  <rcc rId="527" sId="14" numFmtId="34">
    <oc r="G26">
      <v>90</v>
    </oc>
    <nc r="G26"/>
  </rcc>
  <rcc rId="528" sId="14" numFmtId="34">
    <oc r="G28">
      <v>9400</v>
    </oc>
    <nc r="G28"/>
  </rcc>
  <rcc rId="529" sId="14" numFmtId="34">
    <oc r="G29">
      <v>9400</v>
    </oc>
    <nc r="G29"/>
  </rcc>
  <rcc rId="530" sId="14" numFmtId="34">
    <oc r="G30">
      <v>12</v>
    </oc>
    <nc r="G30"/>
  </rcc>
  <rcc rId="531" sId="14" numFmtId="34">
    <oc r="G32">
      <v>7</v>
    </oc>
    <nc r="G32"/>
  </rcc>
  <rcc rId="532" sId="14" numFmtId="34">
    <oc r="G34">
      <v>55</v>
    </oc>
    <nc r="G34"/>
  </rcc>
  <rcc rId="533" sId="13" numFmtId="34">
    <oc r="G7">
      <v>300</v>
    </oc>
    <nc r="G7"/>
  </rcc>
  <rcc rId="534" sId="13" numFmtId="34">
    <oc r="G8">
      <v>350</v>
    </oc>
    <nc r="G8"/>
  </rcc>
  <rcc rId="535" sId="13" numFmtId="34">
    <oc r="G9">
      <v>500</v>
    </oc>
    <nc r="G9"/>
  </rcc>
  <rcc rId="536" sId="13" numFmtId="34">
    <oc r="G11">
      <v>150</v>
    </oc>
    <nc r="G11"/>
  </rcc>
  <rcc rId="537" sId="13" numFmtId="34">
    <oc r="G13">
      <v>175</v>
    </oc>
    <nc r="G13"/>
  </rcc>
  <rcc rId="538" sId="13" numFmtId="34">
    <oc r="G15">
      <v>320</v>
    </oc>
    <nc r="G15"/>
  </rcc>
  <rcc rId="539" sId="13" numFmtId="34">
    <oc r="G18">
      <v>1200</v>
    </oc>
    <nc r="G18"/>
  </rcc>
  <rcc rId="540" sId="13" numFmtId="34">
    <oc r="G21">
      <v>2200</v>
    </oc>
    <nc r="G21"/>
  </rcc>
  <rcc rId="541" sId="13" numFmtId="34">
    <oc r="G22">
      <v>2200</v>
    </oc>
    <nc r="G22"/>
  </rcc>
  <rcc rId="542" sId="13" numFmtId="34">
    <oc r="G24">
      <v>500</v>
    </oc>
    <nc r="G24"/>
  </rcc>
  <rcc rId="543" sId="13" numFmtId="34">
    <oc r="G26">
      <v>1500</v>
    </oc>
    <nc r="G26"/>
  </rcc>
  <rcc rId="544" sId="13" numFmtId="34">
    <oc r="G28">
      <v>12500</v>
    </oc>
    <nc r="G28"/>
  </rcc>
  <rcc rId="545" sId="13" numFmtId="34">
    <oc r="G29">
      <v>12500</v>
    </oc>
    <nc r="G29"/>
  </rcc>
  <rcc rId="546" sId="13" numFmtId="34">
    <oc r="G30">
      <v>16</v>
    </oc>
    <nc r="G30"/>
  </rcc>
  <rcc rId="547" sId="13" numFmtId="34">
    <oc r="G33">
      <v>500</v>
    </oc>
    <nc r="G33"/>
  </rcc>
  <rcc rId="548" sId="13" numFmtId="34">
    <oc r="G34">
      <v>750</v>
    </oc>
    <nc r="G34"/>
  </rcc>
  <rcc rId="549" sId="13" numFmtId="34">
    <oc r="G37">
      <v>450</v>
    </oc>
    <nc r="G37"/>
  </rcc>
  <rcc rId="550" sId="13" numFmtId="34">
    <oc r="G38">
      <v>450</v>
    </oc>
    <nc r="G38"/>
  </rcc>
  <rcc rId="551" sId="13" numFmtId="34">
    <oc r="G40">
      <v>30</v>
    </oc>
    <nc r="G40"/>
  </rcc>
  <rcc rId="552" sId="13" numFmtId="34">
    <oc r="G43">
      <v>8.5</v>
    </oc>
    <nc r="G43"/>
  </rcc>
  <rcc rId="553" sId="12" numFmtId="34">
    <oc r="G6">
      <v>300</v>
    </oc>
    <nc r="G6"/>
  </rcc>
  <rcc rId="554" sId="12" numFmtId="34">
    <oc r="G7">
      <v>350</v>
    </oc>
    <nc r="G7"/>
  </rcc>
  <rcc rId="555" sId="12" numFmtId="34">
    <oc r="G9">
      <v>160</v>
    </oc>
    <nc r="G9"/>
  </rcc>
  <rcc rId="556" sId="12" numFmtId="34">
    <oc r="G12">
      <v>30</v>
    </oc>
    <nc r="G12"/>
  </rcc>
  <rcc rId="557" sId="12" numFmtId="34">
    <oc r="G15">
      <v>7.5</v>
    </oc>
    <nc r="G15"/>
  </rcc>
  <rcc rId="558" sId="11" numFmtId="34">
    <oc r="G7">
      <v>120</v>
    </oc>
    <nc r="G7"/>
  </rcc>
  <rcc rId="559" sId="11" numFmtId="34">
    <oc r="G8">
      <v>200</v>
    </oc>
    <nc r="G8"/>
  </rcc>
  <rcc rId="560" sId="11" numFmtId="34">
    <oc r="G10">
      <v>120</v>
    </oc>
    <nc r="G10"/>
  </rcc>
  <rcc rId="561" sId="11" numFmtId="34">
    <oc r="G11">
      <v>220</v>
    </oc>
    <nc r="G11"/>
  </rcc>
  <rcc rId="562" sId="11" numFmtId="34">
    <oc r="G13">
      <v>200</v>
    </oc>
    <nc r="G13"/>
  </rcc>
  <rcc rId="563" sId="11" numFmtId="34">
    <oc r="G14">
      <v>12</v>
    </oc>
    <nc r="G14"/>
  </rcc>
  <rcc rId="564" sId="11" numFmtId="34">
    <oc r="G15">
      <v>20</v>
    </oc>
    <nc r="G15"/>
  </rcc>
  <rcc rId="565" sId="9" numFmtId="13">
    <oc r="G8">
      <v>0.15</v>
    </oc>
    <nc r="G8"/>
  </rcc>
  <rcc rId="566" sId="9" numFmtId="13">
    <oc r="G12">
      <v>0.15</v>
    </oc>
    <nc r="G12"/>
  </rcc>
  <rcc rId="567" sId="9">
    <oc r="G20">
      <v>120</v>
    </oc>
    <nc r="G20"/>
  </rcc>
  <rcc rId="568" sId="9">
    <oc r="G21">
      <v>120</v>
    </oc>
    <nc r="G21"/>
  </rcc>
  <rcc rId="569" sId="9">
    <oc r="G23">
      <v>1000</v>
    </oc>
    <nc r="G23"/>
  </rcc>
  <rcc rId="570" sId="9">
    <oc r="F6" t="inlineStr">
      <is>
        <t>lump</t>
      </is>
    </oc>
    <nc r="F6">
      <v>1</v>
    </nc>
  </rcc>
  <rcc rId="571" sId="9">
    <oc r="G6" t="inlineStr">
      <is>
        <t>sum</t>
      </is>
    </oc>
    <nc r="G6"/>
  </rcc>
  <rcc rId="572" sId="9">
    <oc r="F16" t="inlineStr">
      <is>
        <t>lump</t>
      </is>
    </oc>
    <nc r="F16">
      <v>1</v>
    </nc>
  </rcc>
  <rcc rId="573" sId="9">
    <oc r="F17" t="inlineStr">
      <is>
        <t>lump</t>
      </is>
    </oc>
    <nc r="F17">
      <v>1</v>
    </nc>
  </rcc>
  <rcc rId="574" sId="9">
    <oc r="G16" t="inlineStr">
      <is>
        <t>sum</t>
      </is>
    </oc>
    <nc r="G16"/>
  </rcc>
  <rcc rId="575" sId="9" numFmtId="34">
    <oc r="H16">
      <v>50000</v>
    </oc>
    <nc r="H16">
      <f>G16*F16</f>
    </nc>
  </rcc>
  <rcc rId="576" sId="9">
    <oc r="G17" t="inlineStr">
      <is>
        <t>sum</t>
      </is>
    </oc>
    <nc r="G17"/>
  </rcc>
  <rcc rId="577" sId="9" numFmtId="34">
    <oc r="H17">
      <v>50000</v>
    </oc>
    <nc r="H17">
      <f>G17*F17</f>
    </nc>
  </rcc>
  <rcc rId="578" sId="9" numFmtId="34">
    <oc r="H6">
      <v>180000</v>
    </oc>
    <nc r="H6">
      <f>G6*F6</f>
    </nc>
  </rcc>
  <rcc rId="579" sId="9" numFmtId="34">
    <oc r="H36">
      <v>40000</v>
    </oc>
    <nc r="H36">
      <f>G36*F36</f>
    </nc>
  </rcc>
  <rcc rId="580" sId="9">
    <oc r="F36" t="inlineStr">
      <is>
        <t>lump</t>
      </is>
    </oc>
    <nc r="F36">
      <v>1</v>
    </nc>
  </rcc>
  <rcc rId="581" sId="9">
    <oc r="G36" t="inlineStr">
      <is>
        <t>sum</t>
      </is>
    </oc>
    <nc r="G36"/>
  </rcc>
  <rcc rId="582" sId="9">
    <oc r="G27">
      <v>150</v>
    </oc>
    <nc r="G27"/>
  </rcc>
  <rcc rId="583" sId="9">
    <oc r="G29">
      <v>150</v>
    </oc>
    <nc r="G29"/>
  </rcc>
  <rcc rId="584" sId="9">
    <oc r="G32">
      <v>95</v>
    </oc>
    <nc r="G32"/>
  </rcc>
  <rcc rId="585" sId="9">
    <oc r="G34">
      <v>150</v>
    </oc>
    <nc r="G34"/>
  </rcc>
  <rcc rId="586" sId="9" numFmtId="13">
    <oc r="G14">
      <v>0.15</v>
    </oc>
    <nc r="G14"/>
  </rcc>
  <rcc rId="587" sId="9">
    <oc r="G15">
      <v>160</v>
    </oc>
    <nc r="G15"/>
  </rcc>
  <rcc rId="588" sId="10" numFmtId="4">
    <oc r="F6">
      <v>8460.9487436205891</v>
    </oc>
    <nc r="F6"/>
  </rcc>
  <rcc rId="589" sId="10" numFmtId="4">
    <oc r="F9">
      <v>23727.291428571429</v>
    </oc>
    <nc r="F9"/>
  </rcc>
  <rcc rId="590" sId="10">
    <oc r="F11">
      <v>57755.999999999993</v>
    </oc>
    <nc r="F11"/>
  </rcc>
  <rcc rId="591" sId="10">
    <oc r="F12">
      <v>5000</v>
    </oc>
    <nc r="F12"/>
  </rcc>
  <rcc rId="592" sId="10" numFmtId="34">
    <oc r="G6">
      <v>50</v>
    </oc>
    <nc r="G6"/>
  </rcc>
  <rcc rId="593" sId="10" numFmtId="34">
    <oc r="G9">
      <v>8.5</v>
    </oc>
    <nc r="G9"/>
  </rcc>
  <rcc rId="594" sId="10" numFmtId="34">
    <oc r="G11">
      <v>8.5</v>
    </oc>
    <nc r="G11"/>
  </rcc>
  <rcc rId="595" sId="10" numFmtId="34">
    <oc r="G12">
      <v>8.5</v>
    </oc>
    <nc r="G12"/>
  </rcc>
  <rcmt sheetId="10" cell="F5" guid="{00000000-0000-0000-0000-000000000000}" action="delete" alwaysShow="1" author="Vian Coetzer (LEO)"/>
  <rcc rId="596" sId="8" numFmtId="34">
    <oc r="F6">
      <v>15000</v>
    </oc>
    <nc r="F6"/>
  </rcc>
  <rcc rId="597" sId="8" numFmtId="34">
    <oc r="F8">
      <v>15000</v>
    </oc>
    <nc r="F8"/>
  </rcc>
  <rcc rId="598" sId="8" numFmtId="34">
    <oc r="F10">
      <v>2000</v>
    </oc>
    <nc r="F10"/>
  </rcc>
  <rcc rId="599" sId="8" numFmtId="34">
    <oc r="F12">
      <v>30</v>
    </oc>
    <nc r="F12"/>
  </rcc>
  <rcc rId="600" sId="8" numFmtId="34">
    <oc r="F15">
      <v>8.5</v>
    </oc>
    <nc r="F15"/>
  </rcc>
  <rcc rId="601" sId="8" numFmtId="34">
    <oc r="F16">
      <v>8.5</v>
    </oc>
    <nc r="F16"/>
  </rcc>
  <rcc rId="602" sId="7" numFmtId="34">
    <oc r="H5">
      <v>40000</v>
    </oc>
    <nc r="H5"/>
  </rcc>
  <rcc rId="603" sId="7" numFmtId="34">
    <oc r="H7">
      <v>6000</v>
    </oc>
    <nc r="H7"/>
  </rcc>
  <rcc rId="604" sId="7" numFmtId="34">
    <oc r="H9">
      <v>30000</v>
    </oc>
    <nc r="H9"/>
  </rcc>
  <rcc rId="605" sId="7" numFmtId="34">
    <oc r="H10">
      <v>40</v>
    </oc>
    <nc r="H10"/>
  </rcc>
  <rcc rId="606" sId="7" numFmtId="34">
    <oc r="H13">
      <v>10000</v>
    </oc>
    <nc r="H13"/>
  </rcc>
  <rcc rId="607" sId="7" numFmtId="34">
    <oc r="H16">
      <v>100</v>
    </oc>
    <nc r="H16"/>
  </rcc>
  <rcc rId="608" sId="7" numFmtId="34">
    <oc r="H17">
      <v>120</v>
    </oc>
    <nc r="H17"/>
  </rcc>
  <rcc rId="609" sId="7" numFmtId="34">
    <oc r="H19">
      <v>1400</v>
    </oc>
    <nc r="H19"/>
  </rcc>
  <rcc rId="610" sId="7" numFmtId="14">
    <oc r="H12">
      <v>0.15</v>
    </oc>
    <nc r="H12"/>
  </rcc>
  <rcc rId="611" sId="7" numFmtId="34">
    <oc r="H21">
      <v>400</v>
    </oc>
    <nc r="H21"/>
  </rcc>
  <rcc rId="612" sId="7" numFmtId="34">
    <oc r="H22">
      <v>60</v>
    </oc>
    <nc r="H22"/>
  </rcc>
  <rcc rId="613" sId="7" numFmtId="14">
    <oc r="H25">
      <v>0.15</v>
    </oc>
    <nc r="H25"/>
  </rcc>
  <rcmt sheetId="7" cell="I11" guid="{00000000-0000-0000-0000-000000000000}" action="delete" alwaysShow="1" author="Vian Coetzer (LEO)"/>
  <rcc rId="614" sId="7" numFmtId="34">
    <oc r="I11">
      <v>200000</v>
    </oc>
    <nc r="I11">
      <v>500000</v>
    </nc>
  </rcc>
  <rcc rId="615" sId="6" numFmtId="34">
    <oc r="F6">
      <v>3000</v>
    </oc>
    <nc r="F6"/>
  </rcc>
  <rcc rId="616" sId="6" numFmtId="34">
    <oc r="F7">
      <v>6000</v>
    </oc>
    <nc r="F7"/>
  </rcc>
  <rcc rId="617" sId="6" numFmtId="34">
    <oc r="F8">
      <v>2500</v>
    </oc>
    <nc r="F8"/>
  </rcc>
  <rcc rId="618" sId="6" numFmtId="34">
    <oc r="F9">
      <v>50000</v>
    </oc>
    <nc r="F9"/>
  </rcc>
  <rcc rId="619" sId="6" numFmtId="34">
    <oc r="F11">
      <v>1750</v>
    </oc>
    <nc r="F11"/>
  </rcc>
  <rcc rId="620" sId="6" numFmtId="34">
    <oc r="F12">
      <v>450</v>
    </oc>
    <nc r="F12"/>
  </rcc>
  <rcc rId="621" sId="6" numFmtId="34">
    <oc r="F13">
      <v>500</v>
    </oc>
    <nc r="F13"/>
  </rcc>
  <rcc rId="622" sId="6" numFmtId="34">
    <oc r="F14">
      <v>1600</v>
    </oc>
    <nc r="F14"/>
  </rcc>
  <rcc rId="623" sId="6" numFmtId="34">
    <oc r="F15">
      <v>1200</v>
    </oc>
    <nc r="F15"/>
  </rcc>
  <rcc rId="624" sId="6" numFmtId="34">
    <oc r="F16">
      <v>1600</v>
    </oc>
    <nc r="F16"/>
  </rcc>
  <rcc rId="625" sId="6" numFmtId="34">
    <oc r="F17">
      <v>2750</v>
    </oc>
    <nc r="F17"/>
  </rcc>
  <rcc rId="626" sId="6" numFmtId="34">
    <oc r="F18">
      <v>280</v>
    </oc>
    <nc r="F18"/>
  </rcc>
  <rcc rId="627" sId="6" numFmtId="34">
    <oc r="F19">
      <v>900</v>
    </oc>
    <nc r="F19"/>
  </rcc>
  <rcc rId="628" sId="6" numFmtId="34">
    <oc r="F20">
      <v>2000</v>
    </oc>
    <nc r="F20"/>
  </rcc>
  <rcc rId="629" sId="6" numFmtId="34">
    <oc r="F21">
      <v>850</v>
    </oc>
    <nc r="F21"/>
  </rcc>
  <rcc rId="630" sId="6" numFmtId="34">
    <oc r="F22">
      <v>250</v>
    </oc>
    <nc r="F22"/>
  </rcc>
  <rcc rId="631" sId="6" numFmtId="34">
    <oc r="F23">
      <v>5000</v>
    </oc>
    <nc r="F23"/>
  </rcc>
  <rcc rId="632" sId="6" numFmtId="34">
    <oc r="F24">
      <v>480</v>
    </oc>
    <nc r="F24"/>
  </rcc>
  <rcc rId="633" sId="6" numFmtId="34">
    <oc r="F25">
      <v>500</v>
    </oc>
    <nc r="F25"/>
  </rcc>
  <rcc rId="634" sId="6" numFmtId="34">
    <oc r="F26">
      <v>250</v>
    </oc>
    <nc r="F26"/>
  </rcc>
  <rcc rId="635" sId="6" numFmtId="34">
    <oc r="F27">
      <v>250</v>
    </oc>
    <nc r="F27"/>
  </rcc>
  <rcc rId="636" sId="6" numFmtId="34">
    <oc r="F28">
      <v>450</v>
    </oc>
    <nc r="F28"/>
  </rcc>
  <rcc rId="637" sId="6" numFmtId="34">
    <oc r="F29">
      <v>360</v>
    </oc>
    <nc r="F29"/>
  </rcc>
  <rcc rId="638" sId="6" numFmtId="34">
    <oc r="F30">
      <v>4500</v>
    </oc>
    <nc r="F30"/>
  </rcc>
  <rcc rId="639" sId="6" numFmtId="34">
    <oc r="F31">
      <v>350</v>
    </oc>
    <nc r="F31"/>
  </rcc>
  <rcc rId="640" sId="6" numFmtId="34">
    <oc r="F32">
      <v>150</v>
    </oc>
    <nc r="F32"/>
  </rcc>
  <rcc rId="641" sId="6" numFmtId="34">
    <oc r="F33">
      <v>800</v>
    </oc>
    <nc r="F33"/>
  </rcc>
  <rcc rId="642" sId="6" numFmtId="34">
    <oc r="F34">
      <v>20000</v>
    </oc>
    <nc r="F34"/>
  </rcc>
  <rcc rId="643" sId="6" numFmtId="34">
    <oc r="F35">
      <v>6000</v>
    </oc>
    <nc r="F35"/>
  </rcc>
  <rcc rId="644" sId="6" numFmtId="34">
    <oc r="F36">
      <v>450</v>
    </oc>
    <nc r="F36"/>
  </rcc>
  <rcc rId="645" sId="6" numFmtId="34">
    <oc r="F37">
      <v>450</v>
    </oc>
    <nc r="F37"/>
  </rcc>
  <rcc rId="646" sId="6" numFmtId="34">
    <oc r="F38">
      <v>750</v>
    </oc>
    <nc r="F38"/>
  </rcc>
  <rcc rId="647" sId="6" numFmtId="34">
    <oc r="F39">
      <v>1200</v>
    </oc>
    <nc r="F39"/>
  </rcc>
  <rcc rId="648" sId="6" numFmtId="34">
    <oc r="F40">
      <v>600</v>
    </oc>
    <nc r="F40"/>
  </rcc>
  <rcc rId="649" sId="6" numFmtId="34">
    <oc r="F41">
      <v>950</v>
    </oc>
    <nc r="F41"/>
  </rcc>
  <rcc rId="650" sId="6" numFmtId="34">
    <oc r="F42">
      <v>900</v>
    </oc>
    <nc r="F42"/>
  </rcc>
  <rcc rId="651" sId="6" numFmtId="34">
    <oc r="F43">
      <v>1400</v>
    </oc>
    <nc r="F43"/>
  </rcc>
  <rcc rId="652" sId="6" numFmtId="14">
    <oc r="F46">
      <v>0.15</v>
    </oc>
    <nc r="F46"/>
  </rcc>
  <rcc rId="653" sId="6" numFmtId="14">
    <oc r="F48">
      <v>0.15</v>
    </oc>
    <nc r="F48"/>
  </rcc>
  <rcc rId="654" sId="5">
    <oc r="F6" t="inlineStr">
      <is>
        <t>lump</t>
      </is>
    </oc>
    <nc r="F6">
      <v>1</v>
    </nc>
  </rcc>
  <rcc rId="655" sId="5">
    <oc r="F7" t="inlineStr">
      <is>
        <t>lump</t>
      </is>
    </oc>
    <nc r="F7">
      <v>1</v>
    </nc>
  </rcc>
  <rcc rId="656" sId="5" odxf="1" dxf="1" numFmtId="34">
    <oc r="H6">
      <v>3500000</v>
    </oc>
    <nc r="H6">
      <f>F6*G6</f>
    </nc>
    <odxf>
      <protection locked="0"/>
    </odxf>
    <ndxf>
      <protection locked="1"/>
    </ndxf>
  </rcc>
  <rcc rId="657" sId="5" odxf="1" dxf="1" numFmtId="34">
    <oc r="H7">
      <v>120000</v>
    </oc>
    <nc r="H7">
      <f>F7*G7</f>
    </nc>
    <odxf>
      <protection locked="0"/>
    </odxf>
    <ndxf>
      <protection locked="1"/>
    </ndxf>
  </rcc>
  <rcc rId="658" sId="5">
    <oc r="G6" t="inlineStr">
      <is>
        <t>sum</t>
      </is>
    </oc>
    <nc r="G6"/>
  </rcc>
  <rcc rId="659" sId="5">
    <oc r="G7" t="inlineStr">
      <is>
        <t>sum</t>
      </is>
    </oc>
    <nc r="G7"/>
  </rcc>
  <rcc rId="660" sId="5" numFmtId="34">
    <oc r="G9">
      <v>325000</v>
    </oc>
    <nc r="G9"/>
  </rcc>
  <rcc rId="661" sId="5" numFmtId="34">
    <oc r="G10">
      <v>450000</v>
    </oc>
    <nc r="G10"/>
  </rcc>
  <rcc rId="662" sId="5" numFmtId="34">
    <oc r="G12">
      <v>300000</v>
    </oc>
    <nc r="G12"/>
  </rcc>
  <rcc rId="663" sId="5" numFmtId="34">
    <oc r="G13">
      <v>300000</v>
    </oc>
    <nc r="G13"/>
  </rcc>
  <rcc rId="664" sId="5" numFmtId="34">
    <oc r="G14">
      <v>200000</v>
    </oc>
    <nc r="G14"/>
  </rcc>
  <rcc rId="665" sId="5" numFmtId="34">
    <oc r="G16">
      <v>1500</v>
    </oc>
    <nc r="G16"/>
  </rcc>
  <rcc rId="666" sId="5" numFmtId="14">
    <oc r="G20">
      <v>0.15</v>
    </oc>
    <nc r="G20"/>
  </rcc>
  <rcc rId="667" sId="5" numFmtId="14">
    <oc r="G25">
      <v>0.15</v>
    </oc>
    <nc r="G25"/>
  </rcc>
  <rcc rId="668" sId="5" numFmtId="14">
    <oc r="G26">
      <v>0.15</v>
    </oc>
    <nc r="G26"/>
  </rcc>
  <rcc rId="669" sId="5" numFmtId="14">
    <oc r="G29">
      <v>0.15</v>
    </oc>
    <nc r="G29"/>
  </rcc>
  <rcc rId="670" sId="4">
    <oc r="F57" t="inlineStr">
      <is>
        <t>lump</t>
      </is>
    </oc>
    <nc r="F57">
      <v>1</v>
    </nc>
  </rcc>
  <rcc rId="671" sId="4" odxf="1" dxf="1" numFmtId="34">
    <oc r="H57">
      <v>15000</v>
    </oc>
    <nc r="H57">
      <f>G57*F57</f>
    </nc>
    <odxf>
      <protection locked="0"/>
    </odxf>
    <ndxf>
      <protection locked="1"/>
    </ndxf>
  </rcc>
  <rcc rId="672" sId="4">
    <oc r="G57" t="inlineStr">
      <is>
        <t>sum</t>
      </is>
    </oc>
    <nc r="G57"/>
  </rcc>
  <rcc rId="673" sId="4" numFmtId="14">
    <oc r="G59">
      <v>0.15</v>
    </oc>
    <nc r="G59"/>
  </rcc>
  <rcc rId="674" sId="4" numFmtId="14">
    <oc r="G54">
      <v>0.15</v>
    </oc>
    <nc r="G54"/>
  </rcc>
  <rcc rId="675" sId="4" numFmtId="34">
    <oc r="G34">
      <v>75</v>
    </oc>
    <nc r="G34"/>
  </rcc>
  <rcc rId="676" sId="4" numFmtId="34">
    <oc r="G35">
      <v>95</v>
    </oc>
    <nc r="G35"/>
  </rcc>
  <rcc rId="677" sId="4" numFmtId="34">
    <oc r="G36">
      <v>110</v>
    </oc>
    <nc r="G36"/>
  </rcc>
  <rcc rId="678" sId="4" numFmtId="34">
    <oc r="G37">
      <v>145</v>
    </oc>
    <nc r="G37"/>
  </rcc>
  <rcc rId="679" sId="4" numFmtId="34">
    <oc r="G38">
      <v>300</v>
    </oc>
    <nc r="G38"/>
  </rcc>
  <rcc rId="680" sId="4" numFmtId="34">
    <oc r="G40">
      <v>1200</v>
    </oc>
    <nc r="G40"/>
  </rcc>
  <rcc rId="681" sId="4" numFmtId="34">
    <oc r="G41">
      <v>750</v>
    </oc>
    <nc r="G41"/>
  </rcc>
  <rcc rId="682" sId="4" numFmtId="34">
    <oc r="G42">
      <v>450</v>
    </oc>
    <nc r="G42"/>
  </rcc>
  <rcc rId="683" sId="4" numFmtId="34">
    <oc r="G43">
      <v>450</v>
    </oc>
    <nc r="G43"/>
  </rcc>
  <rcc rId="684" sId="4" numFmtId="34">
    <oc r="G44">
      <v>1200</v>
    </oc>
    <nc r="G44"/>
  </rcc>
  <rcc rId="685" sId="4" numFmtId="34">
    <oc r="G45">
      <v>650</v>
    </oc>
    <nc r="G45"/>
  </rcc>
  <rcc rId="686" sId="4" numFmtId="34">
    <oc r="G46">
      <v>600</v>
    </oc>
    <nc r="G46"/>
  </rcc>
  <rcc rId="687" sId="4" numFmtId="34">
    <oc r="G47">
      <v>475</v>
    </oc>
    <nc r="G47"/>
  </rcc>
  <rcc rId="688" sId="4" numFmtId="34">
    <oc r="G49">
      <v>10</v>
    </oc>
    <nc r="G49"/>
  </rcc>
  <rcc rId="689" sId="4" numFmtId="34">
    <oc r="G50">
      <v>100</v>
    </oc>
    <nc r="G50"/>
  </rcc>
  <rcc rId="690" sId="4" numFmtId="34">
    <oc r="G51">
      <v>70</v>
    </oc>
    <nc r="G51"/>
  </rcc>
  <rcc rId="691" sId="4" numFmtId="14">
    <oc r="G31">
      <v>0.15</v>
    </oc>
    <nc r="G31"/>
  </rcc>
  <rcc rId="692" sId="4" numFmtId="14">
    <oc r="G29">
      <v>0.15</v>
    </oc>
    <nc r="G29"/>
  </rcc>
  <rcc rId="693" sId="4" numFmtId="14">
    <oc r="G26">
      <v>0.15</v>
    </oc>
    <nc r="G26"/>
  </rcc>
  <rcc rId="694" sId="4">
    <oc r="F21" t="inlineStr">
      <is>
        <t>lump</t>
      </is>
    </oc>
    <nc r="F21">
      <v>1</v>
    </nc>
  </rcc>
  <rcc rId="695" sId="4">
    <oc r="G21" t="inlineStr">
      <is>
        <t>sum</t>
      </is>
    </oc>
    <nc r="G21"/>
  </rcc>
  <rcc rId="696" sId="4" odxf="1" dxf="1" numFmtId="34">
    <oc r="H21">
      <v>25000</v>
    </oc>
    <nc r="H21">
      <f>F21*G21</f>
    </nc>
    <odxf>
      <protection locked="0"/>
    </odxf>
    <ndxf>
      <protection locked="1"/>
    </ndxf>
  </rcc>
  <rcc rId="697" sId="4" numFmtId="34">
    <oc r="G18">
      <v>5000</v>
    </oc>
    <nc r="G18"/>
  </rcc>
  <rcc rId="698" sId="4" numFmtId="34">
    <oc r="G19">
      <v>8000</v>
    </oc>
    <nc r="G19"/>
  </rcc>
  <rcc rId="699" sId="4" numFmtId="34">
    <oc r="G22">
      <v>16000</v>
    </oc>
    <nc r="G22"/>
  </rcc>
  <rcc rId="700" sId="4" numFmtId="34">
    <oc r="G24">
      <v>1500</v>
    </oc>
    <nc r="G24"/>
  </rcc>
  <rcc rId="701" sId="4" numFmtId="34">
    <oc r="G14">
      <v>40000</v>
    </oc>
    <nc r="G14"/>
  </rcc>
  <rcc rId="702" sId="4" numFmtId="34">
    <oc r="G15">
      <v>50</v>
    </oc>
    <nc r="G15"/>
  </rcc>
  <rcc rId="703" sId="4" numFmtId="14">
    <oc r="G17">
      <v>0.15</v>
    </oc>
    <nc r="G17"/>
  </rcc>
  <rcc rId="704" sId="4" numFmtId="34">
    <oc r="G11">
      <v>1500</v>
    </oc>
    <nc r="G11"/>
  </rcc>
  <rcc rId="705" sId="4" numFmtId="34">
    <oc r="G12">
      <v>3000</v>
    </oc>
    <nc r="G12"/>
  </rcc>
  <rcc rId="706" sId="4">
    <oc r="F9" t="inlineStr">
      <is>
        <t>lump</t>
      </is>
    </oc>
    <nc r="F9">
      <v>1</v>
    </nc>
  </rcc>
  <rcc rId="707" sId="4">
    <oc r="F10" t="inlineStr">
      <is>
        <t>lump</t>
      </is>
    </oc>
    <nc r="F10">
      <v>1</v>
    </nc>
  </rcc>
  <rcc rId="708" sId="4" odxf="1" dxf="1" numFmtId="34">
    <oc r="H9">
      <v>1500</v>
    </oc>
    <nc r="H9">
      <f>F9*G9</f>
    </nc>
    <odxf>
      <protection locked="0"/>
    </odxf>
    <ndxf>
      <protection locked="1"/>
    </ndxf>
  </rcc>
  <rcc rId="709" sId="4" odxf="1" dxf="1" numFmtId="34">
    <oc r="H10">
      <v>1500</v>
    </oc>
    <nc r="H10">
      <f>F10*G10</f>
    </nc>
    <odxf>
      <protection locked="0"/>
    </odxf>
    <ndxf>
      <protection locked="1"/>
    </ndxf>
  </rcc>
  <rcc rId="710" sId="4">
    <oc r="G9" t="inlineStr">
      <is>
        <t>sum</t>
      </is>
    </oc>
    <nc r="G9"/>
  </rcc>
  <rcc rId="711" sId="4">
    <oc r="G10" t="inlineStr">
      <is>
        <t>sum</t>
      </is>
    </oc>
    <nc r="G10"/>
  </rcc>
  <rcc rId="712" sId="4" numFmtId="34">
    <oc r="G6">
      <v>3000</v>
    </oc>
    <nc r="G6"/>
  </rcc>
  <rcc rId="713" sId="4" numFmtId="34">
    <oc r="G7">
      <v>4000</v>
    </oc>
    <nc r="G7"/>
  </rcc>
</revisions>
</file>

<file path=xl/revisions/revisionLog1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4" sId="2">
    <oc r="I7" t="inlineStr">
      <is>
        <t>Assume R25 000/month FT</t>
      </is>
    </oc>
    <nc r="I7"/>
  </rcc>
  <rcc rId="715" sId="2">
    <oc r="I8" t="inlineStr">
      <is>
        <t>Assume R25 000/month FT</t>
      </is>
    </oc>
    <nc r="I8"/>
  </rcc>
  <rcc rId="716" sId="2">
    <oc r="I9" t="inlineStr">
      <is>
        <t>Assume R50 000/month PT(25%)</t>
      </is>
    </oc>
    <nc r="I9"/>
  </rcc>
  <rcc rId="717" sId="2">
    <oc r="I10" t="inlineStr">
      <is>
        <t>Assume R50 000/month PT(25%)</t>
      </is>
    </oc>
    <nc r="I10"/>
  </rcc>
  <rcc rId="718" sId="2">
    <oc r="I12" t="inlineStr">
      <is>
        <t>Assume R30 000/month FT CTC, 20% overheads, 10% profit</t>
      </is>
    </oc>
    <nc r="I12"/>
  </rcc>
  <rcc rId="719" sId="2">
    <oc r="I13" t="inlineStr">
      <is>
        <t>Assume R35 000/month FT CTC, 20% overheads, 10% profit, 1No. Per 4No TTE's</t>
      </is>
    </oc>
    <nc r="I13"/>
  </rcc>
  <rcc rId="720" sId="2">
    <oc r="I14" t="inlineStr">
      <is>
        <t>Assume R17 500/month FT CTC, 20% overheads, 10% profit, 1No. Per 3No TTE's</t>
      </is>
    </oc>
    <nc r="I14"/>
  </rcc>
  <rcc rId="721" sId="2">
    <oc r="I15" t="inlineStr">
      <is>
        <t>Assume R15 000/month FT CTC, 20% overheads, 10% profit, 1No. Per 12No TTE's</t>
      </is>
    </oc>
    <nc r="I15"/>
  </rcc>
  <rcc rId="722" sId="2">
    <oc r="I17" t="inlineStr">
      <is>
        <t>Assume R15 000/month</t>
      </is>
    </oc>
    <nc r="I17"/>
  </rcc>
  <rcc rId="723" sId="2">
    <oc r="I27" t="inlineStr">
      <is>
        <t>No. of TTE's x 120</t>
      </is>
    </oc>
    <nc r="I27"/>
  </rcc>
  <rcc rId="724" sId="2">
    <oc r="I28" t="inlineStr">
      <is>
        <t>No. of TTE's x 150</t>
      </is>
    </oc>
    <nc r="I28"/>
  </rcc>
  <rcc rId="725" sId="2">
    <oc r="I29" t="inlineStr">
      <is>
        <t>No. of TTE's x 180</t>
      </is>
    </oc>
    <nc r="I29"/>
  </rcc>
  <rcc rId="726" sId="2">
    <oc r="I30" t="inlineStr">
      <is>
        <t>No. of TTE's x 210</t>
      </is>
    </oc>
    <nc r="I30"/>
  </rcc>
  <rcc rId="727" sId="2">
    <oc r="I31" t="inlineStr">
      <is>
        <t>1% of estimated value of Schedule B</t>
      </is>
    </oc>
    <nc r="I31"/>
  </rcc>
  <rcc rId="728" sId="2">
    <oc r="I33" t="inlineStr">
      <is>
        <t>1% of estimated value of Schedule B</t>
      </is>
    </oc>
    <nc r="I33"/>
  </rcc>
  <rcc rId="729" sId="2">
    <oc r="I35">
      <f>6*10000*24</f>
    </oc>
    <nc r="I35"/>
  </rcc>
  <rcc rId="730" sId="2">
    <oc r="I37">
      <f>6*10000*24</f>
    </oc>
    <nc r="I37"/>
  </rcc>
  <rcc rId="731" sId="2">
    <oc r="I39" t="inlineStr">
      <is>
        <t>1% of estimated value of Schedule B</t>
      </is>
    </oc>
    <nc r="I39"/>
  </rcc>
  <rcc rId="732" sId="2">
    <oc r="I44" t="inlineStr">
      <is>
        <t>Assume R4000/month</t>
      </is>
    </oc>
    <nc r="I44"/>
  </rcc>
  <rcc rId="733" sId="2">
    <oc r="I45" t="inlineStr">
      <is>
        <t>Assume R9000/month</t>
      </is>
    </oc>
    <nc r="I45"/>
  </rcc>
  <rcc rId="734" sId="2">
    <oc r="I46" t="inlineStr">
      <is>
        <t>Assume R4000/month</t>
      </is>
    </oc>
    <nc r="I46"/>
  </rcc>
  <rcc rId="735" sId="2">
    <oc r="I49" t="inlineStr">
      <is>
        <t>(Sum of Trainee Credits / 3) x estimated sustenance costs per person per day.  Assume sustenance cost is R50/day.  Add 10%</t>
      </is>
    </oc>
    <nc r="I49"/>
  </rcc>
  <rcc rId="736" sId="2">
    <oc r="I51" t="inlineStr">
      <is>
        <t>(Sum of Trainee Credits / 3) x estimated stipend cost per person per day.  Assume stipend cost is R200/day.  Add 10%</t>
      </is>
    </oc>
    <nc r="I51"/>
  </rcc>
  <rcc rId="737" sId="2">
    <oc r="I53" t="inlineStr">
      <is>
        <t>Assume R10000/month</t>
      </is>
    </oc>
    <nc r="I53"/>
  </rcc>
  <rcc rId="738" sId="2">
    <oc r="I54" t="inlineStr">
      <is>
        <t>Assume R10000/month</t>
      </is>
    </oc>
    <nc r="I54"/>
  </rcc>
  <rcc rId="739" sId="2">
    <oc r="K27">
      <f>20*120</f>
    </oc>
    <nc r="K27"/>
  </rcc>
  <rcc rId="740" sId="2">
    <oc r="K28">
      <f>20*150</f>
    </oc>
    <nc r="K28"/>
  </rcc>
  <rcc rId="741" sId="2">
    <oc r="K29">
      <f>20*180</f>
    </oc>
    <nc r="K29"/>
  </rcc>
  <rcc rId="742" sId="2">
    <oc r="K30">
      <f>20*210</f>
    </oc>
    <nc r="K30"/>
  </rcc>
  <rcc rId="743" sId="2">
    <oc r="F53" t="inlineStr">
      <is>
        <t>lump</t>
      </is>
    </oc>
    <nc r="F53">
      <v>1</v>
    </nc>
  </rcc>
  <rcc rId="744" sId="2">
    <oc r="F54" t="inlineStr">
      <is>
        <t>lump</t>
      </is>
    </oc>
    <nc r="F54">
      <v>1</v>
    </nc>
  </rcc>
  <rcc rId="745" sId="2">
    <oc r="G53" t="inlineStr">
      <is>
        <t>sum</t>
      </is>
    </oc>
    <nc r="G53"/>
  </rcc>
  <rcc rId="746" sId="2">
    <oc r="G54" t="inlineStr">
      <is>
        <t>sum</t>
      </is>
    </oc>
    <nc r="G54"/>
  </rcc>
  <rcc rId="747" sId="2" odxf="1" dxf="1">
    <oc r="H53">
      <f>34*10000*3</f>
    </oc>
    <nc r="H53">
      <f>F53*G53</f>
    </nc>
    <odxf>
      <protection locked="0"/>
    </odxf>
    <ndxf>
      <protection locked="1"/>
    </ndxf>
  </rcc>
  <rcc rId="748" sId="2" odxf="1" dxf="1">
    <oc r="H54">
      <f>34*10000*18</f>
    </oc>
    <nc r="H54">
      <f>F54*G54</f>
    </nc>
    <odxf>
      <protection locked="0"/>
    </odxf>
    <ndxf>
      <protection locked="1"/>
    </ndxf>
  </rcc>
  <rcc rId="749" sId="2" odxf="1" dxf="1" numFmtId="34">
    <oc r="H42">
      <v>15000</v>
    </oc>
    <nc r="H42">
      <f>F42*G42</f>
    </nc>
    <odxf>
      <protection locked="0"/>
    </odxf>
    <ndxf>
      <protection locked="1"/>
    </ndxf>
  </rcc>
  <rcc rId="750" sId="2" odxf="1" dxf="1" numFmtId="34">
    <oc r="H43">
      <v>15000</v>
    </oc>
    <nc r="H43">
      <f>F43*G43</f>
    </nc>
    <odxf>
      <protection locked="0"/>
    </odxf>
    <ndxf>
      <protection locked="1"/>
    </ndxf>
  </rcc>
  <rcc rId="751" sId="2" odxf="1" dxf="1">
    <oc r="H44">
      <f>4000*6</f>
    </oc>
    <nc r="H44">
      <f>F44*G44</f>
    </nc>
    <odxf>
      <protection locked="0"/>
    </odxf>
    <ndxf>
      <protection locked="1"/>
    </ndxf>
  </rcc>
  <rcc rId="752" sId="2" odxf="1" dxf="1">
    <oc r="H45">
      <f>9000*6</f>
    </oc>
    <nc r="H45">
      <f>F45*G45</f>
    </nc>
    <odxf>
      <protection locked="0"/>
    </odxf>
    <ndxf>
      <protection locked="1"/>
    </ndxf>
  </rcc>
  <rcc rId="753" sId="2" odxf="1" dxf="1">
    <oc r="H46">
      <f>4000*6</f>
    </oc>
    <nc r="H46">
      <f>F46*G46</f>
    </nc>
    <odxf>
      <protection locked="0"/>
    </odxf>
    <ndxf>
      <protection locked="1"/>
    </ndxf>
  </rcc>
  <rcc rId="754" sId="2" odxf="1" dxf="1" numFmtId="34">
    <oc r="H47">
      <v>25000</v>
    </oc>
    <nc r="H47">
      <f>F47*G47</f>
    </nc>
    <odxf>
      <protection locked="0"/>
    </odxf>
    <ndxf>
      <protection locked="1"/>
    </ndxf>
  </rcc>
  <rcc rId="755" sId="2">
    <oc r="F42" t="inlineStr">
      <is>
        <t>lump</t>
      </is>
    </oc>
    <nc r="F42">
      <v>1</v>
    </nc>
  </rcc>
  <rcc rId="756" sId="2">
    <oc r="F43" t="inlineStr">
      <is>
        <t>lump</t>
      </is>
    </oc>
    <nc r="F43">
      <v>1</v>
    </nc>
  </rcc>
  <rcc rId="757" sId="2">
    <oc r="F44" t="inlineStr">
      <is>
        <t>lump</t>
      </is>
    </oc>
    <nc r="F44">
      <v>1</v>
    </nc>
  </rcc>
  <rcc rId="758" sId="2">
    <oc r="F45" t="inlineStr">
      <is>
        <t>lump</t>
      </is>
    </oc>
    <nc r="F45">
      <v>1</v>
    </nc>
  </rcc>
  <rcc rId="759" sId="2">
    <oc r="F46" t="inlineStr">
      <is>
        <t>lump</t>
      </is>
    </oc>
    <nc r="F46">
      <v>1</v>
    </nc>
  </rcc>
  <rcc rId="760" sId="2">
    <oc r="F47" t="inlineStr">
      <is>
        <t>lump</t>
      </is>
    </oc>
    <nc r="F47">
      <v>1</v>
    </nc>
  </rcc>
  <rcc rId="761" sId="2">
    <oc r="G42" t="inlineStr">
      <is>
        <t>sum</t>
      </is>
    </oc>
    <nc r="G42"/>
  </rcc>
  <rcc rId="762" sId="2">
    <oc r="G43" t="inlineStr">
      <is>
        <t>sum</t>
      </is>
    </oc>
    <nc r="G43"/>
  </rcc>
  <rcc rId="763" sId="2">
    <oc r="G44" t="inlineStr">
      <is>
        <t>sum</t>
      </is>
    </oc>
    <nc r="G44"/>
  </rcc>
  <rcc rId="764" sId="2">
    <oc r="G45" t="inlineStr">
      <is>
        <t>sum</t>
      </is>
    </oc>
    <nc r="G45"/>
  </rcc>
  <rcc rId="765" sId="2">
    <oc r="G46" t="inlineStr">
      <is>
        <t>sum</t>
      </is>
    </oc>
    <nc r="G46"/>
  </rcc>
  <rcc rId="766" sId="2">
    <oc r="G47" t="inlineStr">
      <is>
        <t>sum</t>
      </is>
    </oc>
    <nc r="G47"/>
  </rcc>
  <rcc rId="767" sId="2" numFmtId="14">
    <oc r="G50">
      <v>0.05</v>
    </oc>
    <nc r="G50"/>
  </rcc>
  <rcc rId="768" sId="2" numFmtId="14">
    <oc r="G52">
      <v>0.05</v>
    </oc>
    <nc r="G52"/>
  </rcc>
  <rcc rId="769" sId="2" numFmtId="34">
    <oc r="G27">
      <v>500</v>
    </oc>
    <nc r="G27"/>
  </rcc>
  <rcc rId="770" sId="2" numFmtId="34">
    <oc r="G28">
      <v>500</v>
    </oc>
    <nc r="G28"/>
  </rcc>
  <rcc rId="771" sId="2" numFmtId="34">
    <oc r="G29">
      <v>500</v>
    </oc>
    <nc r="G29"/>
  </rcc>
  <rcc rId="772" sId="2" numFmtId="34">
    <oc r="G30">
      <v>500</v>
    </oc>
    <nc r="G30"/>
  </rcc>
  <rcc rId="773" sId="2" numFmtId="14">
    <oc r="G32">
      <v>0.05</v>
    </oc>
    <nc r="G32"/>
  </rcc>
  <rcc rId="774" sId="2" numFmtId="14">
    <oc r="G34">
      <v>0.05</v>
    </oc>
    <nc r="G34"/>
  </rcc>
  <rcc rId="775" sId="2" numFmtId="14">
    <oc r="G36">
      <v>0.05</v>
    </oc>
    <nc r="G36"/>
  </rcc>
  <rcc rId="776" sId="2" numFmtId="14">
    <oc r="G38">
      <v>0.05</v>
    </oc>
    <nc r="G38"/>
  </rcc>
  <rcc rId="777" sId="2" numFmtId="14">
    <oc r="G40">
      <v>0.05</v>
    </oc>
    <nc r="G40"/>
  </rcc>
  <rcc rId="778" sId="2">
    <oc r="F17" t="inlineStr">
      <is>
        <t>lump</t>
      </is>
    </oc>
    <nc r="F17">
      <v>1</v>
    </nc>
  </rcc>
  <rcc rId="779" sId="2">
    <oc r="F18" t="inlineStr">
      <is>
        <t>lump</t>
      </is>
    </oc>
    <nc r="F18">
      <v>1</v>
    </nc>
  </rcc>
  <rcc rId="780" sId="2">
    <oc r="F19" t="inlineStr">
      <is>
        <t>lump</t>
      </is>
    </oc>
    <nc r="F19">
      <v>1</v>
    </nc>
  </rcc>
  <rcc rId="781" sId="2">
    <oc r="F21" t="inlineStr">
      <is>
        <t>lump</t>
      </is>
    </oc>
    <nc r="F21">
      <v>1</v>
    </nc>
  </rcc>
  <rcc rId="782" sId="2">
    <oc r="F22" t="inlineStr">
      <is>
        <t>lump</t>
      </is>
    </oc>
    <nc r="F22">
      <v>1</v>
    </nc>
  </rcc>
  <rcc rId="783" sId="2">
    <oc r="F23" t="inlineStr">
      <is>
        <t>lump</t>
      </is>
    </oc>
    <nc r="F23">
      <v>1</v>
    </nc>
  </rcc>
  <rcc rId="784" sId="2">
    <oc r="F24" t="inlineStr">
      <is>
        <t>lump</t>
      </is>
    </oc>
    <nc r="F24">
      <v>1</v>
    </nc>
  </rcc>
  <rcc rId="785" sId="2">
    <oc r="F12" t="inlineStr">
      <is>
        <t>lump</t>
      </is>
    </oc>
    <nc r="F12">
      <v>1</v>
    </nc>
  </rcc>
  <rcc rId="786" sId="2">
    <oc r="F13" t="inlineStr">
      <is>
        <t>lump</t>
      </is>
    </oc>
    <nc r="F13">
      <v>1</v>
    </nc>
  </rcc>
  <rcc rId="787" sId="2">
    <oc r="F14" t="inlineStr">
      <is>
        <t>lump</t>
      </is>
    </oc>
    <nc r="F14">
      <v>1</v>
    </nc>
  </rcc>
  <rcc rId="788" sId="2">
    <oc r="F15" t="inlineStr">
      <is>
        <t>lump</t>
      </is>
    </oc>
    <nc r="F15">
      <v>1</v>
    </nc>
  </rcc>
  <rcc rId="789" sId="2" odxf="1" dxf="1">
    <oc r="H12">
      <f>35000*1.2*1.1*27</f>
    </oc>
    <nc r="H12">
      <f>F12*G12</f>
    </nc>
    <odxf>
      <protection locked="0"/>
    </odxf>
    <ndxf>
      <protection locked="1"/>
    </ndxf>
  </rcc>
  <rcc rId="790" sId="2" odxf="1" dxf="1">
    <oc r="H13">
      <f>35000*1.2*1.1*24*6</f>
    </oc>
    <nc r="H13">
      <f>F13*G13</f>
    </nc>
    <odxf>
      <protection locked="0"/>
    </odxf>
    <ndxf>
      <protection locked="1"/>
    </ndxf>
  </rcc>
  <rcc rId="791" sId="2" odxf="1" dxf="1">
    <oc r="H14">
      <f>17500*1.2*1.1*24*8</f>
    </oc>
    <nc r="H14">
      <f>F14*G14</f>
    </nc>
    <odxf>
      <protection locked="0"/>
    </odxf>
    <ndxf>
      <protection locked="1"/>
    </ndxf>
  </rcc>
  <rcc rId="792" sId="2" odxf="1" dxf="1">
    <oc r="H15">
      <f>15000*1.2*1.1*24*2</f>
    </oc>
    <nc r="H15">
      <f>F15*G15</f>
    </nc>
    <odxf>
      <protection locked="0"/>
    </odxf>
    <ndxf>
      <protection locked="1"/>
    </ndxf>
  </rcc>
  <rcc rId="793" sId="2" odxf="1" dxf="1">
    <oc r="H17">
      <f>15000*6</f>
    </oc>
    <nc r="H17">
      <f>F17*G17</f>
    </nc>
    <odxf>
      <protection locked="0"/>
    </odxf>
    <ndxf>
      <protection locked="1"/>
    </ndxf>
  </rcc>
  <rcc rId="794" sId="2" odxf="1" dxf="1" numFmtId="34">
    <oc r="H18">
      <v>20000</v>
    </oc>
    <nc r="H18">
      <f>F18*G18</f>
    </nc>
    <odxf>
      <protection locked="0"/>
    </odxf>
    <ndxf>
      <protection locked="1"/>
    </ndxf>
  </rcc>
  <rcc rId="795" sId="2" odxf="1" dxf="1" numFmtId="34">
    <oc r="H19">
      <v>20000</v>
    </oc>
    <nc r="H19">
      <f>F19*G19</f>
    </nc>
    <odxf>
      <protection locked="0"/>
    </odxf>
    <ndxf>
      <protection locked="1"/>
    </ndxf>
  </rcc>
  <rcc rId="796" sId="2" odxf="1" dxf="1" numFmtId="34">
    <oc r="H21">
      <v>1500</v>
    </oc>
    <nc r="H21">
      <f>F21*G21</f>
    </nc>
    <odxf>
      <protection locked="0"/>
    </odxf>
    <ndxf>
      <protection locked="1"/>
    </ndxf>
  </rcc>
  <rcc rId="797" sId="2" odxf="1" dxf="1" numFmtId="34">
    <oc r="H22">
      <v>1500</v>
    </oc>
    <nc r="H22">
      <f>F22*G22</f>
    </nc>
    <odxf>
      <protection locked="0"/>
    </odxf>
    <ndxf>
      <protection locked="1"/>
    </ndxf>
  </rcc>
  <rcc rId="798" sId="2" odxf="1" dxf="1" numFmtId="34">
    <oc r="H23">
      <v>2500</v>
    </oc>
    <nc r="H23">
      <f>F23*G23</f>
    </nc>
    <odxf>
      <protection locked="0"/>
    </odxf>
    <ndxf>
      <protection locked="1"/>
    </ndxf>
  </rcc>
  <rcc rId="799" sId="2" odxf="1" dxf="1" numFmtId="34">
    <oc r="H24">
      <v>1500</v>
    </oc>
    <nc r="H24">
      <f>F24*G24</f>
    </nc>
    <odxf>
      <protection locked="0"/>
    </odxf>
    <ndxf>
      <protection locked="1"/>
    </ndxf>
  </rcc>
  <rcc rId="800" sId="2">
    <oc r="G12" t="inlineStr">
      <is>
        <t>sum</t>
      </is>
    </oc>
    <nc r="G12"/>
  </rcc>
  <rcc rId="801" sId="2">
    <oc r="G13" t="inlineStr">
      <is>
        <t>sum</t>
      </is>
    </oc>
    <nc r="G13"/>
  </rcc>
  <rcc rId="802" sId="2">
    <oc r="G14" t="inlineStr">
      <is>
        <t>sum</t>
      </is>
    </oc>
    <nc r="G14"/>
  </rcc>
  <rcc rId="803" sId="2">
    <oc r="G15" t="inlineStr">
      <is>
        <t>sum</t>
      </is>
    </oc>
    <nc r="G15"/>
  </rcc>
  <rcc rId="804" sId="2">
    <oc r="G17" t="inlineStr">
      <is>
        <t>sum</t>
      </is>
    </oc>
    <nc r="G17"/>
  </rcc>
  <rcc rId="805" sId="2">
    <oc r="G18" t="inlineStr">
      <is>
        <t>sum</t>
      </is>
    </oc>
    <nc r="G18"/>
  </rcc>
  <rcc rId="806" sId="2">
    <oc r="G19" t="inlineStr">
      <is>
        <t>sum</t>
      </is>
    </oc>
    <nc r="G19"/>
  </rcc>
  <rcc rId="807" sId="2">
    <oc r="G21" t="inlineStr">
      <is>
        <t>sum</t>
      </is>
    </oc>
    <nc r="G21"/>
  </rcc>
  <rcc rId="808" sId="2">
    <oc r="G22" t="inlineStr">
      <is>
        <t>sum</t>
      </is>
    </oc>
    <nc r="G22"/>
  </rcc>
  <rcc rId="809" sId="2">
    <oc r="G23" t="inlineStr">
      <is>
        <t>sum</t>
      </is>
    </oc>
    <nc r="G23"/>
  </rcc>
  <rcc rId="810" sId="2">
    <oc r="G24" t="inlineStr">
      <is>
        <t>sum</t>
      </is>
    </oc>
    <nc r="G24"/>
  </rcc>
  <rcc rId="811" sId="2">
    <oc r="F7" t="inlineStr">
      <is>
        <t>lump</t>
      </is>
    </oc>
    <nc r="F7">
      <v>1</v>
    </nc>
  </rcc>
  <rcc rId="812" sId="2">
    <oc r="F8" t="inlineStr">
      <is>
        <t>lump</t>
      </is>
    </oc>
    <nc r="F8">
      <v>1</v>
    </nc>
  </rcc>
  <rcc rId="813" sId="2">
    <oc r="F9" t="inlineStr">
      <is>
        <t>lump</t>
      </is>
    </oc>
    <nc r="F9">
      <v>1</v>
    </nc>
  </rcc>
  <rcc rId="814" sId="2">
    <oc r="F10" t="inlineStr">
      <is>
        <t>lump</t>
      </is>
    </oc>
    <nc r="F10">
      <v>1</v>
    </nc>
  </rcc>
  <rcc rId="815" sId="2" odxf="1" dxf="1">
    <oc r="H7">
      <f>25000*6</f>
    </oc>
    <nc r="H7">
      <f>F7*G7</f>
    </nc>
    <odxf>
      <protection locked="0"/>
    </odxf>
    <ndxf>
      <protection locked="1"/>
    </ndxf>
  </rcc>
  <rcc rId="816" sId="2" odxf="1" dxf="1">
    <oc r="H8">
      <f>25000*6</f>
    </oc>
    <nc r="H8">
      <f>F8*G8</f>
    </nc>
    <odxf>
      <protection locked="0"/>
    </odxf>
    <ndxf>
      <protection locked="1"/>
    </ndxf>
  </rcc>
  <rcc rId="817" sId="2" odxf="1" dxf="1">
    <oc r="H9">
      <f>50000*6*25%</f>
    </oc>
    <nc r="H9">
      <f>F9*G9</f>
    </nc>
    <odxf>
      <protection locked="0"/>
    </odxf>
    <ndxf>
      <protection locked="1"/>
    </ndxf>
  </rcc>
  <rcc rId="818" sId="2" odxf="1" dxf="1">
    <oc r="H10">
      <f>50000*6*25%</f>
    </oc>
    <nc r="H10">
      <f>F10*G10</f>
    </nc>
    <odxf>
      <protection locked="0"/>
    </odxf>
    <ndxf>
      <protection locked="1"/>
    </ndxf>
  </rcc>
  <rcc rId="819" sId="2">
    <oc r="G7" t="inlineStr">
      <is>
        <t>sum</t>
      </is>
    </oc>
    <nc r="G7"/>
  </rcc>
  <rcc rId="820" sId="2">
    <oc r="G8" t="inlineStr">
      <is>
        <t>sum</t>
      </is>
    </oc>
    <nc r="G8"/>
  </rcc>
  <rcc rId="821" sId="2">
    <oc r="G9" t="inlineStr">
      <is>
        <t>sum</t>
      </is>
    </oc>
    <nc r="G9"/>
  </rcc>
  <rcc rId="822" sId="2">
    <oc r="G10" t="inlineStr">
      <is>
        <t>sum</t>
      </is>
    </oc>
    <nc r="G10"/>
  </rcc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2" sqref="G50">
    <dxf>
      <numFmt numFmtId="13" formatCode="0%"/>
    </dxf>
  </rfmt>
  <rfmt sheetId="2" sqref="G50 G52 G40 G38 G36 G34 G32">
    <dxf>
      <numFmt numFmtId="13" formatCode="0%"/>
    </dxf>
  </rfmt>
  <rfmt sheetId="4" sqref="G54 G59">
    <dxf>
      <numFmt numFmtId="13" formatCode="0%"/>
    </dxf>
  </rfmt>
  <rfmt sheetId="4" sqref="G26 G29 G31">
    <dxf>
      <numFmt numFmtId="13" formatCode="0%"/>
    </dxf>
  </rfmt>
  <rfmt sheetId="4" sqref="G17">
    <dxf>
      <numFmt numFmtId="13" formatCode="0%"/>
    </dxf>
  </rfmt>
  <rfmt sheetId="5" sqref="G20 G25 G26 G29">
    <dxf>
      <numFmt numFmtId="13" formatCode="0%"/>
    </dxf>
  </rfmt>
  <rfmt sheetId="6" sqref="F46 F48">
    <dxf>
      <numFmt numFmtId="13" formatCode="0%"/>
    </dxf>
  </rfmt>
  <rcc rId="823" sId="6">
    <oc r="H2" t="inlineStr">
      <is>
        <t>Note to compiler: Items requiring additional information to be provided by compiler is marked in this column by X.</t>
      </is>
    </oc>
    <nc r="H2"/>
  </rcc>
  <rfmt sheetId="7" sqref="H25 H12">
    <dxf>
      <numFmt numFmtId="13" formatCode="0%"/>
    </dxf>
  </rfmt>
  <rcc rId="824" sId="10">
    <oc r="J6" t="inlineStr">
      <is>
        <t>= Spoil material</t>
      </is>
    </oc>
    <nc r="J6"/>
  </rcc>
  <rcc rId="825" sId="10">
    <oc r="J9" t="inlineStr">
      <is>
        <t>R573 Borrowpit km10.6</t>
      </is>
    </oc>
    <nc r="J9"/>
  </rcc>
  <rcc rId="826" sId="10">
    <oc r="J11" t="inlineStr">
      <is>
        <t>2km</t>
      </is>
    </oc>
    <nc r="J11"/>
  </rcc>
  <rfmt sheetId="9" sqref="G8 G12 G14">
    <dxf>
      <numFmt numFmtId="13" formatCode="0%"/>
    </dxf>
  </rfmt>
  <rcmt sheetId="19" cell="D7" guid="{00000000-0000-0000-0000-000000000000}" action="delete" author="tc={2D953353-5EF5-4AD4-9973-AEF617D59669}"/>
  <rfmt sheetId="19" sqref="D7">
    <dxf>
      <fill>
        <patternFill patternType="none">
          <bgColor auto="1"/>
        </patternFill>
      </fill>
    </dxf>
  </rfmt>
  <rcmt sheetId="20" cell="D8" guid="{00000000-0000-0000-0000-000000000000}" action="delete" author="tc={484AAA27-C15C-49D1-BA68-AB96F0AAEBAF}"/>
  <rfmt sheetId="20" sqref="D8">
    <dxf>
      <fill>
        <patternFill patternType="none">
          <bgColor auto="1"/>
        </patternFill>
      </fill>
    </dxf>
  </rfmt>
  <rfmt sheetId="21" sqref="F12">
    <dxf>
      <numFmt numFmtId="13" formatCode="0%"/>
    </dxf>
  </rfmt>
  <rcc rId="827" sId="23">
    <oc r="C8" t="inlineStr">
      <is>
        <t>(b)</t>
      </is>
    </oc>
    <nc r="C8"/>
  </rcc>
  <rcc rId="828" sId="23">
    <oc r="D8" t="inlineStr">
      <is>
        <t>Method 2</t>
      </is>
    </oc>
    <nc r="D8"/>
  </rcc>
  <rcc rId="829" sId="23">
    <oc r="E8" t="inlineStr">
      <is>
        <r>
          <t>square metre (m</t>
        </r>
        <r>
          <rPr>
            <vertAlign val="superscript"/>
            <sz val="10"/>
            <rFont val="Arial"/>
            <family val="2"/>
          </rPr>
          <t>2</t>
        </r>
        <r>
          <rPr>
            <sz val="10"/>
            <rFont val="Arial"/>
            <family val="2"/>
          </rPr>
          <t>)</t>
        </r>
      </is>
    </oc>
    <nc r="E8"/>
  </rcc>
  <rcc rId="830" sId="23">
    <oc r="F8">
      <v>1</v>
    </oc>
    <nc r="F8"/>
  </rcc>
  <rcc rId="831" sId="23">
    <oc r="H8">
      <f>F8*G8</f>
    </oc>
    <nc r="H8"/>
  </rcc>
  <rfmt sheetId="27" sqref="E5">
    <dxf>
      <fill>
        <patternFill patternType="none">
          <bgColor auto="1"/>
        </patternFill>
      </fill>
    </dxf>
  </rfmt>
  <rfmt sheetId="27" sqref="E13">
    <dxf>
      <fill>
        <patternFill patternType="none">
          <bgColor auto="1"/>
        </patternFill>
      </fill>
    </dxf>
  </rfmt>
  <rfmt sheetId="27" sqref="E18">
    <dxf>
      <fill>
        <patternFill patternType="none">
          <bgColor auto="1"/>
        </patternFill>
      </fill>
    </dxf>
  </rfmt>
  <rfmt sheetId="27" sqref="H16 H21 H24">
    <dxf>
      <numFmt numFmtId="13" formatCode="0%"/>
    </dxf>
  </rfmt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32" sId="28">
    <oc r="A38" t="inlineStr">
      <is>
        <r>
          <t>% Targeted Labour (TL</t>
        </r>
        <r>
          <rPr>
            <i/>
            <vertAlign val="subscript"/>
            <sz val="10"/>
            <color rgb="FFFF0000"/>
            <rFont val="Arial"/>
            <family val="2"/>
          </rPr>
          <t>Total</t>
        </r>
        <r>
          <rPr>
            <i/>
            <sz val="10"/>
            <color rgb="FFFF0000"/>
            <rFont val="Arial"/>
            <family val="2"/>
          </rPr>
          <t>%) = the sum of the % Targeted Labour employed by the Contractor, Subcontractors and Targeted Enterprises</t>
        </r>
      </is>
    </oc>
    <nc r="A38"/>
  </rcc>
  <rcc rId="833" sId="28">
    <oc r="A40" t="inlineStr">
      <is>
        <r>
          <t>% Targeted Enterprises (TE</t>
        </r>
        <r>
          <rPr>
            <i/>
            <vertAlign val="subscript"/>
            <sz val="10"/>
            <color rgb="FFFF0000"/>
            <rFont val="Arial"/>
            <family val="2"/>
          </rPr>
          <t>Tota</t>
        </r>
        <r>
          <rPr>
            <i/>
            <sz val="10"/>
            <color rgb="FFFF0000"/>
            <rFont val="Arial"/>
            <family val="2"/>
          </rPr>
          <t>l%) = the % Targeted Enterprises, including the % Targeted Labour emplyed by Targeted Enterprises</t>
        </r>
      </is>
    </oc>
    <nc r="A40"/>
  </rcc>
  <rcc rId="834" sId="28">
    <oc r="I6" t="inlineStr">
      <is>
        <t>See below</t>
      </is>
    </oc>
    <nc r="I6"/>
  </rcc>
  <rcc rId="835" sId="28">
    <oc r="I8" t="inlineStr">
      <is>
        <t>Assume R1000/person x 14 persons x 2 meetings/month</t>
      </is>
    </oc>
    <nc r="I8"/>
  </rcc>
  <rcc rId="836" sId="28">
    <oc r="I18" t="inlineStr">
      <is>
        <t>Assume R 5000/month</t>
      </is>
    </oc>
    <nc r="I18"/>
  </rcc>
  <rcc rId="837" sId="28">
    <oc r="I19" t="inlineStr">
      <is>
        <t>Assume R25 000/month FT CTC, 20% overheads, 10% profit</t>
      </is>
    </oc>
    <nc r="I19"/>
  </rcc>
  <rcc rId="838" sId="28">
    <oc r="I20" t="inlineStr">
      <is>
        <t>Assume R17 500/month FT CTC, 20% overheads, 10% profit, 1No. Per 3No TTE's</t>
      </is>
    </oc>
    <nc r="I20"/>
  </rcc>
  <rcc rId="839" sId="28">
    <oc r="I22" t="inlineStr">
      <is>
        <t>CPG target percentage for CIDB 1 and 2 contractors i.e. 5%</t>
      </is>
    </oc>
    <nc r="I22"/>
  </rcc>
  <rcc rId="840" sId="28">
    <oc r="I24" t="inlineStr">
      <is>
        <t>Assume 15% fluctuation in rates</t>
      </is>
    </oc>
    <nc r="I24"/>
  </rcc>
  <rcc rId="841" sId="28">
    <oc r="I25" t="inlineStr">
      <is>
        <t>Excluding CIDB 1 and 2 contractor gradings.  Assume R100 000/month @ 21 months</t>
      </is>
    </oc>
    <nc r="I25"/>
  </rcc>
  <rcc rId="842" sId="28">
    <oc r="I28" t="inlineStr">
      <is>
        <t>Assumed</t>
      </is>
    </oc>
    <nc r="I28"/>
  </rcc>
  <rcc rId="843" sId="28">
    <oc r="I29" t="inlineStr">
      <is>
        <t>Assumed</t>
      </is>
    </oc>
    <nc r="I29"/>
  </rcc>
  <rcc rId="844" sId="28">
    <oc r="I31" t="inlineStr">
      <is>
        <t>Assumed</t>
      </is>
    </oc>
    <nc r="I31"/>
  </rcc>
  <rcc rId="845" sId="28">
    <oc r="I32" t="inlineStr">
      <is>
        <t>Assume R 15 000/month</t>
      </is>
    </oc>
    <nc r="I32"/>
  </rcc>
  <rcc rId="846" sId="28">
    <oc r="A42" t="inlineStr">
      <is>
        <r>
          <t>CPG</t>
        </r>
        <r>
          <rPr>
            <i/>
            <vertAlign val="subscript"/>
            <sz val="10"/>
            <color rgb="FFFF0000"/>
            <rFont val="Arial"/>
            <family val="2"/>
          </rPr>
          <t>Total</t>
        </r>
        <r>
          <rPr>
            <i/>
            <sz val="10"/>
            <color rgb="FFFF0000"/>
            <rFont val="Arial"/>
            <family val="2"/>
          </rPr>
          <t xml:space="preserve"> = Final Contract Value x [TL</t>
        </r>
        <r>
          <rPr>
            <i/>
            <vertAlign val="subscript"/>
            <sz val="10"/>
            <color rgb="FFFF0000"/>
            <rFont val="Arial"/>
            <family val="2"/>
          </rPr>
          <t>Total</t>
        </r>
        <r>
          <rPr>
            <i/>
            <sz val="10"/>
            <color rgb="FFFF0000"/>
            <rFont val="Arial"/>
            <family val="2"/>
          </rPr>
          <t>% + (TE</t>
        </r>
        <r>
          <rPr>
            <i/>
            <vertAlign val="subscript"/>
            <sz val="10"/>
            <color rgb="FFFF0000"/>
            <rFont val="Arial"/>
            <family val="2"/>
          </rPr>
          <t>Total</t>
        </r>
        <r>
          <rPr>
            <i/>
            <sz val="10"/>
            <color rgb="FFFF0000"/>
            <rFont val="Arial"/>
            <family val="2"/>
          </rPr>
          <t>% - Targeted Labour employed by the Targeted Enterprise</t>
        </r>
      </is>
    </oc>
    <nc r="A42"/>
  </rcc>
  <rcc rId="847" sId="28">
    <oc r="A44" t="inlineStr">
      <is>
        <r>
          <t>CPP = CPG</t>
        </r>
        <r>
          <rPr>
            <i/>
            <vertAlign val="subscript"/>
            <sz val="10"/>
            <color rgb="FFFF0000"/>
            <rFont val="Arial"/>
            <family val="2"/>
          </rPr>
          <t>Actual</t>
        </r>
      </is>
    </oc>
    <nc r="A44"/>
  </rcc>
  <rcc rId="848" sId="28">
    <oc r="A46" t="inlineStr">
      <is>
        <r>
          <t>CPP Bonus = 0.05 x (CPP-CPG</t>
        </r>
        <r>
          <rPr>
            <i/>
            <vertAlign val="subscript"/>
            <sz val="10"/>
            <color rgb="FFFF0000"/>
            <rFont val="Arial"/>
            <family val="2"/>
          </rPr>
          <t>Total</t>
        </r>
        <r>
          <rPr>
            <i/>
            <sz val="10"/>
            <color rgb="FFFF0000"/>
            <rFont val="Arial"/>
            <family val="2"/>
          </rPr>
          <t>)</t>
        </r>
      </is>
    </oc>
    <nc r="A46"/>
  </rcc>
  <rcc rId="849" sId="28">
    <oc r="F48" t="inlineStr">
      <is>
        <t>TLTotal%</t>
      </is>
    </oc>
    <nc r="F48"/>
  </rcc>
  <rcc rId="850" sId="28" numFmtId="13">
    <oc r="G48">
      <v>0.1</v>
    </oc>
    <nc r="G48"/>
  </rcc>
  <rcc rId="851" sId="28">
    <oc r="H48" t="inlineStr">
      <is>
        <t>TBC</t>
      </is>
    </oc>
    <nc r="H48"/>
  </rcc>
  <rcc rId="852" sId="28">
    <oc r="F50" t="inlineStr">
      <is>
        <t>TETotal%)</t>
      </is>
    </oc>
    <nc r="F50"/>
  </rcc>
  <rcc rId="853" sId="28" numFmtId="13">
    <oc r="G50">
      <v>0.5</v>
    </oc>
    <nc r="G50"/>
  </rcc>
  <rcc rId="854" sId="28">
    <oc r="H50" t="inlineStr">
      <is>
        <t>TBC - Confirm Project Type</t>
      </is>
    </oc>
    <nc r="H50"/>
  </rcc>
  <rcc rId="855" sId="28">
    <oc r="F52" t="inlineStr">
      <is>
        <t>Final Contract Value</t>
      </is>
    </oc>
    <nc r="F52"/>
  </rcc>
  <rcc rId="856" sId="28">
    <oc r="G52">
      <f>'C2.3 Summary of Pricing'!G46</f>
    </oc>
    <nc r="G52"/>
  </rcc>
  <rcc rId="857" sId="28">
    <oc r="F54" t="inlineStr">
      <is>
        <r>
          <t>CPG</t>
        </r>
        <r>
          <rPr>
            <i/>
            <vertAlign val="subscript"/>
            <sz val="10"/>
            <color rgb="FFFF0000"/>
            <rFont val="Arial"/>
            <family val="2"/>
          </rPr>
          <t>Total</t>
        </r>
      </is>
    </oc>
    <nc r="F54"/>
  </rcc>
  <rcc rId="858" sId="28">
    <oc r="G54">
      <f>G52*(G48+G50)</f>
    </oc>
    <nc r="G54"/>
  </rcc>
  <rcc rId="859" sId="28">
    <oc r="F56" t="inlineStr">
      <is>
        <t>CPGActual</t>
      </is>
    </oc>
    <nc r="F56"/>
  </rcc>
  <rcc rId="860" sId="28">
    <oc r="G56">
      <f>150%*G54</f>
    </oc>
    <nc r="G56"/>
  </rcc>
  <rcc rId="861" sId="28">
    <oc r="H56" t="inlineStr">
      <is>
        <r>
          <t>Assume that CPG</t>
        </r>
        <r>
          <rPr>
            <i/>
            <vertAlign val="subscript"/>
            <sz val="10"/>
            <color rgb="FFFF0000"/>
            <rFont val="Arial"/>
            <family val="2"/>
          </rPr>
          <t>Total</t>
        </r>
        <r>
          <rPr>
            <i/>
            <sz val="10"/>
            <color rgb="FFFF0000"/>
            <rFont val="Arial"/>
            <family val="2"/>
          </rPr>
          <t xml:space="preserve"> is exceeded by 50%</t>
        </r>
      </is>
    </oc>
    <nc r="H56"/>
  </rcc>
  <rcc rId="862" sId="28">
    <oc r="F58" t="inlineStr">
      <is>
        <t>CPP</t>
      </is>
    </oc>
    <nc r="F58"/>
  </rcc>
  <rcc rId="863" sId="28">
    <oc r="G58">
      <f>0.05*(G56-G54)</f>
    </oc>
    <nc r="G58"/>
  </rcc>
  <rcc rId="864" sId="28" numFmtId="13">
    <oc r="G23">
      <v>0.05</v>
    </oc>
    <nc r="G23"/>
  </rcc>
  <rcc rId="865" sId="28">
    <oc r="F24" t="inlineStr">
      <is>
        <t>lump</t>
      </is>
    </oc>
    <nc r="F24">
      <v>1</v>
    </nc>
  </rcc>
  <rcc rId="866" sId="28">
    <oc r="F25" t="inlineStr">
      <is>
        <t>lump</t>
      </is>
    </oc>
    <nc r="F25">
      <v>1</v>
    </nc>
  </rcc>
  <rcc rId="867" sId="28">
    <oc r="G24" t="inlineStr">
      <is>
        <t>sum</t>
      </is>
    </oc>
    <nc r="G24"/>
  </rcc>
  <rcc rId="868" sId="28">
    <oc r="G25" t="inlineStr">
      <is>
        <t>sum</t>
      </is>
    </oc>
    <nc r="G25"/>
  </rcc>
  <rcc rId="869" sId="28" odxf="1" dxf="1">
    <oc r="H24">
      <f>15%*H22</f>
    </oc>
    <nc r="H24">
      <f>F24*G24</f>
    </nc>
    <ndxf>
      <alignment vertical="center"/>
      <protection locked="1"/>
    </ndxf>
  </rcc>
  <rcc rId="870" sId="28" odxf="1" dxf="1">
    <oc r="H25">
      <f>100000*11</f>
    </oc>
    <nc r="H25">
      <f>F25*G25</f>
    </nc>
    <ndxf>
      <alignment vertical="center"/>
      <protection locked="1"/>
    </ndxf>
  </rcc>
  <rcc rId="871" sId="28" numFmtId="13">
    <oc r="G30">
      <v>0.05</v>
    </oc>
    <nc r="G30"/>
  </rcc>
  <rcc rId="872" sId="28">
    <oc r="F32" t="inlineStr">
      <is>
        <t>lump</t>
      </is>
    </oc>
    <nc r="F32">
      <v>1</v>
    </nc>
  </rcc>
  <rcc rId="873" sId="28">
    <oc r="G32" t="inlineStr">
      <is>
        <t>sum</t>
      </is>
    </oc>
    <nc r="G32"/>
  </rcc>
  <rcc rId="874" sId="28" odxf="1" dxf="1">
    <oc r="H32">
      <f>15000*6</f>
    </oc>
    <nc r="H32">
      <f>F32*G32</f>
    </nc>
    <odxf>
      <alignment vertical="bottom"/>
      <protection locked="0"/>
    </odxf>
    <ndxf>
      <alignment vertical="center"/>
      <protection locked="1"/>
    </ndxf>
  </rcc>
  <rcc rId="875" sId="28">
    <oc r="G12">
      <v>15000</v>
    </oc>
    <nc r="G12"/>
  </rcc>
  <rcc rId="876" sId="28">
    <oc r="G13">
      <v>15000</v>
    </oc>
    <nc r="G13"/>
  </rcc>
  <rcc rId="877" sId="28">
    <oc r="G14">
      <v>15000</v>
    </oc>
    <nc r="G14"/>
  </rcc>
  <rcc rId="878" sId="28">
    <oc r="G15">
      <v>15000</v>
    </oc>
    <nc r="G15"/>
  </rcc>
  <rcc rId="879" sId="28">
    <oc r="G16">
      <v>2500</v>
    </oc>
    <nc r="G16"/>
  </rcc>
  <rcc rId="880" sId="28">
    <oc r="G18">
      <v>5000</v>
    </oc>
    <nc r="G18"/>
  </rcc>
  <rcc rId="881" sId="28">
    <oc r="G19">
      <f>25000*1.2*1.1</f>
    </oc>
    <nc r="G19"/>
  </rcc>
  <rcc rId="882" sId="28">
    <oc r="G20">
      <f>17500*1.2*1.1</f>
    </oc>
    <nc r="G20"/>
  </rcc>
  <rcc rId="883" sId="28" numFmtId="13">
    <oc r="G9">
      <v>0.05</v>
    </oc>
    <nc r="G9"/>
  </rcc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84" sId="27">
    <oc r="J2" t="inlineStr">
      <is>
        <t>Note to compiler: Items requiring additional information to be provided by compiler is marked in this column by X.</t>
      </is>
    </oc>
    <nc r="J2"/>
  </rcc>
  <rcc rId="885" sId="29">
    <oc r="G46">
      <f>SUM(D14:D46)</f>
    </oc>
    <nc r="G46"/>
  </rcc>
  <rcc rId="886" sId="29">
    <oc r="G47">
      <f>G46/4500000</f>
    </oc>
    <nc r="G47"/>
  </rcc>
  <rcc rId="887" sId="29">
    <oc r="G48" t="inlineStr">
      <is>
        <t>Say 18 months</t>
      </is>
    </oc>
    <nc r="G48"/>
  </rcc>
  <rcc rId="888" sId="29">
    <oc r="G49">
      <f>G46+D49</f>
    </oc>
    <nc r="G49"/>
  </rcc>
</revisions>
</file>

<file path=xl/revisions/revisionLog2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D9A5B569-290F-4F90-A43F-DD82022D6BA1}" action="delete"/>
  <rdn rId="0" localSheetId="2" customView="1" name="Z_D9A5B569_290F_4F90_A43F_DD82022D6BA1_.wvu.PrintArea" hidden="1" oldHidden="1">
    <formula>'Schedule A'!$A$1:$H$60</formula>
    <oldFormula>'Schedule A'!$A$1:$H$60</oldFormula>
  </rdn>
  <rdn rId="0" localSheetId="4" customView="1" name="Z_D9A5B569_290F_4F90_A43F_DD82022D6BA1_.wvu.PrintArea" hidden="1" oldHidden="1">
    <formula>'C1.2'!$A$1:$H$67</formula>
    <oldFormula>'C1.2'!$A$1:$H$67</oldFormula>
  </rdn>
  <rdn rId="0" localSheetId="5" customView="1" name="Z_D9A5B569_290F_4F90_A43F_DD82022D6BA1_.wvu.PrintArea" hidden="1" oldHidden="1">
    <formula>'C1.3'!$A$1:$H$33</formula>
    <oldFormula>'C1.3'!$A$1:$H$33</oldFormula>
  </rdn>
  <rdn rId="0" localSheetId="6" customView="1" name="Z_D9A5B569_290F_4F90_A43F_DD82022D6BA1_.wvu.PrintArea" hidden="1" oldHidden="1">
    <formula>'C1.4'!$A$1:$G$88</formula>
    <oldFormula>'C1.4'!$A$1:$G$88</oldFormula>
  </rdn>
  <rdn rId="0" localSheetId="6" customView="1" name="Z_D9A5B569_290F_4F90_A43F_DD82022D6BA1_.wvu.PrintTitles" hidden="1" oldHidden="1">
    <formula>'C1.4'!$1:$4</formula>
    <oldFormula>'C1.4'!$1:$4</oldFormula>
  </rdn>
  <rdn rId="0" localSheetId="7" customView="1" name="Z_D9A5B569_290F_4F90_A43F_DD82022D6BA1_.wvu.PrintArea" hidden="1" oldHidden="1">
    <formula>'C1.5'!$A$1:$I$31</formula>
    <oldFormula>'C1.5'!$A$1:$I$31</oldFormula>
  </rdn>
  <rdn rId="0" localSheetId="8" customView="1" name="Z_D9A5B569_290F_4F90_A43F_DD82022D6BA1_.wvu.PrintArea" hidden="1" oldHidden="1">
    <formula>'C1.6'!$A$1:$G$20</formula>
    <oldFormula>'C1.6'!$A$1:$G$20</oldFormula>
  </rdn>
  <rdn rId="0" localSheetId="10" customView="1" name="Z_D9A5B569_290F_4F90_A43F_DD82022D6BA1_.wvu.PrintArea" hidden="1" oldHidden="1">
    <formula>'C1.7'!$A$1:$H$18</formula>
    <oldFormula>'C1.7'!$A$1:$H$18</oldFormula>
  </rdn>
  <rdn rId="0" localSheetId="9" customView="1" name="Z_D9A5B569_290F_4F90_A43F_DD82022D6BA1_.wvu.PrintArea" hidden="1" oldHidden="1">
    <formula>'C2.1'!$A$1:$H$42</formula>
    <oldFormula>'C2.1'!$A$1:$H$42</oldFormula>
  </rdn>
  <rdn rId="0" localSheetId="11" customView="1" name="Z_D9A5B569_290F_4F90_A43F_DD82022D6BA1_.wvu.PrintArea" hidden="1" oldHidden="1">
    <formula>'C2.2'!$A$1:$H$21</formula>
    <oldFormula>'C2.2'!$A$1:$H$21</oldFormula>
  </rdn>
  <rdn rId="0" localSheetId="12" customView="1" name="Z_D9A5B569_290F_4F90_A43F_DD82022D6BA1_.wvu.PrintArea" hidden="1" oldHidden="1">
    <formula>'C3.1'!$A$1:$H$23</formula>
    <oldFormula>'C3.1'!$A$1:$H$23</oldFormula>
  </rdn>
  <rdn rId="0" localSheetId="13" customView="1" name="Z_D9A5B569_290F_4F90_A43F_DD82022D6BA1_.wvu.PrintArea" hidden="1" oldHidden="1">
    <formula>'C3.2'!$A$1:$H$49</formula>
    <oldFormula>'C3.2'!$A$1:$H$49</oldFormula>
  </rdn>
  <rdn rId="0" localSheetId="14" customView="1" name="Z_D9A5B569_290F_4F90_A43F_DD82022D6BA1_.wvu.PrintArea" hidden="1" oldHidden="1">
    <formula>'C3.3'!$A$1:$H$40</formula>
    <oldFormula>'C3.3'!$A$1:$H$40</oldFormula>
  </rdn>
  <rdn rId="0" localSheetId="15" customView="1" name="Z_D9A5B569_290F_4F90_A43F_DD82022D6BA1_.wvu.PrintArea" hidden="1" oldHidden="1">
    <formula>'C4.1'!$A$1:$H$20</formula>
    <oldFormula>'C4.1'!$A$1:$H$20</oldFormula>
  </rdn>
  <rdn rId="0" localSheetId="16" customView="1" name="Z_D9A5B569_290F_4F90_A43F_DD82022D6BA1_.wvu.PrintArea" hidden="1" oldHidden="1">
    <formula>'C4.2'!$A$1:$H$28</formula>
    <oldFormula>'C4.2'!$A$1:$H$28</oldFormula>
  </rdn>
  <rdn rId="0" localSheetId="17" customView="1" name="Z_D9A5B569_290F_4F90_A43F_DD82022D6BA1_.wvu.PrintArea" hidden="1" oldHidden="1">
    <formula>'C4.4'!$A$1:$H$19</formula>
    <oldFormula>'C4.4'!$A$1:$H$19</oldFormula>
  </rdn>
  <rdn rId="0" localSheetId="18" customView="1" name="Z_D9A5B569_290F_4F90_A43F_DD82022D6BA1_.wvu.PrintArea" hidden="1" oldHidden="1">
    <formula>'C5.1'!$A$1:$I$21</formula>
    <oldFormula>'C5.1'!$A$1:$I$21</oldFormula>
  </rdn>
  <rdn rId="0" localSheetId="19" customView="1" name="Z_D9A5B569_290F_4F90_A43F_DD82022D6BA1_.wvu.PrintArea" hidden="1" oldHidden="1">
    <formula>'C5.2'!$A$1:$H$16</formula>
    <oldFormula>'C5.2'!$A$1:$H$16</oldFormula>
  </rdn>
  <rdn rId="0" localSheetId="20" customView="1" name="Z_D9A5B569_290F_4F90_A43F_DD82022D6BA1_.wvu.PrintArea" hidden="1" oldHidden="1">
    <formula>'C5.3'!$A$1:$H$18</formula>
    <oldFormula>'C5.3'!$A$1:$H$18</oldFormula>
  </rdn>
  <rdn rId="0" localSheetId="21" customView="1" name="Z_D9A5B569_290F_4F90_A43F_DD82022D6BA1_.wvu.PrintArea" hidden="1" oldHidden="1">
    <formula>'C6.2'!$A$1:$G$22</formula>
    <oldFormula>'C6.2'!$A$1:$G$22</oldFormula>
  </rdn>
  <rdn rId="0" localSheetId="23" customView="1" name="Z_D9A5B569_290F_4F90_A43F_DD82022D6BA1_.wvu.PrintArea" hidden="1" oldHidden="1">
    <formula>'C11.1'!$A$1:$H$24</formula>
    <oldFormula>'C11.1'!$A$1:$H$24</oldFormula>
  </rdn>
  <rdn rId="0" localSheetId="24" customView="1" name="Z_D9A5B569_290F_4F90_A43F_DD82022D6BA1_.wvu.PrintArea" hidden="1" oldHidden="1">
    <formula>'C11.2'!$A$1:$H$25</formula>
    <oldFormula>'C11.2'!$A$1:$H$25</oldFormula>
  </rdn>
  <rdn rId="0" localSheetId="25" customView="1" name="Z_D9A5B569_290F_4F90_A43F_DD82022D6BA1_.wvu.PrintArea" hidden="1" oldHidden="1">
    <formula>'C11.5'!$A$1:$H$31</formula>
    <oldFormula>'C11.5'!$A$1:$H$31</oldFormula>
  </rdn>
  <rdn rId="0" localSheetId="26" customView="1" name="Z_D9A5B569_290F_4F90_A43F_DD82022D6BA1_.wvu.PrintArea" hidden="1" oldHidden="1">
    <formula>'C11.6'!$A$1:$H$23</formula>
    <oldFormula>'C11.6'!$A$1:$H$23</oldFormula>
  </rdn>
  <rdn rId="0" localSheetId="22" customView="1" name="Z_D9A5B569_290F_4F90_A43F_DD82022D6BA1_.wvu.PrintArea" hidden="1" oldHidden="1">
    <formula>'C11.7'!$A$1:$H$24</formula>
    <oldFormula>'C11.7'!$A$1:$H$24</oldFormula>
  </rdn>
  <rdn rId="0" localSheetId="27" customView="1" name="Z_D9A5B569_290F_4F90_A43F_DD82022D6BA1_.wvu.PrintArea" hidden="1" oldHidden="1">
    <formula>'C20.1'!$A$1:$I$33</formula>
    <oldFormula>'C20.1'!$A$1:$I$33</oldFormula>
  </rdn>
  <rdn rId="0" localSheetId="28" customView="1" name="Z_D9A5B569_290F_4F90_A43F_DD82022D6BA1_.wvu.PrintArea" hidden="1" oldHidden="1">
    <formula>'Schedule C - D1000'!$A$1:$H$36</formula>
    <oldFormula>'Schedule C - D1000'!$A$1:$H$36</oldFormula>
  </rdn>
  <rdn rId="0" localSheetId="29" customView="1" name="Z_D9A5B569_290F_4F90_A43F_DD82022D6BA1_.wvu.PrintArea" hidden="1" oldHidden="1">
    <formula>'C2.3 Summary of Pricing'!$A$1:$D$72</formula>
    <oldFormula>'C2.3 Summary of Pricing'!$A$1:$D$72</oldFormula>
  </rdn>
  <rcv guid="{D9A5B569-290F-4F90-A43F-DD82022D6BA1}" action="add"/>
</revisions>
</file>

<file path=xl/revisions/revisionLog2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17" sId="9">
    <oc r="I2" t="inlineStr">
      <is>
        <t>Note to compiler: Items requiring additional information to be provided by compiler is marked in this column by X.</t>
      </is>
    </oc>
    <nc r="I2"/>
  </rcc>
  <rcc rId="918" sId="11">
    <oc r="I2" t="inlineStr">
      <is>
        <t>Note to compiler: Items requiring additional information to be provided by compiler is marked in this column by X.</t>
      </is>
    </oc>
    <nc r="I2"/>
  </rcc>
  <rfmt sheetId="11" sqref="I1:I1048576">
    <dxf>
      <fill>
        <patternFill patternType="none">
          <bgColor auto="1"/>
        </patternFill>
      </fill>
    </dxf>
  </rfmt>
  <rcc rId="919" sId="12">
    <oc r="I2" t="inlineStr">
      <is>
        <t>Note to compiler: Items requiring additional information to be provided by compiler is marked in this column by X.</t>
      </is>
    </oc>
    <nc r="I2"/>
  </rcc>
  <rcc rId="920" sId="13">
    <oc r="I2" t="inlineStr">
      <is>
        <t>Note to compiler: Items requiring additional information to be provided by compiler is marked in this column by X.</t>
      </is>
    </oc>
    <nc r="I2"/>
  </rcc>
  <rcc rId="921" sId="14">
    <oc r="I2" t="inlineStr">
      <is>
        <t>Note to compiler: Items requiring additional information to be provided by compiler is marked in this column by X.</t>
      </is>
    </oc>
    <nc r="I2"/>
  </rcc>
  <rcc rId="922" sId="15">
    <oc r="I2" t="inlineStr">
      <is>
        <t>Note to compiler: Items requiring additional information to be provided by compiler is marked in this column by X.</t>
      </is>
    </oc>
    <nc r="I2"/>
  </rcc>
  <rcc rId="923" sId="15" numFmtId="13">
    <oc r="J6">
      <v>0.2</v>
    </oc>
    <nc r="J6"/>
  </rcc>
  <rcc rId="924" sId="15" numFmtId="13">
    <oc r="J7">
      <v>0.8</v>
    </oc>
    <nc r="J7"/>
  </rcc>
</revisions>
</file>

<file path=xl/revisions/revisionLog2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25" sId="17">
    <oc r="I2" t="inlineStr">
      <is>
        <t>Note to compiler: Items requiring additional information to be provided by compiler is marked in this column by X.</t>
      </is>
    </oc>
    <nc r="I2"/>
  </rcc>
  <rcc rId="926" sId="18">
    <oc r="J2" t="inlineStr">
      <is>
        <t>Note to compiler: Items requiring additional information to be provided by compiler is marked in this column by X.</t>
      </is>
    </oc>
    <nc r="J2"/>
  </rcc>
  <rcc rId="927" sId="19">
    <oc r="I2" t="inlineStr">
      <is>
        <t>Note to compiler: Items requiring additional information to be provided by compiler is marked in this column by X.</t>
      </is>
    </oc>
    <nc r="I2"/>
  </rcc>
  <rcc rId="928" sId="20">
    <oc r="I2" t="inlineStr">
      <is>
        <t>Note to compiler: Items requiring additional information to be provided by compiler is marked in this column by X.</t>
      </is>
    </oc>
    <nc r="I2"/>
  </rcc>
  <rcc rId="929" sId="21">
    <oc r="H2" t="inlineStr">
      <is>
        <t>Note to compiler: Items requiring additional information to be provided by compiler is marked in this column by X.</t>
      </is>
    </oc>
    <nc r="H2"/>
  </rcc>
  <rcc rId="930" sId="21">
    <oc r="I7">
      <f>13973/6</f>
    </oc>
    <nc r="I7"/>
  </rcc>
  <rcc rId="931" sId="23">
    <oc r="I2" t="inlineStr">
      <is>
        <t>Note to compiler: Items requiring additional information to be provided by compiler is marked in this column by X.</t>
      </is>
    </oc>
    <nc r="I2"/>
  </rcc>
  <rcc rId="932" sId="24">
    <oc r="I2" t="inlineStr">
      <is>
        <t>Note to compiler: Items requiring additional information to be provided by compiler is marked in this column by X.</t>
      </is>
    </oc>
    <nc r="I2"/>
  </rcc>
  <rcc rId="933" sId="25">
    <oc r="I2" t="inlineStr">
      <is>
        <t>Note to compiler: Items requiring additional information to be provided by compiler is marked in this column by X.</t>
      </is>
    </oc>
    <nc r="I2"/>
  </rcc>
  <rcc rId="934" sId="26">
    <oc r="I2" t="inlineStr">
      <is>
        <t>Note to compiler: Items requiring additional information to be provided by compiler is marked in this column by X.</t>
      </is>
    </oc>
    <nc r="I2"/>
  </rcc>
  <rcc rId="935" sId="22">
    <oc r="I2" t="inlineStr">
      <is>
        <t>Note to compiler: Items requiring additional information to be provided by compiler is marked in this column by X.</t>
      </is>
    </oc>
    <nc r="I2"/>
  </rcc>
</revisions>
</file>

<file path=xl/revisions/revisionLog2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36" sId="28" numFmtId="34">
    <oc r="H8">
      <f>2000*14*21</f>
    </oc>
    <nc r="H8">
      <v>588000</v>
    </nc>
  </rcc>
</revisions>
</file>

<file path=xl/revisions/revisionLog2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37" sId="28" numFmtId="34">
    <oc r="H6">
      <f>ROUND(G58,)</f>
    </oc>
    <nc r="H6">
      <v>744470</v>
    </nc>
  </rcc>
</revisions>
</file>

<file path=xl/revisions/revisionLog2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938" sId="14" ref="A30:XFD30" action="deleteRow">
    <rfmt sheetId="14" xfDxf="1" sqref="A30:XFD30" start="0" length="0">
      <dxf>
        <protection locked="0"/>
      </dxf>
    </rfmt>
    <rfmt sheetId="14" sqref="A30" start="0" length="0">
      <dxf>
        <font>
          <sz val="10"/>
          <color auto="1"/>
          <name val="Arial"/>
          <family val="2"/>
          <scheme val="none"/>
        </font>
        <alignment horizontal="left" vertical="center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14" dxf="1">
      <nc r="B30" t="inlineStr">
        <is>
          <t>C3.3.12.3</t>
        </is>
      </nc>
      <ndxf>
        <font>
          <sz val="10"/>
          <color auto="1"/>
          <name val="Arial"/>
          <family val="2"/>
          <scheme val="none"/>
        </font>
        <alignment horizontal="left" vertical="center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14" sqref="C30" start="0" length="0">
      <dxf>
        <font>
          <sz val="10"/>
          <color auto="1"/>
          <name val="Arial"/>
          <family val="2"/>
          <scheme val="none"/>
        </font>
        <alignment horizontal="center" vertical="center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14" dxf="1">
      <nc r="D30" t="inlineStr">
        <is>
          <t>Welded steel fabric</t>
        </is>
      </nc>
      <ndxf>
        <font>
          <sz val="10"/>
          <color theme="1"/>
          <name val="Arial"/>
          <family val="2"/>
          <scheme val="none"/>
        </font>
        <alignment horizontal="justify" vertical="center" wrapText="1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14" dxf="1">
      <nc r="E30" t="inlineStr">
        <is>
          <t>kilogram (kg)</t>
        </is>
      </nc>
      <ndxf>
        <font>
          <sz val="10"/>
          <color auto="1"/>
          <name val="Arial"/>
          <family val="2"/>
          <scheme val="none"/>
        </font>
        <alignment horizontal="center" vertical="center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  <protection locked="1"/>
      </ndxf>
    </rcc>
    <rcc rId="0" sId="14" dxf="1">
      <nc r="F30">
        <v>0</v>
      </nc>
      <ndxf>
        <font>
          <sz val="10"/>
          <color auto="1"/>
          <name val="Arial"/>
          <family val="2"/>
          <scheme val="none"/>
        </font>
        <alignment horizontal="center" vertical="center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14" s="1" sqref="G30" start="0" length="0">
      <dxf>
        <font>
          <sz val="10"/>
          <color auto="1"/>
          <name val="Arial"/>
          <family val="2"/>
          <scheme val="none"/>
        </font>
        <numFmt numFmtId="166" formatCode="_-[$R-1C09]* #,##0.00_-;\-[$R-1C09]* #,##0.00_-;_-[$R-1C09]* &quot;-&quot;??_-;_-@_-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14" s="1" dxf="1">
      <nc r="H30">
        <f>F30*G30</f>
      </nc>
      <ndxf>
        <numFmt numFmtId="166" formatCode="_-[$R-1C09]* #,##0.00_-;\-[$R-1C09]* #,##0.00_-;_-[$R-1C09]* &quot;-&quot;??_-;_-@_-"/>
        <alignment vertical="center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  <protection locked="1"/>
      </ndxf>
    </rcc>
  </rrc>
  <rrc rId="939" sId="14" ref="A28:XFD28" action="deleteRow">
    <rfmt sheetId="14" xfDxf="1" sqref="A28:XFD28" start="0" length="0">
      <dxf>
        <protection locked="0"/>
      </dxf>
    </rfmt>
    <rfmt sheetId="14" sqref="A28" start="0" length="0">
      <dxf>
        <font>
          <sz val="10"/>
          <color auto="1"/>
          <name val="Arial"/>
          <family val="2"/>
          <scheme val="none"/>
        </font>
        <alignment horizontal="left" vertical="center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14" dxf="1">
      <nc r="B28" t="inlineStr">
        <is>
          <t>C3.3.12.3</t>
        </is>
      </nc>
      <ndxf>
        <font>
          <sz val="10"/>
          <color auto="1"/>
          <name val="Arial"/>
          <family val="2"/>
          <scheme val="none"/>
        </font>
        <alignment horizontal="left" vertical="center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ndxf>
    </rcc>
    <rfmt sheetId="14" sqref="C28" start="0" length="0">
      <dxf>
        <font>
          <sz val="10"/>
          <color auto="1"/>
          <name val="Arial"/>
          <family val="2"/>
          <scheme val="none"/>
        </font>
        <alignment horizontal="center" vertical="center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dxf>
    </rfmt>
    <rcc rId="0" sId="14" dxf="1">
      <nc r="D28" t="inlineStr">
        <is>
          <t>Mild steel bars</t>
        </is>
      </nc>
      <ndxf>
        <font>
          <sz val="10"/>
          <color auto="1"/>
          <name val="Arial"/>
          <family val="2"/>
          <scheme val="none"/>
        </font>
        <alignment horizontal="justify" vertical="center" wrapText="1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</ndxf>
    </rcc>
    <rcc rId="0" sId="14" dxf="1">
      <nc r="E28" t="inlineStr">
        <is>
          <t>t</t>
        </is>
      </nc>
      <ndxf>
        <font>
          <sz val="10"/>
          <color auto="1"/>
          <name val="Arial"/>
          <family val="2"/>
          <scheme val="none"/>
        </font>
        <alignment horizontal="center" vertical="center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  <protection locked="1"/>
      </ndxf>
    </rcc>
    <rcc rId="0" sId="14" dxf="1">
      <nc r="F28">
        <v>0</v>
      </nc>
      <ndxf>
        <font>
          <sz val="10"/>
          <color auto="1"/>
          <name val="Arial"/>
          <family val="2"/>
          <scheme val="none"/>
        </font>
        <alignment horizontal="center" vertical="center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  <protection locked="1"/>
      </ndxf>
    </rcc>
    <rfmt sheetId="14" s="1" sqref="G28" start="0" length="0">
      <dxf>
        <font>
          <sz val="10"/>
          <color auto="1"/>
          <name val="Arial"/>
          <family val="2"/>
          <scheme val="none"/>
        </font>
        <numFmt numFmtId="166" formatCode="_-[$R-1C09]* #,##0.00_-;\-[$R-1C09]* #,##0.00_-;_-[$R-1C09]* &quot;-&quot;??_-;_-@_-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  <protection locked="1"/>
      </dxf>
    </rfmt>
    <rcc rId="0" sId="14" s="1" dxf="1">
      <nc r="H28">
        <f>F28*G28</f>
      </nc>
      <ndxf>
        <numFmt numFmtId="166" formatCode="_-[$R-1C09]* #,##0.00_-;\-[$R-1C09]* #,##0.00_-;_-[$R-1C09]* &quot;-&quot;??_-;_-@_-"/>
        <alignment vertical="center"/>
        <border outline="0">
          <left style="thin">
            <color indexed="64"/>
          </left>
          <right style="thin">
            <color indexed="64"/>
          </right>
          <top style="hair">
            <color indexed="64"/>
          </top>
          <bottom style="hair">
            <color indexed="64"/>
          </bottom>
        </border>
        <protection locked="1"/>
      </ndxf>
    </rcc>
  </rrc>
  <rfmt sheetId="11" sqref="F7">
    <dxf>
      <numFmt numFmtId="170" formatCode="0.000"/>
    </dxf>
  </rfmt>
  <rfmt sheetId="11" sqref="F7">
    <dxf>
      <numFmt numFmtId="2" formatCode="0.00"/>
    </dxf>
  </rfmt>
  <rfmt sheetId="11" sqref="F7">
    <dxf>
      <numFmt numFmtId="169" formatCode="0.0"/>
    </dxf>
  </rfmt>
  <rfmt sheetId="11" sqref="F7">
    <dxf>
      <numFmt numFmtId="1" formatCode="0"/>
    </dxf>
  </rfmt>
  <rfmt sheetId="11" sqref="F7:F15">
    <dxf>
      <numFmt numFmtId="169" formatCode="0.0"/>
    </dxf>
  </rfmt>
  <rfmt sheetId="11" sqref="F7:F15">
    <dxf>
      <numFmt numFmtId="2" formatCode="0.00"/>
    </dxf>
  </rfmt>
  <rcc rId="940" sId="8">
    <oc r="H2" t="inlineStr">
      <is>
        <t>Note to compiler: Items requiring additional information to be provided by compiler is marked in this column by X.</t>
      </is>
    </oc>
    <nc r="H2"/>
  </rcc>
  <rcc rId="941" sId="6" numFmtId="14">
    <oc r="F58">
      <v>0.15</v>
    </oc>
    <nc r="F58"/>
  </rcc>
  <rcc rId="942" sId="6" numFmtId="14">
    <oc r="F60">
      <v>0.15</v>
    </oc>
    <nc r="F60"/>
  </rcc>
  <rcc rId="943" sId="6" numFmtId="14">
    <oc r="F62">
      <v>0.15</v>
    </oc>
    <nc r="F62"/>
  </rcc>
  <rcc rId="944" sId="6" numFmtId="14">
    <oc r="F64">
      <v>0.15</v>
    </oc>
    <nc r="F64"/>
  </rcc>
  <rcc rId="945" sId="6" numFmtId="14">
    <oc r="F66">
      <v>0.15</v>
    </oc>
    <nc r="F66"/>
  </rcc>
  <rcc rId="946" sId="6" numFmtId="14">
    <oc r="F68">
      <v>0.15</v>
    </oc>
    <nc r="F68"/>
  </rcc>
  <rcc rId="947" sId="6">
    <oc r="E79" t="inlineStr">
      <is>
        <t>lump</t>
      </is>
    </oc>
    <nc r="E79">
      <v>1</v>
    </nc>
  </rcc>
  <rcc rId="948" sId="6">
    <oc r="E81" t="inlineStr">
      <is>
        <t>lump</t>
      </is>
    </oc>
    <nc r="E81">
      <v>1</v>
    </nc>
  </rcc>
  <rcc rId="949" sId="6">
    <oc r="F79" t="inlineStr">
      <is>
        <t>sum</t>
      </is>
    </oc>
    <nc r="F79"/>
  </rcc>
  <rcc rId="950" sId="6">
    <oc r="F81" t="inlineStr">
      <is>
        <t>sum</t>
      </is>
    </oc>
    <nc r="F81"/>
  </rcc>
  <rcc rId="951" sId="6" odxf="1" dxf="1" numFmtId="34">
    <oc r="G79">
      <v>25000</v>
    </oc>
    <nc r="G79">
      <f>E79*F79</f>
    </nc>
    <odxf>
      <protection locked="0"/>
    </odxf>
    <ndxf>
      <protection locked="1"/>
    </ndxf>
  </rcc>
  <rcc rId="952" sId="6" numFmtId="34">
    <oc r="F80">
      <v>5000</v>
    </oc>
    <nc r="F80"/>
  </rcc>
  <rcc rId="953" sId="6" numFmtId="34">
    <oc r="F82">
      <v>5000</v>
    </oc>
    <nc r="F82"/>
  </rcc>
  <rcc rId="954" sId="6">
    <oc r="G80">
      <f>E80*F80</f>
    </oc>
    <nc r="G80">
      <f>E80*F80</f>
    </nc>
  </rcc>
  <rcc rId="955" sId="6" odxf="1" dxf="1" numFmtId="34">
    <oc r="G81">
      <v>15000</v>
    </oc>
    <nc r="G81">
      <f>E81*F81</f>
    </nc>
    <odxf>
      <protection locked="0"/>
    </odxf>
    <ndxf>
      <protection locked="1"/>
    </ndxf>
  </rcc>
  <rcc rId="956" sId="6">
    <oc r="G82">
      <f>E82*F82</f>
    </oc>
    <nc r="G82">
      <f>E82*F82</f>
    </nc>
  </rcc>
  <rfmt sheetId="6" sqref="G71" start="0" length="0">
    <dxf>
      <protection locked="0"/>
    </dxf>
  </rfmt>
  <rfmt sheetId="6" sqref="G73" start="0" length="0">
    <dxf>
      <protection locked="0"/>
    </dxf>
  </rfmt>
  <rfmt sheetId="6" sqref="G74" start="0" length="0">
    <dxf>
      <protection locked="0"/>
    </dxf>
  </rfmt>
  <rfmt sheetId="6" sqref="G76" start="0" length="0">
    <dxf>
      <protection locked="0"/>
    </dxf>
  </rfmt>
  <rfmt sheetId="6" sqref="G77" start="0" length="0">
    <dxf>
      <protection locked="0"/>
    </dxf>
  </rfmt>
  <rcc rId="957" sId="6" numFmtId="34">
    <oc r="F71">
      <v>10000</v>
    </oc>
    <nc r="F71"/>
  </rcc>
  <rcc rId="958" sId="6" numFmtId="34">
    <oc r="F73">
      <v>12500</v>
    </oc>
    <nc r="F73"/>
  </rcc>
  <rcc rId="959" sId="6" numFmtId="34">
    <oc r="F74">
      <v>20000</v>
    </oc>
    <nc r="F74"/>
  </rcc>
  <rcc rId="960" sId="6" numFmtId="34">
    <oc r="F76">
      <v>7000</v>
    </oc>
    <nc r="F76"/>
  </rcc>
  <rcc rId="961" sId="6" numFmtId="34">
    <oc r="F77">
      <v>10</v>
    </oc>
    <nc r="F77"/>
  </rcc>
  <rcc rId="962" sId="6">
    <oc r="F70" t="inlineStr">
      <is>
        <t>sum</t>
      </is>
    </oc>
    <nc r="F70"/>
  </rcc>
  <rcc rId="963" sId="6">
    <oc r="E70" t="inlineStr">
      <is>
        <t>lump</t>
      </is>
    </oc>
    <nc r="E70">
      <v>1</v>
    </nc>
  </rcc>
  <rcc rId="964" sId="6" odxf="1" dxf="1" numFmtId="34">
    <oc r="G70">
      <v>35000</v>
    </oc>
    <nc r="G70">
      <f>E70*F70</f>
    </nc>
    <ndxf>
      <protection locked="1"/>
    </ndxf>
  </rcc>
  <rcc rId="965" sId="6" odxf="1" dxf="1" numFmtId="34">
    <oc r="G71">
      <f>E71*F71</f>
    </oc>
    <nc r="G71">
      <f>E71*F71</f>
    </nc>
    <ndxf>
      <protection locked="1"/>
    </ndxf>
  </rcc>
  <rcc rId="966" sId="6" odxf="1" dxf="1" numFmtId="34">
    <oc r="G73">
      <f>E73*F73</f>
    </oc>
    <nc r="G73">
      <f>E73*F73</f>
    </nc>
    <ndxf>
      <protection locked="1"/>
    </ndxf>
  </rcc>
  <rcc rId="967" sId="6" odxf="1" dxf="1" numFmtId="34">
    <oc r="G74">
      <f>E74*F74</f>
    </oc>
    <nc r="G74">
      <f>E74*F74</f>
    </nc>
    <ndxf>
      <protection locked="1"/>
    </ndxf>
  </rcc>
  <rcc rId="968" sId="6" odxf="1" dxf="1" numFmtId="34">
    <oc r="G76">
      <f>E76*F76</f>
    </oc>
    <nc r="G76">
      <f>E76*F76</f>
    </nc>
    <ndxf>
      <protection locked="1"/>
    </ndxf>
  </rcc>
  <rcc rId="969" sId="6" odxf="1" dxf="1" numFmtId="34">
    <oc r="G77">
      <f>E77*F77</f>
    </oc>
    <nc r="G77">
      <f>E77*F77</f>
    </nc>
    <ndxf>
      <protection locked="1"/>
    </ndxf>
  </rcc>
</revisions>
</file>

<file path=xl/revisions/revisionLog2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6" sqref="F58 F60 F62 F64 F66">
    <dxf>
      <numFmt numFmtId="13" formatCode="0%"/>
    </dxf>
  </rfmt>
  <rfmt sheetId="6" sqref="F68">
    <dxf>
      <numFmt numFmtId="13" formatCode="0%"/>
    </dxf>
  </rfmt>
  <rcv guid="{D9A5B569-290F-4F90-A43F-DD82022D6BA1}" action="delete"/>
  <rdn rId="0" localSheetId="2" customView="1" name="Z_D9A5B569_290F_4F90_A43F_DD82022D6BA1_.wvu.PrintArea" hidden="1" oldHidden="1">
    <formula>'Schedule A'!$A$1:$H$60</formula>
    <oldFormula>'Schedule A'!$A$1:$H$60</oldFormula>
  </rdn>
  <rdn rId="0" localSheetId="4" customView="1" name="Z_D9A5B569_290F_4F90_A43F_DD82022D6BA1_.wvu.PrintArea" hidden="1" oldHidden="1">
    <formula>'C1.2'!$A$1:$H$67</formula>
    <oldFormula>'C1.2'!$A$1:$H$67</oldFormula>
  </rdn>
  <rdn rId="0" localSheetId="5" customView="1" name="Z_D9A5B569_290F_4F90_A43F_DD82022D6BA1_.wvu.PrintArea" hidden="1" oldHidden="1">
    <formula>'C1.3'!$A$1:$H$33</formula>
    <oldFormula>'C1.3'!$A$1:$H$33</oldFormula>
  </rdn>
  <rdn rId="0" localSheetId="6" customView="1" name="Z_D9A5B569_290F_4F90_A43F_DD82022D6BA1_.wvu.PrintArea" hidden="1" oldHidden="1">
    <formula>'C1.4'!$A$1:$G$88</formula>
    <oldFormula>'C1.4'!$A$1:$G$88</oldFormula>
  </rdn>
  <rdn rId="0" localSheetId="6" customView="1" name="Z_D9A5B569_290F_4F90_A43F_DD82022D6BA1_.wvu.PrintTitles" hidden="1" oldHidden="1">
    <formula>'C1.4'!$1:$4</formula>
    <oldFormula>'C1.4'!$1:$4</oldFormula>
  </rdn>
  <rdn rId="0" localSheetId="7" customView="1" name="Z_D9A5B569_290F_4F90_A43F_DD82022D6BA1_.wvu.PrintArea" hidden="1" oldHidden="1">
    <formula>'C1.5'!$A$1:$I$31</formula>
    <oldFormula>'C1.5'!$A$1:$I$31</oldFormula>
  </rdn>
  <rdn rId="0" localSheetId="8" customView="1" name="Z_D9A5B569_290F_4F90_A43F_DD82022D6BA1_.wvu.PrintArea" hidden="1" oldHidden="1">
    <formula>'C1.6'!$A$1:$G$20</formula>
    <oldFormula>'C1.6'!$A$1:$G$20</oldFormula>
  </rdn>
  <rdn rId="0" localSheetId="10" customView="1" name="Z_D9A5B569_290F_4F90_A43F_DD82022D6BA1_.wvu.PrintArea" hidden="1" oldHidden="1">
    <formula>'C1.7'!$A$1:$H$18</formula>
    <oldFormula>'C1.7'!$A$1:$H$18</oldFormula>
  </rdn>
  <rdn rId="0" localSheetId="9" customView="1" name="Z_D9A5B569_290F_4F90_A43F_DD82022D6BA1_.wvu.PrintArea" hidden="1" oldHidden="1">
    <formula>'C2.1'!$A$1:$H$42</formula>
    <oldFormula>'C2.1'!$A$1:$H$42</oldFormula>
  </rdn>
  <rdn rId="0" localSheetId="11" customView="1" name="Z_D9A5B569_290F_4F90_A43F_DD82022D6BA1_.wvu.PrintArea" hidden="1" oldHidden="1">
    <formula>'C2.2'!$A$1:$H$21</formula>
    <oldFormula>'C2.2'!$A$1:$H$21</oldFormula>
  </rdn>
  <rdn rId="0" localSheetId="12" customView="1" name="Z_D9A5B569_290F_4F90_A43F_DD82022D6BA1_.wvu.PrintArea" hidden="1" oldHidden="1">
    <formula>'C3.1'!$A$1:$H$23</formula>
    <oldFormula>'C3.1'!$A$1:$H$23</oldFormula>
  </rdn>
  <rdn rId="0" localSheetId="13" customView="1" name="Z_D9A5B569_290F_4F90_A43F_DD82022D6BA1_.wvu.PrintArea" hidden="1" oldHidden="1">
    <formula>'C3.2'!$A$1:$H$49</formula>
    <oldFormula>'C3.2'!$A$1:$H$49</oldFormula>
  </rdn>
  <rdn rId="0" localSheetId="14" customView="1" name="Z_D9A5B569_290F_4F90_A43F_DD82022D6BA1_.wvu.PrintArea" hidden="1" oldHidden="1">
    <formula>'C3.3'!$A$1:$H$38</formula>
    <oldFormula>'C3.3'!$A$1:$H$38</oldFormula>
  </rdn>
  <rdn rId="0" localSheetId="15" customView="1" name="Z_D9A5B569_290F_4F90_A43F_DD82022D6BA1_.wvu.PrintArea" hidden="1" oldHidden="1">
    <formula>'C4.1'!$A$1:$H$20</formula>
    <oldFormula>'C4.1'!$A$1:$H$20</oldFormula>
  </rdn>
  <rdn rId="0" localSheetId="16" customView="1" name="Z_D9A5B569_290F_4F90_A43F_DD82022D6BA1_.wvu.PrintArea" hidden="1" oldHidden="1">
    <formula>'C4.2'!$A$1:$H$28</formula>
    <oldFormula>'C4.2'!$A$1:$H$28</oldFormula>
  </rdn>
  <rdn rId="0" localSheetId="17" customView="1" name="Z_D9A5B569_290F_4F90_A43F_DD82022D6BA1_.wvu.PrintArea" hidden="1" oldHidden="1">
    <formula>'C4.4'!$A$1:$H$19</formula>
    <oldFormula>'C4.4'!$A$1:$H$19</oldFormula>
  </rdn>
  <rdn rId="0" localSheetId="18" customView="1" name="Z_D9A5B569_290F_4F90_A43F_DD82022D6BA1_.wvu.PrintArea" hidden="1" oldHidden="1">
    <formula>'C5.1'!$A$1:$I$21</formula>
    <oldFormula>'C5.1'!$A$1:$I$21</oldFormula>
  </rdn>
  <rdn rId="0" localSheetId="19" customView="1" name="Z_D9A5B569_290F_4F90_A43F_DD82022D6BA1_.wvu.PrintArea" hidden="1" oldHidden="1">
    <formula>'C5.2'!$A$1:$H$16</formula>
    <oldFormula>'C5.2'!$A$1:$H$16</oldFormula>
  </rdn>
  <rdn rId="0" localSheetId="20" customView="1" name="Z_D9A5B569_290F_4F90_A43F_DD82022D6BA1_.wvu.PrintArea" hidden="1" oldHidden="1">
    <formula>'C5.3'!$A$1:$H$18</formula>
    <oldFormula>'C5.3'!$A$1:$H$18</oldFormula>
  </rdn>
  <rdn rId="0" localSheetId="21" customView="1" name="Z_D9A5B569_290F_4F90_A43F_DD82022D6BA1_.wvu.PrintArea" hidden="1" oldHidden="1">
    <formula>'C6.2'!$A$1:$G$22</formula>
    <oldFormula>'C6.2'!$A$1:$G$22</oldFormula>
  </rdn>
  <rdn rId="0" localSheetId="23" customView="1" name="Z_D9A5B569_290F_4F90_A43F_DD82022D6BA1_.wvu.PrintArea" hidden="1" oldHidden="1">
    <formula>'C11.1'!$A$1:$H$24</formula>
    <oldFormula>'C11.1'!$A$1:$H$24</oldFormula>
  </rdn>
  <rdn rId="0" localSheetId="24" customView="1" name="Z_D9A5B569_290F_4F90_A43F_DD82022D6BA1_.wvu.PrintArea" hidden="1" oldHidden="1">
    <formula>'C11.2'!$A$1:$H$25</formula>
    <oldFormula>'C11.2'!$A$1:$H$25</oldFormula>
  </rdn>
  <rdn rId="0" localSheetId="25" customView="1" name="Z_D9A5B569_290F_4F90_A43F_DD82022D6BA1_.wvu.PrintArea" hidden="1" oldHidden="1">
    <formula>'C11.5'!$A$1:$H$31</formula>
    <oldFormula>'C11.5'!$A$1:$H$31</oldFormula>
  </rdn>
  <rdn rId="0" localSheetId="26" customView="1" name="Z_D9A5B569_290F_4F90_A43F_DD82022D6BA1_.wvu.PrintArea" hidden="1" oldHidden="1">
    <formula>'C11.6'!$A$1:$H$23</formula>
    <oldFormula>'C11.6'!$A$1:$H$23</oldFormula>
  </rdn>
  <rdn rId="0" localSheetId="22" customView="1" name="Z_D9A5B569_290F_4F90_A43F_DD82022D6BA1_.wvu.PrintArea" hidden="1" oldHidden="1">
    <formula>'C11.7'!$A$1:$H$24</formula>
    <oldFormula>'C11.7'!$A$1:$H$24</oldFormula>
  </rdn>
  <rdn rId="0" localSheetId="27" customView="1" name="Z_D9A5B569_290F_4F90_A43F_DD82022D6BA1_.wvu.PrintArea" hidden="1" oldHidden="1">
    <formula>'C20.1'!$A$1:$I$33</formula>
    <oldFormula>'C20.1'!$A$1:$I$33</oldFormula>
  </rdn>
  <rdn rId="0" localSheetId="28" customView="1" name="Z_D9A5B569_290F_4F90_A43F_DD82022D6BA1_.wvu.PrintArea" hidden="1" oldHidden="1">
    <formula>'Schedule C - D1000'!$A$1:$H$36</formula>
    <oldFormula>'Schedule C - D1000'!$A$1:$H$36</oldFormula>
  </rdn>
  <rdn rId="0" localSheetId="29" customView="1" name="Z_D9A5B569_290F_4F90_A43F_DD82022D6BA1_.wvu.PrintArea" hidden="1" oldHidden="1">
    <formula>'C2.3 Summary of Pricing'!$A$1:$D$72</formula>
    <oldFormula>'C2.3 Summary of Pricing'!$A$1:$D$72</oldFormula>
  </rdn>
  <rcv guid="{D9A5B569-290F-4F90-A43F-DD82022D6BA1}" action="add"/>
</revisions>
</file>

<file path=xl/revisions/revisionLog3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6" sqref="F46">
    <dxf>
      <numFmt numFmtId="13" formatCode="0%"/>
    </dxf>
  </rfmt>
  <rfmt sheetId="6" sqref="F48">
    <dxf>
      <numFmt numFmtId="13" formatCode="0%"/>
    </dxf>
  </rfmt>
  <rfmt sheetId="6" sqref="F58">
    <dxf>
      <numFmt numFmtId="13" formatCode="0%"/>
    </dxf>
  </rfmt>
  <rfmt sheetId="6" sqref="F60">
    <dxf>
      <numFmt numFmtId="13" formatCode="0%"/>
    </dxf>
  </rfmt>
  <rfmt sheetId="6" sqref="F62">
    <dxf>
      <numFmt numFmtId="13" formatCode="0%"/>
    </dxf>
  </rfmt>
  <rfmt sheetId="6" sqref="F64">
    <dxf>
      <numFmt numFmtId="13" formatCode="0%"/>
    </dxf>
  </rfmt>
  <rfmt sheetId="6" sqref="F66">
    <dxf>
      <numFmt numFmtId="13" formatCode="0%"/>
    </dxf>
  </rfmt>
  <rfmt sheetId="6" sqref="F68">
    <dxf>
      <numFmt numFmtId="13" formatCode="0%"/>
    </dxf>
  </rfmt>
</revisions>
</file>

<file path=xl/revisions/revisionLog3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98" sId="4">
    <oc r="I2" t="inlineStr">
      <is>
        <t>Note to compiler: Items requiring additional information to be provided by compiler is marked in this column by X.</t>
      </is>
    </oc>
    <nc r="I2"/>
  </rcc>
  <rcc rId="999" sId="4">
    <oc r="I39" t="inlineStr">
      <is>
        <t>X</t>
      </is>
    </oc>
    <nc r="I39"/>
  </rcc>
  <rcc rId="1000" sId="4">
    <oc r="I40" t="inlineStr">
      <is>
        <t>X</t>
      </is>
    </oc>
    <nc r="I40"/>
  </rcc>
  <rcc rId="1001" sId="4">
    <oc r="I41" t="inlineStr">
      <is>
        <t>X</t>
      </is>
    </oc>
    <nc r="I41"/>
  </rcc>
  <rcc rId="1002" sId="4">
    <oc r="I42" t="inlineStr">
      <is>
        <t>X</t>
      </is>
    </oc>
    <nc r="I42"/>
  </rcc>
  <rcc rId="1003" sId="4">
    <oc r="I43" t="inlineStr">
      <is>
        <t>X</t>
      </is>
    </oc>
    <nc r="I43"/>
  </rcc>
  <rcc rId="1004" sId="4">
    <oc r="I44" t="inlineStr">
      <is>
        <t>X</t>
      </is>
    </oc>
    <nc r="I44"/>
  </rcc>
  <rcc rId="1005" sId="4">
    <oc r="I45" t="inlineStr">
      <is>
        <t>X</t>
      </is>
    </oc>
    <nc r="I45"/>
  </rcc>
  <rcc rId="1006" sId="4">
    <oc r="I46" t="inlineStr">
      <is>
        <t>X</t>
      </is>
    </oc>
    <nc r="I46"/>
  </rcc>
  <rcc rId="1007" sId="4">
    <oc r="I47" t="inlineStr">
      <is>
        <t>X</t>
      </is>
    </oc>
    <nc r="I47"/>
  </rcc>
  <rcc rId="1008" sId="4">
    <oc r="I48" t="inlineStr">
      <is>
        <t>X</t>
      </is>
    </oc>
    <nc r="I48"/>
  </rcc>
  <rcc rId="1009" sId="4">
    <oc r="I49" t="inlineStr">
      <is>
        <t>X</t>
      </is>
    </oc>
    <nc r="I49"/>
  </rcc>
  <rcc rId="1010" sId="4">
    <oc r="I50" t="inlineStr">
      <is>
        <t>X</t>
      </is>
    </oc>
    <nc r="I50"/>
  </rcc>
  <rcc rId="1011" sId="4">
    <oc r="I51" t="inlineStr">
      <is>
        <t>X</t>
      </is>
    </oc>
    <nc r="I51"/>
  </rcc>
  <rcc rId="1012" sId="4">
    <oc r="I56" t="inlineStr">
      <is>
        <t>X</t>
      </is>
    </oc>
    <nc r="I56"/>
  </rcc>
  <rcc rId="1013" sId="4">
    <oc r="I62" t="inlineStr">
      <is>
        <t>1 member DAB@R10000/month retainer and R60000/quarter for meetings</t>
      </is>
    </oc>
    <nc r="I62"/>
  </rcc>
  <rfmt sheetId="4" sqref="G17">
    <dxf>
      <numFmt numFmtId="13" formatCode="0%"/>
    </dxf>
  </rfmt>
  <rfmt sheetId="4" sqref="G29">
    <dxf>
      <numFmt numFmtId="13" formatCode="0%"/>
    </dxf>
  </rfmt>
  <rfmt sheetId="4" sqref="G26">
    <dxf>
      <numFmt numFmtId="13" formatCode="0%"/>
    </dxf>
  </rfmt>
  <rfmt sheetId="4" sqref="G17">
    <dxf>
      <numFmt numFmtId="13" formatCode="0%"/>
    </dxf>
  </rfmt>
  <rfmt sheetId="4" sqref="G54">
    <dxf>
      <numFmt numFmtId="13" formatCode="0%"/>
    </dxf>
  </rfmt>
  <rfmt sheetId="4" sqref="G59">
    <dxf>
      <numFmt numFmtId="13" formatCode="0%"/>
    </dxf>
  </rfmt>
</revisions>
</file>

<file path=xl/revisions/userNames1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52B5CA22-DD32-4193-8CCD-DD6AB9ED9405}" name="Lawrence Chauke (NR)" id="-156328875" dateTime="2022-11-09T11:02:04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2.bin"/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5.bin"/><Relationship Id="rId2" Type="http://schemas.openxmlformats.org/officeDocument/2006/relationships/printerSettings" Target="../printerSettings/printerSettings14.bin"/><Relationship Id="rId1" Type="http://schemas.openxmlformats.org/officeDocument/2006/relationships/printerSettings" Target="../printerSettings/printerSettings13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8.bin"/><Relationship Id="rId2" Type="http://schemas.openxmlformats.org/officeDocument/2006/relationships/printerSettings" Target="../printerSettings/printerSettings17.bin"/><Relationship Id="rId1" Type="http://schemas.openxmlformats.org/officeDocument/2006/relationships/printerSettings" Target="../printerSettings/printerSettings1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1.bin"/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4.bin"/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7.bin"/><Relationship Id="rId2" Type="http://schemas.openxmlformats.org/officeDocument/2006/relationships/printerSettings" Target="../printerSettings/printerSettings26.bin"/><Relationship Id="rId1" Type="http://schemas.openxmlformats.org/officeDocument/2006/relationships/printerSettings" Target="../printerSettings/printerSettings25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0.bin"/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3.bin"/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6.bin"/><Relationship Id="rId2" Type="http://schemas.openxmlformats.org/officeDocument/2006/relationships/printerSettings" Target="../printerSettings/printerSettings35.bin"/><Relationship Id="rId1" Type="http://schemas.openxmlformats.org/officeDocument/2006/relationships/printerSettings" Target="../printerSettings/printerSettings34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9.bin"/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2.bin"/><Relationship Id="rId2" Type="http://schemas.openxmlformats.org/officeDocument/2006/relationships/printerSettings" Target="../printerSettings/printerSettings41.bin"/><Relationship Id="rId1" Type="http://schemas.openxmlformats.org/officeDocument/2006/relationships/printerSettings" Target="../printerSettings/printerSettings40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5.bin"/><Relationship Id="rId2" Type="http://schemas.openxmlformats.org/officeDocument/2006/relationships/printerSettings" Target="../printerSettings/printerSettings44.bin"/><Relationship Id="rId1" Type="http://schemas.openxmlformats.org/officeDocument/2006/relationships/printerSettings" Target="../printerSettings/printerSettings43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8.bin"/><Relationship Id="rId2" Type="http://schemas.openxmlformats.org/officeDocument/2006/relationships/printerSettings" Target="../printerSettings/printerSettings47.bin"/><Relationship Id="rId1" Type="http://schemas.openxmlformats.org/officeDocument/2006/relationships/printerSettings" Target="../printerSettings/printerSettings46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1.bin"/><Relationship Id="rId2" Type="http://schemas.openxmlformats.org/officeDocument/2006/relationships/printerSettings" Target="../printerSettings/printerSettings50.bin"/><Relationship Id="rId1" Type="http://schemas.openxmlformats.org/officeDocument/2006/relationships/printerSettings" Target="../printerSettings/printerSettings49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4.bin"/><Relationship Id="rId2" Type="http://schemas.openxmlformats.org/officeDocument/2006/relationships/printerSettings" Target="../printerSettings/printerSettings53.bin"/><Relationship Id="rId1" Type="http://schemas.openxmlformats.org/officeDocument/2006/relationships/printerSettings" Target="../printerSettings/printerSettings52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7.bin"/><Relationship Id="rId2" Type="http://schemas.openxmlformats.org/officeDocument/2006/relationships/printerSettings" Target="../printerSettings/printerSettings56.bin"/><Relationship Id="rId1" Type="http://schemas.openxmlformats.org/officeDocument/2006/relationships/printerSettings" Target="../printerSettings/printerSettings55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0.bin"/><Relationship Id="rId2" Type="http://schemas.openxmlformats.org/officeDocument/2006/relationships/printerSettings" Target="../printerSettings/printerSettings59.bin"/><Relationship Id="rId1" Type="http://schemas.openxmlformats.org/officeDocument/2006/relationships/printerSettings" Target="../printerSettings/printerSettings58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3.bin"/><Relationship Id="rId2" Type="http://schemas.openxmlformats.org/officeDocument/2006/relationships/printerSettings" Target="../printerSettings/printerSettings62.bin"/><Relationship Id="rId1" Type="http://schemas.openxmlformats.org/officeDocument/2006/relationships/printerSettings" Target="../printerSettings/printerSettings61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6.bin"/><Relationship Id="rId2" Type="http://schemas.openxmlformats.org/officeDocument/2006/relationships/printerSettings" Target="../printerSettings/printerSettings65.bin"/><Relationship Id="rId1" Type="http://schemas.openxmlformats.org/officeDocument/2006/relationships/printerSettings" Target="../printerSettings/printerSettings64.bin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9.bin"/><Relationship Id="rId2" Type="http://schemas.openxmlformats.org/officeDocument/2006/relationships/printerSettings" Target="../printerSettings/printerSettings68.bin"/><Relationship Id="rId1" Type="http://schemas.openxmlformats.org/officeDocument/2006/relationships/printerSettings" Target="../printerSettings/printerSettings67.bin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2.bin"/><Relationship Id="rId2" Type="http://schemas.openxmlformats.org/officeDocument/2006/relationships/printerSettings" Target="../printerSettings/printerSettings71.bin"/><Relationship Id="rId1" Type="http://schemas.openxmlformats.org/officeDocument/2006/relationships/printerSettings" Target="../printerSettings/printerSettings70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5.bin"/><Relationship Id="rId2" Type="http://schemas.openxmlformats.org/officeDocument/2006/relationships/printerSettings" Target="../printerSettings/printerSettings74.bin"/><Relationship Id="rId1" Type="http://schemas.openxmlformats.org/officeDocument/2006/relationships/printerSettings" Target="../printerSettings/printerSettings73.bin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8.bin"/><Relationship Id="rId2" Type="http://schemas.openxmlformats.org/officeDocument/2006/relationships/printerSettings" Target="../printerSettings/printerSettings77.bin"/><Relationship Id="rId1" Type="http://schemas.openxmlformats.org/officeDocument/2006/relationships/printerSettings" Target="../printerSettings/printerSettings76.bin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81.bin"/><Relationship Id="rId2" Type="http://schemas.openxmlformats.org/officeDocument/2006/relationships/printerSettings" Target="../printerSettings/printerSettings80.bin"/><Relationship Id="rId1" Type="http://schemas.openxmlformats.org/officeDocument/2006/relationships/printerSettings" Target="../printerSettings/printerSettings79.bin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84.bin"/><Relationship Id="rId2" Type="http://schemas.openxmlformats.org/officeDocument/2006/relationships/printerSettings" Target="../printerSettings/printerSettings83.bin"/><Relationship Id="rId1" Type="http://schemas.openxmlformats.org/officeDocument/2006/relationships/printerSettings" Target="../printerSettings/printerSettings8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F173"/>
  <sheetViews>
    <sheetView workbookViewId="0">
      <selection activeCell="A2" sqref="A2"/>
    </sheetView>
  </sheetViews>
  <sheetFormatPr defaultRowHeight="13.2" x14ac:dyDescent="0.25"/>
  <sheetData>
    <row r="2" spans="1:1" x14ac:dyDescent="0.25">
      <c r="A2" s="14" t="s">
        <v>660</v>
      </c>
    </row>
    <row r="149" spans="1:6" x14ac:dyDescent="0.25">
      <c r="F149" s="1" t="s">
        <v>85</v>
      </c>
    </row>
    <row r="150" spans="1:6" x14ac:dyDescent="0.25">
      <c r="F150" s="1" t="s">
        <v>85</v>
      </c>
    </row>
    <row r="152" spans="1:6" x14ac:dyDescent="0.25">
      <c r="A152" s="30"/>
    </row>
    <row r="153" spans="1:6" x14ac:dyDescent="0.25">
      <c r="A153" s="30"/>
      <c r="B153" s="18"/>
    </row>
    <row r="154" spans="1:6" x14ac:dyDescent="0.25">
      <c r="A154" s="30"/>
      <c r="B154" s="18"/>
    </row>
    <row r="155" spans="1:6" ht="105.6" x14ac:dyDescent="0.25">
      <c r="A155" s="30" t="s">
        <v>414</v>
      </c>
      <c r="B155" s="18"/>
      <c r="E155" s="39" t="s">
        <v>415</v>
      </c>
    </row>
    <row r="156" spans="1:6" ht="132" x14ac:dyDescent="0.25">
      <c r="A156" s="30"/>
      <c r="B156" t="s">
        <v>416</v>
      </c>
      <c r="E156" s="38" t="s">
        <v>417</v>
      </c>
    </row>
    <row r="157" spans="1:6" ht="26.4" x14ac:dyDescent="0.25">
      <c r="A157" s="30"/>
      <c r="E157" s="33" t="s">
        <v>403</v>
      </c>
    </row>
    <row r="158" spans="1:6" ht="26.4" x14ac:dyDescent="0.25">
      <c r="A158" s="30"/>
      <c r="E158" s="33" t="s">
        <v>403</v>
      </c>
    </row>
    <row r="159" spans="1:6" ht="79.2" x14ac:dyDescent="0.25">
      <c r="A159" s="30" t="s">
        <v>418</v>
      </c>
      <c r="E159" s="39" t="s">
        <v>419</v>
      </c>
    </row>
    <row r="160" spans="1:6" ht="39.6" x14ac:dyDescent="0.25">
      <c r="A160" s="30"/>
      <c r="B160" t="s">
        <v>420</v>
      </c>
      <c r="E160" s="38" t="s">
        <v>423</v>
      </c>
    </row>
    <row r="161" spans="1:5" ht="52.8" x14ac:dyDescent="0.25">
      <c r="A161" s="30"/>
      <c r="B161" s="18" t="s">
        <v>421</v>
      </c>
      <c r="E161" s="38" t="s">
        <v>424</v>
      </c>
    </row>
    <row r="162" spans="1:5" ht="66" x14ac:dyDescent="0.25">
      <c r="A162" s="30"/>
      <c r="B162" s="18" t="s">
        <v>422</v>
      </c>
      <c r="E162" s="38" t="s">
        <v>397</v>
      </c>
    </row>
    <row r="163" spans="1:5" ht="102" x14ac:dyDescent="0.25">
      <c r="A163" s="30" t="s">
        <v>426</v>
      </c>
      <c r="B163" s="18"/>
      <c r="E163" s="32" t="s">
        <v>427</v>
      </c>
    </row>
    <row r="164" spans="1:5" x14ac:dyDescent="0.25">
      <c r="A164" s="30"/>
      <c r="B164" s="18" t="s">
        <v>425</v>
      </c>
    </row>
    <row r="165" spans="1:5" x14ac:dyDescent="0.25">
      <c r="A165" s="30"/>
      <c r="B165" s="18"/>
    </row>
    <row r="166" spans="1:5" x14ac:dyDescent="0.25">
      <c r="A166" s="30"/>
      <c r="B166" s="18"/>
      <c r="C166" t="s">
        <v>30</v>
      </c>
    </row>
    <row r="167" spans="1:5" x14ac:dyDescent="0.25">
      <c r="A167" s="30"/>
      <c r="B167" s="18"/>
      <c r="C167" t="s">
        <v>20</v>
      </c>
    </row>
    <row r="168" spans="1:5" x14ac:dyDescent="0.25">
      <c r="A168" s="30"/>
      <c r="B168" s="18"/>
      <c r="C168" t="s">
        <v>21</v>
      </c>
    </row>
    <row r="169" spans="1:5" x14ac:dyDescent="0.25">
      <c r="B169" t="s">
        <v>428</v>
      </c>
    </row>
    <row r="171" spans="1:5" x14ac:dyDescent="0.25">
      <c r="C171" t="s">
        <v>30</v>
      </c>
    </row>
    <row r="172" spans="1:5" x14ac:dyDescent="0.25">
      <c r="C172" t="s">
        <v>20</v>
      </c>
    </row>
    <row r="173" spans="1:5" x14ac:dyDescent="0.25">
      <c r="C173" t="s">
        <v>21</v>
      </c>
    </row>
  </sheetData>
  <customSheetViews>
    <customSheetView guid="{D9A5B569-290F-4F90-A43F-DD82022D6BA1}" state="hidden">
      <selection activeCell="A2" sqref="A2"/>
      <pageMargins left="0.7" right="0.7" top="0.75" bottom="0.75" header="0.3" footer="0.3"/>
    </customSheetView>
    <customSheetView guid="{5F332EA1-66F9-4534-98C2-3792B5EB04BE}" state="hidden">
      <selection activeCell="A2" sqref="A2"/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I1048334"/>
  <sheetViews>
    <sheetView tabSelected="1" view="pageBreakPreview" topLeftCell="D40" zoomScaleNormal="100" zoomScaleSheetLayoutView="100" workbookViewId="0">
      <selection activeCell="G32" sqref="G32"/>
    </sheetView>
  </sheetViews>
  <sheetFormatPr defaultRowHeight="13.2" x14ac:dyDescent="0.25"/>
  <cols>
    <col min="1" max="1" width="9.33203125" style="50" customWidth="1"/>
    <col min="2" max="2" width="9" style="90" bestFit="1" customWidth="1"/>
    <col min="3" max="3" width="3.88671875" style="90" customWidth="1"/>
    <col min="4" max="4" width="40.6640625" style="50" customWidth="1"/>
    <col min="5" max="5" width="25.5546875" style="50" bestFit="1" customWidth="1"/>
    <col min="6" max="8" width="20.6640625" style="50" customWidth="1"/>
    <col min="9" max="257" width="8.88671875" style="50"/>
    <col min="258" max="258" width="9.33203125" style="50" customWidth="1"/>
    <col min="259" max="259" width="6.6640625" style="50" customWidth="1"/>
    <col min="260" max="260" width="40.6640625" style="50" customWidth="1"/>
    <col min="261" max="264" width="9.33203125" style="50" customWidth="1"/>
    <col min="265" max="513" width="8.88671875" style="50"/>
    <col min="514" max="514" width="9.33203125" style="50" customWidth="1"/>
    <col min="515" max="515" width="6.6640625" style="50" customWidth="1"/>
    <col min="516" max="516" width="40.6640625" style="50" customWidth="1"/>
    <col min="517" max="520" width="9.33203125" style="50" customWidth="1"/>
    <col min="521" max="769" width="8.88671875" style="50"/>
    <col min="770" max="770" width="9.33203125" style="50" customWidth="1"/>
    <col min="771" max="771" width="6.6640625" style="50" customWidth="1"/>
    <col min="772" max="772" width="40.6640625" style="50" customWidth="1"/>
    <col min="773" max="776" width="9.33203125" style="50" customWidth="1"/>
    <col min="777" max="1025" width="8.88671875" style="50"/>
    <col min="1026" max="1026" width="9.33203125" style="50" customWidth="1"/>
    <col min="1027" max="1027" width="6.6640625" style="50" customWidth="1"/>
    <col min="1028" max="1028" width="40.6640625" style="50" customWidth="1"/>
    <col min="1029" max="1032" width="9.33203125" style="50" customWidth="1"/>
    <col min="1033" max="1281" width="8.88671875" style="50"/>
    <col min="1282" max="1282" width="9.33203125" style="50" customWidth="1"/>
    <col min="1283" max="1283" width="6.6640625" style="50" customWidth="1"/>
    <col min="1284" max="1284" width="40.6640625" style="50" customWidth="1"/>
    <col min="1285" max="1288" width="9.33203125" style="50" customWidth="1"/>
    <col min="1289" max="1537" width="8.88671875" style="50"/>
    <col min="1538" max="1538" width="9.33203125" style="50" customWidth="1"/>
    <col min="1539" max="1539" width="6.6640625" style="50" customWidth="1"/>
    <col min="1540" max="1540" width="40.6640625" style="50" customWidth="1"/>
    <col min="1541" max="1544" width="9.33203125" style="50" customWidth="1"/>
    <col min="1545" max="1793" width="8.88671875" style="50"/>
    <col min="1794" max="1794" width="9.33203125" style="50" customWidth="1"/>
    <col min="1795" max="1795" width="6.6640625" style="50" customWidth="1"/>
    <col min="1796" max="1796" width="40.6640625" style="50" customWidth="1"/>
    <col min="1797" max="1800" width="9.33203125" style="50" customWidth="1"/>
    <col min="1801" max="2049" width="8.88671875" style="50"/>
    <col min="2050" max="2050" width="9.33203125" style="50" customWidth="1"/>
    <col min="2051" max="2051" width="6.6640625" style="50" customWidth="1"/>
    <col min="2052" max="2052" width="40.6640625" style="50" customWidth="1"/>
    <col min="2053" max="2056" width="9.33203125" style="50" customWidth="1"/>
    <col min="2057" max="2305" width="8.88671875" style="50"/>
    <col min="2306" max="2306" width="9.33203125" style="50" customWidth="1"/>
    <col min="2307" max="2307" width="6.6640625" style="50" customWidth="1"/>
    <col min="2308" max="2308" width="40.6640625" style="50" customWidth="1"/>
    <col min="2309" max="2312" width="9.33203125" style="50" customWidth="1"/>
    <col min="2313" max="2561" width="8.88671875" style="50"/>
    <col min="2562" max="2562" width="9.33203125" style="50" customWidth="1"/>
    <col min="2563" max="2563" width="6.6640625" style="50" customWidth="1"/>
    <col min="2564" max="2564" width="40.6640625" style="50" customWidth="1"/>
    <col min="2565" max="2568" width="9.33203125" style="50" customWidth="1"/>
    <col min="2569" max="2817" width="8.88671875" style="50"/>
    <col min="2818" max="2818" width="9.33203125" style="50" customWidth="1"/>
    <col min="2819" max="2819" width="6.6640625" style="50" customWidth="1"/>
    <col min="2820" max="2820" width="40.6640625" style="50" customWidth="1"/>
    <col min="2821" max="2824" width="9.33203125" style="50" customWidth="1"/>
    <col min="2825" max="3073" width="8.88671875" style="50"/>
    <col min="3074" max="3074" width="9.33203125" style="50" customWidth="1"/>
    <col min="3075" max="3075" width="6.6640625" style="50" customWidth="1"/>
    <col min="3076" max="3076" width="40.6640625" style="50" customWidth="1"/>
    <col min="3077" max="3080" width="9.33203125" style="50" customWidth="1"/>
    <col min="3081" max="3329" width="8.88671875" style="50"/>
    <col min="3330" max="3330" width="9.33203125" style="50" customWidth="1"/>
    <col min="3331" max="3331" width="6.6640625" style="50" customWidth="1"/>
    <col min="3332" max="3332" width="40.6640625" style="50" customWidth="1"/>
    <col min="3333" max="3336" width="9.33203125" style="50" customWidth="1"/>
    <col min="3337" max="3585" width="8.88671875" style="50"/>
    <col min="3586" max="3586" width="9.33203125" style="50" customWidth="1"/>
    <col min="3587" max="3587" width="6.6640625" style="50" customWidth="1"/>
    <col min="3588" max="3588" width="40.6640625" style="50" customWidth="1"/>
    <col min="3589" max="3592" width="9.33203125" style="50" customWidth="1"/>
    <col min="3593" max="3841" width="8.88671875" style="50"/>
    <col min="3842" max="3842" width="9.33203125" style="50" customWidth="1"/>
    <col min="3843" max="3843" width="6.6640625" style="50" customWidth="1"/>
    <col min="3844" max="3844" width="40.6640625" style="50" customWidth="1"/>
    <col min="3845" max="3848" width="9.33203125" style="50" customWidth="1"/>
    <col min="3849" max="4097" width="8.88671875" style="50"/>
    <col min="4098" max="4098" width="9.33203125" style="50" customWidth="1"/>
    <col min="4099" max="4099" width="6.6640625" style="50" customWidth="1"/>
    <col min="4100" max="4100" width="40.6640625" style="50" customWidth="1"/>
    <col min="4101" max="4104" width="9.33203125" style="50" customWidth="1"/>
    <col min="4105" max="4353" width="8.88671875" style="50"/>
    <col min="4354" max="4354" width="9.33203125" style="50" customWidth="1"/>
    <col min="4355" max="4355" width="6.6640625" style="50" customWidth="1"/>
    <col min="4356" max="4356" width="40.6640625" style="50" customWidth="1"/>
    <col min="4357" max="4360" width="9.33203125" style="50" customWidth="1"/>
    <col min="4361" max="4609" width="8.88671875" style="50"/>
    <col min="4610" max="4610" width="9.33203125" style="50" customWidth="1"/>
    <col min="4611" max="4611" width="6.6640625" style="50" customWidth="1"/>
    <col min="4612" max="4612" width="40.6640625" style="50" customWidth="1"/>
    <col min="4613" max="4616" width="9.33203125" style="50" customWidth="1"/>
    <col min="4617" max="4865" width="8.88671875" style="50"/>
    <col min="4866" max="4866" width="9.33203125" style="50" customWidth="1"/>
    <col min="4867" max="4867" width="6.6640625" style="50" customWidth="1"/>
    <col min="4868" max="4868" width="40.6640625" style="50" customWidth="1"/>
    <col min="4869" max="4872" width="9.33203125" style="50" customWidth="1"/>
    <col min="4873" max="5121" width="8.88671875" style="50"/>
    <col min="5122" max="5122" width="9.33203125" style="50" customWidth="1"/>
    <col min="5123" max="5123" width="6.6640625" style="50" customWidth="1"/>
    <col min="5124" max="5124" width="40.6640625" style="50" customWidth="1"/>
    <col min="5125" max="5128" width="9.33203125" style="50" customWidth="1"/>
    <col min="5129" max="5377" width="8.88671875" style="50"/>
    <col min="5378" max="5378" width="9.33203125" style="50" customWidth="1"/>
    <col min="5379" max="5379" width="6.6640625" style="50" customWidth="1"/>
    <col min="5380" max="5380" width="40.6640625" style="50" customWidth="1"/>
    <col min="5381" max="5384" width="9.33203125" style="50" customWidth="1"/>
    <col min="5385" max="5633" width="8.88671875" style="50"/>
    <col min="5634" max="5634" width="9.33203125" style="50" customWidth="1"/>
    <col min="5635" max="5635" width="6.6640625" style="50" customWidth="1"/>
    <col min="5636" max="5636" width="40.6640625" style="50" customWidth="1"/>
    <col min="5637" max="5640" width="9.33203125" style="50" customWidth="1"/>
    <col min="5641" max="5889" width="8.88671875" style="50"/>
    <col min="5890" max="5890" width="9.33203125" style="50" customWidth="1"/>
    <col min="5891" max="5891" width="6.6640625" style="50" customWidth="1"/>
    <col min="5892" max="5892" width="40.6640625" style="50" customWidth="1"/>
    <col min="5893" max="5896" width="9.33203125" style="50" customWidth="1"/>
    <col min="5897" max="6145" width="8.88671875" style="50"/>
    <col min="6146" max="6146" width="9.33203125" style="50" customWidth="1"/>
    <col min="6147" max="6147" width="6.6640625" style="50" customWidth="1"/>
    <col min="6148" max="6148" width="40.6640625" style="50" customWidth="1"/>
    <col min="6149" max="6152" width="9.33203125" style="50" customWidth="1"/>
    <col min="6153" max="6401" width="8.88671875" style="50"/>
    <col min="6402" max="6402" width="9.33203125" style="50" customWidth="1"/>
    <col min="6403" max="6403" width="6.6640625" style="50" customWidth="1"/>
    <col min="6404" max="6404" width="40.6640625" style="50" customWidth="1"/>
    <col min="6405" max="6408" width="9.33203125" style="50" customWidth="1"/>
    <col min="6409" max="6657" width="8.88671875" style="50"/>
    <col min="6658" max="6658" width="9.33203125" style="50" customWidth="1"/>
    <col min="6659" max="6659" width="6.6640625" style="50" customWidth="1"/>
    <col min="6660" max="6660" width="40.6640625" style="50" customWidth="1"/>
    <col min="6661" max="6664" width="9.33203125" style="50" customWidth="1"/>
    <col min="6665" max="6913" width="8.88671875" style="50"/>
    <col min="6914" max="6914" width="9.33203125" style="50" customWidth="1"/>
    <col min="6915" max="6915" width="6.6640625" style="50" customWidth="1"/>
    <col min="6916" max="6916" width="40.6640625" style="50" customWidth="1"/>
    <col min="6917" max="6920" width="9.33203125" style="50" customWidth="1"/>
    <col min="6921" max="7169" width="8.88671875" style="50"/>
    <col min="7170" max="7170" width="9.33203125" style="50" customWidth="1"/>
    <col min="7171" max="7171" width="6.6640625" style="50" customWidth="1"/>
    <col min="7172" max="7172" width="40.6640625" style="50" customWidth="1"/>
    <col min="7173" max="7176" width="9.33203125" style="50" customWidth="1"/>
    <col min="7177" max="7425" width="8.88671875" style="50"/>
    <col min="7426" max="7426" width="9.33203125" style="50" customWidth="1"/>
    <col min="7427" max="7427" width="6.6640625" style="50" customWidth="1"/>
    <col min="7428" max="7428" width="40.6640625" style="50" customWidth="1"/>
    <col min="7429" max="7432" width="9.33203125" style="50" customWidth="1"/>
    <col min="7433" max="7681" width="8.88671875" style="50"/>
    <col min="7682" max="7682" width="9.33203125" style="50" customWidth="1"/>
    <col min="7683" max="7683" width="6.6640625" style="50" customWidth="1"/>
    <col min="7684" max="7684" width="40.6640625" style="50" customWidth="1"/>
    <col min="7685" max="7688" width="9.33203125" style="50" customWidth="1"/>
    <col min="7689" max="7937" width="8.88671875" style="50"/>
    <col min="7938" max="7938" width="9.33203125" style="50" customWidth="1"/>
    <col min="7939" max="7939" width="6.6640625" style="50" customWidth="1"/>
    <col min="7940" max="7940" width="40.6640625" style="50" customWidth="1"/>
    <col min="7941" max="7944" width="9.33203125" style="50" customWidth="1"/>
    <col min="7945" max="8193" width="8.88671875" style="50"/>
    <col min="8194" max="8194" width="9.33203125" style="50" customWidth="1"/>
    <col min="8195" max="8195" width="6.6640625" style="50" customWidth="1"/>
    <col min="8196" max="8196" width="40.6640625" style="50" customWidth="1"/>
    <col min="8197" max="8200" width="9.33203125" style="50" customWidth="1"/>
    <col min="8201" max="8449" width="8.88671875" style="50"/>
    <col min="8450" max="8450" width="9.33203125" style="50" customWidth="1"/>
    <col min="8451" max="8451" width="6.6640625" style="50" customWidth="1"/>
    <col min="8452" max="8452" width="40.6640625" style="50" customWidth="1"/>
    <col min="8453" max="8456" width="9.33203125" style="50" customWidth="1"/>
    <col min="8457" max="8705" width="8.88671875" style="50"/>
    <col min="8706" max="8706" width="9.33203125" style="50" customWidth="1"/>
    <col min="8707" max="8707" width="6.6640625" style="50" customWidth="1"/>
    <col min="8708" max="8708" width="40.6640625" style="50" customWidth="1"/>
    <col min="8709" max="8712" width="9.33203125" style="50" customWidth="1"/>
    <col min="8713" max="8961" width="8.88671875" style="50"/>
    <col min="8962" max="8962" width="9.33203125" style="50" customWidth="1"/>
    <col min="8963" max="8963" width="6.6640625" style="50" customWidth="1"/>
    <col min="8964" max="8964" width="40.6640625" style="50" customWidth="1"/>
    <col min="8965" max="8968" width="9.33203125" style="50" customWidth="1"/>
    <col min="8969" max="9217" width="8.88671875" style="50"/>
    <col min="9218" max="9218" width="9.33203125" style="50" customWidth="1"/>
    <col min="9219" max="9219" width="6.6640625" style="50" customWidth="1"/>
    <col min="9220" max="9220" width="40.6640625" style="50" customWidth="1"/>
    <col min="9221" max="9224" width="9.33203125" style="50" customWidth="1"/>
    <col min="9225" max="9473" width="8.88671875" style="50"/>
    <col min="9474" max="9474" width="9.33203125" style="50" customWidth="1"/>
    <col min="9475" max="9475" width="6.6640625" style="50" customWidth="1"/>
    <col min="9476" max="9476" width="40.6640625" style="50" customWidth="1"/>
    <col min="9477" max="9480" width="9.33203125" style="50" customWidth="1"/>
    <col min="9481" max="9729" width="8.88671875" style="50"/>
    <col min="9730" max="9730" width="9.33203125" style="50" customWidth="1"/>
    <col min="9731" max="9731" width="6.6640625" style="50" customWidth="1"/>
    <col min="9732" max="9732" width="40.6640625" style="50" customWidth="1"/>
    <col min="9733" max="9736" width="9.33203125" style="50" customWidth="1"/>
    <col min="9737" max="9985" width="8.88671875" style="50"/>
    <col min="9986" max="9986" width="9.33203125" style="50" customWidth="1"/>
    <col min="9987" max="9987" width="6.6640625" style="50" customWidth="1"/>
    <col min="9988" max="9988" width="40.6640625" style="50" customWidth="1"/>
    <col min="9989" max="9992" width="9.33203125" style="50" customWidth="1"/>
    <col min="9993" max="10241" width="8.88671875" style="50"/>
    <col min="10242" max="10242" width="9.33203125" style="50" customWidth="1"/>
    <col min="10243" max="10243" width="6.6640625" style="50" customWidth="1"/>
    <col min="10244" max="10244" width="40.6640625" style="50" customWidth="1"/>
    <col min="10245" max="10248" width="9.33203125" style="50" customWidth="1"/>
    <col min="10249" max="10497" width="8.88671875" style="50"/>
    <col min="10498" max="10498" width="9.33203125" style="50" customWidth="1"/>
    <col min="10499" max="10499" width="6.6640625" style="50" customWidth="1"/>
    <col min="10500" max="10500" width="40.6640625" style="50" customWidth="1"/>
    <col min="10501" max="10504" width="9.33203125" style="50" customWidth="1"/>
    <col min="10505" max="10753" width="8.88671875" style="50"/>
    <col min="10754" max="10754" width="9.33203125" style="50" customWidth="1"/>
    <col min="10755" max="10755" width="6.6640625" style="50" customWidth="1"/>
    <col min="10756" max="10756" width="40.6640625" style="50" customWidth="1"/>
    <col min="10757" max="10760" width="9.33203125" style="50" customWidth="1"/>
    <col min="10761" max="11009" width="8.88671875" style="50"/>
    <col min="11010" max="11010" width="9.33203125" style="50" customWidth="1"/>
    <col min="11011" max="11011" width="6.6640625" style="50" customWidth="1"/>
    <col min="11012" max="11012" width="40.6640625" style="50" customWidth="1"/>
    <col min="11013" max="11016" width="9.33203125" style="50" customWidth="1"/>
    <col min="11017" max="11265" width="8.88671875" style="50"/>
    <col min="11266" max="11266" width="9.33203125" style="50" customWidth="1"/>
    <col min="11267" max="11267" width="6.6640625" style="50" customWidth="1"/>
    <col min="11268" max="11268" width="40.6640625" style="50" customWidth="1"/>
    <col min="11269" max="11272" width="9.33203125" style="50" customWidth="1"/>
    <col min="11273" max="11521" width="8.88671875" style="50"/>
    <col min="11522" max="11522" width="9.33203125" style="50" customWidth="1"/>
    <col min="11523" max="11523" width="6.6640625" style="50" customWidth="1"/>
    <col min="11524" max="11524" width="40.6640625" style="50" customWidth="1"/>
    <col min="11525" max="11528" width="9.33203125" style="50" customWidth="1"/>
    <col min="11529" max="11777" width="8.88671875" style="50"/>
    <col min="11778" max="11778" width="9.33203125" style="50" customWidth="1"/>
    <col min="11779" max="11779" width="6.6640625" style="50" customWidth="1"/>
    <col min="11780" max="11780" width="40.6640625" style="50" customWidth="1"/>
    <col min="11781" max="11784" width="9.33203125" style="50" customWidth="1"/>
    <col min="11785" max="12033" width="8.88671875" style="50"/>
    <col min="12034" max="12034" width="9.33203125" style="50" customWidth="1"/>
    <col min="12035" max="12035" width="6.6640625" style="50" customWidth="1"/>
    <col min="12036" max="12036" width="40.6640625" style="50" customWidth="1"/>
    <col min="12037" max="12040" width="9.33203125" style="50" customWidth="1"/>
    <col min="12041" max="12289" width="8.88671875" style="50"/>
    <col min="12290" max="12290" width="9.33203125" style="50" customWidth="1"/>
    <col min="12291" max="12291" width="6.6640625" style="50" customWidth="1"/>
    <col min="12292" max="12292" width="40.6640625" style="50" customWidth="1"/>
    <col min="12293" max="12296" width="9.33203125" style="50" customWidth="1"/>
    <col min="12297" max="12545" width="8.88671875" style="50"/>
    <col min="12546" max="12546" width="9.33203125" style="50" customWidth="1"/>
    <col min="12547" max="12547" width="6.6640625" style="50" customWidth="1"/>
    <col min="12548" max="12548" width="40.6640625" style="50" customWidth="1"/>
    <col min="12549" max="12552" width="9.33203125" style="50" customWidth="1"/>
    <col min="12553" max="12801" width="8.88671875" style="50"/>
    <col min="12802" max="12802" width="9.33203125" style="50" customWidth="1"/>
    <col min="12803" max="12803" width="6.6640625" style="50" customWidth="1"/>
    <col min="12804" max="12804" width="40.6640625" style="50" customWidth="1"/>
    <col min="12805" max="12808" width="9.33203125" style="50" customWidth="1"/>
    <col min="12809" max="13057" width="8.88671875" style="50"/>
    <col min="13058" max="13058" width="9.33203125" style="50" customWidth="1"/>
    <col min="13059" max="13059" width="6.6640625" style="50" customWidth="1"/>
    <col min="13060" max="13060" width="40.6640625" style="50" customWidth="1"/>
    <col min="13061" max="13064" width="9.33203125" style="50" customWidth="1"/>
    <col min="13065" max="13313" width="8.88671875" style="50"/>
    <col min="13314" max="13314" width="9.33203125" style="50" customWidth="1"/>
    <col min="13315" max="13315" width="6.6640625" style="50" customWidth="1"/>
    <col min="13316" max="13316" width="40.6640625" style="50" customWidth="1"/>
    <col min="13317" max="13320" width="9.33203125" style="50" customWidth="1"/>
    <col min="13321" max="13569" width="8.88671875" style="50"/>
    <col min="13570" max="13570" width="9.33203125" style="50" customWidth="1"/>
    <col min="13571" max="13571" width="6.6640625" style="50" customWidth="1"/>
    <col min="13572" max="13572" width="40.6640625" style="50" customWidth="1"/>
    <col min="13573" max="13576" width="9.33203125" style="50" customWidth="1"/>
    <col min="13577" max="13825" width="8.88671875" style="50"/>
    <col min="13826" max="13826" width="9.33203125" style="50" customWidth="1"/>
    <col min="13827" max="13827" width="6.6640625" style="50" customWidth="1"/>
    <col min="13828" max="13828" width="40.6640625" style="50" customWidth="1"/>
    <col min="13829" max="13832" width="9.33203125" style="50" customWidth="1"/>
    <col min="13833" max="14081" width="8.88671875" style="50"/>
    <col min="14082" max="14082" width="9.33203125" style="50" customWidth="1"/>
    <col min="14083" max="14083" width="6.6640625" style="50" customWidth="1"/>
    <col min="14084" max="14084" width="40.6640625" style="50" customWidth="1"/>
    <col min="14085" max="14088" width="9.33203125" style="50" customWidth="1"/>
    <col min="14089" max="14337" width="8.88671875" style="50"/>
    <col min="14338" max="14338" width="9.33203125" style="50" customWidth="1"/>
    <col min="14339" max="14339" width="6.6640625" style="50" customWidth="1"/>
    <col min="14340" max="14340" width="40.6640625" style="50" customWidth="1"/>
    <col min="14341" max="14344" width="9.33203125" style="50" customWidth="1"/>
    <col min="14345" max="14593" width="8.88671875" style="50"/>
    <col min="14594" max="14594" width="9.33203125" style="50" customWidth="1"/>
    <col min="14595" max="14595" width="6.6640625" style="50" customWidth="1"/>
    <col min="14596" max="14596" width="40.6640625" style="50" customWidth="1"/>
    <col min="14597" max="14600" width="9.33203125" style="50" customWidth="1"/>
    <col min="14601" max="14849" width="8.88671875" style="50"/>
    <col min="14850" max="14850" width="9.33203125" style="50" customWidth="1"/>
    <col min="14851" max="14851" width="6.6640625" style="50" customWidth="1"/>
    <col min="14852" max="14852" width="40.6640625" style="50" customWidth="1"/>
    <col min="14853" max="14856" width="9.33203125" style="50" customWidth="1"/>
    <col min="14857" max="15105" width="8.88671875" style="50"/>
    <col min="15106" max="15106" width="9.33203125" style="50" customWidth="1"/>
    <col min="15107" max="15107" width="6.6640625" style="50" customWidth="1"/>
    <col min="15108" max="15108" width="40.6640625" style="50" customWidth="1"/>
    <col min="15109" max="15112" width="9.33203125" style="50" customWidth="1"/>
    <col min="15113" max="15361" width="8.88671875" style="50"/>
    <col min="15362" max="15362" width="9.33203125" style="50" customWidth="1"/>
    <col min="15363" max="15363" width="6.6640625" style="50" customWidth="1"/>
    <col min="15364" max="15364" width="40.6640625" style="50" customWidth="1"/>
    <col min="15365" max="15368" width="9.33203125" style="50" customWidth="1"/>
    <col min="15369" max="15617" width="8.88671875" style="50"/>
    <col min="15618" max="15618" width="9.33203125" style="50" customWidth="1"/>
    <col min="15619" max="15619" width="6.6640625" style="50" customWidth="1"/>
    <col min="15620" max="15620" width="40.6640625" style="50" customWidth="1"/>
    <col min="15621" max="15624" width="9.33203125" style="50" customWidth="1"/>
    <col min="15625" max="15873" width="8.88671875" style="50"/>
    <col min="15874" max="15874" width="9.33203125" style="50" customWidth="1"/>
    <col min="15875" max="15875" width="6.6640625" style="50" customWidth="1"/>
    <col min="15876" max="15876" width="40.6640625" style="50" customWidth="1"/>
    <col min="15877" max="15880" width="9.33203125" style="50" customWidth="1"/>
    <col min="15881" max="16129" width="8.88671875" style="50"/>
    <col min="16130" max="16130" width="9.33203125" style="50" customWidth="1"/>
    <col min="16131" max="16131" width="6.6640625" style="50" customWidth="1"/>
    <col min="16132" max="16132" width="40.6640625" style="50" customWidth="1"/>
    <col min="16133" max="16136" width="9.33203125" style="50" customWidth="1"/>
    <col min="16137" max="16384" width="8.88671875" style="50"/>
  </cols>
  <sheetData>
    <row r="1" spans="1:9" ht="48" customHeight="1" x14ac:dyDescent="0.25">
      <c r="A1" s="48" t="s">
        <v>792</v>
      </c>
      <c r="B1" s="49"/>
      <c r="C1" s="49"/>
      <c r="D1" s="49"/>
      <c r="E1" s="461" t="s">
        <v>709</v>
      </c>
      <c r="F1" s="461"/>
      <c r="G1" s="461"/>
      <c r="H1" s="461"/>
      <c r="I1" s="327"/>
    </row>
    <row r="2" spans="1:9" s="53" customFormat="1" x14ac:dyDescent="0.25">
      <c r="A2" s="51" t="s">
        <v>0</v>
      </c>
      <c r="B2" s="51"/>
      <c r="C2" s="298"/>
      <c r="D2" s="296" t="s">
        <v>1</v>
      </c>
      <c r="E2" s="52" t="s">
        <v>2</v>
      </c>
      <c r="F2" s="52" t="s">
        <v>3</v>
      </c>
      <c r="G2" s="52" t="s">
        <v>4</v>
      </c>
      <c r="H2" s="52" t="s">
        <v>5</v>
      </c>
      <c r="I2" s="328"/>
    </row>
    <row r="3" spans="1:9" s="53" customFormat="1" x14ac:dyDescent="0.25">
      <c r="A3" s="54"/>
      <c r="B3" s="54"/>
      <c r="C3" s="299"/>
      <c r="D3" s="297"/>
      <c r="E3" s="105"/>
      <c r="F3" s="105"/>
      <c r="G3" s="99"/>
      <c r="H3" s="99"/>
      <c r="I3" s="327"/>
    </row>
    <row r="4" spans="1:9" s="53" customFormat="1" x14ac:dyDescent="0.25">
      <c r="A4" s="211"/>
      <c r="B4" s="211"/>
      <c r="C4" s="300"/>
      <c r="D4" s="301"/>
      <c r="E4" s="213"/>
      <c r="F4" s="213"/>
      <c r="G4" s="302"/>
      <c r="H4" s="302"/>
      <c r="I4" s="327"/>
    </row>
    <row r="5" spans="1:9" s="53" customFormat="1" x14ac:dyDescent="0.25">
      <c r="A5" s="303" t="s">
        <v>751</v>
      </c>
      <c r="B5" s="303" t="s">
        <v>710</v>
      </c>
      <c r="C5" s="462" t="s">
        <v>711</v>
      </c>
      <c r="D5" s="463"/>
      <c r="E5" s="304"/>
      <c r="F5" s="304"/>
      <c r="G5" s="305"/>
      <c r="H5" s="306"/>
      <c r="I5" s="327"/>
    </row>
    <row r="6" spans="1:9" s="53" customFormat="1" x14ac:dyDescent="0.25">
      <c r="A6" s="199"/>
      <c r="B6" s="199"/>
      <c r="C6" s="200" t="s">
        <v>15</v>
      </c>
      <c r="D6" s="68" t="s">
        <v>712</v>
      </c>
      <c r="E6" s="170"/>
      <c r="F6" s="170"/>
      <c r="G6" s="193"/>
      <c r="H6" s="197"/>
      <c r="I6" s="327"/>
    </row>
    <row r="7" spans="1:9" s="53" customFormat="1" x14ac:dyDescent="0.25">
      <c r="A7" s="199"/>
      <c r="B7" s="199"/>
      <c r="C7" s="200"/>
      <c r="D7" s="68" t="s">
        <v>713</v>
      </c>
      <c r="E7" s="63" t="s">
        <v>11</v>
      </c>
      <c r="F7" s="107">
        <v>1</v>
      </c>
      <c r="G7" s="126"/>
      <c r="H7" s="100">
        <f t="shared" ref="H7:H10" si="0">F7*G7</f>
        <v>0</v>
      </c>
      <c r="I7" s="327"/>
    </row>
    <row r="8" spans="1:9" s="53" customFormat="1" x14ac:dyDescent="0.25">
      <c r="A8" s="199"/>
      <c r="B8" s="199"/>
      <c r="C8" s="200"/>
      <c r="D8" s="68" t="s">
        <v>714</v>
      </c>
      <c r="E8" s="63" t="s">
        <v>11</v>
      </c>
      <c r="F8" s="107">
        <v>1</v>
      </c>
      <c r="G8" s="126"/>
      <c r="H8" s="100">
        <f t="shared" si="0"/>
        <v>0</v>
      </c>
      <c r="I8" s="327"/>
    </row>
    <row r="9" spans="1:9" s="53" customFormat="1" x14ac:dyDescent="0.25">
      <c r="A9" s="199"/>
      <c r="B9" s="199"/>
      <c r="C9" s="200"/>
      <c r="D9" s="68" t="s">
        <v>715</v>
      </c>
      <c r="E9" s="63" t="s">
        <v>11</v>
      </c>
      <c r="F9" s="107">
        <v>1</v>
      </c>
      <c r="G9" s="126"/>
      <c r="H9" s="100">
        <f t="shared" si="0"/>
        <v>0</v>
      </c>
      <c r="I9" s="327"/>
    </row>
    <row r="10" spans="1:9" s="53" customFormat="1" x14ac:dyDescent="0.25">
      <c r="A10" s="199"/>
      <c r="B10" s="199"/>
      <c r="C10" s="200"/>
      <c r="D10" s="68" t="s">
        <v>716</v>
      </c>
      <c r="E10" s="63" t="s">
        <v>11</v>
      </c>
      <c r="F10" s="107">
        <v>1</v>
      </c>
      <c r="G10" s="126"/>
      <c r="H10" s="100">
        <f t="shared" si="0"/>
        <v>0</v>
      </c>
      <c r="I10" s="327"/>
    </row>
    <row r="11" spans="1:9" s="53" customFormat="1" x14ac:dyDescent="0.25">
      <c r="A11" s="199"/>
      <c r="B11" s="199"/>
      <c r="C11" s="200" t="s">
        <v>17</v>
      </c>
      <c r="D11" s="68" t="s">
        <v>717</v>
      </c>
      <c r="E11" s="63"/>
      <c r="F11" s="107"/>
      <c r="G11" s="126"/>
      <c r="H11" s="62"/>
      <c r="I11" s="327"/>
    </row>
    <row r="12" spans="1:9" s="53" customFormat="1" x14ac:dyDescent="0.25">
      <c r="A12" s="199"/>
      <c r="B12" s="199"/>
      <c r="C12" s="200"/>
      <c r="D12" s="68" t="s">
        <v>718</v>
      </c>
      <c r="E12" s="63" t="s">
        <v>11</v>
      </c>
      <c r="F12" s="107">
        <v>1</v>
      </c>
      <c r="G12" s="126"/>
      <c r="H12" s="100">
        <f t="shared" ref="H12:H15" si="1">F12*G12</f>
        <v>0</v>
      </c>
      <c r="I12" s="327"/>
    </row>
    <row r="13" spans="1:9" s="53" customFormat="1" x14ac:dyDescent="0.25">
      <c r="A13" s="199"/>
      <c r="B13" s="199"/>
      <c r="C13" s="200"/>
      <c r="D13" s="68" t="s">
        <v>719</v>
      </c>
      <c r="E13" s="63" t="s">
        <v>11</v>
      </c>
      <c r="F13" s="107">
        <v>1</v>
      </c>
      <c r="G13" s="126"/>
      <c r="H13" s="100">
        <f t="shared" si="1"/>
        <v>0</v>
      </c>
      <c r="I13" s="327"/>
    </row>
    <row r="14" spans="1:9" s="53" customFormat="1" x14ac:dyDescent="0.25">
      <c r="A14" s="199"/>
      <c r="B14" s="199"/>
      <c r="C14" s="200"/>
      <c r="D14" s="68" t="s">
        <v>720</v>
      </c>
      <c r="E14" s="63" t="s">
        <v>11</v>
      </c>
      <c r="F14" s="107">
        <v>1</v>
      </c>
      <c r="G14" s="126"/>
      <c r="H14" s="100">
        <f t="shared" si="1"/>
        <v>0</v>
      </c>
      <c r="I14" s="334"/>
    </row>
    <row r="15" spans="1:9" s="53" customFormat="1" x14ac:dyDescent="0.25">
      <c r="A15" s="199"/>
      <c r="B15" s="199"/>
      <c r="C15" s="200"/>
      <c r="D15" s="68" t="s">
        <v>721</v>
      </c>
      <c r="E15" s="63" t="s">
        <v>11</v>
      </c>
      <c r="F15" s="107">
        <v>1</v>
      </c>
      <c r="G15" s="126"/>
      <c r="H15" s="100">
        <f t="shared" si="1"/>
        <v>0</v>
      </c>
      <c r="I15" s="334"/>
    </row>
    <row r="16" spans="1:9" s="53" customFormat="1" ht="27.6" customHeight="1" x14ac:dyDescent="0.25">
      <c r="A16" s="315"/>
      <c r="B16" s="199" t="s">
        <v>722</v>
      </c>
      <c r="C16" s="459" t="s">
        <v>723</v>
      </c>
      <c r="D16" s="460"/>
      <c r="E16" s="170"/>
      <c r="F16" s="170"/>
      <c r="G16" s="193"/>
      <c r="H16" s="197"/>
      <c r="I16" s="327"/>
    </row>
    <row r="17" spans="1:9" s="53" customFormat="1" x14ac:dyDescent="0.25">
      <c r="A17" s="199"/>
      <c r="B17" s="199"/>
      <c r="C17" s="200" t="s">
        <v>15</v>
      </c>
      <c r="D17" s="68" t="s">
        <v>724</v>
      </c>
      <c r="E17" s="63" t="s">
        <v>11</v>
      </c>
      <c r="F17" s="107">
        <v>1</v>
      </c>
      <c r="G17" s="126"/>
      <c r="H17" s="100">
        <f t="shared" ref="H17:H19" si="2">F17*G17</f>
        <v>0</v>
      </c>
      <c r="I17" s="327"/>
    </row>
    <row r="18" spans="1:9" s="53" customFormat="1" ht="26.4" x14ac:dyDescent="0.25">
      <c r="A18" s="199"/>
      <c r="B18" s="199"/>
      <c r="C18" s="200" t="s">
        <v>17</v>
      </c>
      <c r="D18" s="68" t="s">
        <v>725</v>
      </c>
      <c r="E18" s="63" t="s">
        <v>11</v>
      </c>
      <c r="F18" s="107">
        <v>1</v>
      </c>
      <c r="G18" s="126"/>
      <c r="H18" s="100">
        <f t="shared" si="2"/>
        <v>0</v>
      </c>
      <c r="I18" s="327"/>
    </row>
    <row r="19" spans="1:9" s="53" customFormat="1" ht="39.6" x14ac:dyDescent="0.25">
      <c r="A19" s="199"/>
      <c r="B19" s="199"/>
      <c r="C19" s="200" t="s">
        <v>30</v>
      </c>
      <c r="D19" s="68" t="s">
        <v>726</v>
      </c>
      <c r="E19" s="63" t="s">
        <v>11</v>
      </c>
      <c r="F19" s="107">
        <v>1</v>
      </c>
      <c r="G19" s="126"/>
      <c r="H19" s="100">
        <f t="shared" si="2"/>
        <v>0</v>
      </c>
      <c r="I19" s="327"/>
    </row>
    <row r="20" spans="1:9" s="53" customFormat="1" x14ac:dyDescent="0.25">
      <c r="A20" s="315"/>
      <c r="B20" s="199" t="s">
        <v>727</v>
      </c>
      <c r="C20" s="459" t="s">
        <v>728</v>
      </c>
      <c r="D20" s="460"/>
      <c r="E20" s="63"/>
      <c r="F20" s="107"/>
      <c r="G20" s="126"/>
      <c r="H20" s="62"/>
      <c r="I20" s="327"/>
    </row>
    <row r="21" spans="1:9" s="53" customFormat="1" x14ac:dyDescent="0.25">
      <c r="A21" s="199"/>
      <c r="B21" s="199"/>
      <c r="C21" s="200" t="s">
        <v>15</v>
      </c>
      <c r="D21" s="68" t="s">
        <v>729</v>
      </c>
      <c r="E21" s="63" t="s">
        <v>11</v>
      </c>
      <c r="F21" s="107">
        <v>1</v>
      </c>
      <c r="G21" s="126"/>
      <c r="H21" s="100">
        <f t="shared" ref="H21:H24" si="3">F21*G21</f>
        <v>0</v>
      </c>
      <c r="I21" s="327"/>
    </row>
    <row r="22" spans="1:9" s="53" customFormat="1" x14ac:dyDescent="0.25">
      <c r="A22" s="199"/>
      <c r="B22" s="199"/>
      <c r="C22" s="200" t="s">
        <v>17</v>
      </c>
      <c r="D22" s="68" t="s">
        <v>730</v>
      </c>
      <c r="E22" s="63" t="s">
        <v>11</v>
      </c>
      <c r="F22" s="107">
        <v>1</v>
      </c>
      <c r="G22" s="126"/>
      <c r="H22" s="100">
        <f t="shared" si="3"/>
        <v>0</v>
      </c>
      <c r="I22" s="327"/>
    </row>
    <row r="23" spans="1:9" s="53" customFormat="1" x14ac:dyDescent="0.25">
      <c r="A23" s="199"/>
      <c r="B23" s="199"/>
      <c r="C23" s="200" t="s">
        <v>30</v>
      </c>
      <c r="D23" s="68" t="s">
        <v>731</v>
      </c>
      <c r="E23" s="63" t="s">
        <v>11</v>
      </c>
      <c r="F23" s="107">
        <v>1</v>
      </c>
      <c r="G23" s="126"/>
      <c r="H23" s="100">
        <f t="shared" si="3"/>
        <v>0</v>
      </c>
      <c r="I23" s="327"/>
    </row>
    <row r="24" spans="1:9" s="53" customFormat="1" ht="26.4" x14ac:dyDescent="0.25">
      <c r="A24" s="199"/>
      <c r="B24" s="199"/>
      <c r="C24" s="200" t="s">
        <v>20</v>
      </c>
      <c r="D24" s="68" t="s">
        <v>732</v>
      </c>
      <c r="E24" s="63" t="s">
        <v>11</v>
      </c>
      <c r="F24" s="107">
        <v>1</v>
      </c>
      <c r="G24" s="126"/>
      <c r="H24" s="100">
        <f t="shared" si="3"/>
        <v>0</v>
      </c>
      <c r="I24" s="327"/>
    </row>
    <row r="25" spans="1:9" s="53" customFormat="1" x14ac:dyDescent="0.25">
      <c r="A25" s="315"/>
      <c r="B25" s="199" t="s">
        <v>733</v>
      </c>
      <c r="C25" s="459" t="s">
        <v>734</v>
      </c>
      <c r="D25" s="460"/>
      <c r="E25" s="63"/>
      <c r="F25" s="107"/>
      <c r="G25" s="126"/>
      <c r="H25" s="62"/>
      <c r="I25" s="327"/>
    </row>
    <row r="26" spans="1:9" s="53" customFormat="1" x14ac:dyDescent="0.25">
      <c r="A26" s="199"/>
      <c r="B26" s="199"/>
      <c r="C26" s="200" t="s">
        <v>15</v>
      </c>
      <c r="D26" s="68" t="s">
        <v>735</v>
      </c>
      <c r="E26" s="63"/>
      <c r="F26" s="107"/>
      <c r="G26" s="126"/>
      <c r="H26" s="62"/>
      <c r="I26" s="327"/>
    </row>
    <row r="27" spans="1:9" s="53" customFormat="1" x14ac:dyDescent="0.25">
      <c r="A27" s="199"/>
      <c r="B27" s="199"/>
      <c r="C27" s="200"/>
      <c r="D27" s="68" t="s">
        <v>736</v>
      </c>
      <c r="E27" s="63" t="s">
        <v>740</v>
      </c>
      <c r="F27" s="107">
        <v>2400</v>
      </c>
      <c r="G27" s="126"/>
      <c r="H27" s="100">
        <f>F27*G27</f>
        <v>0</v>
      </c>
      <c r="I27" s="327"/>
    </row>
    <row r="28" spans="1:9" s="53" customFormat="1" x14ac:dyDescent="0.25">
      <c r="A28" s="199"/>
      <c r="B28" s="199"/>
      <c r="C28" s="200"/>
      <c r="D28" s="68" t="s">
        <v>737</v>
      </c>
      <c r="E28" s="63" t="s">
        <v>740</v>
      </c>
      <c r="F28" s="107">
        <v>3000</v>
      </c>
      <c r="G28" s="126"/>
      <c r="H28" s="100">
        <f t="shared" ref="H28:H30" si="4">F28*G28</f>
        <v>0</v>
      </c>
      <c r="I28" s="327"/>
    </row>
    <row r="29" spans="1:9" s="53" customFormat="1" x14ac:dyDescent="0.25">
      <c r="A29" s="199"/>
      <c r="B29" s="199"/>
      <c r="C29" s="200"/>
      <c r="D29" s="68" t="s">
        <v>738</v>
      </c>
      <c r="E29" s="63" t="s">
        <v>740</v>
      </c>
      <c r="F29" s="107">
        <v>3600</v>
      </c>
      <c r="G29" s="126"/>
      <c r="H29" s="100">
        <f t="shared" si="4"/>
        <v>0</v>
      </c>
      <c r="I29" s="327"/>
    </row>
    <row r="30" spans="1:9" s="53" customFormat="1" x14ac:dyDescent="0.25">
      <c r="A30" s="199"/>
      <c r="B30" s="199"/>
      <c r="C30" s="200"/>
      <c r="D30" s="68" t="s">
        <v>739</v>
      </c>
      <c r="E30" s="63" t="s">
        <v>740</v>
      </c>
      <c r="F30" s="107">
        <v>4200</v>
      </c>
      <c r="G30" s="126"/>
      <c r="H30" s="100">
        <f t="shared" si="4"/>
        <v>0</v>
      </c>
      <c r="I30" s="327"/>
    </row>
    <row r="31" spans="1:9" s="53" customFormat="1" ht="26.4" x14ac:dyDescent="0.25">
      <c r="A31" s="199"/>
      <c r="B31" s="199"/>
      <c r="C31" s="200" t="s">
        <v>17</v>
      </c>
      <c r="D31" s="68" t="s">
        <v>741</v>
      </c>
      <c r="E31" s="130" t="s">
        <v>295</v>
      </c>
      <c r="F31" s="107" t="s">
        <v>607</v>
      </c>
      <c r="G31" s="126" t="s">
        <v>413</v>
      </c>
      <c r="H31" s="62">
        <f>1%*'C2.3 Summary of Pricing'!G46</f>
        <v>0</v>
      </c>
      <c r="I31" s="327"/>
    </row>
    <row r="32" spans="1:9" s="53" customFormat="1" ht="26.4" x14ac:dyDescent="0.25">
      <c r="A32" s="199"/>
      <c r="B32" s="199"/>
      <c r="C32" s="200"/>
      <c r="D32" s="68" t="s">
        <v>742</v>
      </c>
      <c r="E32" s="61" t="s">
        <v>253</v>
      </c>
      <c r="F32" s="150">
        <f>H31</f>
        <v>0</v>
      </c>
      <c r="G32" s="477"/>
      <c r="H32" s="100">
        <f>F32*G32</f>
        <v>0</v>
      </c>
      <c r="I32" s="327"/>
    </row>
    <row r="33" spans="1:9" s="53" customFormat="1" x14ac:dyDescent="0.25">
      <c r="A33" s="199"/>
      <c r="B33" s="199"/>
      <c r="C33" s="200" t="s">
        <v>30</v>
      </c>
      <c r="D33" s="68" t="s">
        <v>743</v>
      </c>
      <c r="E33" s="130" t="s">
        <v>295</v>
      </c>
      <c r="F33" s="107" t="s">
        <v>607</v>
      </c>
      <c r="G33" s="126" t="s">
        <v>413</v>
      </c>
      <c r="H33" s="62">
        <f>1%*'C2.3 Summary of Pricing'!G46</f>
        <v>0</v>
      </c>
      <c r="I33" s="327"/>
    </row>
    <row r="34" spans="1:9" s="53" customFormat="1" ht="26.4" x14ac:dyDescent="0.25">
      <c r="A34" s="199"/>
      <c r="B34" s="199"/>
      <c r="C34" s="200"/>
      <c r="D34" s="68" t="s">
        <v>744</v>
      </c>
      <c r="E34" s="61" t="s">
        <v>253</v>
      </c>
      <c r="F34" s="150">
        <f>H33</f>
        <v>0</v>
      </c>
      <c r="G34" s="477"/>
      <c r="H34" s="100"/>
      <c r="I34" s="327"/>
    </row>
    <row r="35" spans="1:9" s="53" customFormat="1" ht="26.4" x14ac:dyDescent="0.25">
      <c r="A35" s="199"/>
      <c r="B35" s="199"/>
      <c r="C35" s="200" t="s">
        <v>20</v>
      </c>
      <c r="D35" s="68" t="s">
        <v>745</v>
      </c>
      <c r="E35" s="130" t="s">
        <v>295</v>
      </c>
      <c r="F35" s="107" t="s">
        <v>607</v>
      </c>
      <c r="G35" s="126" t="s">
        <v>413</v>
      </c>
      <c r="H35" s="62">
        <v>1440000</v>
      </c>
      <c r="I35" s="327"/>
    </row>
    <row r="36" spans="1:9" s="53" customFormat="1" ht="26.4" x14ac:dyDescent="0.25">
      <c r="A36" s="199"/>
      <c r="B36" s="199"/>
      <c r="C36" s="200"/>
      <c r="D36" s="68" t="s">
        <v>746</v>
      </c>
      <c r="E36" s="61" t="s">
        <v>253</v>
      </c>
      <c r="F36" s="150">
        <f>H35</f>
        <v>1440000</v>
      </c>
      <c r="G36" s="477"/>
      <c r="H36" s="100">
        <f>F36*G36</f>
        <v>0</v>
      </c>
      <c r="I36" s="327"/>
    </row>
    <row r="37" spans="1:9" s="53" customFormat="1" ht="26.4" x14ac:dyDescent="0.25">
      <c r="A37" s="199"/>
      <c r="B37" s="199"/>
      <c r="C37" s="200" t="s">
        <v>21</v>
      </c>
      <c r="D37" s="68" t="s">
        <v>747</v>
      </c>
      <c r="E37" s="130" t="s">
        <v>295</v>
      </c>
      <c r="F37" s="107" t="s">
        <v>607</v>
      </c>
      <c r="G37" s="126" t="s">
        <v>413</v>
      </c>
      <c r="H37" s="62">
        <v>1440000</v>
      </c>
      <c r="I37" s="327"/>
    </row>
    <row r="38" spans="1:9" s="53" customFormat="1" ht="26.4" x14ac:dyDescent="0.25">
      <c r="A38" s="199"/>
      <c r="B38" s="199"/>
      <c r="C38" s="200"/>
      <c r="D38" s="68" t="s">
        <v>748</v>
      </c>
      <c r="E38" s="61" t="s">
        <v>253</v>
      </c>
      <c r="F38" s="150">
        <f>H37</f>
        <v>1440000</v>
      </c>
      <c r="G38" s="477"/>
      <c r="H38" s="100">
        <f>F38*G38</f>
        <v>0</v>
      </c>
      <c r="I38" s="327"/>
    </row>
    <row r="39" spans="1:9" s="53" customFormat="1" x14ac:dyDescent="0.25">
      <c r="A39" s="199"/>
      <c r="B39" s="199"/>
      <c r="C39" s="200" t="s">
        <v>22</v>
      </c>
      <c r="D39" s="68" t="s">
        <v>749</v>
      </c>
      <c r="E39" s="130" t="s">
        <v>295</v>
      </c>
      <c r="F39" s="107" t="s">
        <v>607</v>
      </c>
      <c r="G39" s="126" t="s">
        <v>413</v>
      </c>
      <c r="H39" s="62">
        <f>1%*'C2.3 Summary of Pricing'!G46</f>
        <v>0</v>
      </c>
      <c r="I39" s="327"/>
    </row>
    <row r="40" spans="1:9" s="53" customFormat="1" ht="26.4" x14ac:dyDescent="0.25">
      <c r="A40" s="199"/>
      <c r="B40" s="199"/>
      <c r="C40" s="200"/>
      <c r="D40" s="68" t="s">
        <v>750</v>
      </c>
      <c r="E40" s="61" t="s">
        <v>253</v>
      </c>
      <c r="F40" s="150">
        <f>H39</f>
        <v>0</v>
      </c>
      <c r="G40" s="477"/>
      <c r="H40" s="100">
        <f>F40*G40</f>
        <v>0</v>
      </c>
      <c r="I40" s="327"/>
    </row>
    <row r="41" spans="1:9" s="53" customFormat="1" x14ac:dyDescent="0.25">
      <c r="A41" s="199"/>
      <c r="B41" s="199" t="s">
        <v>752</v>
      </c>
      <c r="C41" s="459" t="s">
        <v>753</v>
      </c>
      <c r="D41" s="460"/>
      <c r="E41" s="63"/>
      <c r="F41" s="107"/>
      <c r="G41" s="126"/>
      <c r="H41" s="62"/>
      <c r="I41" s="327"/>
    </row>
    <row r="42" spans="1:9" s="53" customFormat="1" x14ac:dyDescent="0.25">
      <c r="A42" s="199"/>
      <c r="B42" s="199"/>
      <c r="C42" s="200" t="s">
        <v>15</v>
      </c>
      <c r="D42" s="68" t="s">
        <v>754</v>
      </c>
      <c r="E42" s="63" t="s">
        <v>11</v>
      </c>
      <c r="F42" s="107">
        <v>1</v>
      </c>
      <c r="G42" s="126"/>
      <c r="H42" s="100">
        <f t="shared" ref="H42:H47" si="5">F42*G42</f>
        <v>0</v>
      </c>
      <c r="I42" s="327"/>
    </row>
    <row r="43" spans="1:9" s="53" customFormat="1" x14ac:dyDescent="0.25">
      <c r="A43" s="199"/>
      <c r="B43" s="199"/>
      <c r="C43" s="200" t="s">
        <v>17</v>
      </c>
      <c r="D43" s="68" t="s">
        <v>755</v>
      </c>
      <c r="E43" s="63" t="s">
        <v>11</v>
      </c>
      <c r="F43" s="107">
        <v>1</v>
      </c>
      <c r="G43" s="126"/>
      <c r="H43" s="100">
        <f t="shared" si="5"/>
        <v>0</v>
      </c>
      <c r="I43" s="327"/>
    </row>
    <row r="44" spans="1:9" s="53" customFormat="1" x14ac:dyDescent="0.25">
      <c r="A44" s="199"/>
      <c r="B44" s="199"/>
      <c r="C44" s="200" t="s">
        <v>30</v>
      </c>
      <c r="D44" s="68" t="s">
        <v>756</v>
      </c>
      <c r="E44" s="63" t="s">
        <v>11</v>
      </c>
      <c r="F44" s="107">
        <v>1</v>
      </c>
      <c r="G44" s="126"/>
      <c r="H44" s="100">
        <f t="shared" si="5"/>
        <v>0</v>
      </c>
      <c r="I44" s="327"/>
    </row>
    <row r="45" spans="1:9" s="53" customFormat="1" x14ac:dyDescent="0.25">
      <c r="A45" s="199"/>
      <c r="B45" s="199"/>
      <c r="C45" s="200" t="s">
        <v>20</v>
      </c>
      <c r="D45" s="68" t="s">
        <v>757</v>
      </c>
      <c r="E45" s="63" t="s">
        <v>11</v>
      </c>
      <c r="F45" s="107">
        <v>1</v>
      </c>
      <c r="G45" s="126"/>
      <c r="H45" s="100">
        <f t="shared" si="5"/>
        <v>0</v>
      </c>
      <c r="I45" s="327"/>
    </row>
    <row r="46" spans="1:9" s="53" customFormat="1" x14ac:dyDescent="0.25">
      <c r="A46" s="199"/>
      <c r="B46" s="199"/>
      <c r="C46" s="200" t="s">
        <v>21</v>
      </c>
      <c r="D46" s="68" t="s">
        <v>758</v>
      </c>
      <c r="E46" s="63" t="s">
        <v>11</v>
      </c>
      <c r="F46" s="107">
        <v>1</v>
      </c>
      <c r="G46" s="126"/>
      <c r="H46" s="100">
        <f t="shared" si="5"/>
        <v>0</v>
      </c>
      <c r="I46" s="327"/>
    </row>
    <row r="47" spans="1:9" s="53" customFormat="1" x14ac:dyDescent="0.25">
      <c r="A47" s="199"/>
      <c r="B47" s="199" t="s">
        <v>759</v>
      </c>
      <c r="C47" s="459" t="s">
        <v>760</v>
      </c>
      <c r="D47" s="460"/>
      <c r="E47" s="63" t="s">
        <v>11</v>
      </c>
      <c r="F47" s="107">
        <v>1</v>
      </c>
      <c r="G47" s="126"/>
      <c r="H47" s="100">
        <f t="shared" si="5"/>
        <v>0</v>
      </c>
      <c r="I47" s="328"/>
    </row>
    <row r="48" spans="1:9" s="53" customFormat="1" x14ac:dyDescent="0.25">
      <c r="A48" s="199"/>
      <c r="B48" s="199" t="s">
        <v>761</v>
      </c>
      <c r="C48" s="459" t="s">
        <v>762</v>
      </c>
      <c r="D48" s="460"/>
      <c r="E48" s="63"/>
      <c r="F48" s="107"/>
      <c r="G48" s="126"/>
      <c r="H48" s="62"/>
      <c r="I48" s="327"/>
    </row>
    <row r="49" spans="1:9" s="53" customFormat="1" x14ac:dyDescent="0.25">
      <c r="A49" s="199"/>
      <c r="B49" s="199"/>
      <c r="C49" s="200" t="s">
        <v>15</v>
      </c>
      <c r="D49" s="68" t="s">
        <v>763</v>
      </c>
      <c r="E49" s="107" t="s">
        <v>371</v>
      </c>
      <c r="F49" s="56" t="s">
        <v>608</v>
      </c>
      <c r="G49" s="104" t="s">
        <v>609</v>
      </c>
      <c r="H49" s="100">
        <f>((((F27+F28+F29+F30))/3)*50)*1.1</f>
        <v>242000.00000000003</v>
      </c>
      <c r="I49" s="327"/>
    </row>
    <row r="50" spans="1:9" s="53" customFormat="1" ht="26.4" x14ac:dyDescent="0.25">
      <c r="A50" s="199"/>
      <c r="B50" s="199"/>
      <c r="C50" s="200"/>
      <c r="D50" s="68" t="s">
        <v>764</v>
      </c>
      <c r="E50" s="61" t="s">
        <v>253</v>
      </c>
      <c r="F50" s="150">
        <f>H49</f>
        <v>242000.00000000003</v>
      </c>
      <c r="G50" s="477"/>
      <c r="H50" s="100">
        <f>F50*G50</f>
        <v>0</v>
      </c>
      <c r="I50" s="327"/>
    </row>
    <row r="51" spans="1:9" s="53" customFormat="1" x14ac:dyDescent="0.25">
      <c r="A51" s="199"/>
      <c r="B51" s="199"/>
      <c r="C51" s="200" t="s">
        <v>17</v>
      </c>
      <c r="D51" s="68" t="s">
        <v>765</v>
      </c>
      <c r="E51" s="107" t="s">
        <v>371</v>
      </c>
      <c r="F51" s="56" t="s">
        <v>608</v>
      </c>
      <c r="G51" s="104" t="s">
        <v>609</v>
      </c>
      <c r="H51" s="100">
        <f>((((F27+F28+F29+F30))/3)*200)*1.1</f>
        <v>968000.00000000012</v>
      </c>
      <c r="I51" s="327"/>
    </row>
    <row r="52" spans="1:9" s="53" customFormat="1" ht="26.4" x14ac:dyDescent="0.25">
      <c r="A52" s="199"/>
      <c r="B52" s="199"/>
      <c r="C52" s="200"/>
      <c r="D52" s="68" t="s">
        <v>766</v>
      </c>
      <c r="E52" s="61" t="s">
        <v>253</v>
      </c>
      <c r="F52" s="150">
        <f>H51</f>
        <v>968000.00000000012</v>
      </c>
      <c r="G52" s="477"/>
      <c r="H52" s="100">
        <f>F52*G52</f>
        <v>0</v>
      </c>
      <c r="I52" s="327"/>
    </row>
    <row r="53" spans="1:9" s="53" customFormat="1" x14ac:dyDescent="0.25">
      <c r="A53" s="199"/>
      <c r="B53" s="199" t="s">
        <v>767</v>
      </c>
      <c r="C53" s="459" t="s">
        <v>768</v>
      </c>
      <c r="D53" s="460"/>
      <c r="E53" s="63" t="s">
        <v>11</v>
      </c>
      <c r="F53" s="107">
        <v>1</v>
      </c>
      <c r="G53" s="126"/>
      <c r="H53" s="100">
        <f t="shared" ref="H53:H54" si="6">F53*G53</f>
        <v>0</v>
      </c>
      <c r="I53" s="327"/>
    </row>
    <row r="54" spans="1:9" s="53" customFormat="1" x14ac:dyDescent="0.25">
      <c r="A54" s="199"/>
      <c r="B54" s="199" t="s">
        <v>769</v>
      </c>
      <c r="C54" s="459" t="s">
        <v>770</v>
      </c>
      <c r="D54" s="460"/>
      <c r="E54" s="63" t="s">
        <v>11</v>
      </c>
      <c r="F54" s="107">
        <v>1</v>
      </c>
      <c r="G54" s="126"/>
      <c r="H54" s="100">
        <f t="shared" si="6"/>
        <v>0</v>
      </c>
      <c r="I54" s="327"/>
    </row>
    <row r="55" spans="1:9" s="53" customFormat="1" x14ac:dyDescent="0.25">
      <c r="A55" s="199"/>
      <c r="B55" s="199"/>
      <c r="C55" s="200"/>
      <c r="D55" s="68"/>
      <c r="E55" s="63"/>
      <c r="F55" s="107"/>
      <c r="G55" s="126"/>
      <c r="H55" s="62"/>
      <c r="I55" s="327"/>
    </row>
    <row r="56" spans="1:9" s="53" customFormat="1" x14ac:dyDescent="0.25">
      <c r="A56" s="199"/>
      <c r="B56" s="199"/>
      <c r="C56" s="200"/>
      <c r="D56" s="68"/>
      <c r="E56" s="63"/>
      <c r="F56" s="107"/>
      <c r="G56" s="126"/>
      <c r="H56" s="62"/>
      <c r="I56" s="327"/>
    </row>
    <row r="57" spans="1:9" s="53" customFormat="1" x14ac:dyDescent="0.25">
      <c r="A57" s="199"/>
      <c r="B57" s="199"/>
      <c r="C57" s="200"/>
      <c r="D57" s="68"/>
      <c r="E57" s="63"/>
      <c r="F57" s="107"/>
      <c r="G57" s="126"/>
      <c r="H57" s="62"/>
      <c r="I57" s="327"/>
    </row>
    <row r="58" spans="1:9" x14ac:dyDescent="0.25">
      <c r="A58" s="174" t="s">
        <v>12</v>
      </c>
      <c r="B58" s="174"/>
      <c r="C58" s="174"/>
      <c r="D58" s="174"/>
      <c r="E58" s="187"/>
      <c r="F58" s="192"/>
      <c r="G58" s="192"/>
      <c r="H58" s="179">
        <f>SUM(H5:H57)</f>
        <v>4090000</v>
      </c>
      <c r="I58" s="327"/>
    </row>
    <row r="59" spans="1:9" x14ac:dyDescent="0.25">
      <c r="I59" s="327"/>
    </row>
    <row r="60" spans="1:9" x14ac:dyDescent="0.25">
      <c r="I60" s="327"/>
    </row>
    <row r="1048334" spans="5:5" x14ac:dyDescent="0.25">
      <c r="E1048334" s="63"/>
    </row>
  </sheetData>
  <customSheetViews>
    <customSheetView guid="{D9A5B569-290F-4F90-A43F-DD82022D6BA1}" showPageBreaks="1" printArea="1" view="pageBreakPreview" topLeftCell="D1">
      <selection activeCell="G32" sqref="G32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1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  <customSheetView guid="{5F332EA1-66F9-4534-98C2-3792B5EB04BE}" showPageBreaks="1" printArea="1" view="pageBreakPreview" topLeftCell="D45">
      <selection activeCell="H52" sqref="H52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2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</customSheetViews>
  <mergeCells count="10">
    <mergeCell ref="C47:D47"/>
    <mergeCell ref="C48:D48"/>
    <mergeCell ref="C53:D53"/>
    <mergeCell ref="C54:D54"/>
    <mergeCell ref="E1:H1"/>
    <mergeCell ref="C5:D5"/>
    <mergeCell ref="C16:D16"/>
    <mergeCell ref="C20:D20"/>
    <mergeCell ref="C25:D25"/>
    <mergeCell ref="C41:D41"/>
  </mergeCells>
  <pageMargins left="0.74803149606299213" right="0.74803149606299213" top="0.98425196850393704" bottom="0.98425196850393704" header="0.51181102362204722" footer="0.51181102362204722"/>
  <pageSetup paperSize="9" scale="58" firstPageNumber="14" orientation="portrait" useFirstPageNumber="1" r:id="rId3"/>
  <headerFooter alignWithMargins="0">
    <oddHeader>&amp;LCONTRACT SANRAL C.002-0.29-2018/1
FOR TRAINING AND CONSTRUCTION MANAGEMENT OF COMMUNITIES AND SMME CONTRACTORS ON OR NEAR NATIONAL ROAD R.573, SECTION 3 FROM KM 6.50 TO KM 13.30 - FROM SLOVO TO MOUTSIYA MALL</oddHeader>
    <oddFooter>&amp;RC-&amp;P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</sheetPr>
  <dimension ref="A2:A27"/>
  <sheetViews>
    <sheetView view="pageLayout" zoomScaleNormal="100" zoomScaleSheetLayoutView="100" workbookViewId="0">
      <selection activeCell="A15" sqref="A15"/>
    </sheetView>
  </sheetViews>
  <sheetFormatPr defaultRowHeight="13.2" x14ac:dyDescent="0.25"/>
  <sheetData>
    <row r="2" spans="1:1" x14ac:dyDescent="0.25">
      <c r="A2" s="14" t="s">
        <v>790</v>
      </c>
    </row>
    <row r="3" spans="1:1" x14ac:dyDescent="0.25">
      <c r="A3" t="s">
        <v>791</v>
      </c>
    </row>
    <row r="5" spans="1:1" x14ac:dyDescent="0.25">
      <c r="A5" t="s">
        <v>65</v>
      </c>
    </row>
    <row r="6" spans="1:1" x14ac:dyDescent="0.25">
      <c r="A6" t="s">
        <v>141</v>
      </c>
    </row>
    <row r="7" spans="1:1" x14ac:dyDescent="0.25">
      <c r="A7" t="s">
        <v>151</v>
      </c>
    </row>
    <row r="8" spans="1:1" x14ac:dyDescent="0.25">
      <c r="A8" t="s">
        <v>277</v>
      </c>
    </row>
    <row r="9" spans="1:1" x14ac:dyDescent="0.25">
      <c r="A9" t="s">
        <v>321</v>
      </c>
    </row>
    <row r="10" spans="1:1" x14ac:dyDescent="0.25">
      <c r="A10" t="s">
        <v>333</v>
      </c>
    </row>
    <row r="11" spans="1:1" x14ac:dyDescent="0.25">
      <c r="A11" t="s">
        <v>346</v>
      </c>
    </row>
    <row r="12" spans="1:1" x14ac:dyDescent="0.25">
      <c r="A12" t="s">
        <v>398</v>
      </c>
    </row>
    <row r="13" spans="1:1" x14ac:dyDescent="0.25">
      <c r="A13" t="s">
        <v>429</v>
      </c>
    </row>
    <row r="14" spans="1:1" x14ac:dyDescent="0.25">
      <c r="A14" t="s">
        <v>437</v>
      </c>
    </row>
    <row r="15" spans="1:1" x14ac:dyDescent="0.25">
      <c r="A15" t="s">
        <v>468</v>
      </c>
    </row>
    <row r="16" spans="1:1" x14ac:dyDescent="0.25">
      <c r="A16" t="s">
        <v>486</v>
      </c>
    </row>
    <row r="17" spans="1:1" x14ac:dyDescent="0.25">
      <c r="A17" t="s">
        <v>506</v>
      </c>
    </row>
    <row r="18" spans="1:1" x14ac:dyDescent="0.25">
      <c r="A18" t="s">
        <v>509</v>
      </c>
    </row>
    <row r="19" spans="1:1" x14ac:dyDescent="0.25">
      <c r="A19" t="s">
        <v>520</v>
      </c>
    </row>
    <row r="20" spans="1:1" x14ac:dyDescent="0.25">
      <c r="A20" t="s">
        <v>527</v>
      </c>
    </row>
    <row r="21" spans="1:1" x14ac:dyDescent="0.25">
      <c r="A21" t="s">
        <v>532</v>
      </c>
    </row>
    <row r="22" spans="1:1" x14ac:dyDescent="0.25">
      <c r="A22" t="s">
        <v>533</v>
      </c>
    </row>
    <row r="23" spans="1:1" x14ac:dyDescent="0.25">
      <c r="A23" t="s">
        <v>548</v>
      </c>
    </row>
    <row r="24" spans="1:1" x14ac:dyDescent="0.25">
      <c r="A24" t="s">
        <v>571</v>
      </c>
    </row>
    <row r="25" spans="1:1" x14ac:dyDescent="0.25">
      <c r="A25" t="s">
        <v>594</v>
      </c>
    </row>
    <row r="27" spans="1:1" x14ac:dyDescent="0.25">
      <c r="A27" t="s">
        <v>789</v>
      </c>
    </row>
  </sheetData>
  <customSheetViews>
    <customSheetView guid="{D9A5B569-290F-4F90-A43F-DD82022D6BA1}" showPageBreaks="1" state="hidden" view="pageLayout">
      <selection activeCell="A15" sqref="A15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verticalDpi="90" r:id="rId1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  <customSheetView guid="{5F332EA1-66F9-4534-98C2-3792B5EB04BE}" showPageBreaks="1" view="pageLayout">
      <selection activeCell="B7" sqref="B7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verticalDpi="90" r:id="rId2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</customSheetViews>
  <pageMargins left="0.74803149606299213" right="0.74803149606299213" top="0.98425196850393704" bottom="0.98425196850393704" header="0.51181102362204722" footer="0.51181102362204722"/>
  <pageSetup paperSize="9" scale="58" firstPageNumber="14" orientation="portrait" useFirstPageNumber="1" verticalDpi="90" r:id="rId3"/>
  <headerFooter alignWithMargins="0">
    <oddHeader>&amp;LCONTRACT SANRAL C.002-0.29-2018/1
FOR TRAINING AND CONSTRUCTION MANAGEMENT OF COMMUNITIES AND SMME CONTRACTORS ON OR NEAR NATIONAL ROAD R.573, SECTION 3 FROM KM 6.50 TO KM 13.30 - FROM SLOVO TO MOUTSIYA MALL</oddHeader>
    <oddFooter>&amp;RC-&amp;P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>
    <tabColor rgb="FF92D050"/>
  </sheetPr>
  <dimension ref="A1:J65"/>
  <sheetViews>
    <sheetView view="pageBreakPreview" topLeftCell="A44" zoomScaleNormal="100" zoomScaleSheetLayoutView="100" workbookViewId="0">
      <selection activeCell="G59" sqref="G59"/>
    </sheetView>
  </sheetViews>
  <sheetFormatPr defaultRowHeight="13.2" x14ac:dyDescent="0.25"/>
  <cols>
    <col min="1" max="1" width="9.33203125" style="50" customWidth="1"/>
    <col min="2" max="2" width="9" style="90" bestFit="1" customWidth="1"/>
    <col min="3" max="3" width="3.109375" style="90" bestFit="1" customWidth="1"/>
    <col min="4" max="4" width="40.6640625" style="50" customWidth="1"/>
    <col min="5" max="5" width="18.44140625" style="50" bestFit="1" customWidth="1"/>
    <col min="6" max="8" width="20.6640625" style="50" customWidth="1"/>
    <col min="9" max="257" width="9.109375" style="50"/>
    <col min="258" max="258" width="9.33203125" style="50" customWidth="1"/>
    <col min="259" max="259" width="6.6640625" style="50" customWidth="1"/>
    <col min="260" max="260" width="40.6640625" style="50" customWidth="1"/>
    <col min="261" max="264" width="9.33203125" style="50" customWidth="1"/>
    <col min="265" max="513" width="9.109375" style="50"/>
    <col min="514" max="514" width="9.33203125" style="50" customWidth="1"/>
    <col min="515" max="515" width="6.6640625" style="50" customWidth="1"/>
    <col min="516" max="516" width="40.6640625" style="50" customWidth="1"/>
    <col min="517" max="520" width="9.33203125" style="50" customWidth="1"/>
    <col min="521" max="769" width="9.109375" style="50"/>
    <col min="770" max="770" width="9.33203125" style="50" customWidth="1"/>
    <col min="771" max="771" width="6.6640625" style="50" customWidth="1"/>
    <col min="772" max="772" width="40.6640625" style="50" customWidth="1"/>
    <col min="773" max="776" width="9.33203125" style="50" customWidth="1"/>
    <col min="777" max="1025" width="9.109375" style="50"/>
    <col min="1026" max="1026" width="9.33203125" style="50" customWidth="1"/>
    <col min="1027" max="1027" width="6.6640625" style="50" customWidth="1"/>
    <col min="1028" max="1028" width="40.6640625" style="50" customWidth="1"/>
    <col min="1029" max="1032" width="9.33203125" style="50" customWidth="1"/>
    <col min="1033" max="1281" width="9.109375" style="50"/>
    <col min="1282" max="1282" width="9.33203125" style="50" customWidth="1"/>
    <col min="1283" max="1283" width="6.6640625" style="50" customWidth="1"/>
    <col min="1284" max="1284" width="40.6640625" style="50" customWidth="1"/>
    <col min="1285" max="1288" width="9.33203125" style="50" customWidth="1"/>
    <col min="1289" max="1537" width="9.109375" style="50"/>
    <col min="1538" max="1538" width="9.33203125" style="50" customWidth="1"/>
    <col min="1539" max="1539" width="6.6640625" style="50" customWidth="1"/>
    <col min="1540" max="1540" width="40.6640625" style="50" customWidth="1"/>
    <col min="1541" max="1544" width="9.33203125" style="50" customWidth="1"/>
    <col min="1545" max="1793" width="9.109375" style="50"/>
    <col min="1794" max="1794" width="9.33203125" style="50" customWidth="1"/>
    <col min="1795" max="1795" width="6.6640625" style="50" customWidth="1"/>
    <col min="1796" max="1796" width="40.6640625" style="50" customWidth="1"/>
    <col min="1797" max="1800" width="9.33203125" style="50" customWidth="1"/>
    <col min="1801" max="2049" width="9.109375" style="50"/>
    <col min="2050" max="2050" width="9.33203125" style="50" customWidth="1"/>
    <col min="2051" max="2051" width="6.6640625" style="50" customWidth="1"/>
    <col min="2052" max="2052" width="40.6640625" style="50" customWidth="1"/>
    <col min="2053" max="2056" width="9.33203125" style="50" customWidth="1"/>
    <col min="2057" max="2305" width="9.109375" style="50"/>
    <col min="2306" max="2306" width="9.33203125" style="50" customWidth="1"/>
    <col min="2307" max="2307" width="6.6640625" style="50" customWidth="1"/>
    <col min="2308" max="2308" width="40.6640625" style="50" customWidth="1"/>
    <col min="2309" max="2312" width="9.33203125" style="50" customWidth="1"/>
    <col min="2313" max="2561" width="9.109375" style="50"/>
    <col min="2562" max="2562" width="9.33203125" style="50" customWidth="1"/>
    <col min="2563" max="2563" width="6.6640625" style="50" customWidth="1"/>
    <col min="2564" max="2564" width="40.6640625" style="50" customWidth="1"/>
    <col min="2565" max="2568" width="9.33203125" style="50" customWidth="1"/>
    <col min="2569" max="2817" width="9.109375" style="50"/>
    <col min="2818" max="2818" width="9.33203125" style="50" customWidth="1"/>
    <col min="2819" max="2819" width="6.6640625" style="50" customWidth="1"/>
    <col min="2820" max="2820" width="40.6640625" style="50" customWidth="1"/>
    <col min="2821" max="2824" width="9.33203125" style="50" customWidth="1"/>
    <col min="2825" max="3073" width="9.109375" style="50"/>
    <col min="3074" max="3074" width="9.33203125" style="50" customWidth="1"/>
    <col min="3075" max="3075" width="6.6640625" style="50" customWidth="1"/>
    <col min="3076" max="3076" width="40.6640625" style="50" customWidth="1"/>
    <col min="3077" max="3080" width="9.33203125" style="50" customWidth="1"/>
    <col min="3081" max="3329" width="9.109375" style="50"/>
    <col min="3330" max="3330" width="9.33203125" style="50" customWidth="1"/>
    <col min="3331" max="3331" width="6.6640625" style="50" customWidth="1"/>
    <col min="3332" max="3332" width="40.6640625" style="50" customWidth="1"/>
    <col min="3333" max="3336" width="9.33203125" style="50" customWidth="1"/>
    <col min="3337" max="3585" width="9.109375" style="50"/>
    <col min="3586" max="3586" width="9.33203125" style="50" customWidth="1"/>
    <col min="3587" max="3587" width="6.6640625" style="50" customWidth="1"/>
    <col min="3588" max="3588" width="40.6640625" style="50" customWidth="1"/>
    <col min="3589" max="3592" width="9.33203125" style="50" customWidth="1"/>
    <col min="3593" max="3841" width="9.109375" style="50"/>
    <col min="3842" max="3842" width="9.33203125" style="50" customWidth="1"/>
    <col min="3843" max="3843" width="6.6640625" style="50" customWidth="1"/>
    <col min="3844" max="3844" width="40.6640625" style="50" customWidth="1"/>
    <col min="3845" max="3848" width="9.33203125" style="50" customWidth="1"/>
    <col min="3849" max="4097" width="9.109375" style="50"/>
    <col min="4098" max="4098" width="9.33203125" style="50" customWidth="1"/>
    <col min="4099" max="4099" width="6.6640625" style="50" customWidth="1"/>
    <col min="4100" max="4100" width="40.6640625" style="50" customWidth="1"/>
    <col min="4101" max="4104" width="9.33203125" style="50" customWidth="1"/>
    <col min="4105" max="4353" width="9.109375" style="50"/>
    <col min="4354" max="4354" width="9.33203125" style="50" customWidth="1"/>
    <col min="4355" max="4355" width="6.6640625" style="50" customWidth="1"/>
    <col min="4356" max="4356" width="40.6640625" style="50" customWidth="1"/>
    <col min="4357" max="4360" width="9.33203125" style="50" customWidth="1"/>
    <col min="4361" max="4609" width="9.109375" style="50"/>
    <col min="4610" max="4610" width="9.33203125" style="50" customWidth="1"/>
    <col min="4611" max="4611" width="6.6640625" style="50" customWidth="1"/>
    <col min="4612" max="4612" width="40.6640625" style="50" customWidth="1"/>
    <col min="4613" max="4616" width="9.33203125" style="50" customWidth="1"/>
    <col min="4617" max="4865" width="9.109375" style="50"/>
    <col min="4866" max="4866" width="9.33203125" style="50" customWidth="1"/>
    <col min="4867" max="4867" width="6.6640625" style="50" customWidth="1"/>
    <col min="4868" max="4868" width="40.6640625" style="50" customWidth="1"/>
    <col min="4869" max="4872" width="9.33203125" style="50" customWidth="1"/>
    <col min="4873" max="5121" width="9.109375" style="50"/>
    <col min="5122" max="5122" width="9.33203125" style="50" customWidth="1"/>
    <col min="5123" max="5123" width="6.6640625" style="50" customWidth="1"/>
    <col min="5124" max="5124" width="40.6640625" style="50" customWidth="1"/>
    <col min="5125" max="5128" width="9.33203125" style="50" customWidth="1"/>
    <col min="5129" max="5377" width="9.109375" style="50"/>
    <col min="5378" max="5378" width="9.33203125" style="50" customWidth="1"/>
    <col min="5379" max="5379" width="6.6640625" style="50" customWidth="1"/>
    <col min="5380" max="5380" width="40.6640625" style="50" customWidth="1"/>
    <col min="5381" max="5384" width="9.33203125" style="50" customWidth="1"/>
    <col min="5385" max="5633" width="9.109375" style="50"/>
    <col min="5634" max="5634" width="9.33203125" style="50" customWidth="1"/>
    <col min="5635" max="5635" width="6.6640625" style="50" customWidth="1"/>
    <col min="5636" max="5636" width="40.6640625" style="50" customWidth="1"/>
    <col min="5637" max="5640" width="9.33203125" style="50" customWidth="1"/>
    <col min="5641" max="5889" width="9.109375" style="50"/>
    <col min="5890" max="5890" width="9.33203125" style="50" customWidth="1"/>
    <col min="5891" max="5891" width="6.6640625" style="50" customWidth="1"/>
    <col min="5892" max="5892" width="40.6640625" style="50" customWidth="1"/>
    <col min="5893" max="5896" width="9.33203125" style="50" customWidth="1"/>
    <col min="5897" max="6145" width="9.109375" style="50"/>
    <col min="6146" max="6146" width="9.33203125" style="50" customWidth="1"/>
    <col min="6147" max="6147" width="6.6640625" style="50" customWidth="1"/>
    <col min="6148" max="6148" width="40.6640625" style="50" customWidth="1"/>
    <col min="6149" max="6152" width="9.33203125" style="50" customWidth="1"/>
    <col min="6153" max="6401" width="9.109375" style="50"/>
    <col min="6402" max="6402" width="9.33203125" style="50" customWidth="1"/>
    <col min="6403" max="6403" width="6.6640625" style="50" customWidth="1"/>
    <col min="6404" max="6404" width="40.6640625" style="50" customWidth="1"/>
    <col min="6405" max="6408" width="9.33203125" style="50" customWidth="1"/>
    <col min="6409" max="6657" width="9.109375" style="50"/>
    <col min="6658" max="6658" width="9.33203125" style="50" customWidth="1"/>
    <col min="6659" max="6659" width="6.6640625" style="50" customWidth="1"/>
    <col min="6660" max="6660" width="40.6640625" style="50" customWidth="1"/>
    <col min="6661" max="6664" width="9.33203125" style="50" customWidth="1"/>
    <col min="6665" max="6913" width="9.109375" style="50"/>
    <col min="6914" max="6914" width="9.33203125" style="50" customWidth="1"/>
    <col min="6915" max="6915" width="6.6640625" style="50" customWidth="1"/>
    <col min="6916" max="6916" width="40.6640625" style="50" customWidth="1"/>
    <col min="6917" max="6920" width="9.33203125" style="50" customWidth="1"/>
    <col min="6921" max="7169" width="9.109375" style="50"/>
    <col min="7170" max="7170" width="9.33203125" style="50" customWidth="1"/>
    <col min="7171" max="7171" width="6.6640625" style="50" customWidth="1"/>
    <col min="7172" max="7172" width="40.6640625" style="50" customWidth="1"/>
    <col min="7173" max="7176" width="9.33203125" style="50" customWidth="1"/>
    <col min="7177" max="7425" width="9.109375" style="50"/>
    <col min="7426" max="7426" width="9.33203125" style="50" customWidth="1"/>
    <col min="7427" max="7427" width="6.6640625" style="50" customWidth="1"/>
    <col min="7428" max="7428" width="40.6640625" style="50" customWidth="1"/>
    <col min="7429" max="7432" width="9.33203125" style="50" customWidth="1"/>
    <col min="7433" max="7681" width="9.109375" style="50"/>
    <col min="7682" max="7682" width="9.33203125" style="50" customWidth="1"/>
    <col min="7683" max="7683" width="6.6640625" style="50" customWidth="1"/>
    <col min="7684" max="7684" width="40.6640625" style="50" customWidth="1"/>
    <col min="7685" max="7688" width="9.33203125" style="50" customWidth="1"/>
    <col min="7689" max="7937" width="9.109375" style="50"/>
    <col min="7938" max="7938" width="9.33203125" style="50" customWidth="1"/>
    <col min="7939" max="7939" width="6.6640625" style="50" customWidth="1"/>
    <col min="7940" max="7940" width="40.6640625" style="50" customWidth="1"/>
    <col min="7941" max="7944" width="9.33203125" style="50" customWidth="1"/>
    <col min="7945" max="8193" width="9.109375" style="50"/>
    <col min="8194" max="8194" width="9.33203125" style="50" customWidth="1"/>
    <col min="8195" max="8195" width="6.6640625" style="50" customWidth="1"/>
    <col min="8196" max="8196" width="40.6640625" style="50" customWidth="1"/>
    <col min="8197" max="8200" width="9.33203125" style="50" customWidth="1"/>
    <col min="8201" max="8449" width="9.109375" style="50"/>
    <col min="8450" max="8450" width="9.33203125" style="50" customWidth="1"/>
    <col min="8451" max="8451" width="6.6640625" style="50" customWidth="1"/>
    <col min="8452" max="8452" width="40.6640625" style="50" customWidth="1"/>
    <col min="8453" max="8456" width="9.33203125" style="50" customWidth="1"/>
    <col min="8457" max="8705" width="9.109375" style="50"/>
    <col min="8706" max="8706" width="9.33203125" style="50" customWidth="1"/>
    <col min="8707" max="8707" width="6.6640625" style="50" customWidth="1"/>
    <col min="8708" max="8708" width="40.6640625" style="50" customWidth="1"/>
    <col min="8709" max="8712" width="9.33203125" style="50" customWidth="1"/>
    <col min="8713" max="8961" width="9.109375" style="50"/>
    <col min="8962" max="8962" width="9.33203125" style="50" customWidth="1"/>
    <col min="8963" max="8963" width="6.6640625" style="50" customWidth="1"/>
    <col min="8964" max="8964" width="40.6640625" style="50" customWidth="1"/>
    <col min="8965" max="8968" width="9.33203125" style="50" customWidth="1"/>
    <col min="8969" max="9217" width="9.109375" style="50"/>
    <col min="9218" max="9218" width="9.33203125" style="50" customWidth="1"/>
    <col min="9219" max="9219" width="6.6640625" style="50" customWidth="1"/>
    <col min="9220" max="9220" width="40.6640625" style="50" customWidth="1"/>
    <col min="9221" max="9224" width="9.33203125" style="50" customWidth="1"/>
    <col min="9225" max="9473" width="9.109375" style="50"/>
    <col min="9474" max="9474" width="9.33203125" style="50" customWidth="1"/>
    <col min="9475" max="9475" width="6.6640625" style="50" customWidth="1"/>
    <col min="9476" max="9476" width="40.6640625" style="50" customWidth="1"/>
    <col min="9477" max="9480" width="9.33203125" style="50" customWidth="1"/>
    <col min="9481" max="9729" width="9.109375" style="50"/>
    <col min="9730" max="9730" width="9.33203125" style="50" customWidth="1"/>
    <col min="9731" max="9731" width="6.6640625" style="50" customWidth="1"/>
    <col min="9732" max="9732" width="40.6640625" style="50" customWidth="1"/>
    <col min="9733" max="9736" width="9.33203125" style="50" customWidth="1"/>
    <col min="9737" max="9985" width="9.109375" style="50"/>
    <col min="9986" max="9986" width="9.33203125" style="50" customWidth="1"/>
    <col min="9987" max="9987" width="6.6640625" style="50" customWidth="1"/>
    <col min="9988" max="9988" width="40.6640625" style="50" customWidth="1"/>
    <col min="9989" max="9992" width="9.33203125" style="50" customWidth="1"/>
    <col min="9993" max="10241" width="9.109375" style="50"/>
    <col min="10242" max="10242" width="9.33203125" style="50" customWidth="1"/>
    <col min="10243" max="10243" width="6.6640625" style="50" customWidth="1"/>
    <col min="10244" max="10244" width="40.6640625" style="50" customWidth="1"/>
    <col min="10245" max="10248" width="9.33203125" style="50" customWidth="1"/>
    <col min="10249" max="10497" width="9.109375" style="50"/>
    <col min="10498" max="10498" width="9.33203125" style="50" customWidth="1"/>
    <col min="10499" max="10499" width="6.6640625" style="50" customWidth="1"/>
    <col min="10500" max="10500" width="40.6640625" style="50" customWidth="1"/>
    <col min="10501" max="10504" width="9.33203125" style="50" customWidth="1"/>
    <col min="10505" max="10753" width="9.109375" style="50"/>
    <col min="10754" max="10754" width="9.33203125" style="50" customWidth="1"/>
    <col min="10755" max="10755" width="6.6640625" style="50" customWidth="1"/>
    <col min="10756" max="10756" width="40.6640625" style="50" customWidth="1"/>
    <col min="10757" max="10760" width="9.33203125" style="50" customWidth="1"/>
    <col min="10761" max="11009" width="9.109375" style="50"/>
    <col min="11010" max="11010" width="9.33203125" style="50" customWidth="1"/>
    <col min="11011" max="11011" width="6.6640625" style="50" customWidth="1"/>
    <col min="11012" max="11012" width="40.6640625" style="50" customWidth="1"/>
    <col min="11013" max="11016" width="9.33203125" style="50" customWidth="1"/>
    <col min="11017" max="11265" width="9.109375" style="50"/>
    <col min="11266" max="11266" width="9.33203125" style="50" customWidth="1"/>
    <col min="11267" max="11267" width="6.6640625" style="50" customWidth="1"/>
    <col min="11268" max="11268" width="40.6640625" style="50" customWidth="1"/>
    <col min="11269" max="11272" width="9.33203125" style="50" customWidth="1"/>
    <col min="11273" max="11521" width="9.109375" style="50"/>
    <col min="11522" max="11522" width="9.33203125" style="50" customWidth="1"/>
    <col min="11523" max="11523" width="6.6640625" style="50" customWidth="1"/>
    <col min="11524" max="11524" width="40.6640625" style="50" customWidth="1"/>
    <col min="11525" max="11528" width="9.33203125" style="50" customWidth="1"/>
    <col min="11529" max="11777" width="9.109375" style="50"/>
    <col min="11778" max="11778" width="9.33203125" style="50" customWidth="1"/>
    <col min="11779" max="11779" width="6.6640625" style="50" customWidth="1"/>
    <col min="11780" max="11780" width="40.6640625" style="50" customWidth="1"/>
    <col min="11781" max="11784" width="9.33203125" style="50" customWidth="1"/>
    <col min="11785" max="12033" width="9.109375" style="50"/>
    <col min="12034" max="12034" width="9.33203125" style="50" customWidth="1"/>
    <col min="12035" max="12035" width="6.6640625" style="50" customWidth="1"/>
    <col min="12036" max="12036" width="40.6640625" style="50" customWidth="1"/>
    <col min="12037" max="12040" width="9.33203125" style="50" customWidth="1"/>
    <col min="12041" max="12289" width="9.109375" style="50"/>
    <col min="12290" max="12290" width="9.33203125" style="50" customWidth="1"/>
    <col min="12291" max="12291" width="6.6640625" style="50" customWidth="1"/>
    <col min="12292" max="12292" width="40.6640625" style="50" customWidth="1"/>
    <col min="12293" max="12296" width="9.33203125" style="50" customWidth="1"/>
    <col min="12297" max="12545" width="9.109375" style="50"/>
    <col min="12546" max="12546" width="9.33203125" style="50" customWidth="1"/>
    <col min="12547" max="12547" width="6.6640625" style="50" customWidth="1"/>
    <col min="12548" max="12548" width="40.6640625" style="50" customWidth="1"/>
    <col min="12549" max="12552" width="9.33203125" style="50" customWidth="1"/>
    <col min="12553" max="12801" width="9.109375" style="50"/>
    <col min="12802" max="12802" width="9.33203125" style="50" customWidth="1"/>
    <col min="12803" max="12803" width="6.6640625" style="50" customWidth="1"/>
    <col min="12804" max="12804" width="40.6640625" style="50" customWidth="1"/>
    <col min="12805" max="12808" width="9.33203125" style="50" customWidth="1"/>
    <col min="12809" max="13057" width="9.109375" style="50"/>
    <col min="13058" max="13058" width="9.33203125" style="50" customWidth="1"/>
    <col min="13059" max="13059" width="6.6640625" style="50" customWidth="1"/>
    <col min="13060" max="13060" width="40.6640625" style="50" customWidth="1"/>
    <col min="13061" max="13064" width="9.33203125" style="50" customWidth="1"/>
    <col min="13065" max="13313" width="9.109375" style="50"/>
    <col min="13314" max="13314" width="9.33203125" style="50" customWidth="1"/>
    <col min="13315" max="13315" width="6.6640625" style="50" customWidth="1"/>
    <col min="13316" max="13316" width="40.6640625" style="50" customWidth="1"/>
    <col min="13317" max="13320" width="9.33203125" style="50" customWidth="1"/>
    <col min="13321" max="13569" width="9.109375" style="50"/>
    <col min="13570" max="13570" width="9.33203125" style="50" customWidth="1"/>
    <col min="13571" max="13571" width="6.6640625" style="50" customWidth="1"/>
    <col min="13572" max="13572" width="40.6640625" style="50" customWidth="1"/>
    <col min="13573" max="13576" width="9.33203125" style="50" customWidth="1"/>
    <col min="13577" max="13825" width="9.109375" style="50"/>
    <col min="13826" max="13826" width="9.33203125" style="50" customWidth="1"/>
    <col min="13827" max="13827" width="6.6640625" style="50" customWidth="1"/>
    <col min="13828" max="13828" width="40.6640625" style="50" customWidth="1"/>
    <col min="13829" max="13832" width="9.33203125" style="50" customWidth="1"/>
    <col min="13833" max="14081" width="9.109375" style="50"/>
    <col min="14082" max="14082" width="9.33203125" style="50" customWidth="1"/>
    <col min="14083" max="14083" width="6.6640625" style="50" customWidth="1"/>
    <col min="14084" max="14084" width="40.6640625" style="50" customWidth="1"/>
    <col min="14085" max="14088" width="9.33203125" style="50" customWidth="1"/>
    <col min="14089" max="14337" width="9.109375" style="50"/>
    <col min="14338" max="14338" width="9.33203125" style="50" customWidth="1"/>
    <col min="14339" max="14339" width="6.6640625" style="50" customWidth="1"/>
    <col min="14340" max="14340" width="40.6640625" style="50" customWidth="1"/>
    <col min="14341" max="14344" width="9.33203125" style="50" customWidth="1"/>
    <col min="14345" max="14593" width="9.109375" style="50"/>
    <col min="14594" max="14594" width="9.33203125" style="50" customWidth="1"/>
    <col min="14595" max="14595" width="6.6640625" style="50" customWidth="1"/>
    <col min="14596" max="14596" width="40.6640625" style="50" customWidth="1"/>
    <col min="14597" max="14600" width="9.33203125" style="50" customWidth="1"/>
    <col min="14601" max="14849" width="9.109375" style="50"/>
    <col min="14850" max="14850" width="9.33203125" style="50" customWidth="1"/>
    <col min="14851" max="14851" width="6.6640625" style="50" customWidth="1"/>
    <col min="14852" max="14852" width="40.6640625" style="50" customWidth="1"/>
    <col min="14853" max="14856" width="9.33203125" style="50" customWidth="1"/>
    <col min="14857" max="15105" width="9.109375" style="50"/>
    <col min="15106" max="15106" width="9.33203125" style="50" customWidth="1"/>
    <col min="15107" max="15107" width="6.6640625" style="50" customWidth="1"/>
    <col min="15108" max="15108" width="40.6640625" style="50" customWidth="1"/>
    <col min="15109" max="15112" width="9.33203125" style="50" customWidth="1"/>
    <col min="15113" max="15361" width="9.109375" style="50"/>
    <col min="15362" max="15362" width="9.33203125" style="50" customWidth="1"/>
    <col min="15363" max="15363" width="6.6640625" style="50" customWidth="1"/>
    <col min="15364" max="15364" width="40.6640625" style="50" customWidth="1"/>
    <col min="15365" max="15368" width="9.33203125" style="50" customWidth="1"/>
    <col min="15369" max="15617" width="9.109375" style="50"/>
    <col min="15618" max="15618" width="9.33203125" style="50" customWidth="1"/>
    <col min="15619" max="15619" width="6.6640625" style="50" customWidth="1"/>
    <col min="15620" max="15620" width="40.6640625" style="50" customWidth="1"/>
    <col min="15621" max="15624" width="9.33203125" style="50" customWidth="1"/>
    <col min="15625" max="15873" width="9.109375" style="50"/>
    <col min="15874" max="15874" width="9.33203125" style="50" customWidth="1"/>
    <col min="15875" max="15875" width="6.6640625" style="50" customWidth="1"/>
    <col min="15876" max="15876" width="40.6640625" style="50" customWidth="1"/>
    <col min="15877" max="15880" width="9.33203125" style="50" customWidth="1"/>
    <col min="15881" max="16129" width="9.109375" style="50"/>
    <col min="16130" max="16130" width="9.33203125" style="50" customWidth="1"/>
    <col min="16131" max="16131" width="6.6640625" style="50" customWidth="1"/>
    <col min="16132" max="16132" width="40.6640625" style="50" customWidth="1"/>
    <col min="16133" max="16136" width="9.33203125" style="50" customWidth="1"/>
    <col min="16137" max="16384" width="9.109375" style="50"/>
  </cols>
  <sheetData>
    <row r="1" spans="1:10" ht="48" customHeight="1" x14ac:dyDescent="0.25">
      <c r="A1" s="48" t="s">
        <v>793</v>
      </c>
      <c r="B1" s="49"/>
      <c r="C1" s="49"/>
      <c r="D1" s="108"/>
      <c r="E1" s="461" t="s">
        <v>16</v>
      </c>
      <c r="F1" s="461"/>
      <c r="G1" s="461"/>
      <c r="H1" s="461"/>
    </row>
    <row r="2" spans="1:10" s="53" customFormat="1" x14ac:dyDescent="0.25">
      <c r="A2" s="51" t="s">
        <v>0</v>
      </c>
      <c r="B2" s="51"/>
      <c r="C2" s="109"/>
      <c r="D2" s="52" t="s">
        <v>1</v>
      </c>
      <c r="E2" s="52" t="s">
        <v>2</v>
      </c>
      <c r="F2" s="52" t="s">
        <v>3</v>
      </c>
      <c r="G2" s="52" t="s">
        <v>4</v>
      </c>
      <c r="H2" s="52" t="s">
        <v>5</v>
      </c>
      <c r="I2" s="246"/>
    </row>
    <row r="3" spans="1:10" s="53" customFormat="1" x14ac:dyDescent="0.25">
      <c r="A3" s="54"/>
      <c r="B3" s="54"/>
      <c r="C3" s="110"/>
      <c r="D3" s="55"/>
      <c r="E3" s="56"/>
      <c r="F3" s="56"/>
      <c r="G3" s="55"/>
      <c r="H3" s="55"/>
    </row>
    <row r="4" spans="1:10" s="53" customFormat="1" x14ac:dyDescent="0.25">
      <c r="A4" s="57"/>
      <c r="B4" s="57"/>
      <c r="C4" s="111"/>
      <c r="D4" s="55"/>
      <c r="E4" s="56"/>
      <c r="F4" s="56"/>
      <c r="G4" s="55"/>
      <c r="H4" s="55"/>
    </row>
    <row r="5" spans="1:10" s="53" customFormat="1" x14ac:dyDescent="0.25">
      <c r="A5" s="54" t="s">
        <v>66</v>
      </c>
      <c r="B5" s="54"/>
      <c r="C5" s="110"/>
      <c r="D5" s="112" t="s">
        <v>67</v>
      </c>
      <c r="E5" s="105"/>
      <c r="F5" s="260"/>
      <c r="G5" s="102"/>
      <c r="H5" s="100"/>
    </row>
    <row r="6" spans="1:10" s="53" customFormat="1" ht="26.4" x14ac:dyDescent="0.25">
      <c r="A6" s="54"/>
      <c r="B6" s="54" t="s">
        <v>68</v>
      </c>
      <c r="C6" s="110"/>
      <c r="D6" s="113" t="s">
        <v>69</v>
      </c>
      <c r="E6" s="56" t="s">
        <v>42</v>
      </c>
      <c r="F6" s="227">
        <v>18</v>
      </c>
      <c r="G6" s="104"/>
      <c r="H6" s="100">
        <f>F6*G6</f>
        <v>0</v>
      </c>
      <c r="J6" s="326"/>
    </row>
    <row r="7" spans="1:10" s="53" customFormat="1" x14ac:dyDescent="0.25">
      <c r="A7" s="54"/>
      <c r="B7" s="54" t="s">
        <v>70</v>
      </c>
      <c r="C7" s="110"/>
      <c r="D7" s="113" t="s">
        <v>661</v>
      </c>
      <c r="E7" s="56" t="s">
        <v>42</v>
      </c>
      <c r="F7" s="227">
        <v>18</v>
      </c>
      <c r="G7" s="104"/>
      <c r="H7" s="100">
        <f>F7*G7</f>
        <v>0</v>
      </c>
      <c r="I7" s="247"/>
    </row>
    <row r="8" spans="1:10" x14ac:dyDescent="0.25">
      <c r="A8" s="54" t="s">
        <v>71</v>
      </c>
      <c r="B8" s="54"/>
      <c r="C8" s="110"/>
      <c r="D8" s="114" t="s">
        <v>72</v>
      </c>
      <c r="E8" s="105"/>
      <c r="F8" s="260"/>
      <c r="G8" s="106"/>
      <c r="H8" s="100"/>
    </row>
    <row r="9" spans="1:10" x14ac:dyDescent="0.25">
      <c r="A9" s="54"/>
      <c r="B9" s="58" t="s">
        <v>73</v>
      </c>
      <c r="C9" s="115"/>
      <c r="D9" s="116" t="s">
        <v>74</v>
      </c>
      <c r="E9" s="63" t="s">
        <v>11</v>
      </c>
      <c r="F9" s="172">
        <v>1</v>
      </c>
      <c r="G9" s="126"/>
      <c r="H9" s="100">
        <f t="shared" ref="H9:H10" si="0">F9*G9</f>
        <v>0</v>
      </c>
    </row>
    <row r="10" spans="1:10" x14ac:dyDescent="0.25">
      <c r="A10" s="54"/>
      <c r="B10" s="58" t="s">
        <v>75</v>
      </c>
      <c r="C10" s="115"/>
      <c r="D10" s="116" t="s">
        <v>76</v>
      </c>
      <c r="E10" s="63" t="s">
        <v>11</v>
      </c>
      <c r="F10" s="172">
        <v>1</v>
      </c>
      <c r="G10" s="126"/>
      <c r="H10" s="100">
        <f t="shared" si="0"/>
        <v>0</v>
      </c>
    </row>
    <row r="11" spans="1:10" ht="26.4" x14ac:dyDescent="0.25">
      <c r="A11" s="54"/>
      <c r="B11" s="58" t="s">
        <v>77</v>
      </c>
      <c r="C11" s="115"/>
      <c r="D11" s="116" t="s">
        <v>78</v>
      </c>
      <c r="E11" s="63" t="s">
        <v>42</v>
      </c>
      <c r="F11" s="227">
        <v>18</v>
      </c>
      <c r="G11" s="104"/>
      <c r="H11" s="100">
        <f>F11*G11</f>
        <v>0</v>
      </c>
    </row>
    <row r="12" spans="1:10" ht="39.6" x14ac:dyDescent="0.25">
      <c r="A12" s="54"/>
      <c r="B12" s="58" t="s">
        <v>79</v>
      </c>
      <c r="C12" s="115"/>
      <c r="D12" s="116" t="s">
        <v>80</v>
      </c>
      <c r="E12" s="63" t="s">
        <v>42</v>
      </c>
      <c r="F12" s="227">
        <v>18</v>
      </c>
      <c r="G12" s="104"/>
      <c r="H12" s="100">
        <f>F12*G12</f>
        <v>0</v>
      </c>
    </row>
    <row r="13" spans="1:10" ht="52.8" x14ac:dyDescent="0.25">
      <c r="A13" s="58" t="s">
        <v>81</v>
      </c>
      <c r="B13" s="54"/>
      <c r="C13" s="110"/>
      <c r="D13" s="114" t="s">
        <v>82</v>
      </c>
      <c r="E13" s="105"/>
      <c r="F13" s="260"/>
      <c r="G13" s="106"/>
      <c r="H13" s="100"/>
    </row>
    <row r="14" spans="1:10" ht="26.4" x14ac:dyDescent="0.25">
      <c r="A14" s="54"/>
      <c r="B14" s="58" t="s">
        <v>86</v>
      </c>
      <c r="C14" s="115"/>
      <c r="D14" s="116" t="s">
        <v>87</v>
      </c>
      <c r="E14" s="63" t="s">
        <v>293</v>
      </c>
      <c r="F14" s="227">
        <v>3</v>
      </c>
      <c r="G14" s="104"/>
      <c r="H14" s="100">
        <f t="shared" ref="H14:H15" si="1">F14*G14</f>
        <v>0</v>
      </c>
    </row>
    <row r="15" spans="1:10" ht="26.4" x14ac:dyDescent="0.25">
      <c r="A15" s="54"/>
      <c r="B15" s="58" t="s">
        <v>88</v>
      </c>
      <c r="C15" s="115"/>
      <c r="D15" s="116" t="s">
        <v>89</v>
      </c>
      <c r="E15" s="63" t="s">
        <v>518</v>
      </c>
      <c r="F15" s="227">
        <v>30000</v>
      </c>
      <c r="G15" s="104"/>
      <c r="H15" s="100">
        <f t="shared" si="1"/>
        <v>0</v>
      </c>
    </row>
    <row r="16" spans="1:10" ht="26.4" x14ac:dyDescent="0.25">
      <c r="A16" s="54"/>
      <c r="B16" s="58" t="s">
        <v>90</v>
      </c>
      <c r="C16" s="115"/>
      <c r="D16" s="116" t="s">
        <v>91</v>
      </c>
      <c r="E16" s="63" t="s">
        <v>295</v>
      </c>
      <c r="F16" s="172" t="s">
        <v>607</v>
      </c>
      <c r="G16" s="126" t="s">
        <v>413</v>
      </c>
      <c r="H16" s="62">
        <v>100000</v>
      </c>
    </row>
    <row r="17" spans="1:8" ht="26.4" x14ac:dyDescent="0.25">
      <c r="A17" s="54"/>
      <c r="B17" s="58" t="s">
        <v>92</v>
      </c>
      <c r="C17" s="115"/>
      <c r="D17" s="116" t="s">
        <v>93</v>
      </c>
      <c r="E17" s="61" t="s">
        <v>253</v>
      </c>
      <c r="F17" s="261">
        <f>H16</f>
        <v>100000</v>
      </c>
      <c r="G17" s="478"/>
      <c r="H17" s="100">
        <f>G17*F17</f>
        <v>0</v>
      </c>
    </row>
    <row r="18" spans="1:8" ht="26.4" x14ac:dyDescent="0.25">
      <c r="A18" s="54"/>
      <c r="B18" s="58" t="s">
        <v>94</v>
      </c>
      <c r="C18" s="115"/>
      <c r="D18" s="116" t="s">
        <v>666</v>
      </c>
      <c r="E18" s="63" t="s">
        <v>42</v>
      </c>
      <c r="F18" s="227">
        <v>18</v>
      </c>
      <c r="G18" s="104"/>
      <c r="H18" s="100">
        <f>F18*G18</f>
        <v>0</v>
      </c>
    </row>
    <row r="19" spans="1:8" x14ac:dyDescent="0.25">
      <c r="A19" s="58" t="s">
        <v>95</v>
      </c>
      <c r="B19" s="54"/>
      <c r="C19" s="110"/>
      <c r="D19" s="112" t="s">
        <v>96</v>
      </c>
      <c r="E19" s="63" t="s">
        <v>42</v>
      </c>
      <c r="F19" s="227">
        <v>18</v>
      </c>
      <c r="G19" s="104"/>
      <c r="H19" s="100">
        <f>F19*G19</f>
        <v>0</v>
      </c>
    </row>
    <row r="20" spans="1:8" x14ac:dyDescent="0.25">
      <c r="A20" s="58" t="s">
        <v>97</v>
      </c>
      <c r="B20" s="54"/>
      <c r="C20" s="110"/>
      <c r="D20" s="112" t="s">
        <v>98</v>
      </c>
      <c r="E20" s="105"/>
      <c r="F20" s="260"/>
      <c r="G20" s="106"/>
      <c r="H20" s="100"/>
    </row>
    <row r="21" spans="1:8" x14ac:dyDescent="0.25">
      <c r="A21" s="54"/>
      <c r="B21" s="58" t="s">
        <v>99</v>
      </c>
      <c r="C21" s="115"/>
      <c r="D21" s="78" t="s">
        <v>100</v>
      </c>
      <c r="E21" s="63" t="s">
        <v>11</v>
      </c>
      <c r="F21" s="172">
        <v>1</v>
      </c>
      <c r="G21" s="126"/>
      <c r="H21" s="100">
        <f>F21*G21</f>
        <v>0</v>
      </c>
    </row>
    <row r="22" spans="1:8" x14ac:dyDescent="0.25">
      <c r="A22" s="54"/>
      <c r="B22" s="58" t="s">
        <v>101</v>
      </c>
      <c r="C22" s="115"/>
      <c r="D22" s="78" t="s">
        <v>102</v>
      </c>
      <c r="E22" s="63" t="s">
        <v>42</v>
      </c>
      <c r="F22" s="227">
        <v>18</v>
      </c>
      <c r="G22" s="104"/>
      <c r="H22" s="100">
        <f>F22*G22</f>
        <v>0</v>
      </c>
    </row>
    <row r="23" spans="1:8" x14ac:dyDescent="0.25">
      <c r="A23" s="65" t="s">
        <v>103</v>
      </c>
      <c r="B23" s="54"/>
      <c r="C23" s="110"/>
      <c r="D23" s="76" t="s">
        <v>104</v>
      </c>
      <c r="E23" s="105"/>
      <c r="F23" s="260"/>
      <c r="G23" s="106"/>
      <c r="H23" s="100"/>
    </row>
    <row r="24" spans="1:8" x14ac:dyDescent="0.25">
      <c r="A24" s="55"/>
      <c r="B24" s="58" t="s">
        <v>105</v>
      </c>
      <c r="C24" s="115"/>
      <c r="D24" s="118" t="s">
        <v>106</v>
      </c>
      <c r="E24" s="63" t="s">
        <v>298</v>
      </c>
      <c r="F24" s="227">
        <v>50</v>
      </c>
      <c r="G24" s="104"/>
      <c r="H24" s="100">
        <f>F24*G24</f>
        <v>0</v>
      </c>
    </row>
    <row r="25" spans="1:8" x14ac:dyDescent="0.25">
      <c r="A25" s="55"/>
      <c r="B25" s="65" t="s">
        <v>108</v>
      </c>
      <c r="C25" s="115"/>
      <c r="D25" s="118" t="s">
        <v>107</v>
      </c>
      <c r="E25" s="63" t="s">
        <v>295</v>
      </c>
      <c r="F25" s="172" t="s">
        <v>607</v>
      </c>
      <c r="G25" s="126" t="s">
        <v>413</v>
      </c>
      <c r="H25" s="62">
        <v>250000</v>
      </c>
    </row>
    <row r="26" spans="1:8" ht="26.4" x14ac:dyDescent="0.25">
      <c r="A26" s="55"/>
      <c r="B26" s="65" t="s">
        <v>109</v>
      </c>
      <c r="C26" s="115"/>
      <c r="D26" s="118" t="s">
        <v>110</v>
      </c>
      <c r="E26" s="61" t="s">
        <v>253</v>
      </c>
      <c r="F26" s="261">
        <f>H25</f>
        <v>250000</v>
      </c>
      <c r="G26" s="478"/>
      <c r="H26" s="100">
        <f>G26*F26</f>
        <v>0</v>
      </c>
    </row>
    <row r="27" spans="1:8" x14ac:dyDescent="0.25">
      <c r="A27" s="65" t="s">
        <v>111</v>
      </c>
      <c r="B27" s="67"/>
      <c r="C27" s="119"/>
      <c r="D27" s="76" t="s">
        <v>112</v>
      </c>
      <c r="E27" s="105"/>
      <c r="F27" s="260"/>
      <c r="G27" s="106"/>
      <c r="H27" s="100"/>
    </row>
    <row r="28" spans="1:8" x14ac:dyDescent="0.25">
      <c r="A28" s="55"/>
      <c r="B28" s="67" t="s">
        <v>113</v>
      </c>
      <c r="C28" s="119"/>
      <c r="D28" s="118" t="s">
        <v>114</v>
      </c>
      <c r="E28" s="63" t="s">
        <v>295</v>
      </c>
      <c r="F28" s="172" t="s">
        <v>607</v>
      </c>
      <c r="G28" s="126" t="s">
        <v>413</v>
      </c>
      <c r="H28" s="62">
        <v>125000</v>
      </c>
    </row>
    <row r="29" spans="1:8" ht="26.4" x14ac:dyDescent="0.25">
      <c r="A29" s="55"/>
      <c r="B29" s="67" t="s">
        <v>115</v>
      </c>
      <c r="C29" s="119"/>
      <c r="D29" s="118" t="s">
        <v>116</v>
      </c>
      <c r="E29" s="61" t="s">
        <v>253</v>
      </c>
      <c r="F29" s="261">
        <f>H28</f>
        <v>125000</v>
      </c>
      <c r="G29" s="478"/>
      <c r="H29" s="100">
        <f>G29*F29</f>
        <v>0</v>
      </c>
    </row>
    <row r="30" spans="1:8" x14ac:dyDescent="0.25">
      <c r="A30" s="55"/>
      <c r="B30" s="67" t="s">
        <v>117</v>
      </c>
      <c r="C30" s="119"/>
      <c r="D30" s="118" t="s">
        <v>118</v>
      </c>
      <c r="E30" s="63" t="s">
        <v>295</v>
      </c>
      <c r="F30" s="172" t="s">
        <v>607</v>
      </c>
      <c r="G30" s="126" t="s">
        <v>413</v>
      </c>
      <c r="H30" s="62">
        <v>125000</v>
      </c>
    </row>
    <row r="31" spans="1:8" ht="26.4" x14ac:dyDescent="0.25">
      <c r="A31" s="55"/>
      <c r="B31" s="67" t="s">
        <v>119</v>
      </c>
      <c r="C31" s="119"/>
      <c r="D31" s="118" t="s">
        <v>120</v>
      </c>
      <c r="E31" s="61" t="s">
        <v>253</v>
      </c>
      <c r="F31" s="261">
        <f>H30</f>
        <v>125000</v>
      </c>
      <c r="G31" s="478"/>
      <c r="H31" s="100">
        <f>G31*F31</f>
        <v>0</v>
      </c>
    </row>
    <row r="32" spans="1:8" x14ac:dyDescent="0.25">
      <c r="A32" s="65" t="s">
        <v>121</v>
      </c>
      <c r="B32" s="67"/>
      <c r="C32" s="119"/>
      <c r="D32" s="120" t="s">
        <v>122</v>
      </c>
      <c r="E32" s="107"/>
      <c r="F32" s="260"/>
      <c r="G32" s="106"/>
      <c r="H32" s="100"/>
    </row>
    <row r="33" spans="1:9" x14ac:dyDescent="0.25">
      <c r="A33" s="55"/>
      <c r="B33" s="67" t="s">
        <v>123</v>
      </c>
      <c r="C33" s="119"/>
      <c r="D33" s="78" t="s">
        <v>33</v>
      </c>
      <c r="E33" s="107"/>
      <c r="F33" s="260"/>
      <c r="G33" s="106"/>
      <c r="H33" s="100"/>
    </row>
    <row r="34" spans="1:9" x14ac:dyDescent="0.25">
      <c r="A34" s="55"/>
      <c r="B34" s="121"/>
      <c r="C34" s="119" t="s">
        <v>15</v>
      </c>
      <c r="D34" s="118" t="s">
        <v>127</v>
      </c>
      <c r="E34" s="63" t="s">
        <v>592</v>
      </c>
      <c r="F34" s="56">
        <v>100</v>
      </c>
      <c r="G34" s="104"/>
      <c r="H34" s="100">
        <f t="shared" ref="H34:H38" si="2">F34*G34</f>
        <v>0</v>
      </c>
    </row>
    <row r="35" spans="1:9" x14ac:dyDescent="0.25">
      <c r="A35" s="55"/>
      <c r="B35" s="121"/>
      <c r="C35" s="119" t="s">
        <v>17</v>
      </c>
      <c r="D35" s="118" t="s">
        <v>128</v>
      </c>
      <c r="E35" s="63" t="s">
        <v>592</v>
      </c>
      <c r="F35" s="56">
        <v>100</v>
      </c>
      <c r="G35" s="104"/>
      <c r="H35" s="100">
        <f t="shared" si="2"/>
        <v>0</v>
      </c>
    </row>
    <row r="36" spans="1:9" x14ac:dyDescent="0.25">
      <c r="A36" s="55"/>
      <c r="B36" s="121"/>
      <c r="C36" s="119" t="s">
        <v>30</v>
      </c>
      <c r="D36" s="118" t="s">
        <v>129</v>
      </c>
      <c r="E36" s="63" t="s">
        <v>592</v>
      </c>
      <c r="F36" s="56">
        <v>100</v>
      </c>
      <c r="G36" s="104"/>
      <c r="H36" s="100">
        <f t="shared" si="2"/>
        <v>0</v>
      </c>
    </row>
    <row r="37" spans="1:9" x14ac:dyDescent="0.25">
      <c r="A37" s="55"/>
      <c r="B37" s="121"/>
      <c r="C37" s="119" t="s">
        <v>20</v>
      </c>
      <c r="D37" s="118" t="s">
        <v>130</v>
      </c>
      <c r="E37" s="63" t="s">
        <v>592</v>
      </c>
      <c r="F37" s="56">
        <v>100</v>
      </c>
      <c r="G37" s="104"/>
      <c r="H37" s="100">
        <f t="shared" si="2"/>
        <v>0</v>
      </c>
    </row>
    <row r="38" spans="1:9" x14ac:dyDescent="0.25">
      <c r="A38" s="55"/>
      <c r="B38" s="121"/>
      <c r="C38" s="119" t="s">
        <v>21</v>
      </c>
      <c r="D38" s="118" t="s">
        <v>131</v>
      </c>
      <c r="E38" s="63" t="s">
        <v>592</v>
      </c>
      <c r="F38" s="56">
        <v>100</v>
      </c>
      <c r="G38" s="104"/>
      <c r="H38" s="100">
        <f t="shared" si="2"/>
        <v>0</v>
      </c>
    </row>
    <row r="39" spans="1:9" x14ac:dyDescent="0.25">
      <c r="A39" s="55"/>
      <c r="B39" s="67" t="s">
        <v>124</v>
      </c>
      <c r="C39" s="119"/>
      <c r="D39" s="118" t="s">
        <v>662</v>
      </c>
      <c r="E39" s="107"/>
      <c r="F39" s="105"/>
      <c r="G39" s="106"/>
      <c r="H39" s="100"/>
      <c r="I39" s="247"/>
    </row>
    <row r="40" spans="1:9" s="255" customFormat="1" x14ac:dyDescent="0.25">
      <c r="A40" s="249"/>
      <c r="B40" s="250"/>
      <c r="C40" s="251" t="s">
        <v>15</v>
      </c>
      <c r="D40" s="252" t="s">
        <v>669</v>
      </c>
      <c r="E40" s="229" t="s">
        <v>592</v>
      </c>
      <c r="F40" s="227">
        <v>100</v>
      </c>
      <c r="G40" s="228"/>
      <c r="H40" s="253">
        <f t="shared" ref="H40:H44" si="3">F40*G40</f>
        <v>0</v>
      </c>
      <c r="I40" s="254"/>
    </row>
    <row r="41" spans="1:9" s="255" customFormat="1" ht="15.6" x14ac:dyDescent="0.25">
      <c r="A41" s="249"/>
      <c r="B41" s="250"/>
      <c r="C41" s="251" t="s">
        <v>20</v>
      </c>
      <c r="D41" s="256" t="s">
        <v>667</v>
      </c>
      <c r="E41" s="229" t="s">
        <v>592</v>
      </c>
      <c r="F41" s="227">
        <v>100</v>
      </c>
      <c r="G41" s="228"/>
      <c r="H41" s="253">
        <f t="shared" si="3"/>
        <v>0</v>
      </c>
      <c r="I41" s="254"/>
    </row>
    <row r="42" spans="1:9" s="255" customFormat="1" x14ac:dyDescent="0.25">
      <c r="A42" s="249"/>
      <c r="B42" s="250"/>
      <c r="C42" s="251" t="s">
        <v>21</v>
      </c>
      <c r="D42" s="256" t="s">
        <v>668</v>
      </c>
      <c r="E42" s="229" t="s">
        <v>592</v>
      </c>
      <c r="F42" s="227">
        <v>100</v>
      </c>
      <c r="G42" s="228"/>
      <c r="H42" s="253">
        <f t="shared" si="3"/>
        <v>0</v>
      </c>
      <c r="I42" s="254"/>
    </row>
    <row r="43" spans="1:9" s="255" customFormat="1" ht="42" x14ac:dyDescent="0.25">
      <c r="A43" s="249"/>
      <c r="B43" s="250"/>
      <c r="C43" s="251" t="s">
        <v>23</v>
      </c>
      <c r="D43" s="262" t="s">
        <v>670</v>
      </c>
      <c r="E43" s="229" t="s">
        <v>592</v>
      </c>
      <c r="F43" s="227">
        <v>100</v>
      </c>
      <c r="G43" s="228"/>
      <c r="H43" s="253">
        <f t="shared" si="3"/>
        <v>0</v>
      </c>
      <c r="I43" s="254"/>
    </row>
    <row r="44" spans="1:9" s="255" customFormat="1" ht="26.4" x14ac:dyDescent="0.25">
      <c r="A44" s="249"/>
      <c r="B44" s="250"/>
      <c r="C44" s="251" t="s">
        <v>24</v>
      </c>
      <c r="D44" s="234" t="s">
        <v>663</v>
      </c>
      <c r="E44" s="229" t="s">
        <v>592</v>
      </c>
      <c r="F44" s="227">
        <v>100</v>
      </c>
      <c r="G44" s="228"/>
      <c r="H44" s="253">
        <f t="shared" si="3"/>
        <v>0</v>
      </c>
      <c r="I44" s="254"/>
    </row>
    <row r="45" spans="1:9" s="255" customFormat="1" x14ac:dyDescent="0.25">
      <c r="A45" s="249"/>
      <c r="B45" s="250"/>
      <c r="C45" s="251" t="s">
        <v>14</v>
      </c>
      <c r="D45" s="234" t="s">
        <v>664</v>
      </c>
      <c r="E45" s="229" t="s">
        <v>592</v>
      </c>
      <c r="F45" s="227">
        <v>100</v>
      </c>
      <c r="G45" s="228"/>
      <c r="H45" s="253">
        <f t="shared" ref="H45" si="4">F45*G45</f>
        <v>0</v>
      </c>
      <c r="I45" s="254"/>
    </row>
    <row r="46" spans="1:9" s="255" customFormat="1" x14ac:dyDescent="0.25">
      <c r="A46" s="249"/>
      <c r="B46" s="250"/>
      <c r="C46" s="251" t="s">
        <v>25</v>
      </c>
      <c r="D46" s="234" t="s">
        <v>665</v>
      </c>
      <c r="E46" s="229" t="s">
        <v>592</v>
      </c>
      <c r="F46" s="227">
        <v>100</v>
      </c>
      <c r="G46" s="228"/>
      <c r="H46" s="253">
        <f t="shared" ref="H46" si="5">F46*G46</f>
        <v>0</v>
      </c>
      <c r="I46" s="254"/>
    </row>
    <row r="47" spans="1:9" s="255" customFormat="1" x14ac:dyDescent="0.25">
      <c r="A47" s="249"/>
      <c r="B47" s="250"/>
      <c r="C47" s="251" t="s">
        <v>32</v>
      </c>
      <c r="D47" s="234" t="s">
        <v>671</v>
      </c>
      <c r="E47" s="229" t="s">
        <v>592</v>
      </c>
      <c r="F47" s="227">
        <v>100</v>
      </c>
      <c r="G47" s="228"/>
      <c r="H47" s="253">
        <f t="shared" ref="H47" si="6">F47*G47</f>
        <v>0</v>
      </c>
      <c r="I47" s="254"/>
    </row>
    <row r="48" spans="1:9" s="255" customFormat="1" x14ac:dyDescent="0.25">
      <c r="A48" s="249"/>
      <c r="B48" s="258" t="s">
        <v>125</v>
      </c>
      <c r="C48" s="251"/>
      <c r="D48" s="259" t="s">
        <v>672</v>
      </c>
      <c r="E48" s="172"/>
      <c r="F48" s="260"/>
      <c r="G48" s="261"/>
      <c r="H48" s="253"/>
      <c r="I48" s="254"/>
    </row>
    <row r="49" spans="1:9" s="255" customFormat="1" x14ac:dyDescent="0.25">
      <c r="A49" s="249"/>
      <c r="B49" s="250"/>
      <c r="C49" s="251" t="s">
        <v>15</v>
      </c>
      <c r="D49" s="259" t="s">
        <v>673</v>
      </c>
      <c r="E49" s="229" t="s">
        <v>293</v>
      </c>
      <c r="F49" s="227">
        <v>500</v>
      </c>
      <c r="G49" s="228"/>
      <c r="H49" s="253">
        <f>F49*G49</f>
        <v>0</v>
      </c>
      <c r="I49" s="254"/>
    </row>
    <row r="50" spans="1:9" s="255" customFormat="1" x14ac:dyDescent="0.25">
      <c r="A50" s="249"/>
      <c r="B50" s="250"/>
      <c r="C50" s="251" t="s">
        <v>17</v>
      </c>
      <c r="D50" s="259" t="s">
        <v>674</v>
      </c>
      <c r="E50" s="229" t="s">
        <v>293</v>
      </c>
      <c r="F50" s="227">
        <v>500</v>
      </c>
      <c r="G50" s="228"/>
      <c r="H50" s="253">
        <f>F50*G50</f>
        <v>0</v>
      </c>
      <c r="I50" s="254"/>
    </row>
    <row r="51" spans="1:9" s="255" customFormat="1" ht="15.6" x14ac:dyDescent="0.25">
      <c r="A51" s="249"/>
      <c r="B51" s="250"/>
      <c r="C51" s="251" t="s">
        <v>30</v>
      </c>
      <c r="D51" s="256" t="s">
        <v>675</v>
      </c>
      <c r="E51" s="229" t="s">
        <v>293</v>
      </c>
      <c r="F51" s="227">
        <v>500</v>
      </c>
      <c r="G51" s="228"/>
      <c r="H51" s="253">
        <f>F51*G51</f>
        <v>0</v>
      </c>
      <c r="I51" s="254"/>
    </row>
    <row r="52" spans="1:9" x14ac:dyDescent="0.25">
      <c r="A52" s="55"/>
      <c r="B52" s="67" t="s">
        <v>126</v>
      </c>
      <c r="C52" s="119"/>
      <c r="D52" s="122" t="s">
        <v>34</v>
      </c>
      <c r="E52" s="107"/>
      <c r="F52" s="105"/>
      <c r="G52" s="106"/>
      <c r="H52" s="100"/>
    </row>
    <row r="53" spans="1:9" x14ac:dyDescent="0.25">
      <c r="A53" s="55"/>
      <c r="B53" s="85"/>
      <c r="C53" s="119" t="s">
        <v>15</v>
      </c>
      <c r="D53" s="68" t="s">
        <v>132</v>
      </c>
      <c r="E53" s="63" t="s">
        <v>295</v>
      </c>
      <c r="F53" s="107" t="s">
        <v>607</v>
      </c>
      <c r="G53" s="126" t="s">
        <v>413</v>
      </c>
      <c r="H53" s="62">
        <v>200000</v>
      </c>
    </row>
    <row r="54" spans="1:9" ht="26.4" x14ac:dyDescent="0.25">
      <c r="A54" s="55"/>
      <c r="B54" s="85"/>
      <c r="C54" s="119" t="s">
        <v>17</v>
      </c>
      <c r="D54" s="118" t="s">
        <v>133</v>
      </c>
      <c r="E54" s="61" t="s">
        <v>253</v>
      </c>
      <c r="F54" s="106">
        <f>H53</f>
        <v>200000</v>
      </c>
      <c r="G54" s="478"/>
      <c r="H54" s="100">
        <f>G54*F54</f>
        <v>0</v>
      </c>
    </row>
    <row r="55" spans="1:9" x14ac:dyDescent="0.25">
      <c r="A55" s="65" t="s">
        <v>135</v>
      </c>
      <c r="B55" s="67"/>
      <c r="C55" s="119"/>
      <c r="D55" s="76" t="s">
        <v>134</v>
      </c>
      <c r="E55" s="107"/>
      <c r="F55" s="105"/>
      <c r="G55" s="106"/>
      <c r="H55" s="100"/>
    </row>
    <row r="56" spans="1:9" ht="26.4" x14ac:dyDescent="0.25">
      <c r="A56" s="55"/>
      <c r="B56" s="67" t="s">
        <v>136</v>
      </c>
      <c r="C56" s="119"/>
      <c r="D56" s="231" t="s">
        <v>676</v>
      </c>
      <c r="E56" s="63" t="s">
        <v>297</v>
      </c>
      <c r="F56" s="227"/>
      <c r="G56" s="228"/>
      <c r="H56" s="62"/>
      <c r="I56" s="247"/>
    </row>
    <row r="57" spans="1:9" ht="26.4" x14ac:dyDescent="0.25">
      <c r="A57" s="55"/>
      <c r="B57" s="67"/>
      <c r="C57" s="119" t="s">
        <v>15</v>
      </c>
      <c r="D57" s="231" t="s">
        <v>820</v>
      </c>
      <c r="E57" s="63" t="s">
        <v>11</v>
      </c>
      <c r="F57" s="107">
        <v>1</v>
      </c>
      <c r="G57" s="126"/>
      <c r="H57" s="100">
        <f>G57*F57</f>
        <v>0</v>
      </c>
      <c r="I57" s="247"/>
    </row>
    <row r="58" spans="1:9" ht="26.4" x14ac:dyDescent="0.25">
      <c r="A58" s="55"/>
      <c r="B58" s="67" t="s">
        <v>137</v>
      </c>
      <c r="C58" s="119"/>
      <c r="D58" s="68" t="s">
        <v>139</v>
      </c>
      <c r="E58" s="63" t="s">
        <v>295</v>
      </c>
      <c r="F58" s="107" t="s">
        <v>607</v>
      </c>
      <c r="G58" s="126" t="s">
        <v>413</v>
      </c>
      <c r="H58" s="62">
        <v>125000</v>
      </c>
    </row>
    <row r="59" spans="1:9" ht="26.4" x14ac:dyDescent="0.25">
      <c r="A59" s="55"/>
      <c r="B59" s="67" t="s">
        <v>138</v>
      </c>
      <c r="C59" s="119"/>
      <c r="D59" s="118" t="s">
        <v>140</v>
      </c>
      <c r="E59" s="61" t="s">
        <v>253</v>
      </c>
      <c r="F59" s="106">
        <f>H58</f>
        <v>125000</v>
      </c>
      <c r="G59" s="478"/>
      <c r="H59" s="100">
        <f>G59*F59</f>
        <v>0</v>
      </c>
    </row>
    <row r="60" spans="1:9" x14ac:dyDescent="0.25">
      <c r="A60" s="55"/>
      <c r="B60" s="67"/>
      <c r="C60" s="63"/>
      <c r="D60" s="118"/>
      <c r="E60" s="61"/>
      <c r="F60" s="106"/>
      <c r="G60" s="117"/>
      <c r="H60" s="100"/>
    </row>
    <row r="61" spans="1:9" x14ac:dyDescent="0.25">
      <c r="A61" s="65" t="s">
        <v>960</v>
      </c>
      <c r="B61" s="67"/>
      <c r="C61" s="63"/>
      <c r="D61" s="406" t="s">
        <v>961</v>
      </c>
      <c r="E61" s="61"/>
      <c r="F61" s="261"/>
      <c r="G61" s="342"/>
      <c r="H61" s="253"/>
    </row>
    <row r="62" spans="1:9" x14ac:dyDescent="0.25">
      <c r="A62" s="181"/>
      <c r="B62" s="14" t="s">
        <v>962</v>
      </c>
      <c r="C62" s="63"/>
      <c r="D62" s="407" t="s">
        <v>963</v>
      </c>
      <c r="E62" s="63" t="s">
        <v>964</v>
      </c>
      <c r="F62" s="13" t="s">
        <v>610</v>
      </c>
      <c r="G62" s="344" t="s">
        <v>413</v>
      </c>
      <c r="H62" s="345">
        <f>(10000*18)+(60000*8)*0.5</f>
        <v>420000</v>
      </c>
      <c r="I62" s="219"/>
    </row>
    <row r="63" spans="1:9" x14ac:dyDescent="0.25">
      <c r="A63" s="343"/>
      <c r="B63" s="258"/>
      <c r="C63" s="229"/>
      <c r="D63" s="346"/>
      <c r="E63" s="341"/>
      <c r="F63" s="261"/>
      <c r="G63" s="342"/>
      <c r="H63" s="253"/>
    </row>
    <row r="64" spans="1:9" x14ac:dyDescent="0.25">
      <c r="A64" s="55"/>
      <c r="B64" s="67"/>
      <c r="C64" s="119"/>
      <c r="D64" s="118"/>
      <c r="E64" s="61"/>
      <c r="F64" s="106"/>
      <c r="G64" s="117"/>
      <c r="H64" s="100"/>
    </row>
    <row r="65" spans="1:8" x14ac:dyDescent="0.25">
      <c r="A65" s="86" t="s">
        <v>12</v>
      </c>
      <c r="B65" s="87"/>
      <c r="C65" s="124"/>
      <c r="D65" s="88"/>
      <c r="E65" s="183"/>
      <c r="F65" s="184"/>
      <c r="G65" s="185"/>
      <c r="H65" s="125">
        <f>SUM(H5:H64)</f>
        <v>1345000</v>
      </c>
    </row>
  </sheetData>
  <customSheetViews>
    <customSheetView guid="{D9A5B569-290F-4F90-A43F-DD82022D6BA1}" showPageBreaks="1" printArea="1" view="pageBreakPreview">
      <selection activeCell="G17" sqref="G17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1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  <customSheetView guid="{5F332EA1-66F9-4534-98C2-3792B5EB04BE}" showPageBreaks="1" printArea="1" view="pageBreakPreview" topLeftCell="A48">
      <selection activeCell="D62" sqref="D62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2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</customSheetViews>
  <mergeCells count="1">
    <mergeCell ref="E1:H1"/>
  </mergeCells>
  <phoneticPr fontId="8" type="noConversion"/>
  <pageMargins left="0.74803149606299213" right="0.74803149606299213" top="0.98425196850393704" bottom="0.98425196850393704" header="0.51181102362204722" footer="0.51181102362204722"/>
  <pageSetup paperSize="9" scale="58" firstPageNumber="14" orientation="portrait" useFirstPageNumber="1" r:id="rId3"/>
  <headerFooter alignWithMargins="0">
    <oddHeader>&amp;LCONTRACT SANRAL C.002-0.29-2018/1
FOR TRAINING AND CONSTRUCTION MANAGEMENT OF COMMUNITIES AND SMME CONTRACTORS ON OR NEAR NATIONAL ROAD R.573, SECTION 3 FROM KM 6.50 TO KM 13.30 - FROM SLOVO TO MOUTSIYA MALL</oddHeader>
    <oddFooter>&amp;RC-&amp;P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3">
    <tabColor rgb="FF92D050"/>
  </sheetPr>
  <dimension ref="A1:H187"/>
  <sheetViews>
    <sheetView view="pageBreakPreview" zoomScaleNormal="100" zoomScaleSheetLayoutView="100" workbookViewId="0">
      <selection activeCell="J29" sqref="J29"/>
    </sheetView>
  </sheetViews>
  <sheetFormatPr defaultRowHeight="13.2" x14ac:dyDescent="0.25"/>
  <cols>
    <col min="1" max="1" width="9.33203125" style="50" customWidth="1"/>
    <col min="2" max="2" width="9" style="90" bestFit="1" customWidth="1"/>
    <col min="3" max="3" width="3.33203125" style="90" customWidth="1"/>
    <col min="4" max="4" width="40.6640625" style="50" customWidth="1"/>
    <col min="5" max="5" width="17.44140625" style="50" bestFit="1" customWidth="1"/>
    <col min="6" max="8" width="20.6640625" style="50" customWidth="1"/>
    <col min="9" max="257" width="9.109375" style="50"/>
    <col min="258" max="258" width="9.33203125" style="50" customWidth="1"/>
    <col min="259" max="259" width="6.6640625" style="50" customWidth="1"/>
    <col min="260" max="260" width="40.6640625" style="50" customWidth="1"/>
    <col min="261" max="264" width="9.33203125" style="50" customWidth="1"/>
    <col min="265" max="513" width="9.109375" style="50"/>
    <col min="514" max="514" width="9.33203125" style="50" customWidth="1"/>
    <col min="515" max="515" width="6.6640625" style="50" customWidth="1"/>
    <col min="516" max="516" width="40.6640625" style="50" customWidth="1"/>
    <col min="517" max="520" width="9.33203125" style="50" customWidth="1"/>
    <col min="521" max="769" width="9.109375" style="50"/>
    <col min="770" max="770" width="9.33203125" style="50" customWidth="1"/>
    <col min="771" max="771" width="6.6640625" style="50" customWidth="1"/>
    <col min="772" max="772" width="40.6640625" style="50" customWidth="1"/>
    <col min="773" max="776" width="9.33203125" style="50" customWidth="1"/>
    <col min="777" max="1025" width="9.109375" style="50"/>
    <col min="1026" max="1026" width="9.33203125" style="50" customWidth="1"/>
    <col min="1027" max="1027" width="6.6640625" style="50" customWidth="1"/>
    <col min="1028" max="1028" width="40.6640625" style="50" customWidth="1"/>
    <col min="1029" max="1032" width="9.33203125" style="50" customWidth="1"/>
    <col min="1033" max="1281" width="9.109375" style="50"/>
    <col min="1282" max="1282" width="9.33203125" style="50" customWidth="1"/>
    <col min="1283" max="1283" width="6.6640625" style="50" customWidth="1"/>
    <col min="1284" max="1284" width="40.6640625" style="50" customWidth="1"/>
    <col min="1285" max="1288" width="9.33203125" style="50" customWidth="1"/>
    <col min="1289" max="1537" width="9.109375" style="50"/>
    <col min="1538" max="1538" width="9.33203125" style="50" customWidth="1"/>
    <col min="1539" max="1539" width="6.6640625" style="50" customWidth="1"/>
    <col min="1540" max="1540" width="40.6640625" style="50" customWidth="1"/>
    <col min="1541" max="1544" width="9.33203125" style="50" customWidth="1"/>
    <col min="1545" max="1793" width="9.109375" style="50"/>
    <col min="1794" max="1794" width="9.33203125" style="50" customWidth="1"/>
    <col min="1795" max="1795" width="6.6640625" style="50" customWidth="1"/>
    <col min="1796" max="1796" width="40.6640625" style="50" customWidth="1"/>
    <col min="1797" max="1800" width="9.33203125" style="50" customWidth="1"/>
    <col min="1801" max="2049" width="9.109375" style="50"/>
    <col min="2050" max="2050" width="9.33203125" style="50" customWidth="1"/>
    <col min="2051" max="2051" width="6.6640625" style="50" customWidth="1"/>
    <col min="2052" max="2052" width="40.6640625" style="50" customWidth="1"/>
    <col min="2053" max="2056" width="9.33203125" style="50" customWidth="1"/>
    <col min="2057" max="2305" width="9.109375" style="50"/>
    <col min="2306" max="2306" width="9.33203125" style="50" customWidth="1"/>
    <col min="2307" max="2307" width="6.6640625" style="50" customWidth="1"/>
    <col min="2308" max="2308" width="40.6640625" style="50" customWidth="1"/>
    <col min="2309" max="2312" width="9.33203125" style="50" customWidth="1"/>
    <col min="2313" max="2561" width="9.109375" style="50"/>
    <col min="2562" max="2562" width="9.33203125" style="50" customWidth="1"/>
    <col min="2563" max="2563" width="6.6640625" style="50" customWidth="1"/>
    <col min="2564" max="2564" width="40.6640625" style="50" customWidth="1"/>
    <col min="2565" max="2568" width="9.33203125" style="50" customWidth="1"/>
    <col min="2569" max="2817" width="9.109375" style="50"/>
    <col min="2818" max="2818" width="9.33203125" style="50" customWidth="1"/>
    <col min="2819" max="2819" width="6.6640625" style="50" customWidth="1"/>
    <col min="2820" max="2820" width="40.6640625" style="50" customWidth="1"/>
    <col min="2821" max="2824" width="9.33203125" style="50" customWidth="1"/>
    <col min="2825" max="3073" width="9.109375" style="50"/>
    <col min="3074" max="3074" width="9.33203125" style="50" customWidth="1"/>
    <col min="3075" max="3075" width="6.6640625" style="50" customWidth="1"/>
    <col min="3076" max="3076" width="40.6640625" style="50" customWidth="1"/>
    <col min="3077" max="3080" width="9.33203125" style="50" customWidth="1"/>
    <col min="3081" max="3329" width="9.109375" style="50"/>
    <col min="3330" max="3330" width="9.33203125" style="50" customWidth="1"/>
    <col min="3331" max="3331" width="6.6640625" style="50" customWidth="1"/>
    <col min="3332" max="3332" width="40.6640625" style="50" customWidth="1"/>
    <col min="3333" max="3336" width="9.33203125" style="50" customWidth="1"/>
    <col min="3337" max="3585" width="9.109375" style="50"/>
    <col min="3586" max="3586" width="9.33203125" style="50" customWidth="1"/>
    <col min="3587" max="3587" width="6.6640625" style="50" customWidth="1"/>
    <col min="3588" max="3588" width="40.6640625" style="50" customWidth="1"/>
    <col min="3589" max="3592" width="9.33203125" style="50" customWidth="1"/>
    <col min="3593" max="3841" width="9.109375" style="50"/>
    <col min="3842" max="3842" width="9.33203125" style="50" customWidth="1"/>
    <col min="3843" max="3843" width="6.6640625" style="50" customWidth="1"/>
    <col min="3844" max="3844" width="40.6640625" style="50" customWidth="1"/>
    <col min="3845" max="3848" width="9.33203125" style="50" customWidth="1"/>
    <col min="3849" max="4097" width="9.109375" style="50"/>
    <col min="4098" max="4098" width="9.33203125" style="50" customWidth="1"/>
    <col min="4099" max="4099" width="6.6640625" style="50" customWidth="1"/>
    <col min="4100" max="4100" width="40.6640625" style="50" customWidth="1"/>
    <col min="4101" max="4104" width="9.33203125" style="50" customWidth="1"/>
    <col min="4105" max="4353" width="9.109375" style="50"/>
    <col min="4354" max="4354" width="9.33203125" style="50" customWidth="1"/>
    <col min="4355" max="4355" width="6.6640625" style="50" customWidth="1"/>
    <col min="4356" max="4356" width="40.6640625" style="50" customWidth="1"/>
    <col min="4357" max="4360" width="9.33203125" style="50" customWidth="1"/>
    <col min="4361" max="4609" width="9.109375" style="50"/>
    <col min="4610" max="4610" width="9.33203125" style="50" customWidth="1"/>
    <col min="4611" max="4611" width="6.6640625" style="50" customWidth="1"/>
    <col min="4612" max="4612" width="40.6640625" style="50" customWidth="1"/>
    <col min="4613" max="4616" width="9.33203125" style="50" customWidth="1"/>
    <col min="4617" max="4865" width="9.109375" style="50"/>
    <col min="4866" max="4866" width="9.33203125" style="50" customWidth="1"/>
    <col min="4867" max="4867" width="6.6640625" style="50" customWidth="1"/>
    <col min="4868" max="4868" width="40.6640625" style="50" customWidth="1"/>
    <col min="4869" max="4872" width="9.33203125" style="50" customWidth="1"/>
    <col min="4873" max="5121" width="9.109375" style="50"/>
    <col min="5122" max="5122" width="9.33203125" style="50" customWidth="1"/>
    <col min="5123" max="5123" width="6.6640625" style="50" customWidth="1"/>
    <col min="5124" max="5124" width="40.6640625" style="50" customWidth="1"/>
    <col min="5125" max="5128" width="9.33203125" style="50" customWidth="1"/>
    <col min="5129" max="5377" width="9.109375" style="50"/>
    <col min="5378" max="5378" width="9.33203125" style="50" customWidth="1"/>
    <col min="5379" max="5379" width="6.6640625" style="50" customWidth="1"/>
    <col min="5380" max="5380" width="40.6640625" style="50" customWidth="1"/>
    <col min="5381" max="5384" width="9.33203125" style="50" customWidth="1"/>
    <col min="5385" max="5633" width="9.109375" style="50"/>
    <col min="5634" max="5634" width="9.33203125" style="50" customWidth="1"/>
    <col min="5635" max="5635" width="6.6640625" style="50" customWidth="1"/>
    <col min="5636" max="5636" width="40.6640625" style="50" customWidth="1"/>
    <col min="5637" max="5640" width="9.33203125" style="50" customWidth="1"/>
    <col min="5641" max="5889" width="9.109375" style="50"/>
    <col min="5890" max="5890" width="9.33203125" style="50" customWidth="1"/>
    <col min="5891" max="5891" width="6.6640625" style="50" customWidth="1"/>
    <col min="5892" max="5892" width="40.6640625" style="50" customWidth="1"/>
    <col min="5893" max="5896" width="9.33203125" style="50" customWidth="1"/>
    <col min="5897" max="6145" width="9.109375" style="50"/>
    <col min="6146" max="6146" width="9.33203125" style="50" customWidth="1"/>
    <col min="6147" max="6147" width="6.6640625" style="50" customWidth="1"/>
    <col min="6148" max="6148" width="40.6640625" style="50" customWidth="1"/>
    <col min="6149" max="6152" width="9.33203125" style="50" customWidth="1"/>
    <col min="6153" max="6401" width="9.109375" style="50"/>
    <col min="6402" max="6402" width="9.33203125" style="50" customWidth="1"/>
    <col min="6403" max="6403" width="6.6640625" style="50" customWidth="1"/>
    <col min="6404" max="6404" width="40.6640625" style="50" customWidth="1"/>
    <col min="6405" max="6408" width="9.33203125" style="50" customWidth="1"/>
    <col min="6409" max="6657" width="9.109375" style="50"/>
    <col min="6658" max="6658" width="9.33203125" style="50" customWidth="1"/>
    <col min="6659" max="6659" width="6.6640625" style="50" customWidth="1"/>
    <col min="6660" max="6660" width="40.6640625" style="50" customWidth="1"/>
    <col min="6661" max="6664" width="9.33203125" style="50" customWidth="1"/>
    <col min="6665" max="6913" width="9.109375" style="50"/>
    <col min="6914" max="6914" width="9.33203125" style="50" customWidth="1"/>
    <col min="6915" max="6915" width="6.6640625" style="50" customWidth="1"/>
    <col min="6916" max="6916" width="40.6640625" style="50" customWidth="1"/>
    <col min="6917" max="6920" width="9.33203125" style="50" customWidth="1"/>
    <col min="6921" max="7169" width="9.109375" style="50"/>
    <col min="7170" max="7170" width="9.33203125" style="50" customWidth="1"/>
    <col min="7171" max="7171" width="6.6640625" style="50" customWidth="1"/>
    <col min="7172" max="7172" width="40.6640625" style="50" customWidth="1"/>
    <col min="7173" max="7176" width="9.33203125" style="50" customWidth="1"/>
    <col min="7177" max="7425" width="9.109375" style="50"/>
    <col min="7426" max="7426" width="9.33203125" style="50" customWidth="1"/>
    <col min="7427" max="7427" width="6.6640625" style="50" customWidth="1"/>
    <col min="7428" max="7428" width="40.6640625" style="50" customWidth="1"/>
    <col min="7429" max="7432" width="9.33203125" style="50" customWidth="1"/>
    <col min="7433" max="7681" width="9.109375" style="50"/>
    <col min="7682" max="7682" width="9.33203125" style="50" customWidth="1"/>
    <col min="7683" max="7683" width="6.6640625" style="50" customWidth="1"/>
    <col min="7684" max="7684" width="40.6640625" style="50" customWidth="1"/>
    <col min="7685" max="7688" width="9.33203125" style="50" customWidth="1"/>
    <col min="7689" max="7937" width="9.109375" style="50"/>
    <col min="7938" max="7938" width="9.33203125" style="50" customWidth="1"/>
    <col min="7939" max="7939" width="6.6640625" style="50" customWidth="1"/>
    <col min="7940" max="7940" width="40.6640625" style="50" customWidth="1"/>
    <col min="7941" max="7944" width="9.33203125" style="50" customWidth="1"/>
    <col min="7945" max="8193" width="9.109375" style="50"/>
    <col min="8194" max="8194" width="9.33203125" style="50" customWidth="1"/>
    <col min="8195" max="8195" width="6.6640625" style="50" customWidth="1"/>
    <col min="8196" max="8196" width="40.6640625" style="50" customWidth="1"/>
    <col min="8197" max="8200" width="9.33203125" style="50" customWidth="1"/>
    <col min="8201" max="8449" width="9.109375" style="50"/>
    <col min="8450" max="8450" width="9.33203125" style="50" customWidth="1"/>
    <col min="8451" max="8451" width="6.6640625" style="50" customWidth="1"/>
    <col min="8452" max="8452" width="40.6640625" style="50" customWidth="1"/>
    <col min="8453" max="8456" width="9.33203125" style="50" customWidth="1"/>
    <col min="8457" max="8705" width="9.109375" style="50"/>
    <col min="8706" max="8706" width="9.33203125" style="50" customWidth="1"/>
    <col min="8707" max="8707" width="6.6640625" style="50" customWidth="1"/>
    <col min="8708" max="8708" width="40.6640625" style="50" customWidth="1"/>
    <col min="8709" max="8712" width="9.33203125" style="50" customWidth="1"/>
    <col min="8713" max="8961" width="9.109375" style="50"/>
    <col min="8962" max="8962" width="9.33203125" style="50" customWidth="1"/>
    <col min="8963" max="8963" width="6.6640625" style="50" customWidth="1"/>
    <col min="8964" max="8964" width="40.6640625" style="50" customWidth="1"/>
    <col min="8965" max="8968" width="9.33203125" style="50" customWidth="1"/>
    <col min="8969" max="9217" width="9.109375" style="50"/>
    <col min="9218" max="9218" width="9.33203125" style="50" customWidth="1"/>
    <col min="9219" max="9219" width="6.6640625" style="50" customWidth="1"/>
    <col min="9220" max="9220" width="40.6640625" style="50" customWidth="1"/>
    <col min="9221" max="9224" width="9.33203125" style="50" customWidth="1"/>
    <col min="9225" max="9473" width="9.109375" style="50"/>
    <col min="9474" max="9474" width="9.33203125" style="50" customWidth="1"/>
    <col min="9475" max="9475" width="6.6640625" style="50" customWidth="1"/>
    <col min="9476" max="9476" width="40.6640625" style="50" customWidth="1"/>
    <col min="9477" max="9480" width="9.33203125" style="50" customWidth="1"/>
    <col min="9481" max="9729" width="9.109375" style="50"/>
    <col min="9730" max="9730" width="9.33203125" style="50" customWidth="1"/>
    <col min="9731" max="9731" width="6.6640625" style="50" customWidth="1"/>
    <col min="9732" max="9732" width="40.6640625" style="50" customWidth="1"/>
    <col min="9733" max="9736" width="9.33203125" style="50" customWidth="1"/>
    <col min="9737" max="9985" width="9.109375" style="50"/>
    <col min="9986" max="9986" width="9.33203125" style="50" customWidth="1"/>
    <col min="9987" max="9987" width="6.6640625" style="50" customWidth="1"/>
    <col min="9988" max="9988" width="40.6640625" style="50" customWidth="1"/>
    <col min="9989" max="9992" width="9.33203125" style="50" customWidth="1"/>
    <col min="9993" max="10241" width="9.109375" style="50"/>
    <col min="10242" max="10242" width="9.33203125" style="50" customWidth="1"/>
    <col min="10243" max="10243" width="6.6640625" style="50" customWidth="1"/>
    <col min="10244" max="10244" width="40.6640625" style="50" customWidth="1"/>
    <col min="10245" max="10248" width="9.33203125" style="50" customWidth="1"/>
    <col min="10249" max="10497" width="9.109375" style="50"/>
    <col min="10498" max="10498" width="9.33203125" style="50" customWidth="1"/>
    <col min="10499" max="10499" width="6.6640625" style="50" customWidth="1"/>
    <col min="10500" max="10500" width="40.6640625" style="50" customWidth="1"/>
    <col min="10501" max="10504" width="9.33203125" style="50" customWidth="1"/>
    <col min="10505" max="10753" width="9.109375" style="50"/>
    <col min="10754" max="10754" width="9.33203125" style="50" customWidth="1"/>
    <col min="10755" max="10755" width="6.6640625" style="50" customWidth="1"/>
    <col min="10756" max="10756" width="40.6640625" style="50" customWidth="1"/>
    <col min="10757" max="10760" width="9.33203125" style="50" customWidth="1"/>
    <col min="10761" max="11009" width="9.109375" style="50"/>
    <col min="11010" max="11010" width="9.33203125" style="50" customWidth="1"/>
    <col min="11011" max="11011" width="6.6640625" style="50" customWidth="1"/>
    <col min="11012" max="11012" width="40.6640625" style="50" customWidth="1"/>
    <col min="11013" max="11016" width="9.33203125" style="50" customWidth="1"/>
    <col min="11017" max="11265" width="9.109375" style="50"/>
    <col min="11266" max="11266" width="9.33203125" style="50" customWidth="1"/>
    <col min="11267" max="11267" width="6.6640625" style="50" customWidth="1"/>
    <col min="11268" max="11268" width="40.6640625" style="50" customWidth="1"/>
    <col min="11269" max="11272" width="9.33203125" style="50" customWidth="1"/>
    <col min="11273" max="11521" width="9.109375" style="50"/>
    <col min="11522" max="11522" width="9.33203125" style="50" customWidth="1"/>
    <col min="11523" max="11523" width="6.6640625" style="50" customWidth="1"/>
    <col min="11524" max="11524" width="40.6640625" style="50" customWidth="1"/>
    <col min="11525" max="11528" width="9.33203125" style="50" customWidth="1"/>
    <col min="11529" max="11777" width="9.109375" style="50"/>
    <col min="11778" max="11778" width="9.33203125" style="50" customWidth="1"/>
    <col min="11779" max="11779" width="6.6640625" style="50" customWidth="1"/>
    <col min="11780" max="11780" width="40.6640625" style="50" customWidth="1"/>
    <col min="11781" max="11784" width="9.33203125" style="50" customWidth="1"/>
    <col min="11785" max="12033" width="9.109375" style="50"/>
    <col min="12034" max="12034" width="9.33203125" style="50" customWidth="1"/>
    <col min="12035" max="12035" width="6.6640625" style="50" customWidth="1"/>
    <col min="12036" max="12036" width="40.6640625" style="50" customWidth="1"/>
    <col min="12037" max="12040" width="9.33203125" style="50" customWidth="1"/>
    <col min="12041" max="12289" width="9.109375" style="50"/>
    <col min="12290" max="12290" width="9.33203125" style="50" customWidth="1"/>
    <col min="12291" max="12291" width="6.6640625" style="50" customWidth="1"/>
    <col min="12292" max="12292" width="40.6640625" style="50" customWidth="1"/>
    <col min="12293" max="12296" width="9.33203125" style="50" customWidth="1"/>
    <col min="12297" max="12545" width="9.109375" style="50"/>
    <col min="12546" max="12546" width="9.33203125" style="50" customWidth="1"/>
    <col min="12547" max="12547" width="6.6640625" style="50" customWidth="1"/>
    <col min="12548" max="12548" width="40.6640625" style="50" customWidth="1"/>
    <col min="12549" max="12552" width="9.33203125" style="50" customWidth="1"/>
    <col min="12553" max="12801" width="9.109375" style="50"/>
    <col min="12802" max="12802" width="9.33203125" style="50" customWidth="1"/>
    <col min="12803" max="12803" width="6.6640625" style="50" customWidth="1"/>
    <col min="12804" max="12804" width="40.6640625" style="50" customWidth="1"/>
    <col min="12805" max="12808" width="9.33203125" style="50" customWidth="1"/>
    <col min="12809" max="13057" width="9.109375" style="50"/>
    <col min="13058" max="13058" width="9.33203125" style="50" customWidth="1"/>
    <col min="13059" max="13059" width="6.6640625" style="50" customWidth="1"/>
    <col min="13060" max="13060" width="40.6640625" style="50" customWidth="1"/>
    <col min="13061" max="13064" width="9.33203125" style="50" customWidth="1"/>
    <col min="13065" max="13313" width="9.109375" style="50"/>
    <col min="13314" max="13314" width="9.33203125" style="50" customWidth="1"/>
    <col min="13315" max="13315" width="6.6640625" style="50" customWidth="1"/>
    <col min="13316" max="13316" width="40.6640625" style="50" customWidth="1"/>
    <col min="13317" max="13320" width="9.33203125" style="50" customWidth="1"/>
    <col min="13321" max="13569" width="9.109375" style="50"/>
    <col min="13570" max="13570" width="9.33203125" style="50" customWidth="1"/>
    <col min="13571" max="13571" width="6.6640625" style="50" customWidth="1"/>
    <col min="13572" max="13572" width="40.6640625" style="50" customWidth="1"/>
    <col min="13573" max="13576" width="9.33203125" style="50" customWidth="1"/>
    <col min="13577" max="13825" width="9.109375" style="50"/>
    <col min="13826" max="13826" width="9.33203125" style="50" customWidth="1"/>
    <col min="13827" max="13827" width="6.6640625" style="50" customWidth="1"/>
    <col min="13828" max="13828" width="40.6640625" style="50" customWidth="1"/>
    <col min="13829" max="13832" width="9.33203125" style="50" customWidth="1"/>
    <col min="13833" max="14081" width="9.109375" style="50"/>
    <col min="14082" max="14082" width="9.33203125" style="50" customWidth="1"/>
    <col min="14083" max="14083" width="6.6640625" style="50" customWidth="1"/>
    <col min="14084" max="14084" width="40.6640625" style="50" customWidth="1"/>
    <col min="14085" max="14088" width="9.33203125" style="50" customWidth="1"/>
    <col min="14089" max="14337" width="9.109375" style="50"/>
    <col min="14338" max="14338" width="9.33203125" style="50" customWidth="1"/>
    <col min="14339" max="14339" width="6.6640625" style="50" customWidth="1"/>
    <col min="14340" max="14340" width="40.6640625" style="50" customWidth="1"/>
    <col min="14341" max="14344" width="9.33203125" style="50" customWidth="1"/>
    <col min="14345" max="14593" width="9.109375" style="50"/>
    <col min="14594" max="14594" width="9.33203125" style="50" customWidth="1"/>
    <col min="14595" max="14595" width="6.6640625" style="50" customWidth="1"/>
    <col min="14596" max="14596" width="40.6640625" style="50" customWidth="1"/>
    <col min="14597" max="14600" width="9.33203125" style="50" customWidth="1"/>
    <col min="14601" max="14849" width="9.109375" style="50"/>
    <col min="14850" max="14850" width="9.33203125" style="50" customWidth="1"/>
    <col min="14851" max="14851" width="6.6640625" style="50" customWidth="1"/>
    <col min="14852" max="14852" width="40.6640625" style="50" customWidth="1"/>
    <col min="14853" max="14856" width="9.33203125" style="50" customWidth="1"/>
    <col min="14857" max="15105" width="9.109375" style="50"/>
    <col min="15106" max="15106" width="9.33203125" style="50" customWidth="1"/>
    <col min="15107" max="15107" width="6.6640625" style="50" customWidth="1"/>
    <col min="15108" max="15108" width="40.6640625" style="50" customWidth="1"/>
    <col min="15109" max="15112" width="9.33203125" style="50" customWidth="1"/>
    <col min="15113" max="15361" width="9.109375" style="50"/>
    <col min="15362" max="15362" width="9.33203125" style="50" customWidth="1"/>
    <col min="15363" max="15363" width="6.6640625" style="50" customWidth="1"/>
    <col min="15364" max="15364" width="40.6640625" style="50" customWidth="1"/>
    <col min="15365" max="15368" width="9.33203125" style="50" customWidth="1"/>
    <col min="15369" max="15617" width="9.109375" style="50"/>
    <col min="15618" max="15618" width="9.33203125" style="50" customWidth="1"/>
    <col min="15619" max="15619" width="6.6640625" style="50" customWidth="1"/>
    <col min="15620" max="15620" width="40.6640625" style="50" customWidth="1"/>
    <col min="15621" max="15624" width="9.33203125" style="50" customWidth="1"/>
    <col min="15625" max="15873" width="9.109375" style="50"/>
    <col min="15874" max="15874" width="9.33203125" style="50" customWidth="1"/>
    <col min="15875" max="15875" width="6.6640625" style="50" customWidth="1"/>
    <col min="15876" max="15876" width="40.6640625" style="50" customWidth="1"/>
    <col min="15877" max="15880" width="9.33203125" style="50" customWidth="1"/>
    <col min="15881" max="16129" width="9.109375" style="50"/>
    <col min="16130" max="16130" width="9.33203125" style="50" customWidth="1"/>
    <col min="16131" max="16131" width="6.6640625" style="50" customWidth="1"/>
    <col min="16132" max="16132" width="40.6640625" style="50" customWidth="1"/>
    <col min="16133" max="16136" width="9.33203125" style="50" customWidth="1"/>
    <col min="16137" max="16384" width="9.109375" style="50"/>
  </cols>
  <sheetData>
    <row r="1" spans="1:8" ht="48" customHeight="1" x14ac:dyDescent="0.25">
      <c r="A1" s="48" t="s">
        <v>794</v>
      </c>
      <c r="B1" s="49"/>
      <c r="C1" s="49"/>
      <c r="D1" s="108"/>
      <c r="E1" s="461" t="s">
        <v>142</v>
      </c>
      <c r="F1" s="461"/>
      <c r="G1" s="461"/>
      <c r="H1" s="461"/>
    </row>
    <row r="2" spans="1:8" s="53" customFormat="1" x14ac:dyDescent="0.25">
      <c r="A2" s="51" t="s">
        <v>0</v>
      </c>
      <c r="B2" s="51"/>
      <c r="C2" s="51"/>
      <c r="D2" s="52" t="s">
        <v>1</v>
      </c>
      <c r="E2" s="52" t="s">
        <v>2</v>
      </c>
      <c r="F2" s="52" t="s">
        <v>3</v>
      </c>
      <c r="G2" s="52" t="s">
        <v>4</v>
      </c>
      <c r="H2" s="52" t="s">
        <v>5</v>
      </c>
    </row>
    <row r="3" spans="1:8" s="53" customFormat="1" x14ac:dyDescent="0.25">
      <c r="A3" s="54"/>
      <c r="B3" s="54"/>
      <c r="C3" s="54"/>
      <c r="D3" s="55"/>
      <c r="E3" s="56"/>
      <c r="F3" s="56"/>
      <c r="G3" s="55"/>
      <c r="H3" s="55"/>
    </row>
    <row r="4" spans="1:8" s="53" customFormat="1" x14ac:dyDescent="0.25">
      <c r="A4" s="57"/>
      <c r="B4" s="57"/>
      <c r="C4" s="57"/>
      <c r="D4" s="55"/>
      <c r="E4" s="56"/>
      <c r="F4" s="56"/>
      <c r="G4" s="55"/>
      <c r="H4" s="55"/>
    </row>
    <row r="5" spans="1:8" s="53" customFormat="1" x14ac:dyDescent="0.25">
      <c r="A5" s="54" t="s">
        <v>644</v>
      </c>
      <c r="B5" s="54"/>
      <c r="C5" s="54"/>
      <c r="D5" s="59" t="s">
        <v>143</v>
      </c>
      <c r="E5" s="56"/>
      <c r="F5" s="56"/>
      <c r="G5" s="55"/>
      <c r="H5" s="64"/>
    </row>
    <row r="6" spans="1:8" s="53" customFormat="1" x14ac:dyDescent="0.25">
      <c r="A6" s="54"/>
      <c r="B6" s="58" t="s">
        <v>144</v>
      </c>
      <c r="C6" s="58"/>
      <c r="D6" s="127" t="s">
        <v>18</v>
      </c>
      <c r="E6" s="107" t="s">
        <v>11</v>
      </c>
      <c r="F6" s="107">
        <v>1</v>
      </c>
      <c r="G6" s="126"/>
      <c r="H6" s="100">
        <f t="shared" ref="H6:H7" si="0">F6*G6</f>
        <v>0</v>
      </c>
    </row>
    <row r="7" spans="1:8" s="53" customFormat="1" x14ac:dyDescent="0.25">
      <c r="A7" s="54"/>
      <c r="B7" s="58" t="s">
        <v>145</v>
      </c>
      <c r="C7" s="58"/>
      <c r="D7" s="127" t="s">
        <v>19</v>
      </c>
      <c r="E7" s="107" t="s">
        <v>11</v>
      </c>
      <c r="F7" s="107">
        <v>1</v>
      </c>
      <c r="G7" s="126"/>
      <c r="H7" s="100">
        <f t="shared" si="0"/>
        <v>0</v>
      </c>
    </row>
    <row r="8" spans="1:8" s="53" customFormat="1" x14ac:dyDescent="0.25">
      <c r="A8" s="54"/>
      <c r="B8" s="58" t="s">
        <v>146</v>
      </c>
      <c r="C8" s="58"/>
      <c r="D8" s="127" t="s">
        <v>147</v>
      </c>
      <c r="E8" s="107"/>
      <c r="F8" s="56"/>
      <c r="G8" s="104"/>
      <c r="H8" s="100"/>
    </row>
    <row r="9" spans="1:8" s="53" customFormat="1" x14ac:dyDescent="0.25">
      <c r="A9" s="54"/>
      <c r="B9" s="58"/>
      <c r="C9" s="82" t="s">
        <v>15</v>
      </c>
      <c r="D9" s="245" t="s">
        <v>645</v>
      </c>
      <c r="E9" s="107" t="s">
        <v>42</v>
      </c>
      <c r="F9" s="227">
        <v>3</v>
      </c>
      <c r="G9" s="104"/>
      <c r="H9" s="100">
        <f t="shared" ref="H9:H14" si="1">F9*G9</f>
        <v>0</v>
      </c>
    </row>
    <row r="10" spans="1:8" s="53" customFormat="1" x14ac:dyDescent="0.25">
      <c r="A10" s="54"/>
      <c r="B10" s="58"/>
      <c r="C10" s="82" t="s">
        <v>17</v>
      </c>
      <c r="D10" s="245" t="s">
        <v>646</v>
      </c>
      <c r="E10" s="107" t="s">
        <v>42</v>
      </c>
      <c r="F10" s="227">
        <v>18</v>
      </c>
      <c r="G10" s="104"/>
      <c r="H10" s="100">
        <f t="shared" si="1"/>
        <v>0</v>
      </c>
    </row>
    <row r="11" spans="1:8" s="53" customFormat="1" x14ac:dyDescent="0.25">
      <c r="A11" s="54"/>
      <c r="B11" s="58" t="s">
        <v>647</v>
      </c>
      <c r="C11" s="82"/>
      <c r="D11" s="245" t="s">
        <v>651</v>
      </c>
      <c r="E11" s="107"/>
      <c r="F11" s="56"/>
      <c r="G11" s="104"/>
      <c r="H11" s="100"/>
    </row>
    <row r="12" spans="1:8" s="53" customFormat="1" x14ac:dyDescent="0.25">
      <c r="A12" s="54"/>
      <c r="B12" s="58"/>
      <c r="C12" s="82" t="s">
        <v>15</v>
      </c>
      <c r="D12" s="245" t="s">
        <v>648</v>
      </c>
      <c r="E12" s="107" t="s">
        <v>653</v>
      </c>
      <c r="F12" s="56">
        <v>1</v>
      </c>
      <c r="G12" s="104"/>
      <c r="H12" s="100">
        <f t="shared" si="1"/>
        <v>0</v>
      </c>
    </row>
    <row r="13" spans="1:8" s="53" customFormat="1" x14ac:dyDescent="0.25">
      <c r="A13" s="54"/>
      <c r="B13" s="58"/>
      <c r="C13" s="82" t="s">
        <v>17</v>
      </c>
      <c r="D13" s="245" t="s">
        <v>649</v>
      </c>
      <c r="E13" s="107" t="s">
        <v>653</v>
      </c>
      <c r="F13" s="56">
        <v>1</v>
      </c>
      <c r="G13" s="104"/>
      <c r="H13" s="100">
        <f t="shared" si="1"/>
        <v>0</v>
      </c>
    </row>
    <row r="14" spans="1:8" s="53" customFormat="1" x14ac:dyDescent="0.25">
      <c r="A14" s="54"/>
      <c r="B14" s="58"/>
      <c r="C14" s="82" t="s">
        <v>30</v>
      </c>
      <c r="D14" s="245" t="s">
        <v>652</v>
      </c>
      <c r="E14" s="107" t="s">
        <v>42</v>
      </c>
      <c r="F14" s="56">
        <v>4</v>
      </c>
      <c r="G14" s="104"/>
      <c r="H14" s="100">
        <f t="shared" si="1"/>
        <v>0</v>
      </c>
    </row>
    <row r="15" spans="1:8" s="53" customFormat="1" x14ac:dyDescent="0.25">
      <c r="A15" s="54"/>
      <c r="B15" s="58"/>
      <c r="C15" s="82" t="s">
        <v>20</v>
      </c>
      <c r="D15" s="245" t="s">
        <v>650</v>
      </c>
      <c r="E15" s="107" t="s">
        <v>371</v>
      </c>
      <c r="F15" s="56" t="s">
        <v>608</v>
      </c>
      <c r="G15" s="104" t="s">
        <v>609</v>
      </c>
      <c r="H15" s="100">
        <v>85000</v>
      </c>
    </row>
    <row r="16" spans="1:8" s="53" customFormat="1" ht="15.6" x14ac:dyDescent="0.25">
      <c r="A16" s="54" t="s">
        <v>148</v>
      </c>
      <c r="B16" s="58"/>
      <c r="C16" s="82"/>
      <c r="D16" s="128" t="s">
        <v>149</v>
      </c>
      <c r="E16" s="130" t="s">
        <v>150</v>
      </c>
      <c r="F16" s="56">
        <v>30</v>
      </c>
      <c r="G16" s="104"/>
      <c r="H16" s="100">
        <f>F16*G16</f>
        <v>0</v>
      </c>
    </row>
    <row r="17" spans="1:8" s="53" customFormat="1" x14ac:dyDescent="0.25">
      <c r="A17" s="54" t="s">
        <v>774</v>
      </c>
      <c r="B17" s="58"/>
      <c r="C17" s="82"/>
      <c r="D17" s="128" t="s">
        <v>776</v>
      </c>
      <c r="E17" s="130"/>
      <c r="F17" s="56"/>
      <c r="G17" s="104"/>
      <c r="H17" s="100"/>
    </row>
    <row r="18" spans="1:8" s="53" customFormat="1" x14ac:dyDescent="0.25">
      <c r="A18" s="54"/>
      <c r="B18" s="58" t="s">
        <v>777</v>
      </c>
      <c r="C18" s="82" t="s">
        <v>15</v>
      </c>
      <c r="D18" s="245" t="s">
        <v>775</v>
      </c>
      <c r="E18" s="130"/>
      <c r="F18" s="56"/>
      <c r="G18" s="104"/>
      <c r="H18" s="100"/>
    </row>
    <row r="19" spans="1:8" s="53" customFormat="1" x14ac:dyDescent="0.25">
      <c r="A19" s="54"/>
      <c r="B19" s="58"/>
      <c r="C19" s="82"/>
      <c r="D19" s="60" t="s">
        <v>778</v>
      </c>
      <c r="E19" s="107" t="s">
        <v>371</v>
      </c>
      <c r="F19" s="56" t="s">
        <v>608</v>
      </c>
      <c r="G19" s="104" t="s">
        <v>609</v>
      </c>
      <c r="H19" s="100">
        <v>400000</v>
      </c>
    </row>
    <row r="20" spans="1:8" s="53" customFormat="1" ht="26.4" x14ac:dyDescent="0.25">
      <c r="A20" s="54"/>
      <c r="B20" s="58"/>
      <c r="C20" s="82"/>
      <c r="D20" s="60" t="s">
        <v>779</v>
      </c>
      <c r="E20" s="61" t="s">
        <v>253</v>
      </c>
      <c r="F20" s="106">
        <f>H19</f>
        <v>400000</v>
      </c>
      <c r="G20" s="478"/>
      <c r="H20" s="100">
        <f>G20*F20</f>
        <v>0</v>
      </c>
    </row>
    <row r="21" spans="1:8" s="53" customFormat="1" x14ac:dyDescent="0.25">
      <c r="A21" s="54"/>
      <c r="B21" s="58"/>
      <c r="C21" s="82" t="s">
        <v>17</v>
      </c>
      <c r="D21" s="60" t="s">
        <v>780</v>
      </c>
      <c r="E21" s="130"/>
      <c r="F21" s="56"/>
      <c r="G21" s="104"/>
      <c r="H21" s="253"/>
    </row>
    <row r="22" spans="1:8" s="53" customFormat="1" x14ac:dyDescent="0.25">
      <c r="A22" s="54"/>
      <c r="B22" s="58"/>
      <c r="C22" s="82"/>
      <c r="D22" s="60" t="s">
        <v>781</v>
      </c>
      <c r="E22" s="63" t="s">
        <v>295</v>
      </c>
      <c r="F22" s="107" t="s">
        <v>607</v>
      </c>
      <c r="G22" s="126" t="s">
        <v>413</v>
      </c>
      <c r="H22" s="345">
        <v>300000</v>
      </c>
    </row>
    <row r="23" spans="1:8" s="53" customFormat="1" ht="26.4" x14ac:dyDescent="0.25">
      <c r="A23" s="54"/>
      <c r="B23" s="58"/>
      <c r="C23" s="82"/>
      <c r="D23" s="60" t="s">
        <v>782</v>
      </c>
      <c r="E23" s="63" t="s">
        <v>295</v>
      </c>
      <c r="F23" s="107" t="s">
        <v>607</v>
      </c>
      <c r="G23" s="126" t="s">
        <v>413</v>
      </c>
      <c r="H23" s="345">
        <v>300000</v>
      </c>
    </row>
    <row r="24" spans="1:8" s="53" customFormat="1" x14ac:dyDescent="0.25">
      <c r="A24" s="54"/>
      <c r="B24" s="58"/>
      <c r="C24" s="82"/>
      <c r="D24" s="60" t="s">
        <v>783</v>
      </c>
      <c r="E24" s="63" t="s">
        <v>295</v>
      </c>
      <c r="F24" s="107" t="s">
        <v>607</v>
      </c>
      <c r="G24" s="126" t="s">
        <v>413</v>
      </c>
      <c r="H24" s="345">
        <v>300000</v>
      </c>
    </row>
    <row r="25" spans="1:8" s="53" customFormat="1" ht="26.4" x14ac:dyDescent="0.25">
      <c r="A25" s="54"/>
      <c r="B25" s="58"/>
      <c r="C25" s="82"/>
      <c r="D25" s="60" t="s">
        <v>785</v>
      </c>
      <c r="E25" s="61" t="s">
        <v>253</v>
      </c>
      <c r="F25" s="106">
        <f>H22+H23</f>
        <v>600000</v>
      </c>
      <c r="G25" s="478"/>
      <c r="H25" s="253">
        <f>G25*F25</f>
        <v>0</v>
      </c>
    </row>
    <row r="26" spans="1:8" s="53" customFormat="1" ht="26.4" x14ac:dyDescent="0.25">
      <c r="A26" s="54"/>
      <c r="B26" s="58"/>
      <c r="C26" s="82"/>
      <c r="D26" s="60" t="s">
        <v>786</v>
      </c>
      <c r="E26" s="61" t="s">
        <v>253</v>
      </c>
      <c r="F26" s="106">
        <f>H24</f>
        <v>300000</v>
      </c>
      <c r="G26" s="478"/>
      <c r="H26" s="253">
        <f>G26*F26</f>
        <v>0</v>
      </c>
    </row>
    <row r="27" spans="1:8" s="53" customFormat="1" x14ac:dyDescent="0.25">
      <c r="A27" s="54"/>
      <c r="B27" s="58"/>
      <c r="C27" s="82" t="s">
        <v>30</v>
      </c>
      <c r="D27" s="60" t="s">
        <v>784</v>
      </c>
      <c r="E27" s="63"/>
      <c r="F27" s="107"/>
      <c r="G27" s="126"/>
      <c r="H27" s="345"/>
    </row>
    <row r="28" spans="1:8" s="53" customFormat="1" x14ac:dyDescent="0.25">
      <c r="A28" s="54"/>
      <c r="B28" s="58"/>
      <c r="C28" s="58"/>
      <c r="D28" s="60" t="s">
        <v>828</v>
      </c>
      <c r="E28" s="63" t="s">
        <v>295</v>
      </c>
      <c r="F28" s="13" t="s">
        <v>607</v>
      </c>
      <c r="G28" s="126" t="s">
        <v>413</v>
      </c>
      <c r="H28" s="345">
        <v>120000</v>
      </c>
    </row>
    <row r="29" spans="1:8" s="53" customFormat="1" ht="26.4" x14ac:dyDescent="0.25">
      <c r="A29" s="54"/>
      <c r="B29" s="58"/>
      <c r="C29" s="58"/>
      <c r="D29" s="60" t="s">
        <v>829</v>
      </c>
      <c r="E29" s="61" t="s">
        <v>253</v>
      </c>
      <c r="F29" s="106">
        <f>H28</f>
        <v>120000</v>
      </c>
      <c r="G29" s="478"/>
      <c r="H29" s="253">
        <f>G29*F29</f>
        <v>0</v>
      </c>
    </row>
    <row r="30" spans="1:8" s="53" customFormat="1" x14ac:dyDescent="0.25">
      <c r="A30" s="54"/>
      <c r="B30" s="58"/>
      <c r="C30" s="58"/>
      <c r="D30" s="307"/>
      <c r="E30" s="107"/>
      <c r="F30" s="105"/>
      <c r="G30" s="99"/>
      <c r="H30" s="55"/>
    </row>
    <row r="31" spans="1:8" x14ac:dyDescent="0.25">
      <c r="A31" s="86" t="s">
        <v>12</v>
      </c>
      <c r="B31" s="87"/>
      <c r="C31" s="124"/>
      <c r="D31" s="88"/>
      <c r="E31" s="183"/>
      <c r="F31" s="183"/>
      <c r="G31" s="183"/>
      <c r="H31" s="125">
        <f>SUM(H5:H30)</f>
        <v>1505000</v>
      </c>
    </row>
    <row r="32" spans="1:8" x14ac:dyDescent="0.25">
      <c r="A32" s="129"/>
      <c r="B32" s="129"/>
      <c r="C32" s="129"/>
      <c r="D32" s="129"/>
      <c r="E32" s="129"/>
      <c r="F32" s="129"/>
      <c r="G32" s="129"/>
      <c r="H32" s="129"/>
    </row>
    <row r="167" spans="1:6" x14ac:dyDescent="0.25">
      <c r="F167" s="92" t="s">
        <v>85</v>
      </c>
    </row>
    <row r="168" spans="1:6" x14ac:dyDescent="0.25">
      <c r="F168" s="92" t="s">
        <v>85</v>
      </c>
    </row>
    <row r="170" spans="1:6" x14ac:dyDescent="0.25">
      <c r="A170" s="93"/>
    </row>
    <row r="171" spans="1:6" x14ac:dyDescent="0.25">
      <c r="A171" s="93"/>
      <c r="B171" s="94"/>
    </row>
    <row r="172" spans="1:6" x14ac:dyDescent="0.25">
      <c r="A172" s="93"/>
      <c r="B172" s="94"/>
    </row>
    <row r="173" spans="1:6" ht="52.8" x14ac:dyDescent="0.25">
      <c r="A173" s="93" t="s">
        <v>414</v>
      </c>
      <c r="B173" s="94"/>
      <c r="E173" s="95" t="s">
        <v>415</v>
      </c>
    </row>
    <row r="174" spans="1:6" ht="66" x14ac:dyDescent="0.25">
      <c r="A174" s="93"/>
      <c r="B174" s="90" t="s">
        <v>416</v>
      </c>
      <c r="E174" s="96" t="s">
        <v>417</v>
      </c>
    </row>
    <row r="175" spans="1:6" x14ac:dyDescent="0.25">
      <c r="A175" s="93"/>
      <c r="E175" s="97" t="s">
        <v>403</v>
      </c>
    </row>
    <row r="176" spans="1:6" x14ac:dyDescent="0.25">
      <c r="A176" s="93"/>
      <c r="E176" s="97" t="s">
        <v>403</v>
      </c>
    </row>
    <row r="177" spans="1:5" ht="39.6" x14ac:dyDescent="0.25">
      <c r="A177" s="93" t="s">
        <v>418</v>
      </c>
      <c r="E177" s="95" t="s">
        <v>419</v>
      </c>
    </row>
    <row r="178" spans="1:5" ht="26.4" x14ac:dyDescent="0.25">
      <c r="A178" s="93"/>
      <c r="B178" s="90" t="s">
        <v>420</v>
      </c>
      <c r="E178" s="96" t="s">
        <v>423</v>
      </c>
    </row>
    <row r="179" spans="1:5" ht="26.4" x14ac:dyDescent="0.25">
      <c r="A179" s="93"/>
      <c r="B179" s="94" t="s">
        <v>421</v>
      </c>
      <c r="E179" s="96" t="s">
        <v>424</v>
      </c>
    </row>
    <row r="180" spans="1:5" ht="39.6" x14ac:dyDescent="0.25">
      <c r="A180" s="93"/>
      <c r="B180" s="94" t="s">
        <v>422</v>
      </c>
      <c r="E180" s="96" t="s">
        <v>397</v>
      </c>
    </row>
    <row r="181" spans="1:5" ht="51" x14ac:dyDescent="0.25">
      <c r="A181" s="93" t="s">
        <v>426</v>
      </c>
      <c r="B181" s="94"/>
      <c r="E181" s="98" t="s">
        <v>427</v>
      </c>
    </row>
    <row r="182" spans="1:5" x14ac:dyDescent="0.25">
      <c r="A182" s="93"/>
      <c r="B182" s="94" t="s">
        <v>425</v>
      </c>
    </row>
    <row r="183" spans="1:5" x14ac:dyDescent="0.25">
      <c r="A183" s="93"/>
      <c r="B183" s="94"/>
    </row>
    <row r="184" spans="1:5" x14ac:dyDescent="0.25">
      <c r="A184" s="93"/>
      <c r="B184" s="94"/>
    </row>
    <row r="185" spans="1:5" x14ac:dyDescent="0.25">
      <c r="A185" s="93"/>
      <c r="B185" s="94"/>
    </row>
    <row r="186" spans="1:5" x14ac:dyDescent="0.25">
      <c r="A186" s="93"/>
      <c r="B186" s="94"/>
    </row>
    <row r="187" spans="1:5" x14ac:dyDescent="0.25">
      <c r="B187" s="90" t="s">
        <v>428</v>
      </c>
    </row>
  </sheetData>
  <customSheetViews>
    <customSheetView guid="{D9A5B569-290F-4F90-A43F-DD82022D6BA1}" showPageBreaks="1" printArea="1" view="pageBreakPreview" topLeftCell="A21">
      <selection activeCell="G29" activeCellId="3" sqref="G20 G25 G26 G29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1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  <customSheetView guid="{5F332EA1-66F9-4534-98C2-3792B5EB04BE}" showPageBreaks="1" printArea="1" view="pageBreakPreview">
      <selection activeCell="F12" sqref="F12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2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</customSheetViews>
  <mergeCells count="1">
    <mergeCell ref="E1:H1"/>
  </mergeCells>
  <pageMargins left="0.74803149606299213" right="0.74803149606299213" top="0.98425196850393704" bottom="0.98425196850393704" header="0.51181102362204722" footer="0.51181102362204722"/>
  <pageSetup paperSize="9" scale="58" firstPageNumber="14" orientation="portrait" useFirstPageNumber="1" r:id="rId3"/>
  <headerFooter alignWithMargins="0">
    <oddHeader>&amp;LCONTRACT SANRAL C.002-0.29-2018/1
FOR TRAINING AND CONSTRUCTION MANAGEMENT OF COMMUNITIES AND SMME CONTRACTORS ON OR NEAR NATIONAL ROAD R.573, SECTION 3 FROM KM 6.50 TO KM 13.30 - FROM SLOVO TO MOUTSIYA MALL</oddHeader>
    <oddFooter>&amp;RC-&amp;P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4">
    <tabColor rgb="FF92D050"/>
  </sheetPr>
  <dimension ref="A1:H1048510"/>
  <sheetViews>
    <sheetView view="pageBreakPreview" topLeftCell="A70" zoomScaleNormal="100" zoomScaleSheetLayoutView="100" workbookViewId="0">
      <selection activeCell="F68" sqref="F68"/>
    </sheetView>
  </sheetViews>
  <sheetFormatPr defaultRowHeight="13.2" x14ac:dyDescent="0.25"/>
  <cols>
    <col min="1" max="1" width="9.33203125" style="50" customWidth="1"/>
    <col min="2" max="2" width="9" style="90" bestFit="1" customWidth="1"/>
    <col min="3" max="3" width="40.6640625" style="50" customWidth="1"/>
    <col min="4" max="4" width="17.44140625" style="50" bestFit="1" customWidth="1"/>
    <col min="5" max="7" width="20.6640625" style="50" customWidth="1"/>
    <col min="8" max="256" width="9.109375" style="50"/>
    <col min="257" max="257" width="9.33203125" style="50" customWidth="1"/>
    <col min="258" max="258" width="6.6640625" style="50" customWidth="1"/>
    <col min="259" max="259" width="40.6640625" style="50" customWidth="1"/>
    <col min="260" max="263" width="9.33203125" style="50" customWidth="1"/>
    <col min="264" max="512" width="9.109375" style="50"/>
    <col min="513" max="513" width="9.33203125" style="50" customWidth="1"/>
    <col min="514" max="514" width="6.6640625" style="50" customWidth="1"/>
    <col min="515" max="515" width="40.6640625" style="50" customWidth="1"/>
    <col min="516" max="519" width="9.33203125" style="50" customWidth="1"/>
    <col min="520" max="768" width="9.109375" style="50"/>
    <col min="769" max="769" width="9.33203125" style="50" customWidth="1"/>
    <col min="770" max="770" width="6.6640625" style="50" customWidth="1"/>
    <col min="771" max="771" width="40.6640625" style="50" customWidth="1"/>
    <col min="772" max="775" width="9.33203125" style="50" customWidth="1"/>
    <col min="776" max="1024" width="9.109375" style="50"/>
    <col min="1025" max="1025" width="9.33203125" style="50" customWidth="1"/>
    <col min="1026" max="1026" width="6.6640625" style="50" customWidth="1"/>
    <col min="1027" max="1027" width="40.6640625" style="50" customWidth="1"/>
    <col min="1028" max="1031" width="9.33203125" style="50" customWidth="1"/>
    <col min="1032" max="1280" width="9.109375" style="50"/>
    <col min="1281" max="1281" width="9.33203125" style="50" customWidth="1"/>
    <col min="1282" max="1282" width="6.6640625" style="50" customWidth="1"/>
    <col min="1283" max="1283" width="40.6640625" style="50" customWidth="1"/>
    <col min="1284" max="1287" width="9.33203125" style="50" customWidth="1"/>
    <col min="1288" max="1536" width="9.109375" style="50"/>
    <col min="1537" max="1537" width="9.33203125" style="50" customWidth="1"/>
    <col min="1538" max="1538" width="6.6640625" style="50" customWidth="1"/>
    <col min="1539" max="1539" width="40.6640625" style="50" customWidth="1"/>
    <col min="1540" max="1543" width="9.33203125" style="50" customWidth="1"/>
    <col min="1544" max="1792" width="9.109375" style="50"/>
    <col min="1793" max="1793" width="9.33203125" style="50" customWidth="1"/>
    <col min="1794" max="1794" width="6.6640625" style="50" customWidth="1"/>
    <col min="1795" max="1795" width="40.6640625" style="50" customWidth="1"/>
    <col min="1796" max="1799" width="9.33203125" style="50" customWidth="1"/>
    <col min="1800" max="2048" width="9.109375" style="50"/>
    <col min="2049" max="2049" width="9.33203125" style="50" customWidth="1"/>
    <col min="2050" max="2050" width="6.6640625" style="50" customWidth="1"/>
    <col min="2051" max="2051" width="40.6640625" style="50" customWidth="1"/>
    <col min="2052" max="2055" width="9.33203125" style="50" customWidth="1"/>
    <col min="2056" max="2304" width="9.109375" style="50"/>
    <col min="2305" max="2305" width="9.33203125" style="50" customWidth="1"/>
    <col min="2306" max="2306" width="6.6640625" style="50" customWidth="1"/>
    <col min="2307" max="2307" width="40.6640625" style="50" customWidth="1"/>
    <col min="2308" max="2311" width="9.33203125" style="50" customWidth="1"/>
    <col min="2312" max="2560" width="9.109375" style="50"/>
    <col min="2561" max="2561" width="9.33203125" style="50" customWidth="1"/>
    <col min="2562" max="2562" width="6.6640625" style="50" customWidth="1"/>
    <col min="2563" max="2563" width="40.6640625" style="50" customWidth="1"/>
    <col min="2564" max="2567" width="9.33203125" style="50" customWidth="1"/>
    <col min="2568" max="2816" width="9.109375" style="50"/>
    <col min="2817" max="2817" width="9.33203125" style="50" customWidth="1"/>
    <col min="2818" max="2818" width="6.6640625" style="50" customWidth="1"/>
    <col min="2819" max="2819" width="40.6640625" style="50" customWidth="1"/>
    <col min="2820" max="2823" width="9.33203125" style="50" customWidth="1"/>
    <col min="2824" max="3072" width="9.109375" style="50"/>
    <col min="3073" max="3073" width="9.33203125" style="50" customWidth="1"/>
    <col min="3074" max="3074" width="6.6640625" style="50" customWidth="1"/>
    <col min="3075" max="3075" width="40.6640625" style="50" customWidth="1"/>
    <col min="3076" max="3079" width="9.33203125" style="50" customWidth="1"/>
    <col min="3080" max="3328" width="9.109375" style="50"/>
    <col min="3329" max="3329" width="9.33203125" style="50" customWidth="1"/>
    <col min="3330" max="3330" width="6.6640625" style="50" customWidth="1"/>
    <col min="3331" max="3331" width="40.6640625" style="50" customWidth="1"/>
    <col min="3332" max="3335" width="9.33203125" style="50" customWidth="1"/>
    <col min="3336" max="3584" width="9.109375" style="50"/>
    <col min="3585" max="3585" width="9.33203125" style="50" customWidth="1"/>
    <col min="3586" max="3586" width="6.6640625" style="50" customWidth="1"/>
    <col min="3587" max="3587" width="40.6640625" style="50" customWidth="1"/>
    <col min="3588" max="3591" width="9.33203125" style="50" customWidth="1"/>
    <col min="3592" max="3840" width="9.109375" style="50"/>
    <col min="3841" max="3841" width="9.33203125" style="50" customWidth="1"/>
    <col min="3842" max="3842" width="6.6640625" style="50" customWidth="1"/>
    <col min="3843" max="3843" width="40.6640625" style="50" customWidth="1"/>
    <col min="3844" max="3847" width="9.33203125" style="50" customWidth="1"/>
    <col min="3848" max="4096" width="9.109375" style="50"/>
    <col min="4097" max="4097" width="9.33203125" style="50" customWidth="1"/>
    <col min="4098" max="4098" width="6.6640625" style="50" customWidth="1"/>
    <col min="4099" max="4099" width="40.6640625" style="50" customWidth="1"/>
    <col min="4100" max="4103" width="9.33203125" style="50" customWidth="1"/>
    <col min="4104" max="4352" width="9.109375" style="50"/>
    <col min="4353" max="4353" width="9.33203125" style="50" customWidth="1"/>
    <col min="4354" max="4354" width="6.6640625" style="50" customWidth="1"/>
    <col min="4355" max="4355" width="40.6640625" style="50" customWidth="1"/>
    <col min="4356" max="4359" width="9.33203125" style="50" customWidth="1"/>
    <col min="4360" max="4608" width="9.109375" style="50"/>
    <col min="4609" max="4609" width="9.33203125" style="50" customWidth="1"/>
    <col min="4610" max="4610" width="6.6640625" style="50" customWidth="1"/>
    <col min="4611" max="4611" width="40.6640625" style="50" customWidth="1"/>
    <col min="4612" max="4615" width="9.33203125" style="50" customWidth="1"/>
    <col min="4616" max="4864" width="9.109375" style="50"/>
    <col min="4865" max="4865" width="9.33203125" style="50" customWidth="1"/>
    <col min="4866" max="4866" width="6.6640625" style="50" customWidth="1"/>
    <col min="4867" max="4867" width="40.6640625" style="50" customWidth="1"/>
    <col min="4868" max="4871" width="9.33203125" style="50" customWidth="1"/>
    <col min="4872" max="5120" width="9.109375" style="50"/>
    <col min="5121" max="5121" width="9.33203125" style="50" customWidth="1"/>
    <col min="5122" max="5122" width="6.6640625" style="50" customWidth="1"/>
    <col min="5123" max="5123" width="40.6640625" style="50" customWidth="1"/>
    <col min="5124" max="5127" width="9.33203125" style="50" customWidth="1"/>
    <col min="5128" max="5376" width="9.109375" style="50"/>
    <col min="5377" max="5377" width="9.33203125" style="50" customWidth="1"/>
    <col min="5378" max="5378" width="6.6640625" style="50" customWidth="1"/>
    <col min="5379" max="5379" width="40.6640625" style="50" customWidth="1"/>
    <col min="5380" max="5383" width="9.33203125" style="50" customWidth="1"/>
    <col min="5384" max="5632" width="9.109375" style="50"/>
    <col min="5633" max="5633" width="9.33203125" style="50" customWidth="1"/>
    <col min="5634" max="5634" width="6.6640625" style="50" customWidth="1"/>
    <col min="5635" max="5635" width="40.6640625" style="50" customWidth="1"/>
    <col min="5636" max="5639" width="9.33203125" style="50" customWidth="1"/>
    <col min="5640" max="5888" width="9.109375" style="50"/>
    <col min="5889" max="5889" width="9.33203125" style="50" customWidth="1"/>
    <col min="5890" max="5890" width="6.6640625" style="50" customWidth="1"/>
    <col min="5891" max="5891" width="40.6640625" style="50" customWidth="1"/>
    <col min="5892" max="5895" width="9.33203125" style="50" customWidth="1"/>
    <col min="5896" max="6144" width="9.109375" style="50"/>
    <col min="6145" max="6145" width="9.33203125" style="50" customWidth="1"/>
    <col min="6146" max="6146" width="6.6640625" style="50" customWidth="1"/>
    <col min="6147" max="6147" width="40.6640625" style="50" customWidth="1"/>
    <col min="6148" max="6151" width="9.33203125" style="50" customWidth="1"/>
    <col min="6152" max="6400" width="9.109375" style="50"/>
    <col min="6401" max="6401" width="9.33203125" style="50" customWidth="1"/>
    <col min="6402" max="6402" width="6.6640625" style="50" customWidth="1"/>
    <col min="6403" max="6403" width="40.6640625" style="50" customWidth="1"/>
    <col min="6404" max="6407" width="9.33203125" style="50" customWidth="1"/>
    <col min="6408" max="6656" width="9.109375" style="50"/>
    <col min="6657" max="6657" width="9.33203125" style="50" customWidth="1"/>
    <col min="6658" max="6658" width="6.6640625" style="50" customWidth="1"/>
    <col min="6659" max="6659" width="40.6640625" style="50" customWidth="1"/>
    <col min="6660" max="6663" width="9.33203125" style="50" customWidth="1"/>
    <col min="6664" max="6912" width="9.109375" style="50"/>
    <col min="6913" max="6913" width="9.33203125" style="50" customWidth="1"/>
    <col min="6914" max="6914" width="6.6640625" style="50" customWidth="1"/>
    <col min="6915" max="6915" width="40.6640625" style="50" customWidth="1"/>
    <col min="6916" max="6919" width="9.33203125" style="50" customWidth="1"/>
    <col min="6920" max="7168" width="9.109375" style="50"/>
    <col min="7169" max="7169" width="9.33203125" style="50" customWidth="1"/>
    <col min="7170" max="7170" width="6.6640625" style="50" customWidth="1"/>
    <col min="7171" max="7171" width="40.6640625" style="50" customWidth="1"/>
    <col min="7172" max="7175" width="9.33203125" style="50" customWidth="1"/>
    <col min="7176" max="7424" width="9.109375" style="50"/>
    <col min="7425" max="7425" width="9.33203125" style="50" customWidth="1"/>
    <col min="7426" max="7426" width="6.6640625" style="50" customWidth="1"/>
    <col min="7427" max="7427" width="40.6640625" style="50" customWidth="1"/>
    <col min="7428" max="7431" width="9.33203125" style="50" customWidth="1"/>
    <col min="7432" max="7680" width="9.109375" style="50"/>
    <col min="7681" max="7681" width="9.33203125" style="50" customWidth="1"/>
    <col min="7682" max="7682" width="6.6640625" style="50" customWidth="1"/>
    <col min="7683" max="7683" width="40.6640625" style="50" customWidth="1"/>
    <col min="7684" max="7687" width="9.33203125" style="50" customWidth="1"/>
    <col min="7688" max="7936" width="9.109375" style="50"/>
    <col min="7937" max="7937" width="9.33203125" style="50" customWidth="1"/>
    <col min="7938" max="7938" width="6.6640625" style="50" customWidth="1"/>
    <col min="7939" max="7939" width="40.6640625" style="50" customWidth="1"/>
    <col min="7940" max="7943" width="9.33203125" style="50" customWidth="1"/>
    <col min="7944" max="8192" width="9.109375" style="50"/>
    <col min="8193" max="8193" width="9.33203125" style="50" customWidth="1"/>
    <col min="8194" max="8194" width="6.6640625" style="50" customWidth="1"/>
    <col min="8195" max="8195" width="40.6640625" style="50" customWidth="1"/>
    <col min="8196" max="8199" width="9.33203125" style="50" customWidth="1"/>
    <col min="8200" max="8448" width="9.109375" style="50"/>
    <col min="8449" max="8449" width="9.33203125" style="50" customWidth="1"/>
    <col min="8450" max="8450" width="6.6640625" style="50" customWidth="1"/>
    <col min="8451" max="8451" width="40.6640625" style="50" customWidth="1"/>
    <col min="8452" max="8455" width="9.33203125" style="50" customWidth="1"/>
    <col min="8456" max="8704" width="9.109375" style="50"/>
    <col min="8705" max="8705" width="9.33203125" style="50" customWidth="1"/>
    <col min="8706" max="8706" width="6.6640625" style="50" customWidth="1"/>
    <col min="8707" max="8707" width="40.6640625" style="50" customWidth="1"/>
    <col min="8708" max="8711" width="9.33203125" style="50" customWidth="1"/>
    <col min="8712" max="8960" width="9.109375" style="50"/>
    <col min="8961" max="8961" width="9.33203125" style="50" customWidth="1"/>
    <col min="8962" max="8962" width="6.6640625" style="50" customWidth="1"/>
    <col min="8963" max="8963" width="40.6640625" style="50" customWidth="1"/>
    <col min="8964" max="8967" width="9.33203125" style="50" customWidth="1"/>
    <col min="8968" max="9216" width="9.109375" style="50"/>
    <col min="9217" max="9217" width="9.33203125" style="50" customWidth="1"/>
    <col min="9218" max="9218" width="6.6640625" style="50" customWidth="1"/>
    <col min="9219" max="9219" width="40.6640625" style="50" customWidth="1"/>
    <col min="9220" max="9223" width="9.33203125" style="50" customWidth="1"/>
    <col min="9224" max="9472" width="9.109375" style="50"/>
    <col min="9473" max="9473" width="9.33203125" style="50" customWidth="1"/>
    <col min="9474" max="9474" width="6.6640625" style="50" customWidth="1"/>
    <col min="9475" max="9475" width="40.6640625" style="50" customWidth="1"/>
    <col min="9476" max="9479" width="9.33203125" style="50" customWidth="1"/>
    <col min="9480" max="9728" width="9.109375" style="50"/>
    <col min="9729" max="9729" width="9.33203125" style="50" customWidth="1"/>
    <col min="9730" max="9730" width="6.6640625" style="50" customWidth="1"/>
    <col min="9731" max="9731" width="40.6640625" style="50" customWidth="1"/>
    <col min="9732" max="9735" width="9.33203125" style="50" customWidth="1"/>
    <col min="9736" max="9984" width="9.109375" style="50"/>
    <col min="9985" max="9985" width="9.33203125" style="50" customWidth="1"/>
    <col min="9986" max="9986" width="6.6640625" style="50" customWidth="1"/>
    <col min="9987" max="9987" width="40.6640625" style="50" customWidth="1"/>
    <col min="9988" max="9991" width="9.33203125" style="50" customWidth="1"/>
    <col min="9992" max="10240" width="9.109375" style="50"/>
    <col min="10241" max="10241" width="9.33203125" style="50" customWidth="1"/>
    <col min="10242" max="10242" width="6.6640625" style="50" customWidth="1"/>
    <col min="10243" max="10243" width="40.6640625" style="50" customWidth="1"/>
    <col min="10244" max="10247" width="9.33203125" style="50" customWidth="1"/>
    <col min="10248" max="10496" width="9.109375" style="50"/>
    <col min="10497" max="10497" width="9.33203125" style="50" customWidth="1"/>
    <col min="10498" max="10498" width="6.6640625" style="50" customWidth="1"/>
    <col min="10499" max="10499" width="40.6640625" style="50" customWidth="1"/>
    <col min="10500" max="10503" width="9.33203125" style="50" customWidth="1"/>
    <col min="10504" max="10752" width="9.109375" style="50"/>
    <col min="10753" max="10753" width="9.33203125" style="50" customWidth="1"/>
    <col min="10754" max="10754" width="6.6640625" style="50" customWidth="1"/>
    <col min="10755" max="10755" width="40.6640625" style="50" customWidth="1"/>
    <col min="10756" max="10759" width="9.33203125" style="50" customWidth="1"/>
    <col min="10760" max="11008" width="9.109375" style="50"/>
    <col min="11009" max="11009" width="9.33203125" style="50" customWidth="1"/>
    <col min="11010" max="11010" width="6.6640625" style="50" customWidth="1"/>
    <col min="11011" max="11011" width="40.6640625" style="50" customWidth="1"/>
    <col min="11012" max="11015" width="9.33203125" style="50" customWidth="1"/>
    <col min="11016" max="11264" width="9.109375" style="50"/>
    <col min="11265" max="11265" width="9.33203125" style="50" customWidth="1"/>
    <col min="11266" max="11266" width="6.6640625" style="50" customWidth="1"/>
    <col min="11267" max="11267" width="40.6640625" style="50" customWidth="1"/>
    <col min="11268" max="11271" width="9.33203125" style="50" customWidth="1"/>
    <col min="11272" max="11520" width="9.109375" style="50"/>
    <col min="11521" max="11521" width="9.33203125" style="50" customWidth="1"/>
    <col min="11522" max="11522" width="6.6640625" style="50" customWidth="1"/>
    <col min="11523" max="11523" width="40.6640625" style="50" customWidth="1"/>
    <col min="11524" max="11527" width="9.33203125" style="50" customWidth="1"/>
    <col min="11528" max="11776" width="9.109375" style="50"/>
    <col min="11777" max="11777" width="9.33203125" style="50" customWidth="1"/>
    <col min="11778" max="11778" width="6.6640625" style="50" customWidth="1"/>
    <col min="11779" max="11779" width="40.6640625" style="50" customWidth="1"/>
    <col min="11780" max="11783" width="9.33203125" style="50" customWidth="1"/>
    <col min="11784" max="12032" width="9.109375" style="50"/>
    <col min="12033" max="12033" width="9.33203125" style="50" customWidth="1"/>
    <col min="12034" max="12034" width="6.6640625" style="50" customWidth="1"/>
    <col min="12035" max="12035" width="40.6640625" style="50" customWidth="1"/>
    <col min="12036" max="12039" width="9.33203125" style="50" customWidth="1"/>
    <col min="12040" max="12288" width="9.109375" style="50"/>
    <col min="12289" max="12289" width="9.33203125" style="50" customWidth="1"/>
    <col min="12290" max="12290" width="6.6640625" style="50" customWidth="1"/>
    <col min="12291" max="12291" width="40.6640625" style="50" customWidth="1"/>
    <col min="12292" max="12295" width="9.33203125" style="50" customWidth="1"/>
    <col min="12296" max="12544" width="9.109375" style="50"/>
    <col min="12545" max="12545" width="9.33203125" style="50" customWidth="1"/>
    <col min="12546" max="12546" width="6.6640625" style="50" customWidth="1"/>
    <col min="12547" max="12547" width="40.6640625" style="50" customWidth="1"/>
    <col min="12548" max="12551" width="9.33203125" style="50" customWidth="1"/>
    <col min="12552" max="12800" width="9.109375" style="50"/>
    <col min="12801" max="12801" width="9.33203125" style="50" customWidth="1"/>
    <col min="12802" max="12802" width="6.6640625" style="50" customWidth="1"/>
    <col min="12803" max="12803" width="40.6640625" style="50" customWidth="1"/>
    <col min="12804" max="12807" width="9.33203125" style="50" customWidth="1"/>
    <col min="12808" max="13056" width="9.109375" style="50"/>
    <col min="13057" max="13057" width="9.33203125" style="50" customWidth="1"/>
    <col min="13058" max="13058" width="6.6640625" style="50" customWidth="1"/>
    <col min="13059" max="13059" width="40.6640625" style="50" customWidth="1"/>
    <col min="13060" max="13063" width="9.33203125" style="50" customWidth="1"/>
    <col min="13064" max="13312" width="9.109375" style="50"/>
    <col min="13313" max="13313" width="9.33203125" style="50" customWidth="1"/>
    <col min="13314" max="13314" width="6.6640625" style="50" customWidth="1"/>
    <col min="13315" max="13315" width="40.6640625" style="50" customWidth="1"/>
    <col min="13316" max="13319" width="9.33203125" style="50" customWidth="1"/>
    <col min="13320" max="13568" width="9.109375" style="50"/>
    <col min="13569" max="13569" width="9.33203125" style="50" customWidth="1"/>
    <col min="13570" max="13570" width="6.6640625" style="50" customWidth="1"/>
    <col min="13571" max="13571" width="40.6640625" style="50" customWidth="1"/>
    <col min="13572" max="13575" width="9.33203125" style="50" customWidth="1"/>
    <col min="13576" max="13824" width="9.109375" style="50"/>
    <col min="13825" max="13825" width="9.33203125" style="50" customWidth="1"/>
    <col min="13826" max="13826" width="6.6640625" style="50" customWidth="1"/>
    <col min="13827" max="13827" width="40.6640625" style="50" customWidth="1"/>
    <col min="13828" max="13831" width="9.33203125" style="50" customWidth="1"/>
    <col min="13832" max="14080" width="9.109375" style="50"/>
    <col min="14081" max="14081" width="9.33203125" style="50" customWidth="1"/>
    <col min="14082" max="14082" width="6.6640625" style="50" customWidth="1"/>
    <col min="14083" max="14083" width="40.6640625" style="50" customWidth="1"/>
    <col min="14084" max="14087" width="9.33203125" style="50" customWidth="1"/>
    <col min="14088" max="14336" width="9.109375" style="50"/>
    <col min="14337" max="14337" width="9.33203125" style="50" customWidth="1"/>
    <col min="14338" max="14338" width="6.6640625" style="50" customWidth="1"/>
    <col min="14339" max="14339" width="40.6640625" style="50" customWidth="1"/>
    <col min="14340" max="14343" width="9.33203125" style="50" customWidth="1"/>
    <col min="14344" max="14592" width="9.109375" style="50"/>
    <col min="14593" max="14593" width="9.33203125" style="50" customWidth="1"/>
    <col min="14594" max="14594" width="6.6640625" style="50" customWidth="1"/>
    <col min="14595" max="14595" width="40.6640625" style="50" customWidth="1"/>
    <col min="14596" max="14599" width="9.33203125" style="50" customWidth="1"/>
    <col min="14600" max="14848" width="9.109375" style="50"/>
    <col min="14849" max="14849" width="9.33203125" style="50" customWidth="1"/>
    <col min="14850" max="14850" width="6.6640625" style="50" customWidth="1"/>
    <col min="14851" max="14851" width="40.6640625" style="50" customWidth="1"/>
    <col min="14852" max="14855" width="9.33203125" style="50" customWidth="1"/>
    <col min="14856" max="15104" width="9.109375" style="50"/>
    <col min="15105" max="15105" width="9.33203125" style="50" customWidth="1"/>
    <col min="15106" max="15106" width="6.6640625" style="50" customWidth="1"/>
    <col min="15107" max="15107" width="40.6640625" style="50" customWidth="1"/>
    <col min="15108" max="15111" width="9.33203125" style="50" customWidth="1"/>
    <col min="15112" max="15360" width="9.109375" style="50"/>
    <col min="15361" max="15361" width="9.33203125" style="50" customWidth="1"/>
    <col min="15362" max="15362" width="6.6640625" style="50" customWidth="1"/>
    <col min="15363" max="15363" width="40.6640625" style="50" customWidth="1"/>
    <col min="15364" max="15367" width="9.33203125" style="50" customWidth="1"/>
    <col min="15368" max="15616" width="9.109375" style="50"/>
    <col min="15617" max="15617" width="9.33203125" style="50" customWidth="1"/>
    <col min="15618" max="15618" width="6.6640625" style="50" customWidth="1"/>
    <col min="15619" max="15619" width="40.6640625" style="50" customWidth="1"/>
    <col min="15620" max="15623" width="9.33203125" style="50" customWidth="1"/>
    <col min="15624" max="15872" width="9.109375" style="50"/>
    <col min="15873" max="15873" width="9.33203125" style="50" customWidth="1"/>
    <col min="15874" max="15874" width="6.6640625" style="50" customWidth="1"/>
    <col min="15875" max="15875" width="40.6640625" style="50" customWidth="1"/>
    <col min="15876" max="15879" width="9.33203125" style="50" customWidth="1"/>
    <col min="15880" max="16128" width="9.109375" style="50"/>
    <col min="16129" max="16129" width="9.33203125" style="50" customWidth="1"/>
    <col min="16130" max="16130" width="6.6640625" style="50" customWidth="1"/>
    <col min="16131" max="16131" width="40.6640625" style="50" customWidth="1"/>
    <col min="16132" max="16135" width="9.33203125" style="50" customWidth="1"/>
    <col min="16136" max="16384" width="9.109375" style="50"/>
  </cols>
  <sheetData>
    <row r="1" spans="1:8" ht="48" customHeight="1" x14ac:dyDescent="0.25">
      <c r="A1" s="48" t="s">
        <v>795</v>
      </c>
      <c r="B1" s="49"/>
      <c r="C1" s="49"/>
      <c r="D1" s="461" t="s">
        <v>152</v>
      </c>
      <c r="E1" s="461"/>
      <c r="F1" s="461"/>
      <c r="G1" s="461"/>
    </row>
    <row r="2" spans="1:8" s="53" customFormat="1" x14ac:dyDescent="0.25">
      <c r="A2" s="51" t="s">
        <v>0</v>
      </c>
      <c r="B2" s="51"/>
      <c r="C2" s="52" t="s">
        <v>1</v>
      </c>
      <c r="D2" s="52" t="s">
        <v>2</v>
      </c>
      <c r="E2" s="52" t="s">
        <v>3</v>
      </c>
      <c r="F2" s="52" t="s">
        <v>4</v>
      </c>
      <c r="G2" s="52" t="s">
        <v>5</v>
      </c>
      <c r="H2" s="246"/>
    </row>
    <row r="3" spans="1:8" s="53" customFormat="1" x14ac:dyDescent="0.25">
      <c r="A3" s="54"/>
      <c r="B3" s="54"/>
      <c r="C3" s="55"/>
      <c r="D3" s="56"/>
      <c r="E3" s="56"/>
      <c r="F3" s="55"/>
      <c r="G3" s="55"/>
    </row>
    <row r="4" spans="1:8" s="53" customFormat="1" x14ac:dyDescent="0.25">
      <c r="A4" s="57"/>
      <c r="B4" s="57"/>
      <c r="C4" s="55"/>
      <c r="D4" s="56"/>
      <c r="E4" s="56"/>
      <c r="F4" s="55"/>
      <c r="G4" s="55"/>
    </row>
    <row r="5" spans="1:8" s="53" customFormat="1" x14ac:dyDescent="0.25">
      <c r="A5" s="58" t="s">
        <v>153</v>
      </c>
      <c r="B5" s="54"/>
      <c r="C5" s="59" t="s">
        <v>154</v>
      </c>
      <c r="D5" s="105"/>
      <c r="E5" s="105"/>
      <c r="F5" s="99"/>
      <c r="G5" s="100"/>
    </row>
    <row r="6" spans="1:8" s="53" customFormat="1" ht="15.6" x14ac:dyDescent="0.25">
      <c r="A6" s="54"/>
      <c r="B6" s="58" t="s">
        <v>155</v>
      </c>
      <c r="C6" s="60" t="s">
        <v>159</v>
      </c>
      <c r="D6" s="130" t="s">
        <v>150</v>
      </c>
      <c r="E6" s="7">
        <v>80</v>
      </c>
      <c r="F6" s="101"/>
      <c r="G6" s="100">
        <f t="shared" ref="G6:G9" si="0">E6*F6</f>
        <v>0</v>
      </c>
    </row>
    <row r="7" spans="1:8" s="53" customFormat="1" x14ac:dyDescent="0.25">
      <c r="A7" s="54"/>
      <c r="B7" s="58" t="s">
        <v>156</v>
      </c>
      <c r="C7" s="60" t="s">
        <v>6</v>
      </c>
      <c r="D7" s="107" t="s">
        <v>298</v>
      </c>
      <c r="E7" s="7">
        <v>5</v>
      </c>
      <c r="F7" s="101"/>
      <c r="G7" s="100">
        <f t="shared" si="0"/>
        <v>0</v>
      </c>
    </row>
    <row r="8" spans="1:8" s="53" customFormat="1" x14ac:dyDescent="0.25">
      <c r="A8" s="54"/>
      <c r="B8" s="58" t="s">
        <v>157</v>
      </c>
      <c r="C8" s="230" t="s">
        <v>628</v>
      </c>
      <c r="D8" s="107" t="s">
        <v>298</v>
      </c>
      <c r="E8" s="7">
        <v>4</v>
      </c>
      <c r="F8" s="101"/>
      <c r="G8" s="100">
        <f t="shared" si="0"/>
        <v>0</v>
      </c>
      <c r="H8" s="247"/>
    </row>
    <row r="9" spans="1:8" s="53" customFormat="1" x14ac:dyDescent="0.25">
      <c r="A9" s="54"/>
      <c r="B9" s="58" t="s">
        <v>158</v>
      </c>
      <c r="C9" s="230" t="s">
        <v>629</v>
      </c>
      <c r="D9" s="107" t="s">
        <v>298</v>
      </c>
      <c r="E9" s="7">
        <v>1</v>
      </c>
      <c r="F9" s="101"/>
      <c r="G9" s="100">
        <f t="shared" si="0"/>
        <v>0</v>
      </c>
      <c r="H9" s="247"/>
    </row>
    <row r="10" spans="1:8" x14ac:dyDescent="0.25">
      <c r="A10" s="65" t="s">
        <v>160</v>
      </c>
      <c r="B10" s="67"/>
      <c r="C10" s="66" t="s">
        <v>27</v>
      </c>
      <c r="D10" s="105"/>
      <c r="E10" s="105"/>
      <c r="F10" s="105"/>
      <c r="G10" s="100"/>
    </row>
    <row r="11" spans="1:8" x14ac:dyDescent="0.25">
      <c r="A11" s="65"/>
      <c r="B11" s="67" t="s">
        <v>161</v>
      </c>
      <c r="C11" s="68" t="s">
        <v>194</v>
      </c>
      <c r="D11" s="107" t="s">
        <v>298</v>
      </c>
      <c r="E11" s="7">
        <v>5</v>
      </c>
      <c r="F11" s="101"/>
      <c r="G11" s="100">
        <f t="shared" ref="G11:G43" si="1">E11*F11</f>
        <v>0</v>
      </c>
    </row>
    <row r="12" spans="1:8" x14ac:dyDescent="0.25">
      <c r="A12" s="65"/>
      <c r="B12" s="67" t="s">
        <v>162</v>
      </c>
      <c r="C12" s="68" t="s">
        <v>195</v>
      </c>
      <c r="D12" s="107" t="s">
        <v>298</v>
      </c>
      <c r="E12" s="7">
        <v>20</v>
      </c>
      <c r="F12" s="101"/>
      <c r="G12" s="100">
        <f t="shared" si="1"/>
        <v>0</v>
      </c>
    </row>
    <row r="13" spans="1:8" x14ac:dyDescent="0.25">
      <c r="A13" s="65"/>
      <c r="B13" s="67" t="s">
        <v>163</v>
      </c>
      <c r="C13" s="68" t="s">
        <v>196</v>
      </c>
      <c r="D13" s="107" t="s">
        <v>298</v>
      </c>
      <c r="E13" s="7">
        <v>5</v>
      </c>
      <c r="F13" s="101"/>
      <c r="G13" s="100">
        <f t="shared" si="1"/>
        <v>0</v>
      </c>
    </row>
    <row r="14" spans="1:8" ht="26.4" x14ac:dyDescent="0.25">
      <c r="A14" s="65"/>
      <c r="B14" s="67" t="s">
        <v>164</v>
      </c>
      <c r="C14" s="231" t="s">
        <v>630</v>
      </c>
      <c r="D14" s="107" t="s">
        <v>298</v>
      </c>
      <c r="E14" s="7">
        <v>8</v>
      </c>
      <c r="F14" s="101"/>
      <c r="G14" s="100">
        <f t="shared" si="1"/>
        <v>0</v>
      </c>
    </row>
    <row r="15" spans="1:8" x14ac:dyDescent="0.25">
      <c r="A15" s="65"/>
      <c r="B15" s="67" t="s">
        <v>165</v>
      </c>
      <c r="C15" s="231" t="s">
        <v>631</v>
      </c>
      <c r="D15" s="107" t="s">
        <v>298</v>
      </c>
      <c r="E15" s="7">
        <v>1</v>
      </c>
      <c r="F15" s="101"/>
      <c r="G15" s="100">
        <f t="shared" si="1"/>
        <v>0</v>
      </c>
    </row>
    <row r="16" spans="1:8" x14ac:dyDescent="0.25">
      <c r="A16" s="65"/>
      <c r="B16" s="67" t="s">
        <v>166</v>
      </c>
      <c r="C16" s="68" t="s">
        <v>197</v>
      </c>
      <c r="D16" s="107" t="s">
        <v>298</v>
      </c>
      <c r="E16" s="7">
        <v>3</v>
      </c>
      <c r="F16" s="101"/>
      <c r="G16" s="100">
        <f t="shared" si="1"/>
        <v>0</v>
      </c>
    </row>
    <row r="17" spans="1:7" x14ac:dyDescent="0.25">
      <c r="A17" s="65"/>
      <c r="B17" s="67" t="s">
        <v>167</v>
      </c>
      <c r="C17" s="113" t="s">
        <v>965</v>
      </c>
      <c r="D17" s="107" t="s">
        <v>298</v>
      </c>
      <c r="E17" s="7">
        <v>1</v>
      </c>
      <c r="F17" s="101"/>
      <c r="G17" s="100">
        <f t="shared" si="1"/>
        <v>0</v>
      </c>
    </row>
    <row r="18" spans="1:7" x14ac:dyDescent="0.25">
      <c r="A18" s="65"/>
      <c r="B18" s="67" t="s">
        <v>168</v>
      </c>
      <c r="C18" s="68" t="s">
        <v>198</v>
      </c>
      <c r="D18" s="107" t="s">
        <v>298</v>
      </c>
      <c r="E18" s="7">
        <v>6</v>
      </c>
      <c r="F18" s="101"/>
      <c r="G18" s="100">
        <f t="shared" si="1"/>
        <v>0</v>
      </c>
    </row>
    <row r="19" spans="1:7" x14ac:dyDescent="0.25">
      <c r="A19" s="65"/>
      <c r="B19" s="67" t="s">
        <v>169</v>
      </c>
      <c r="C19" s="68" t="s">
        <v>199</v>
      </c>
      <c r="D19" s="107" t="s">
        <v>298</v>
      </c>
      <c r="E19" s="7">
        <v>4</v>
      </c>
      <c r="F19" s="101"/>
      <c r="G19" s="100">
        <f t="shared" si="1"/>
        <v>0</v>
      </c>
    </row>
    <row r="20" spans="1:7" x14ac:dyDescent="0.25">
      <c r="A20" s="65"/>
      <c r="B20" s="67" t="s">
        <v>170</v>
      </c>
      <c r="C20" s="68" t="s">
        <v>200</v>
      </c>
      <c r="D20" s="107" t="s">
        <v>298</v>
      </c>
      <c r="E20" s="7">
        <v>5</v>
      </c>
      <c r="F20" s="101"/>
      <c r="G20" s="100">
        <f t="shared" si="1"/>
        <v>0</v>
      </c>
    </row>
    <row r="21" spans="1:7" x14ac:dyDescent="0.25">
      <c r="A21" s="65"/>
      <c r="B21" s="67" t="s">
        <v>171</v>
      </c>
      <c r="C21" s="68" t="s">
        <v>201</v>
      </c>
      <c r="D21" s="107" t="s">
        <v>298</v>
      </c>
      <c r="E21" s="7">
        <v>1</v>
      </c>
      <c r="F21" s="101"/>
      <c r="G21" s="100">
        <f t="shared" si="1"/>
        <v>0</v>
      </c>
    </row>
    <row r="22" spans="1:7" x14ac:dyDescent="0.25">
      <c r="A22" s="65"/>
      <c r="B22" s="67" t="s">
        <v>172</v>
      </c>
      <c r="C22" s="68" t="s">
        <v>202</v>
      </c>
      <c r="D22" s="107" t="s">
        <v>298</v>
      </c>
      <c r="E22" s="7">
        <v>30</v>
      </c>
      <c r="F22" s="101"/>
      <c r="G22" s="100">
        <f t="shared" si="1"/>
        <v>0</v>
      </c>
    </row>
    <row r="23" spans="1:7" x14ac:dyDescent="0.25">
      <c r="A23" s="65"/>
      <c r="B23" s="67" t="s">
        <v>173</v>
      </c>
      <c r="C23" s="68" t="s">
        <v>203</v>
      </c>
      <c r="D23" s="107" t="s">
        <v>298</v>
      </c>
      <c r="E23" s="7">
        <v>5</v>
      </c>
      <c r="F23" s="101"/>
      <c r="G23" s="100">
        <f t="shared" si="1"/>
        <v>0</v>
      </c>
    </row>
    <row r="24" spans="1:7" ht="26.4" x14ac:dyDescent="0.25">
      <c r="A24" s="65"/>
      <c r="B24" s="67" t="s">
        <v>174</v>
      </c>
      <c r="C24" s="68" t="s">
        <v>614</v>
      </c>
      <c r="D24" s="107" t="s">
        <v>298</v>
      </c>
      <c r="E24" s="7">
        <v>10</v>
      </c>
      <c r="F24" s="101"/>
      <c r="G24" s="100">
        <f t="shared" si="1"/>
        <v>0</v>
      </c>
    </row>
    <row r="25" spans="1:7" ht="14.25" customHeight="1" x14ac:dyDescent="0.25">
      <c r="A25" s="65"/>
      <c r="B25" s="67" t="s">
        <v>175</v>
      </c>
      <c r="C25" s="68" t="s">
        <v>615</v>
      </c>
      <c r="D25" s="107" t="s">
        <v>298</v>
      </c>
      <c r="E25" s="7">
        <v>10</v>
      </c>
      <c r="F25" s="101"/>
      <c r="G25" s="100">
        <f t="shared" si="1"/>
        <v>0</v>
      </c>
    </row>
    <row r="26" spans="1:7" x14ac:dyDescent="0.25">
      <c r="A26" s="65"/>
      <c r="B26" s="67" t="s">
        <v>176</v>
      </c>
      <c r="C26" s="68" t="s">
        <v>204</v>
      </c>
      <c r="D26" s="107" t="s">
        <v>298</v>
      </c>
      <c r="E26" s="7">
        <v>10</v>
      </c>
      <c r="F26" s="101"/>
      <c r="G26" s="100">
        <f t="shared" si="1"/>
        <v>0</v>
      </c>
    </row>
    <row r="27" spans="1:7" x14ac:dyDescent="0.25">
      <c r="A27" s="65"/>
      <c r="B27" s="67" t="s">
        <v>177</v>
      </c>
      <c r="C27" s="68" t="s">
        <v>205</v>
      </c>
      <c r="D27" s="107" t="s">
        <v>298</v>
      </c>
      <c r="E27" s="7">
        <v>5</v>
      </c>
      <c r="F27" s="101"/>
      <c r="G27" s="100">
        <f t="shared" si="1"/>
        <v>0</v>
      </c>
    </row>
    <row r="28" spans="1:7" x14ac:dyDescent="0.25">
      <c r="A28" s="65"/>
      <c r="B28" s="67" t="s">
        <v>178</v>
      </c>
      <c r="C28" s="351" t="s">
        <v>206</v>
      </c>
      <c r="D28" s="107" t="s">
        <v>298</v>
      </c>
      <c r="E28" s="7">
        <v>4</v>
      </c>
      <c r="F28" s="101"/>
      <c r="G28" s="100">
        <f t="shared" si="1"/>
        <v>0</v>
      </c>
    </row>
    <row r="29" spans="1:7" x14ac:dyDescent="0.25">
      <c r="A29" s="65"/>
      <c r="B29" s="67" t="s">
        <v>179</v>
      </c>
      <c r="C29" s="351" t="s">
        <v>207</v>
      </c>
      <c r="D29" s="107" t="s">
        <v>298</v>
      </c>
      <c r="E29" s="7">
        <v>8</v>
      </c>
      <c r="F29" s="101"/>
      <c r="G29" s="100">
        <f t="shared" si="1"/>
        <v>0</v>
      </c>
    </row>
    <row r="30" spans="1:7" x14ac:dyDescent="0.25">
      <c r="A30" s="65"/>
      <c r="B30" s="67" t="s">
        <v>180</v>
      </c>
      <c r="C30" s="68" t="s">
        <v>208</v>
      </c>
      <c r="D30" s="107" t="s">
        <v>298</v>
      </c>
      <c r="E30" s="7">
        <v>8</v>
      </c>
      <c r="F30" s="101"/>
      <c r="G30" s="100">
        <f t="shared" si="1"/>
        <v>0</v>
      </c>
    </row>
    <row r="31" spans="1:7" ht="26.4" x14ac:dyDescent="0.25">
      <c r="A31" s="65"/>
      <c r="B31" s="67" t="s">
        <v>181</v>
      </c>
      <c r="C31" s="68" t="s">
        <v>677</v>
      </c>
      <c r="D31" s="107" t="s">
        <v>298</v>
      </c>
      <c r="E31" s="7">
        <v>8</v>
      </c>
      <c r="F31" s="101"/>
      <c r="G31" s="100">
        <f t="shared" si="1"/>
        <v>0</v>
      </c>
    </row>
    <row r="32" spans="1:7" x14ac:dyDescent="0.25">
      <c r="A32" s="65"/>
      <c r="B32" s="67" t="s">
        <v>182</v>
      </c>
      <c r="C32" s="68" t="s">
        <v>209</v>
      </c>
      <c r="D32" s="107" t="s">
        <v>298</v>
      </c>
      <c r="E32" s="7">
        <v>8</v>
      </c>
      <c r="F32" s="101"/>
      <c r="G32" s="100">
        <f t="shared" si="1"/>
        <v>0</v>
      </c>
    </row>
    <row r="33" spans="1:7" x14ac:dyDescent="0.25">
      <c r="A33" s="65"/>
      <c r="B33" s="67" t="s">
        <v>183</v>
      </c>
      <c r="C33" s="68" t="s">
        <v>210</v>
      </c>
      <c r="D33" s="107" t="s">
        <v>298</v>
      </c>
      <c r="E33" s="7">
        <v>6</v>
      </c>
      <c r="F33" s="101"/>
      <c r="G33" s="100">
        <f t="shared" si="1"/>
        <v>0</v>
      </c>
    </row>
    <row r="34" spans="1:7" x14ac:dyDescent="0.25">
      <c r="A34" s="65"/>
      <c r="B34" s="67" t="s">
        <v>184</v>
      </c>
      <c r="C34" s="68" t="s">
        <v>211</v>
      </c>
      <c r="D34" s="107" t="s">
        <v>298</v>
      </c>
      <c r="E34" s="7">
        <v>1</v>
      </c>
      <c r="F34" s="101"/>
      <c r="G34" s="100">
        <f t="shared" si="1"/>
        <v>0</v>
      </c>
    </row>
    <row r="35" spans="1:7" x14ac:dyDescent="0.25">
      <c r="A35" s="65"/>
      <c r="B35" s="67" t="s">
        <v>185</v>
      </c>
      <c r="C35" s="68" t="s">
        <v>212</v>
      </c>
      <c r="D35" s="107" t="s">
        <v>298</v>
      </c>
      <c r="E35" s="7">
        <v>1</v>
      </c>
      <c r="F35" s="101"/>
      <c r="G35" s="100">
        <f t="shared" si="1"/>
        <v>0</v>
      </c>
    </row>
    <row r="36" spans="1:7" x14ac:dyDescent="0.25">
      <c r="A36" s="65"/>
      <c r="B36" s="67" t="s">
        <v>186</v>
      </c>
      <c r="C36" s="68" t="s">
        <v>213</v>
      </c>
      <c r="D36" s="107" t="s">
        <v>298</v>
      </c>
      <c r="E36" s="7">
        <v>1</v>
      </c>
      <c r="F36" s="101"/>
      <c r="G36" s="100">
        <f t="shared" si="1"/>
        <v>0</v>
      </c>
    </row>
    <row r="37" spans="1:7" ht="26.4" x14ac:dyDescent="0.25">
      <c r="A37" s="65"/>
      <c r="B37" s="67" t="s">
        <v>187</v>
      </c>
      <c r="C37" s="68" t="s">
        <v>214</v>
      </c>
      <c r="D37" s="107" t="s">
        <v>298</v>
      </c>
      <c r="E37" s="7">
        <v>1</v>
      </c>
      <c r="F37" s="101"/>
      <c r="G37" s="100">
        <f t="shared" si="1"/>
        <v>0</v>
      </c>
    </row>
    <row r="38" spans="1:7" x14ac:dyDescent="0.25">
      <c r="A38" s="65"/>
      <c r="B38" s="67" t="s">
        <v>188</v>
      </c>
      <c r="C38" s="68" t="s">
        <v>215</v>
      </c>
      <c r="D38" s="107" t="s">
        <v>298</v>
      </c>
      <c r="E38" s="7">
        <v>1</v>
      </c>
      <c r="F38" s="101"/>
      <c r="G38" s="100">
        <f t="shared" si="1"/>
        <v>0</v>
      </c>
    </row>
    <row r="39" spans="1:7" x14ac:dyDescent="0.25">
      <c r="A39" s="65"/>
      <c r="B39" s="67" t="s">
        <v>189</v>
      </c>
      <c r="C39" s="68" t="s">
        <v>216</v>
      </c>
      <c r="D39" s="107" t="s">
        <v>298</v>
      </c>
      <c r="E39" s="7">
        <v>1</v>
      </c>
      <c r="F39" s="101"/>
      <c r="G39" s="100">
        <f t="shared" si="1"/>
        <v>0</v>
      </c>
    </row>
    <row r="40" spans="1:7" ht="26.4" x14ac:dyDescent="0.25">
      <c r="A40" s="65"/>
      <c r="B40" s="67" t="s">
        <v>190</v>
      </c>
      <c r="C40" s="68" t="s">
        <v>612</v>
      </c>
      <c r="D40" s="107" t="s">
        <v>298</v>
      </c>
      <c r="E40" s="7">
        <v>1</v>
      </c>
      <c r="F40" s="101"/>
      <c r="G40" s="100">
        <f t="shared" si="1"/>
        <v>0</v>
      </c>
    </row>
    <row r="41" spans="1:7" x14ac:dyDescent="0.25">
      <c r="A41" s="65"/>
      <c r="B41" s="67" t="s">
        <v>191</v>
      </c>
      <c r="C41" s="68" t="s">
        <v>217</v>
      </c>
      <c r="D41" s="107" t="s">
        <v>298</v>
      </c>
      <c r="E41" s="7">
        <v>1</v>
      </c>
      <c r="F41" s="101"/>
      <c r="G41" s="100">
        <f t="shared" si="1"/>
        <v>0</v>
      </c>
    </row>
    <row r="42" spans="1:7" x14ac:dyDescent="0.25">
      <c r="A42" s="65"/>
      <c r="B42" s="67" t="s">
        <v>192</v>
      </c>
      <c r="C42" s="68" t="s">
        <v>218</v>
      </c>
      <c r="D42" s="107" t="s">
        <v>298</v>
      </c>
      <c r="E42" s="7">
        <v>1</v>
      </c>
      <c r="F42" s="101"/>
      <c r="G42" s="100">
        <f t="shared" si="1"/>
        <v>0</v>
      </c>
    </row>
    <row r="43" spans="1:7" ht="26.4" x14ac:dyDescent="0.25">
      <c r="A43" s="65"/>
      <c r="B43" s="67" t="s">
        <v>193</v>
      </c>
      <c r="C43" s="69" t="s">
        <v>613</v>
      </c>
      <c r="D43" s="107" t="s">
        <v>298</v>
      </c>
      <c r="E43" s="7">
        <v>1</v>
      </c>
      <c r="F43" s="101"/>
      <c r="G43" s="100">
        <f t="shared" si="1"/>
        <v>0</v>
      </c>
    </row>
    <row r="44" spans="1:7" x14ac:dyDescent="0.25">
      <c r="A44" s="65" t="s">
        <v>219</v>
      </c>
      <c r="B44" s="67"/>
      <c r="C44" s="70" t="s">
        <v>220</v>
      </c>
      <c r="D44" s="105"/>
      <c r="E44" s="105"/>
      <c r="F44" s="105"/>
      <c r="G44" s="100"/>
    </row>
    <row r="45" spans="1:7" ht="39.6" x14ac:dyDescent="0.25">
      <c r="A45" s="65"/>
      <c r="B45" s="67" t="s">
        <v>221</v>
      </c>
      <c r="C45" s="71" t="s">
        <v>237</v>
      </c>
      <c r="D45" s="130" t="s">
        <v>371</v>
      </c>
      <c r="E45" s="107" t="s">
        <v>608</v>
      </c>
      <c r="F45" s="107" t="s">
        <v>609</v>
      </c>
      <c r="G45" s="62">
        <v>200000</v>
      </c>
    </row>
    <row r="46" spans="1:7" ht="26.4" x14ac:dyDescent="0.25">
      <c r="A46" s="65"/>
      <c r="B46" s="67" t="s">
        <v>222</v>
      </c>
      <c r="C46" s="71" t="s">
        <v>238</v>
      </c>
      <c r="D46" s="130" t="s">
        <v>253</v>
      </c>
      <c r="E46" s="106">
        <f>G45</f>
        <v>200000</v>
      </c>
      <c r="F46" s="479"/>
      <c r="G46" s="100">
        <f>E46*F46</f>
        <v>0</v>
      </c>
    </row>
    <row r="47" spans="1:7" ht="39.6" x14ac:dyDescent="0.25">
      <c r="A47" s="65"/>
      <c r="B47" s="67" t="s">
        <v>223</v>
      </c>
      <c r="C47" s="71" t="s">
        <v>239</v>
      </c>
      <c r="D47" s="130" t="s">
        <v>371</v>
      </c>
      <c r="E47" s="107" t="s">
        <v>608</v>
      </c>
      <c r="F47" s="107" t="s">
        <v>609</v>
      </c>
      <c r="G47" s="62">
        <v>200000</v>
      </c>
    </row>
    <row r="48" spans="1:7" ht="26.4" x14ac:dyDescent="0.25">
      <c r="A48" s="65"/>
      <c r="B48" s="67" t="s">
        <v>224</v>
      </c>
      <c r="C48" s="71" t="s">
        <v>240</v>
      </c>
      <c r="D48" s="130" t="s">
        <v>253</v>
      </c>
      <c r="E48" s="106">
        <f>G47</f>
        <v>200000</v>
      </c>
      <c r="F48" s="479"/>
      <c r="G48" s="100">
        <f>E48*F48</f>
        <v>0</v>
      </c>
    </row>
    <row r="49" spans="1:7" ht="26.4" x14ac:dyDescent="0.25">
      <c r="A49" s="65"/>
      <c r="B49" s="67" t="s">
        <v>225</v>
      </c>
      <c r="C49" s="71" t="s">
        <v>241</v>
      </c>
      <c r="D49" s="130" t="s">
        <v>371</v>
      </c>
      <c r="E49" s="107" t="s">
        <v>608</v>
      </c>
      <c r="F49" s="107" t="s">
        <v>609</v>
      </c>
      <c r="G49" s="62">
        <v>50000</v>
      </c>
    </row>
    <row r="50" spans="1:7" x14ac:dyDescent="0.25">
      <c r="A50" s="65"/>
      <c r="B50" s="67"/>
      <c r="C50" s="71"/>
      <c r="D50" s="130"/>
      <c r="E50" s="106"/>
      <c r="F50" s="103"/>
      <c r="G50" s="100"/>
    </row>
    <row r="51" spans="1:7" x14ac:dyDescent="0.25">
      <c r="A51" s="65"/>
      <c r="B51" s="67"/>
      <c r="C51" s="71"/>
      <c r="D51" s="130"/>
      <c r="E51" s="106"/>
      <c r="F51" s="103"/>
      <c r="G51" s="100"/>
    </row>
    <row r="52" spans="1:7" x14ac:dyDescent="0.25">
      <c r="A52" s="65"/>
      <c r="B52" s="67"/>
      <c r="C52" s="71"/>
      <c r="D52" s="130"/>
      <c r="E52" s="106"/>
      <c r="F52" s="103"/>
      <c r="G52" s="100"/>
    </row>
    <row r="53" spans="1:7" x14ac:dyDescent="0.25">
      <c r="A53" s="174" t="s">
        <v>818</v>
      </c>
      <c r="B53" s="87"/>
      <c r="C53" s="88"/>
      <c r="D53" s="187"/>
      <c r="E53" s="183"/>
      <c r="F53" s="183"/>
      <c r="G53" s="125">
        <f>SUM(G5:G49)</f>
        <v>450000</v>
      </c>
    </row>
    <row r="54" spans="1:7" x14ac:dyDescent="0.25">
      <c r="A54" s="65"/>
      <c r="B54" s="67"/>
      <c r="C54" s="71"/>
      <c r="D54" s="130"/>
      <c r="E54" s="106"/>
      <c r="F54" s="103"/>
      <c r="G54" s="100"/>
    </row>
    <row r="55" spans="1:7" x14ac:dyDescent="0.25">
      <c r="A55" s="65"/>
      <c r="B55" s="67"/>
      <c r="C55" s="71"/>
      <c r="D55" s="130"/>
      <c r="E55" s="106"/>
      <c r="F55" s="103"/>
      <c r="G55" s="100"/>
    </row>
    <row r="56" spans="1:7" x14ac:dyDescent="0.25">
      <c r="A56" s="174" t="s">
        <v>817</v>
      </c>
      <c r="B56" s="87"/>
      <c r="C56" s="88"/>
      <c r="D56" s="187"/>
      <c r="E56" s="183"/>
      <c r="F56" s="183"/>
      <c r="G56" s="125">
        <f>G53</f>
        <v>450000</v>
      </c>
    </row>
    <row r="57" spans="1:7" x14ac:dyDescent="0.25">
      <c r="A57" s="153"/>
      <c r="B57" s="316"/>
      <c r="C57" s="317"/>
      <c r="D57" s="318"/>
      <c r="E57" s="188"/>
      <c r="F57" s="188"/>
      <c r="G57" s="319"/>
    </row>
    <row r="58" spans="1:7" ht="26.4" x14ac:dyDescent="0.25">
      <c r="A58" s="65"/>
      <c r="B58" s="67" t="s">
        <v>226</v>
      </c>
      <c r="C58" s="71" t="s">
        <v>242</v>
      </c>
      <c r="D58" s="130" t="s">
        <v>253</v>
      </c>
      <c r="E58" s="106">
        <f>G49</f>
        <v>50000</v>
      </c>
      <c r="F58" s="479"/>
      <c r="G58" s="100">
        <f>E58*F58</f>
        <v>0</v>
      </c>
    </row>
    <row r="59" spans="1:7" ht="26.4" x14ac:dyDescent="0.25">
      <c r="A59" s="65"/>
      <c r="B59" s="67" t="s">
        <v>227</v>
      </c>
      <c r="C59" s="71" t="s">
        <v>243</v>
      </c>
      <c r="D59" s="130" t="s">
        <v>371</v>
      </c>
      <c r="E59" s="107" t="s">
        <v>608</v>
      </c>
      <c r="F59" s="107" t="s">
        <v>609</v>
      </c>
      <c r="G59" s="62">
        <v>2000</v>
      </c>
    </row>
    <row r="60" spans="1:7" ht="26.4" x14ac:dyDescent="0.25">
      <c r="A60" s="65"/>
      <c r="B60" s="67" t="s">
        <v>228</v>
      </c>
      <c r="C60" s="71" t="s">
        <v>244</v>
      </c>
      <c r="D60" s="130" t="s">
        <v>253</v>
      </c>
      <c r="E60" s="106">
        <f>G59</f>
        <v>2000</v>
      </c>
      <c r="F60" s="479"/>
      <c r="G60" s="100">
        <f>E60*F60</f>
        <v>0</v>
      </c>
    </row>
    <row r="61" spans="1:7" ht="52.8" x14ac:dyDescent="0.25">
      <c r="A61" s="65"/>
      <c r="B61" s="67" t="s">
        <v>229</v>
      </c>
      <c r="C61" s="71" t="s">
        <v>245</v>
      </c>
      <c r="D61" s="130" t="s">
        <v>371</v>
      </c>
      <c r="E61" s="107" t="s">
        <v>608</v>
      </c>
      <c r="F61" s="107" t="s">
        <v>609</v>
      </c>
      <c r="G61" s="62">
        <v>100000</v>
      </c>
    </row>
    <row r="62" spans="1:7" ht="26.4" x14ac:dyDescent="0.25">
      <c r="A62" s="65"/>
      <c r="B62" s="67" t="s">
        <v>230</v>
      </c>
      <c r="C62" s="71" t="s">
        <v>246</v>
      </c>
      <c r="D62" s="130" t="s">
        <v>253</v>
      </c>
      <c r="E62" s="106">
        <f>G61</f>
        <v>100000</v>
      </c>
      <c r="F62" s="479"/>
      <c r="G62" s="100">
        <f>E62*F62</f>
        <v>0</v>
      </c>
    </row>
    <row r="63" spans="1:7" ht="52.8" x14ac:dyDescent="0.25">
      <c r="A63" s="65"/>
      <c r="B63" s="67" t="s">
        <v>231</v>
      </c>
      <c r="C63" s="71" t="s">
        <v>247</v>
      </c>
      <c r="D63" s="130" t="s">
        <v>371</v>
      </c>
      <c r="E63" s="107" t="s">
        <v>608</v>
      </c>
      <c r="F63" s="107" t="s">
        <v>609</v>
      </c>
      <c r="G63" s="62">
        <v>100000</v>
      </c>
    </row>
    <row r="64" spans="1:7" ht="26.4" x14ac:dyDescent="0.25">
      <c r="A64" s="65"/>
      <c r="B64" s="67" t="s">
        <v>232</v>
      </c>
      <c r="C64" s="71" t="s">
        <v>248</v>
      </c>
      <c r="D64" s="130" t="s">
        <v>253</v>
      </c>
      <c r="E64" s="106">
        <f>G63</f>
        <v>100000</v>
      </c>
      <c r="F64" s="479"/>
      <c r="G64" s="100">
        <f>E64*F64</f>
        <v>0</v>
      </c>
    </row>
    <row r="65" spans="1:8" ht="39.6" x14ac:dyDescent="0.25">
      <c r="A65" s="65"/>
      <c r="B65" s="67" t="s">
        <v>233</v>
      </c>
      <c r="C65" s="71" t="s">
        <v>249</v>
      </c>
      <c r="D65" s="130" t="s">
        <v>371</v>
      </c>
      <c r="E65" s="107" t="s">
        <v>608</v>
      </c>
      <c r="F65" s="107" t="s">
        <v>609</v>
      </c>
      <c r="G65" s="62">
        <v>80000</v>
      </c>
    </row>
    <row r="66" spans="1:8" ht="26.4" x14ac:dyDescent="0.25">
      <c r="A66" s="65"/>
      <c r="B66" s="67" t="s">
        <v>234</v>
      </c>
      <c r="C66" s="71" t="s">
        <v>250</v>
      </c>
      <c r="D66" s="130" t="s">
        <v>253</v>
      </c>
      <c r="E66" s="106">
        <f>G65</f>
        <v>80000</v>
      </c>
      <c r="F66" s="479"/>
      <c r="G66" s="100">
        <f>E66*F66</f>
        <v>0</v>
      </c>
    </row>
    <row r="67" spans="1:8" ht="66" x14ac:dyDescent="0.25">
      <c r="A67" s="65"/>
      <c r="B67" s="67" t="s">
        <v>235</v>
      </c>
      <c r="C67" s="71" t="s">
        <v>251</v>
      </c>
      <c r="D67" s="130" t="s">
        <v>371</v>
      </c>
      <c r="E67" s="107" t="s">
        <v>608</v>
      </c>
      <c r="F67" s="107" t="s">
        <v>609</v>
      </c>
      <c r="G67" s="62">
        <v>20000</v>
      </c>
    </row>
    <row r="68" spans="1:8" ht="26.4" x14ac:dyDescent="0.25">
      <c r="A68" s="65"/>
      <c r="B68" s="67" t="s">
        <v>236</v>
      </c>
      <c r="C68" s="72" t="s">
        <v>252</v>
      </c>
      <c r="D68" s="130" t="s">
        <v>253</v>
      </c>
      <c r="E68" s="106">
        <f>G67</f>
        <v>20000</v>
      </c>
      <c r="F68" s="479"/>
      <c r="G68" s="100">
        <f>E68*F68</f>
        <v>0</v>
      </c>
    </row>
    <row r="69" spans="1:8" ht="26.4" x14ac:dyDescent="0.25">
      <c r="A69" s="73" t="s">
        <v>254</v>
      </c>
      <c r="B69" s="74"/>
      <c r="C69" s="75" t="s">
        <v>255</v>
      </c>
      <c r="D69" s="131"/>
      <c r="E69" s="105"/>
      <c r="F69" s="105"/>
      <c r="G69" s="100"/>
    </row>
    <row r="70" spans="1:8" x14ac:dyDescent="0.25">
      <c r="A70" s="73"/>
      <c r="B70" s="74" t="s">
        <v>256</v>
      </c>
      <c r="C70" s="71" t="s">
        <v>28</v>
      </c>
      <c r="D70" s="107" t="s">
        <v>11</v>
      </c>
      <c r="E70" s="107">
        <v>1</v>
      </c>
      <c r="F70" s="126"/>
      <c r="G70" s="100">
        <f t="shared" ref="G70:G71" si="2">E70*F70</f>
        <v>0</v>
      </c>
    </row>
    <row r="71" spans="1:8" x14ac:dyDescent="0.25">
      <c r="A71" s="73"/>
      <c r="B71" s="74" t="s">
        <v>257</v>
      </c>
      <c r="C71" s="72" t="s">
        <v>29</v>
      </c>
      <c r="D71" s="132" t="s">
        <v>42</v>
      </c>
      <c r="E71" s="7">
        <v>21</v>
      </c>
      <c r="F71" s="101"/>
      <c r="G71" s="100">
        <f t="shared" si="2"/>
        <v>0</v>
      </c>
    </row>
    <row r="72" spans="1:8" x14ac:dyDescent="0.25">
      <c r="A72" s="73" t="s">
        <v>258</v>
      </c>
      <c r="B72" s="74"/>
      <c r="C72" s="76" t="s">
        <v>259</v>
      </c>
      <c r="D72" s="132"/>
      <c r="E72" s="105"/>
      <c r="F72" s="105"/>
      <c r="G72" s="100"/>
    </row>
    <row r="73" spans="1:8" x14ac:dyDescent="0.25">
      <c r="A73" s="73"/>
      <c r="B73" s="74" t="s">
        <v>260</v>
      </c>
      <c r="C73" s="77" t="s">
        <v>262</v>
      </c>
      <c r="D73" s="132" t="s">
        <v>42</v>
      </c>
      <c r="E73" s="7">
        <v>21</v>
      </c>
      <c r="F73" s="101"/>
      <c r="G73" s="100">
        <f t="shared" ref="G73:G74" si="3">E73*F73</f>
        <v>0</v>
      </c>
    </row>
    <row r="74" spans="1:8" x14ac:dyDescent="0.25">
      <c r="A74" s="65"/>
      <c r="B74" s="67" t="s">
        <v>261</v>
      </c>
      <c r="C74" s="78" t="s">
        <v>263</v>
      </c>
      <c r="D74" s="132" t="s">
        <v>42</v>
      </c>
      <c r="E74" s="7">
        <v>21</v>
      </c>
      <c r="F74" s="101"/>
      <c r="G74" s="100">
        <f t="shared" si="3"/>
        <v>0</v>
      </c>
    </row>
    <row r="75" spans="1:8" x14ac:dyDescent="0.25">
      <c r="A75" s="65" t="s">
        <v>264</v>
      </c>
      <c r="B75" s="67"/>
      <c r="C75" s="79" t="s">
        <v>265</v>
      </c>
      <c r="D75" s="132"/>
      <c r="E75" s="105"/>
      <c r="F75" s="105"/>
      <c r="G75" s="100"/>
      <c r="H75" s="247" t="s">
        <v>658</v>
      </c>
    </row>
    <row r="76" spans="1:8" ht="26.4" x14ac:dyDescent="0.25">
      <c r="A76" s="65"/>
      <c r="B76" s="67" t="s">
        <v>266</v>
      </c>
      <c r="C76" s="232" t="s">
        <v>678</v>
      </c>
      <c r="D76" s="132" t="s">
        <v>299</v>
      </c>
      <c r="E76" s="7">
        <v>21</v>
      </c>
      <c r="F76" s="101"/>
      <c r="G76" s="100">
        <f t="shared" ref="G76:G77" si="4">E76*F76</f>
        <v>0</v>
      </c>
    </row>
    <row r="77" spans="1:8" x14ac:dyDescent="0.25">
      <c r="A77" s="65"/>
      <c r="B77" s="67" t="s">
        <v>267</v>
      </c>
      <c r="C77" s="60" t="s">
        <v>268</v>
      </c>
      <c r="D77" s="133" t="s">
        <v>293</v>
      </c>
      <c r="E77" s="7">
        <v>1800</v>
      </c>
      <c r="F77" s="101"/>
      <c r="G77" s="100">
        <f t="shared" si="4"/>
        <v>0</v>
      </c>
    </row>
    <row r="78" spans="1:8" ht="26.4" x14ac:dyDescent="0.25">
      <c r="A78" s="65" t="s">
        <v>269</v>
      </c>
      <c r="B78" s="67"/>
      <c r="C78" s="80" t="s">
        <v>270</v>
      </c>
      <c r="D78" s="134"/>
      <c r="E78" s="105"/>
      <c r="F78" s="105"/>
      <c r="G78" s="100"/>
    </row>
    <row r="79" spans="1:8" ht="39.6" x14ac:dyDescent="0.25">
      <c r="A79" s="65"/>
      <c r="B79" s="67" t="s">
        <v>271</v>
      </c>
      <c r="C79" s="81" t="s">
        <v>275</v>
      </c>
      <c r="D79" s="107" t="s">
        <v>11</v>
      </c>
      <c r="E79" s="107">
        <v>1</v>
      </c>
      <c r="F79" s="126"/>
      <c r="G79" s="100">
        <f>E79*F79</f>
        <v>0</v>
      </c>
    </row>
    <row r="80" spans="1:8" ht="39.6" x14ac:dyDescent="0.25">
      <c r="A80" s="65"/>
      <c r="B80" s="67" t="s">
        <v>272</v>
      </c>
      <c r="C80" s="81" t="s">
        <v>276</v>
      </c>
      <c r="D80" s="132" t="s">
        <v>42</v>
      </c>
      <c r="E80" s="7">
        <v>21</v>
      </c>
      <c r="F80" s="101"/>
      <c r="G80" s="100">
        <f t="shared" ref="G80:G82" si="5">E80*F80</f>
        <v>0</v>
      </c>
      <c r="H80" s="247" t="s">
        <v>658</v>
      </c>
    </row>
    <row r="81" spans="1:8" ht="39.6" x14ac:dyDescent="0.25">
      <c r="A81" s="65"/>
      <c r="B81" s="67" t="s">
        <v>273</v>
      </c>
      <c r="C81" s="232" t="s">
        <v>679</v>
      </c>
      <c r="D81" s="107" t="s">
        <v>11</v>
      </c>
      <c r="E81" s="107">
        <v>1</v>
      </c>
      <c r="F81" s="126"/>
      <c r="G81" s="100">
        <f t="shared" si="5"/>
        <v>0</v>
      </c>
      <c r="H81" s="247" t="s">
        <v>658</v>
      </c>
    </row>
    <row r="82" spans="1:8" ht="39.6" x14ac:dyDescent="0.25">
      <c r="A82" s="65"/>
      <c r="B82" s="67" t="s">
        <v>274</v>
      </c>
      <c r="C82" s="233" t="s">
        <v>680</v>
      </c>
      <c r="D82" s="132" t="s">
        <v>42</v>
      </c>
      <c r="E82" s="7">
        <v>21</v>
      </c>
      <c r="F82" s="101"/>
      <c r="G82" s="100">
        <f t="shared" si="5"/>
        <v>0</v>
      </c>
    </row>
    <row r="83" spans="1:8" x14ac:dyDescent="0.25">
      <c r="A83" s="65"/>
      <c r="B83" s="67"/>
      <c r="C83" s="82"/>
      <c r="D83" s="186"/>
      <c r="E83" s="105"/>
      <c r="F83" s="105"/>
      <c r="G83" s="62"/>
    </row>
    <row r="84" spans="1:8" x14ac:dyDescent="0.25">
      <c r="A84" s="65"/>
      <c r="B84" s="67"/>
      <c r="C84" s="83"/>
      <c r="D84" s="162"/>
      <c r="E84" s="105"/>
      <c r="F84" s="105"/>
      <c r="G84" s="62"/>
    </row>
    <row r="85" spans="1:8" x14ac:dyDescent="0.25">
      <c r="A85" s="55"/>
      <c r="B85" s="67"/>
      <c r="C85" s="55"/>
      <c r="D85" s="144"/>
      <c r="E85" s="105"/>
      <c r="F85" s="105"/>
      <c r="G85" s="62"/>
    </row>
    <row r="86" spans="1:8" x14ac:dyDescent="0.25">
      <c r="A86" s="86" t="s">
        <v>12</v>
      </c>
      <c r="B86" s="87"/>
      <c r="C86" s="88"/>
      <c r="D86" s="187"/>
      <c r="E86" s="183"/>
      <c r="F86" s="183"/>
      <c r="G86" s="125">
        <f>SUM(G56:G82)</f>
        <v>752000</v>
      </c>
    </row>
    <row r="87" spans="1:8" x14ac:dyDescent="0.25">
      <c r="D87" s="91"/>
    </row>
    <row r="1048510" spans="4:4" x14ac:dyDescent="0.25">
      <c r="D1048510" s="63"/>
    </row>
  </sheetData>
  <customSheetViews>
    <customSheetView guid="{D9A5B569-290F-4F90-A43F-DD82022D6BA1}" showPageBreaks="1" printArea="1" view="pageBreakPreview" topLeftCell="A69">
      <selection activeCell="F68" sqref="F68"/>
      <rowBreaks count="1" manualBreakCount="1">
        <brk id="54" max="6" man="1"/>
      </rowBreaks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1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  <customSheetView guid="{5F332EA1-66F9-4534-98C2-3792B5EB04BE}" showPageBreaks="1" printArea="1" view="pageBreakPreview" topLeftCell="A27">
      <selection activeCell="C8" sqref="C8"/>
      <rowBreaks count="1" manualBreakCount="1">
        <brk id="54" max="6" man="1"/>
      </rowBreaks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2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</customSheetViews>
  <mergeCells count="1">
    <mergeCell ref="D1:G1"/>
  </mergeCells>
  <phoneticPr fontId="8" type="noConversion"/>
  <pageMargins left="0.74803149606299213" right="0.74803149606299213" top="0.98425196850393704" bottom="0.98425196850393704" header="0.51181102362204722" footer="0.51181102362204722"/>
  <pageSetup paperSize="9" scale="58" firstPageNumber="14" orientation="portrait" useFirstPageNumber="1" r:id="rId3"/>
  <headerFooter alignWithMargins="0">
    <oddHeader>&amp;LCONTRACT SANRAL C.002-0.29-2018/1
FOR TRAINING AND CONSTRUCTION MANAGEMENT OF COMMUNITIES AND SMME CONTRACTORS ON OR NEAR NATIONAL ROAD R.573, SECTION 3 FROM KM 6.50 TO KM 13.30 - FROM SLOVO TO MOUTSIYA MALL</oddHeader>
    <oddFooter>&amp;RC-&amp;P</oddFooter>
  </headerFooter>
  <rowBreaks count="1" manualBreakCount="1">
    <brk id="54" max="6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5">
    <tabColor rgb="FF92D050"/>
  </sheetPr>
  <dimension ref="A1:J1048451"/>
  <sheetViews>
    <sheetView view="pageBreakPreview" topLeftCell="A7" zoomScaleNormal="100" zoomScaleSheetLayoutView="100" workbookViewId="0">
      <selection activeCell="H20" sqref="H20"/>
    </sheetView>
  </sheetViews>
  <sheetFormatPr defaultRowHeight="13.2" x14ac:dyDescent="0.25"/>
  <cols>
    <col min="1" max="1" width="9.33203125" style="50" customWidth="1"/>
    <col min="2" max="2" width="9" style="90" bestFit="1" customWidth="1"/>
    <col min="3" max="3" width="3.109375" style="90" bestFit="1" customWidth="1"/>
    <col min="4" max="4" width="3.109375" style="90" customWidth="1"/>
    <col min="5" max="5" width="40.6640625" style="50" customWidth="1"/>
    <col min="6" max="6" width="17.44140625" style="50" bestFit="1" customWidth="1"/>
    <col min="7" max="9" width="20.6640625" style="50" customWidth="1"/>
    <col min="10" max="258" width="9.109375" style="50"/>
    <col min="259" max="259" width="9.33203125" style="50" customWidth="1"/>
    <col min="260" max="260" width="6.6640625" style="50" customWidth="1"/>
    <col min="261" max="261" width="40.6640625" style="50" customWidth="1"/>
    <col min="262" max="265" width="9.33203125" style="50" customWidth="1"/>
    <col min="266" max="514" width="9.109375" style="50"/>
    <col min="515" max="515" width="9.33203125" style="50" customWidth="1"/>
    <col min="516" max="516" width="6.6640625" style="50" customWidth="1"/>
    <col min="517" max="517" width="40.6640625" style="50" customWidth="1"/>
    <col min="518" max="521" width="9.33203125" style="50" customWidth="1"/>
    <col min="522" max="770" width="9.109375" style="50"/>
    <col min="771" max="771" width="9.33203125" style="50" customWidth="1"/>
    <col min="772" max="772" width="6.6640625" style="50" customWidth="1"/>
    <col min="773" max="773" width="40.6640625" style="50" customWidth="1"/>
    <col min="774" max="777" width="9.33203125" style="50" customWidth="1"/>
    <col min="778" max="1026" width="9.109375" style="50"/>
    <col min="1027" max="1027" width="9.33203125" style="50" customWidth="1"/>
    <col min="1028" max="1028" width="6.6640625" style="50" customWidth="1"/>
    <col min="1029" max="1029" width="40.6640625" style="50" customWidth="1"/>
    <col min="1030" max="1033" width="9.33203125" style="50" customWidth="1"/>
    <col min="1034" max="1282" width="9.109375" style="50"/>
    <col min="1283" max="1283" width="9.33203125" style="50" customWidth="1"/>
    <col min="1284" max="1284" width="6.6640625" style="50" customWidth="1"/>
    <col min="1285" max="1285" width="40.6640625" style="50" customWidth="1"/>
    <col min="1286" max="1289" width="9.33203125" style="50" customWidth="1"/>
    <col min="1290" max="1538" width="9.109375" style="50"/>
    <col min="1539" max="1539" width="9.33203125" style="50" customWidth="1"/>
    <col min="1540" max="1540" width="6.6640625" style="50" customWidth="1"/>
    <col min="1541" max="1541" width="40.6640625" style="50" customWidth="1"/>
    <col min="1542" max="1545" width="9.33203125" style="50" customWidth="1"/>
    <col min="1546" max="1794" width="9.109375" style="50"/>
    <col min="1795" max="1795" width="9.33203125" style="50" customWidth="1"/>
    <col min="1796" max="1796" width="6.6640625" style="50" customWidth="1"/>
    <col min="1797" max="1797" width="40.6640625" style="50" customWidth="1"/>
    <col min="1798" max="1801" width="9.33203125" style="50" customWidth="1"/>
    <col min="1802" max="2050" width="9.109375" style="50"/>
    <col min="2051" max="2051" width="9.33203125" style="50" customWidth="1"/>
    <col min="2052" max="2052" width="6.6640625" style="50" customWidth="1"/>
    <col min="2053" max="2053" width="40.6640625" style="50" customWidth="1"/>
    <col min="2054" max="2057" width="9.33203125" style="50" customWidth="1"/>
    <col min="2058" max="2306" width="9.109375" style="50"/>
    <col min="2307" max="2307" width="9.33203125" style="50" customWidth="1"/>
    <col min="2308" max="2308" width="6.6640625" style="50" customWidth="1"/>
    <col min="2309" max="2309" width="40.6640625" style="50" customWidth="1"/>
    <col min="2310" max="2313" width="9.33203125" style="50" customWidth="1"/>
    <col min="2314" max="2562" width="9.109375" style="50"/>
    <col min="2563" max="2563" width="9.33203125" style="50" customWidth="1"/>
    <col min="2564" max="2564" width="6.6640625" style="50" customWidth="1"/>
    <col min="2565" max="2565" width="40.6640625" style="50" customWidth="1"/>
    <col min="2566" max="2569" width="9.33203125" style="50" customWidth="1"/>
    <col min="2570" max="2818" width="9.109375" style="50"/>
    <col min="2819" max="2819" width="9.33203125" style="50" customWidth="1"/>
    <col min="2820" max="2820" width="6.6640625" style="50" customWidth="1"/>
    <col min="2821" max="2821" width="40.6640625" style="50" customWidth="1"/>
    <col min="2822" max="2825" width="9.33203125" style="50" customWidth="1"/>
    <col min="2826" max="3074" width="9.109375" style="50"/>
    <col min="3075" max="3075" width="9.33203125" style="50" customWidth="1"/>
    <col min="3076" max="3076" width="6.6640625" style="50" customWidth="1"/>
    <col min="3077" max="3077" width="40.6640625" style="50" customWidth="1"/>
    <col min="3078" max="3081" width="9.33203125" style="50" customWidth="1"/>
    <col min="3082" max="3330" width="9.109375" style="50"/>
    <col min="3331" max="3331" width="9.33203125" style="50" customWidth="1"/>
    <col min="3332" max="3332" width="6.6640625" style="50" customWidth="1"/>
    <col min="3333" max="3333" width="40.6640625" style="50" customWidth="1"/>
    <col min="3334" max="3337" width="9.33203125" style="50" customWidth="1"/>
    <col min="3338" max="3586" width="9.109375" style="50"/>
    <col min="3587" max="3587" width="9.33203125" style="50" customWidth="1"/>
    <col min="3588" max="3588" width="6.6640625" style="50" customWidth="1"/>
    <col min="3589" max="3589" width="40.6640625" style="50" customWidth="1"/>
    <col min="3590" max="3593" width="9.33203125" style="50" customWidth="1"/>
    <col min="3594" max="3842" width="9.109375" style="50"/>
    <col min="3843" max="3843" width="9.33203125" style="50" customWidth="1"/>
    <col min="3844" max="3844" width="6.6640625" style="50" customWidth="1"/>
    <col min="3845" max="3845" width="40.6640625" style="50" customWidth="1"/>
    <col min="3846" max="3849" width="9.33203125" style="50" customWidth="1"/>
    <col min="3850" max="4098" width="9.109375" style="50"/>
    <col min="4099" max="4099" width="9.33203125" style="50" customWidth="1"/>
    <col min="4100" max="4100" width="6.6640625" style="50" customWidth="1"/>
    <col min="4101" max="4101" width="40.6640625" style="50" customWidth="1"/>
    <col min="4102" max="4105" width="9.33203125" style="50" customWidth="1"/>
    <col min="4106" max="4354" width="9.109375" style="50"/>
    <col min="4355" max="4355" width="9.33203125" style="50" customWidth="1"/>
    <col min="4356" max="4356" width="6.6640625" style="50" customWidth="1"/>
    <col min="4357" max="4357" width="40.6640625" style="50" customWidth="1"/>
    <col min="4358" max="4361" width="9.33203125" style="50" customWidth="1"/>
    <col min="4362" max="4610" width="9.109375" style="50"/>
    <col min="4611" max="4611" width="9.33203125" style="50" customWidth="1"/>
    <col min="4612" max="4612" width="6.6640625" style="50" customWidth="1"/>
    <col min="4613" max="4613" width="40.6640625" style="50" customWidth="1"/>
    <col min="4614" max="4617" width="9.33203125" style="50" customWidth="1"/>
    <col min="4618" max="4866" width="9.109375" style="50"/>
    <col min="4867" max="4867" width="9.33203125" style="50" customWidth="1"/>
    <col min="4868" max="4868" width="6.6640625" style="50" customWidth="1"/>
    <col min="4869" max="4869" width="40.6640625" style="50" customWidth="1"/>
    <col min="4870" max="4873" width="9.33203125" style="50" customWidth="1"/>
    <col min="4874" max="5122" width="9.109375" style="50"/>
    <col min="5123" max="5123" width="9.33203125" style="50" customWidth="1"/>
    <col min="5124" max="5124" width="6.6640625" style="50" customWidth="1"/>
    <col min="5125" max="5125" width="40.6640625" style="50" customWidth="1"/>
    <col min="5126" max="5129" width="9.33203125" style="50" customWidth="1"/>
    <col min="5130" max="5378" width="9.109375" style="50"/>
    <col min="5379" max="5379" width="9.33203125" style="50" customWidth="1"/>
    <col min="5380" max="5380" width="6.6640625" style="50" customWidth="1"/>
    <col min="5381" max="5381" width="40.6640625" style="50" customWidth="1"/>
    <col min="5382" max="5385" width="9.33203125" style="50" customWidth="1"/>
    <col min="5386" max="5634" width="9.109375" style="50"/>
    <col min="5635" max="5635" width="9.33203125" style="50" customWidth="1"/>
    <col min="5636" max="5636" width="6.6640625" style="50" customWidth="1"/>
    <col min="5637" max="5637" width="40.6640625" style="50" customWidth="1"/>
    <col min="5638" max="5641" width="9.33203125" style="50" customWidth="1"/>
    <col min="5642" max="5890" width="9.109375" style="50"/>
    <col min="5891" max="5891" width="9.33203125" style="50" customWidth="1"/>
    <col min="5892" max="5892" width="6.6640625" style="50" customWidth="1"/>
    <col min="5893" max="5893" width="40.6640625" style="50" customWidth="1"/>
    <col min="5894" max="5897" width="9.33203125" style="50" customWidth="1"/>
    <col min="5898" max="6146" width="9.109375" style="50"/>
    <col min="6147" max="6147" width="9.33203125" style="50" customWidth="1"/>
    <col min="6148" max="6148" width="6.6640625" style="50" customWidth="1"/>
    <col min="6149" max="6149" width="40.6640625" style="50" customWidth="1"/>
    <col min="6150" max="6153" width="9.33203125" style="50" customWidth="1"/>
    <col min="6154" max="6402" width="9.109375" style="50"/>
    <col min="6403" max="6403" width="9.33203125" style="50" customWidth="1"/>
    <col min="6404" max="6404" width="6.6640625" style="50" customWidth="1"/>
    <col min="6405" max="6405" width="40.6640625" style="50" customWidth="1"/>
    <col min="6406" max="6409" width="9.33203125" style="50" customWidth="1"/>
    <col min="6410" max="6658" width="9.109375" style="50"/>
    <col min="6659" max="6659" width="9.33203125" style="50" customWidth="1"/>
    <col min="6660" max="6660" width="6.6640625" style="50" customWidth="1"/>
    <col min="6661" max="6661" width="40.6640625" style="50" customWidth="1"/>
    <col min="6662" max="6665" width="9.33203125" style="50" customWidth="1"/>
    <col min="6666" max="6914" width="9.109375" style="50"/>
    <col min="6915" max="6915" width="9.33203125" style="50" customWidth="1"/>
    <col min="6916" max="6916" width="6.6640625" style="50" customWidth="1"/>
    <col min="6917" max="6917" width="40.6640625" style="50" customWidth="1"/>
    <col min="6918" max="6921" width="9.33203125" style="50" customWidth="1"/>
    <col min="6922" max="7170" width="9.109375" style="50"/>
    <col min="7171" max="7171" width="9.33203125" style="50" customWidth="1"/>
    <col min="7172" max="7172" width="6.6640625" style="50" customWidth="1"/>
    <col min="7173" max="7173" width="40.6640625" style="50" customWidth="1"/>
    <col min="7174" max="7177" width="9.33203125" style="50" customWidth="1"/>
    <col min="7178" max="7426" width="9.109375" style="50"/>
    <col min="7427" max="7427" width="9.33203125" style="50" customWidth="1"/>
    <col min="7428" max="7428" width="6.6640625" style="50" customWidth="1"/>
    <col min="7429" max="7429" width="40.6640625" style="50" customWidth="1"/>
    <col min="7430" max="7433" width="9.33203125" style="50" customWidth="1"/>
    <col min="7434" max="7682" width="9.109375" style="50"/>
    <col min="7683" max="7683" width="9.33203125" style="50" customWidth="1"/>
    <col min="7684" max="7684" width="6.6640625" style="50" customWidth="1"/>
    <col min="7685" max="7685" width="40.6640625" style="50" customWidth="1"/>
    <col min="7686" max="7689" width="9.33203125" style="50" customWidth="1"/>
    <col min="7690" max="7938" width="9.109375" style="50"/>
    <col min="7939" max="7939" width="9.33203125" style="50" customWidth="1"/>
    <col min="7940" max="7940" width="6.6640625" style="50" customWidth="1"/>
    <col min="7941" max="7941" width="40.6640625" style="50" customWidth="1"/>
    <col min="7942" max="7945" width="9.33203125" style="50" customWidth="1"/>
    <col min="7946" max="8194" width="9.109375" style="50"/>
    <col min="8195" max="8195" width="9.33203125" style="50" customWidth="1"/>
    <col min="8196" max="8196" width="6.6640625" style="50" customWidth="1"/>
    <col min="8197" max="8197" width="40.6640625" style="50" customWidth="1"/>
    <col min="8198" max="8201" width="9.33203125" style="50" customWidth="1"/>
    <col min="8202" max="8450" width="9.109375" style="50"/>
    <col min="8451" max="8451" width="9.33203125" style="50" customWidth="1"/>
    <col min="8452" max="8452" width="6.6640625" style="50" customWidth="1"/>
    <col min="8453" max="8453" width="40.6640625" style="50" customWidth="1"/>
    <col min="8454" max="8457" width="9.33203125" style="50" customWidth="1"/>
    <col min="8458" max="8706" width="9.109375" style="50"/>
    <col min="8707" max="8707" width="9.33203125" style="50" customWidth="1"/>
    <col min="8708" max="8708" width="6.6640625" style="50" customWidth="1"/>
    <col min="8709" max="8709" width="40.6640625" style="50" customWidth="1"/>
    <col min="8710" max="8713" width="9.33203125" style="50" customWidth="1"/>
    <col min="8714" max="8962" width="9.109375" style="50"/>
    <col min="8963" max="8963" width="9.33203125" style="50" customWidth="1"/>
    <col min="8964" max="8964" width="6.6640625" style="50" customWidth="1"/>
    <col min="8965" max="8965" width="40.6640625" style="50" customWidth="1"/>
    <col min="8966" max="8969" width="9.33203125" style="50" customWidth="1"/>
    <col min="8970" max="9218" width="9.109375" style="50"/>
    <col min="9219" max="9219" width="9.33203125" style="50" customWidth="1"/>
    <col min="9220" max="9220" width="6.6640625" style="50" customWidth="1"/>
    <col min="9221" max="9221" width="40.6640625" style="50" customWidth="1"/>
    <col min="9222" max="9225" width="9.33203125" style="50" customWidth="1"/>
    <col min="9226" max="9474" width="9.109375" style="50"/>
    <col min="9475" max="9475" width="9.33203125" style="50" customWidth="1"/>
    <col min="9476" max="9476" width="6.6640625" style="50" customWidth="1"/>
    <col min="9477" max="9477" width="40.6640625" style="50" customWidth="1"/>
    <col min="9478" max="9481" width="9.33203125" style="50" customWidth="1"/>
    <col min="9482" max="9730" width="9.109375" style="50"/>
    <col min="9731" max="9731" width="9.33203125" style="50" customWidth="1"/>
    <col min="9732" max="9732" width="6.6640625" style="50" customWidth="1"/>
    <col min="9733" max="9733" width="40.6640625" style="50" customWidth="1"/>
    <col min="9734" max="9737" width="9.33203125" style="50" customWidth="1"/>
    <col min="9738" max="9986" width="9.109375" style="50"/>
    <col min="9987" max="9987" width="9.33203125" style="50" customWidth="1"/>
    <col min="9988" max="9988" width="6.6640625" style="50" customWidth="1"/>
    <col min="9989" max="9989" width="40.6640625" style="50" customWidth="1"/>
    <col min="9990" max="9993" width="9.33203125" style="50" customWidth="1"/>
    <col min="9994" max="10242" width="9.109375" style="50"/>
    <col min="10243" max="10243" width="9.33203125" style="50" customWidth="1"/>
    <col min="10244" max="10244" width="6.6640625" style="50" customWidth="1"/>
    <col min="10245" max="10245" width="40.6640625" style="50" customWidth="1"/>
    <col min="10246" max="10249" width="9.33203125" style="50" customWidth="1"/>
    <col min="10250" max="10498" width="9.109375" style="50"/>
    <col min="10499" max="10499" width="9.33203125" style="50" customWidth="1"/>
    <col min="10500" max="10500" width="6.6640625" style="50" customWidth="1"/>
    <col min="10501" max="10501" width="40.6640625" style="50" customWidth="1"/>
    <col min="10502" max="10505" width="9.33203125" style="50" customWidth="1"/>
    <col min="10506" max="10754" width="9.109375" style="50"/>
    <col min="10755" max="10755" width="9.33203125" style="50" customWidth="1"/>
    <col min="10756" max="10756" width="6.6640625" style="50" customWidth="1"/>
    <col min="10757" max="10757" width="40.6640625" style="50" customWidth="1"/>
    <col min="10758" max="10761" width="9.33203125" style="50" customWidth="1"/>
    <col min="10762" max="11010" width="9.109375" style="50"/>
    <col min="11011" max="11011" width="9.33203125" style="50" customWidth="1"/>
    <col min="11012" max="11012" width="6.6640625" style="50" customWidth="1"/>
    <col min="11013" max="11013" width="40.6640625" style="50" customWidth="1"/>
    <col min="11014" max="11017" width="9.33203125" style="50" customWidth="1"/>
    <col min="11018" max="11266" width="9.109375" style="50"/>
    <col min="11267" max="11267" width="9.33203125" style="50" customWidth="1"/>
    <col min="11268" max="11268" width="6.6640625" style="50" customWidth="1"/>
    <col min="11269" max="11269" width="40.6640625" style="50" customWidth="1"/>
    <col min="11270" max="11273" width="9.33203125" style="50" customWidth="1"/>
    <col min="11274" max="11522" width="9.109375" style="50"/>
    <col min="11523" max="11523" width="9.33203125" style="50" customWidth="1"/>
    <col min="11524" max="11524" width="6.6640625" style="50" customWidth="1"/>
    <col min="11525" max="11525" width="40.6640625" style="50" customWidth="1"/>
    <col min="11526" max="11529" width="9.33203125" style="50" customWidth="1"/>
    <col min="11530" max="11778" width="9.109375" style="50"/>
    <col min="11779" max="11779" width="9.33203125" style="50" customWidth="1"/>
    <col min="11780" max="11780" width="6.6640625" style="50" customWidth="1"/>
    <col min="11781" max="11781" width="40.6640625" style="50" customWidth="1"/>
    <col min="11782" max="11785" width="9.33203125" style="50" customWidth="1"/>
    <col min="11786" max="12034" width="9.109375" style="50"/>
    <col min="12035" max="12035" width="9.33203125" style="50" customWidth="1"/>
    <col min="12036" max="12036" width="6.6640625" style="50" customWidth="1"/>
    <col min="12037" max="12037" width="40.6640625" style="50" customWidth="1"/>
    <col min="12038" max="12041" width="9.33203125" style="50" customWidth="1"/>
    <col min="12042" max="12290" width="9.109375" style="50"/>
    <col min="12291" max="12291" width="9.33203125" style="50" customWidth="1"/>
    <col min="12292" max="12292" width="6.6640625" style="50" customWidth="1"/>
    <col min="12293" max="12293" width="40.6640625" style="50" customWidth="1"/>
    <col min="12294" max="12297" width="9.33203125" style="50" customWidth="1"/>
    <col min="12298" max="12546" width="9.109375" style="50"/>
    <col min="12547" max="12547" width="9.33203125" style="50" customWidth="1"/>
    <col min="12548" max="12548" width="6.6640625" style="50" customWidth="1"/>
    <col min="12549" max="12549" width="40.6640625" style="50" customWidth="1"/>
    <col min="12550" max="12553" width="9.33203125" style="50" customWidth="1"/>
    <col min="12554" max="12802" width="9.109375" style="50"/>
    <col min="12803" max="12803" width="9.33203125" style="50" customWidth="1"/>
    <col min="12804" max="12804" width="6.6640625" style="50" customWidth="1"/>
    <col min="12805" max="12805" width="40.6640625" style="50" customWidth="1"/>
    <col min="12806" max="12809" width="9.33203125" style="50" customWidth="1"/>
    <col min="12810" max="13058" width="9.109375" style="50"/>
    <col min="13059" max="13059" width="9.33203125" style="50" customWidth="1"/>
    <col min="13060" max="13060" width="6.6640625" style="50" customWidth="1"/>
    <col min="13061" max="13061" width="40.6640625" style="50" customWidth="1"/>
    <col min="13062" max="13065" width="9.33203125" style="50" customWidth="1"/>
    <col min="13066" max="13314" width="9.109375" style="50"/>
    <col min="13315" max="13315" width="9.33203125" style="50" customWidth="1"/>
    <col min="13316" max="13316" width="6.6640625" style="50" customWidth="1"/>
    <col min="13317" max="13317" width="40.6640625" style="50" customWidth="1"/>
    <col min="13318" max="13321" width="9.33203125" style="50" customWidth="1"/>
    <col min="13322" max="13570" width="9.109375" style="50"/>
    <col min="13571" max="13571" width="9.33203125" style="50" customWidth="1"/>
    <col min="13572" max="13572" width="6.6640625" style="50" customWidth="1"/>
    <col min="13573" max="13573" width="40.6640625" style="50" customWidth="1"/>
    <col min="13574" max="13577" width="9.33203125" style="50" customWidth="1"/>
    <col min="13578" max="13826" width="9.109375" style="50"/>
    <col min="13827" max="13827" width="9.33203125" style="50" customWidth="1"/>
    <col min="13828" max="13828" width="6.6640625" style="50" customWidth="1"/>
    <col min="13829" max="13829" width="40.6640625" style="50" customWidth="1"/>
    <col min="13830" max="13833" width="9.33203125" style="50" customWidth="1"/>
    <col min="13834" max="14082" width="9.109375" style="50"/>
    <col min="14083" max="14083" width="9.33203125" style="50" customWidth="1"/>
    <col min="14084" max="14084" width="6.6640625" style="50" customWidth="1"/>
    <col min="14085" max="14085" width="40.6640625" style="50" customWidth="1"/>
    <col min="14086" max="14089" width="9.33203125" style="50" customWidth="1"/>
    <col min="14090" max="14338" width="9.109375" style="50"/>
    <col min="14339" max="14339" width="9.33203125" style="50" customWidth="1"/>
    <col min="14340" max="14340" width="6.6640625" style="50" customWidth="1"/>
    <col min="14341" max="14341" width="40.6640625" style="50" customWidth="1"/>
    <col min="14342" max="14345" width="9.33203125" style="50" customWidth="1"/>
    <col min="14346" max="14594" width="9.109375" style="50"/>
    <col min="14595" max="14595" width="9.33203125" style="50" customWidth="1"/>
    <col min="14596" max="14596" width="6.6640625" style="50" customWidth="1"/>
    <col min="14597" max="14597" width="40.6640625" style="50" customWidth="1"/>
    <col min="14598" max="14601" width="9.33203125" style="50" customWidth="1"/>
    <col min="14602" max="14850" width="9.109375" style="50"/>
    <col min="14851" max="14851" width="9.33203125" style="50" customWidth="1"/>
    <col min="14852" max="14852" width="6.6640625" style="50" customWidth="1"/>
    <col min="14853" max="14853" width="40.6640625" style="50" customWidth="1"/>
    <col min="14854" max="14857" width="9.33203125" style="50" customWidth="1"/>
    <col min="14858" max="15106" width="9.109375" style="50"/>
    <col min="15107" max="15107" width="9.33203125" style="50" customWidth="1"/>
    <col min="15108" max="15108" width="6.6640625" style="50" customWidth="1"/>
    <col min="15109" max="15109" width="40.6640625" style="50" customWidth="1"/>
    <col min="15110" max="15113" width="9.33203125" style="50" customWidth="1"/>
    <col min="15114" max="15362" width="9.109375" style="50"/>
    <col min="15363" max="15363" width="9.33203125" style="50" customWidth="1"/>
    <col min="15364" max="15364" width="6.6640625" style="50" customWidth="1"/>
    <col min="15365" max="15365" width="40.6640625" style="50" customWidth="1"/>
    <col min="15366" max="15369" width="9.33203125" style="50" customWidth="1"/>
    <col min="15370" max="15618" width="9.109375" style="50"/>
    <col min="15619" max="15619" width="9.33203125" style="50" customWidth="1"/>
    <col min="15620" max="15620" width="6.6640625" style="50" customWidth="1"/>
    <col min="15621" max="15621" width="40.6640625" style="50" customWidth="1"/>
    <col min="15622" max="15625" width="9.33203125" style="50" customWidth="1"/>
    <col min="15626" max="15874" width="9.109375" style="50"/>
    <col min="15875" max="15875" width="9.33203125" style="50" customWidth="1"/>
    <col min="15876" max="15876" width="6.6640625" style="50" customWidth="1"/>
    <col min="15877" max="15877" width="40.6640625" style="50" customWidth="1"/>
    <col min="15878" max="15881" width="9.33203125" style="50" customWidth="1"/>
    <col min="15882" max="16130" width="9.109375" style="50"/>
    <col min="16131" max="16131" width="9.33203125" style="50" customWidth="1"/>
    <col min="16132" max="16132" width="6.6640625" style="50" customWidth="1"/>
    <col min="16133" max="16133" width="40.6640625" style="50" customWidth="1"/>
    <col min="16134" max="16137" width="9.33203125" style="50" customWidth="1"/>
    <col min="16138" max="16384" width="9.109375" style="50"/>
  </cols>
  <sheetData>
    <row r="1" spans="1:10" ht="48" customHeight="1" x14ac:dyDescent="0.25">
      <c r="A1" s="48" t="s">
        <v>796</v>
      </c>
      <c r="B1" s="49"/>
      <c r="C1" s="49"/>
      <c r="D1" s="49"/>
      <c r="E1" s="49"/>
      <c r="F1" s="461" t="s">
        <v>278</v>
      </c>
      <c r="G1" s="461"/>
      <c r="H1" s="461"/>
      <c r="I1" s="461"/>
    </row>
    <row r="2" spans="1:10" s="53" customFormat="1" x14ac:dyDescent="0.25">
      <c r="A2" s="51" t="s">
        <v>0</v>
      </c>
      <c r="B2" s="51"/>
      <c r="C2" s="135"/>
      <c r="D2" s="51"/>
      <c r="E2" s="52" t="s">
        <v>1</v>
      </c>
      <c r="F2" s="52" t="s">
        <v>2</v>
      </c>
      <c r="G2" s="52" t="s">
        <v>3</v>
      </c>
      <c r="H2" s="52" t="s">
        <v>4</v>
      </c>
      <c r="I2" s="52" t="s">
        <v>5</v>
      </c>
      <c r="J2" s="246" t="s">
        <v>659</v>
      </c>
    </row>
    <row r="3" spans="1:10" s="53" customFormat="1" x14ac:dyDescent="0.25">
      <c r="A3" s="54"/>
      <c r="B3" s="54"/>
      <c r="C3" s="136"/>
      <c r="D3" s="54"/>
      <c r="E3" s="55"/>
      <c r="F3" s="56"/>
      <c r="G3" s="56"/>
      <c r="H3" s="55"/>
      <c r="I3" s="55"/>
    </row>
    <row r="4" spans="1:10" s="53" customFormat="1" x14ac:dyDescent="0.25">
      <c r="A4" s="57"/>
      <c r="B4" s="57"/>
      <c r="C4" s="137"/>
      <c r="D4" s="57"/>
      <c r="E4" s="55"/>
      <c r="F4" s="56"/>
      <c r="G4" s="56"/>
      <c r="H4" s="55"/>
      <c r="I4" s="55"/>
    </row>
    <row r="5" spans="1:10" s="53" customFormat="1" x14ac:dyDescent="0.25">
      <c r="A5" s="58" t="s">
        <v>279</v>
      </c>
      <c r="B5" s="58"/>
      <c r="C5" s="136"/>
      <c r="D5" s="54"/>
      <c r="E5" s="76" t="s">
        <v>280</v>
      </c>
      <c r="F5" s="132" t="s">
        <v>42</v>
      </c>
      <c r="G5" s="372">
        <v>18</v>
      </c>
      <c r="H5" s="373"/>
      <c r="I5" s="253">
        <f>G5*H5</f>
        <v>0</v>
      </c>
    </row>
    <row r="6" spans="1:10" s="53" customFormat="1" x14ac:dyDescent="0.25">
      <c r="A6" s="58" t="s">
        <v>281</v>
      </c>
      <c r="B6" s="58"/>
      <c r="C6" s="136"/>
      <c r="D6" s="54"/>
      <c r="E6" s="76" t="s">
        <v>282</v>
      </c>
      <c r="F6" s="107"/>
      <c r="G6" s="260"/>
      <c r="H6" s="261"/>
      <c r="I6" s="253"/>
      <c r="J6" s="247"/>
    </row>
    <row r="7" spans="1:10" s="53" customFormat="1" ht="26.4" x14ac:dyDescent="0.25">
      <c r="A7" s="54"/>
      <c r="B7" s="113" t="s">
        <v>681</v>
      </c>
      <c r="C7" s="136"/>
      <c r="D7" s="54"/>
      <c r="E7" s="257" t="s">
        <v>682</v>
      </c>
      <c r="F7" s="130" t="s">
        <v>292</v>
      </c>
      <c r="G7" s="372">
        <f>(3000*6)/10000</f>
        <v>1.8</v>
      </c>
      <c r="H7" s="373"/>
      <c r="I7" s="253">
        <f t="shared" ref="I7" si="0">G7*H7</f>
        <v>0</v>
      </c>
      <c r="J7" s="247"/>
    </row>
    <row r="8" spans="1:10" s="53" customFormat="1" x14ac:dyDescent="0.25">
      <c r="A8" s="58" t="s">
        <v>283</v>
      </c>
      <c r="B8" s="58"/>
      <c r="C8" s="136"/>
      <c r="D8" s="54"/>
      <c r="E8" s="140" t="s">
        <v>284</v>
      </c>
      <c r="F8" s="107"/>
      <c r="G8" s="260"/>
      <c r="H8" s="261"/>
      <c r="I8" s="253"/>
    </row>
    <row r="9" spans="1:10" ht="26.4" x14ac:dyDescent="0.25">
      <c r="A9" s="65"/>
      <c r="B9" s="58" t="s">
        <v>285</v>
      </c>
      <c r="C9" s="67"/>
      <c r="D9" s="67"/>
      <c r="E9" s="68" t="s">
        <v>289</v>
      </c>
      <c r="F9" s="130" t="s">
        <v>293</v>
      </c>
      <c r="G9" s="372">
        <v>3</v>
      </c>
      <c r="H9" s="373"/>
      <c r="I9" s="253">
        <f t="shared" ref="I9:I10" si="1">G9*H9</f>
        <v>0</v>
      </c>
    </row>
    <row r="10" spans="1:10" ht="26.4" x14ac:dyDescent="0.25">
      <c r="A10" s="65"/>
      <c r="B10" s="58" t="s">
        <v>286</v>
      </c>
      <c r="C10" s="67"/>
      <c r="D10" s="67"/>
      <c r="E10" s="68" t="s">
        <v>290</v>
      </c>
      <c r="F10" s="130" t="s">
        <v>518</v>
      </c>
      <c r="G10" s="372">
        <v>6000</v>
      </c>
      <c r="H10" s="373"/>
      <c r="I10" s="253">
        <f t="shared" si="1"/>
        <v>0</v>
      </c>
    </row>
    <row r="11" spans="1:10" ht="26.4" x14ac:dyDescent="0.25">
      <c r="A11" s="65"/>
      <c r="B11" s="58" t="s">
        <v>287</v>
      </c>
      <c r="C11" s="67"/>
      <c r="D11" s="67"/>
      <c r="E11" s="68" t="s">
        <v>91</v>
      </c>
      <c r="F11" s="130" t="s">
        <v>295</v>
      </c>
      <c r="G11" s="172" t="s">
        <v>607</v>
      </c>
      <c r="H11" s="344" t="s">
        <v>413</v>
      </c>
      <c r="I11" s="345">
        <v>500000</v>
      </c>
    </row>
    <row r="12" spans="1:10" ht="26.4" x14ac:dyDescent="0.25">
      <c r="A12" s="65"/>
      <c r="B12" s="58" t="s">
        <v>288</v>
      </c>
      <c r="C12" s="67"/>
      <c r="D12" s="67"/>
      <c r="E12" s="118" t="s">
        <v>291</v>
      </c>
      <c r="F12" s="61" t="s">
        <v>253</v>
      </c>
      <c r="G12" s="374">
        <f>I11</f>
        <v>500000</v>
      </c>
      <c r="H12" s="480"/>
      <c r="I12" s="253">
        <f>G12*H12</f>
        <v>0</v>
      </c>
    </row>
    <row r="13" spans="1:10" x14ac:dyDescent="0.25">
      <c r="A13" s="65" t="s">
        <v>301</v>
      </c>
      <c r="B13" s="58"/>
      <c r="C13" s="67"/>
      <c r="D13" s="67"/>
      <c r="E13" s="70" t="s">
        <v>300</v>
      </c>
      <c r="F13" s="130" t="s">
        <v>293</v>
      </c>
      <c r="G13" s="372">
        <v>3</v>
      </c>
      <c r="H13" s="373"/>
      <c r="I13" s="253">
        <f>G13*H13</f>
        <v>0</v>
      </c>
    </row>
    <row r="14" spans="1:10" x14ac:dyDescent="0.25">
      <c r="A14" s="65" t="s">
        <v>302</v>
      </c>
      <c r="B14" s="58"/>
      <c r="C14" s="67"/>
      <c r="D14" s="67"/>
      <c r="E14" s="70" t="s">
        <v>303</v>
      </c>
      <c r="F14" s="132"/>
      <c r="G14" s="260"/>
      <c r="H14" s="261"/>
      <c r="I14" s="253"/>
    </row>
    <row r="15" spans="1:10" ht="26.4" x14ac:dyDescent="0.25">
      <c r="A15" s="65"/>
      <c r="B15" s="67" t="s">
        <v>304</v>
      </c>
      <c r="C15" s="74"/>
      <c r="D15" s="74"/>
      <c r="E15" s="71" t="s">
        <v>307</v>
      </c>
      <c r="F15" s="133"/>
      <c r="G15" s="260"/>
      <c r="H15" s="261"/>
      <c r="I15" s="253"/>
    </row>
    <row r="16" spans="1:10" ht="26.4" x14ac:dyDescent="0.25">
      <c r="A16" s="65"/>
      <c r="B16" s="67"/>
      <c r="C16" s="141" t="s">
        <v>15</v>
      </c>
      <c r="D16" s="141"/>
      <c r="E16" s="232" t="s">
        <v>683</v>
      </c>
      <c r="F16" s="133" t="s">
        <v>298</v>
      </c>
      <c r="G16" s="372">
        <f>(2*G13*1000)/50</f>
        <v>120</v>
      </c>
      <c r="H16" s="373"/>
      <c r="I16" s="253">
        <f>G16*H16</f>
        <v>0</v>
      </c>
      <c r="J16" s="247"/>
    </row>
    <row r="17" spans="1:10" ht="26.4" x14ac:dyDescent="0.25">
      <c r="A17" s="65"/>
      <c r="B17" s="67"/>
      <c r="C17" s="141" t="s">
        <v>17</v>
      </c>
      <c r="D17" s="141"/>
      <c r="E17" s="232" t="s">
        <v>684</v>
      </c>
      <c r="F17" s="133" t="s">
        <v>298</v>
      </c>
      <c r="G17" s="372">
        <f>G16/3</f>
        <v>40</v>
      </c>
      <c r="H17" s="373"/>
      <c r="I17" s="253">
        <f>G17*H17</f>
        <v>0</v>
      </c>
      <c r="J17" s="247"/>
    </row>
    <row r="18" spans="1:10" x14ac:dyDescent="0.25">
      <c r="A18" s="65"/>
      <c r="B18" s="67" t="s">
        <v>305</v>
      </c>
      <c r="C18" s="141"/>
      <c r="D18" s="141"/>
      <c r="E18" s="71" t="s">
        <v>616</v>
      </c>
      <c r="F18" s="133" t="s">
        <v>298</v>
      </c>
      <c r="G18" s="372"/>
      <c r="H18" s="373"/>
      <c r="I18" s="253">
        <f>G18*H18</f>
        <v>0</v>
      </c>
    </row>
    <row r="19" spans="1:10" x14ac:dyDescent="0.25">
      <c r="A19" s="65"/>
      <c r="B19" s="67" t="s">
        <v>306</v>
      </c>
      <c r="C19" s="141"/>
      <c r="D19" s="141"/>
      <c r="E19" s="71" t="s">
        <v>31</v>
      </c>
      <c r="F19" s="132" t="s">
        <v>308</v>
      </c>
      <c r="G19" s="372">
        <f>8*6*22</f>
        <v>1056</v>
      </c>
      <c r="H19" s="373"/>
      <c r="I19" s="253">
        <f>G19*H19</f>
        <v>0</v>
      </c>
    </row>
    <row r="20" spans="1:10" x14ac:dyDescent="0.25">
      <c r="A20" s="65" t="s">
        <v>309</v>
      </c>
      <c r="B20" s="67"/>
      <c r="C20" s="67"/>
      <c r="D20" s="67"/>
      <c r="E20" s="142" t="s">
        <v>310</v>
      </c>
      <c r="F20" s="107"/>
      <c r="G20" s="260"/>
      <c r="H20" s="261"/>
      <c r="I20" s="253"/>
    </row>
    <row r="21" spans="1:10" x14ac:dyDescent="0.25">
      <c r="A21" s="65"/>
      <c r="B21" s="67" t="s">
        <v>311</v>
      </c>
      <c r="C21" s="67"/>
      <c r="D21" s="67"/>
      <c r="E21" s="58" t="s">
        <v>313</v>
      </c>
      <c r="F21" s="107" t="s">
        <v>298</v>
      </c>
      <c r="G21" s="372">
        <v>20</v>
      </c>
      <c r="H21" s="373"/>
      <c r="I21" s="253">
        <f>G21*H21</f>
        <v>0</v>
      </c>
    </row>
    <row r="22" spans="1:10" x14ac:dyDescent="0.25">
      <c r="A22" s="65"/>
      <c r="B22" s="67" t="s">
        <v>312</v>
      </c>
      <c r="C22" s="67"/>
      <c r="D22" s="67"/>
      <c r="E22" s="122" t="s">
        <v>314</v>
      </c>
      <c r="F22" s="107" t="s">
        <v>298</v>
      </c>
      <c r="G22" s="372">
        <v>20</v>
      </c>
      <c r="H22" s="373"/>
      <c r="I22" s="253">
        <f>G22*H22</f>
        <v>0</v>
      </c>
    </row>
    <row r="23" spans="1:10" ht="26.4" x14ac:dyDescent="0.25">
      <c r="A23" s="65" t="s">
        <v>315</v>
      </c>
      <c r="B23" s="67"/>
      <c r="C23" s="67"/>
      <c r="D23" s="67"/>
      <c r="E23" s="143" t="s">
        <v>316</v>
      </c>
      <c r="F23" s="107"/>
      <c r="G23" s="260"/>
      <c r="H23" s="261"/>
      <c r="I23" s="253"/>
    </row>
    <row r="24" spans="1:10" ht="26.4" x14ac:dyDescent="0.25">
      <c r="A24" s="65"/>
      <c r="B24" s="67" t="s">
        <v>317</v>
      </c>
      <c r="C24" s="67"/>
      <c r="D24" s="67"/>
      <c r="E24" s="113" t="s">
        <v>319</v>
      </c>
      <c r="F24" s="107" t="s">
        <v>295</v>
      </c>
      <c r="G24" s="172" t="s">
        <v>607</v>
      </c>
      <c r="H24" s="344" t="s">
        <v>413</v>
      </c>
      <c r="I24" s="345">
        <v>150000</v>
      </c>
    </row>
    <row r="25" spans="1:10" ht="26.4" x14ac:dyDescent="0.25">
      <c r="A25" s="65"/>
      <c r="B25" s="67" t="s">
        <v>318</v>
      </c>
      <c r="C25" s="67"/>
      <c r="D25" s="67"/>
      <c r="E25" s="123" t="s">
        <v>320</v>
      </c>
      <c r="F25" s="107" t="s">
        <v>253</v>
      </c>
      <c r="G25" s="375">
        <f>I24</f>
        <v>150000</v>
      </c>
      <c r="H25" s="480"/>
      <c r="I25" s="253">
        <f>G25*H25</f>
        <v>0</v>
      </c>
    </row>
    <row r="26" spans="1:10" x14ac:dyDescent="0.25">
      <c r="A26" s="65"/>
      <c r="B26" s="67"/>
      <c r="C26" s="67"/>
      <c r="D26" s="67"/>
      <c r="E26" s="123"/>
      <c r="F26" s="107"/>
      <c r="G26" s="376"/>
      <c r="H26" s="376"/>
      <c r="I26" s="345"/>
    </row>
    <row r="27" spans="1:10" x14ac:dyDescent="0.25">
      <c r="A27" s="65"/>
      <c r="B27" s="67"/>
      <c r="C27" s="67"/>
      <c r="D27" s="67"/>
      <c r="E27" s="69"/>
      <c r="F27" s="107"/>
      <c r="G27" s="376"/>
      <c r="H27" s="376"/>
      <c r="I27" s="345"/>
    </row>
    <row r="28" spans="1:10" x14ac:dyDescent="0.25">
      <c r="A28" s="65"/>
      <c r="B28" s="67"/>
      <c r="C28" s="67"/>
      <c r="D28" s="67"/>
      <c r="E28" s="70"/>
      <c r="F28" s="105"/>
      <c r="G28" s="376"/>
      <c r="H28" s="376"/>
      <c r="I28" s="345"/>
    </row>
    <row r="29" spans="1:10" x14ac:dyDescent="0.25">
      <c r="A29" s="86" t="s">
        <v>12</v>
      </c>
      <c r="B29" s="87"/>
      <c r="C29" s="124"/>
      <c r="D29" s="124"/>
      <c r="E29" s="88"/>
      <c r="F29" s="187"/>
      <c r="G29" s="183"/>
      <c r="H29" s="183"/>
      <c r="I29" s="125">
        <f>SUM(I5:I28)</f>
        <v>650000</v>
      </c>
    </row>
    <row r="30" spans="1:10" x14ac:dyDescent="0.25">
      <c r="F30" s="91"/>
    </row>
    <row r="1048451" spans="6:6" x14ac:dyDescent="0.25">
      <c r="F1048451" s="63"/>
    </row>
  </sheetData>
  <customSheetViews>
    <customSheetView guid="{D9A5B569-290F-4F90-A43F-DD82022D6BA1}" showPageBreaks="1" printArea="1" view="pageBreakPreview" topLeftCell="A7">
      <selection activeCell="H20" sqref="H20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1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  <customSheetView guid="{5F332EA1-66F9-4534-98C2-3792B5EB04BE}" showPageBreaks="1" printArea="1" view="pageBreakPreview">
      <selection activeCell="A8" sqref="A8:XFD8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2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</customSheetViews>
  <mergeCells count="1">
    <mergeCell ref="F1:I1"/>
  </mergeCells>
  <phoneticPr fontId="8" type="noConversion"/>
  <pageMargins left="0.74803149606299213" right="0.74803149606299213" top="0.98425196850393704" bottom="0.98425196850393704" header="0.51181102362204722" footer="0.51181102362204722"/>
  <pageSetup paperSize="9" scale="58" firstPageNumber="14" orientation="portrait" useFirstPageNumber="1" r:id="rId3"/>
  <headerFooter alignWithMargins="0">
    <oddHeader>&amp;LCONTRACT SANRAL C.002-0.29-2018/1
FOR TRAINING AND CONSTRUCTION MANAGEMENT OF COMMUNITIES AND SMME CONTRACTORS ON OR NEAR NATIONAL ROAD R.573, SECTION 3 FROM KM 6.50 TO KM 13.30 - FROM SLOVO TO MOUTSIYA MALL</oddHeader>
    <oddFooter>&amp;RC-&amp;P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6">
    <tabColor rgb="FF92D050"/>
  </sheetPr>
  <dimension ref="A1:G1048435"/>
  <sheetViews>
    <sheetView view="pageBreakPreview" zoomScaleNormal="100" zoomScaleSheetLayoutView="100" workbookViewId="0">
      <selection activeCell="H1" sqref="H1:H1048576"/>
    </sheetView>
  </sheetViews>
  <sheetFormatPr defaultRowHeight="13.2" x14ac:dyDescent="0.25"/>
  <cols>
    <col min="1" max="1" width="9.33203125" style="50" customWidth="1"/>
    <col min="2" max="2" width="9" style="90" bestFit="1" customWidth="1"/>
    <col min="3" max="3" width="40.6640625" style="50" customWidth="1"/>
    <col min="4" max="4" width="17.44140625" style="50" bestFit="1" customWidth="1"/>
    <col min="5" max="7" width="20.6640625" style="50" customWidth="1"/>
    <col min="8" max="256" width="9.109375" style="50"/>
    <col min="257" max="257" width="9.33203125" style="50" customWidth="1"/>
    <col min="258" max="258" width="6.6640625" style="50" customWidth="1"/>
    <col min="259" max="259" width="40.6640625" style="50" customWidth="1"/>
    <col min="260" max="263" width="9.33203125" style="50" customWidth="1"/>
    <col min="264" max="512" width="9.109375" style="50"/>
    <col min="513" max="513" width="9.33203125" style="50" customWidth="1"/>
    <col min="514" max="514" width="6.6640625" style="50" customWidth="1"/>
    <col min="515" max="515" width="40.6640625" style="50" customWidth="1"/>
    <col min="516" max="519" width="9.33203125" style="50" customWidth="1"/>
    <col min="520" max="768" width="9.109375" style="50"/>
    <col min="769" max="769" width="9.33203125" style="50" customWidth="1"/>
    <col min="770" max="770" width="6.6640625" style="50" customWidth="1"/>
    <col min="771" max="771" width="40.6640625" style="50" customWidth="1"/>
    <col min="772" max="775" width="9.33203125" style="50" customWidth="1"/>
    <col min="776" max="1024" width="9.109375" style="50"/>
    <col min="1025" max="1025" width="9.33203125" style="50" customWidth="1"/>
    <col min="1026" max="1026" width="6.6640625" style="50" customWidth="1"/>
    <col min="1027" max="1027" width="40.6640625" style="50" customWidth="1"/>
    <col min="1028" max="1031" width="9.33203125" style="50" customWidth="1"/>
    <col min="1032" max="1280" width="9.109375" style="50"/>
    <col min="1281" max="1281" width="9.33203125" style="50" customWidth="1"/>
    <col min="1282" max="1282" width="6.6640625" style="50" customWidth="1"/>
    <col min="1283" max="1283" width="40.6640625" style="50" customWidth="1"/>
    <col min="1284" max="1287" width="9.33203125" style="50" customWidth="1"/>
    <col min="1288" max="1536" width="9.109375" style="50"/>
    <col min="1537" max="1537" width="9.33203125" style="50" customWidth="1"/>
    <col min="1538" max="1538" width="6.6640625" style="50" customWidth="1"/>
    <col min="1539" max="1539" width="40.6640625" style="50" customWidth="1"/>
    <col min="1540" max="1543" width="9.33203125" style="50" customWidth="1"/>
    <col min="1544" max="1792" width="9.109375" style="50"/>
    <col min="1793" max="1793" width="9.33203125" style="50" customWidth="1"/>
    <col min="1794" max="1794" width="6.6640625" style="50" customWidth="1"/>
    <col min="1795" max="1795" width="40.6640625" style="50" customWidth="1"/>
    <col min="1796" max="1799" width="9.33203125" style="50" customWidth="1"/>
    <col min="1800" max="2048" width="9.109375" style="50"/>
    <col min="2049" max="2049" width="9.33203125" style="50" customWidth="1"/>
    <col min="2050" max="2050" width="6.6640625" style="50" customWidth="1"/>
    <col min="2051" max="2051" width="40.6640625" style="50" customWidth="1"/>
    <col min="2052" max="2055" width="9.33203125" style="50" customWidth="1"/>
    <col min="2056" max="2304" width="9.109375" style="50"/>
    <col min="2305" max="2305" width="9.33203125" style="50" customWidth="1"/>
    <col min="2306" max="2306" width="6.6640625" style="50" customWidth="1"/>
    <col min="2307" max="2307" width="40.6640625" style="50" customWidth="1"/>
    <col min="2308" max="2311" width="9.33203125" style="50" customWidth="1"/>
    <col min="2312" max="2560" width="9.109375" style="50"/>
    <col min="2561" max="2561" width="9.33203125" style="50" customWidth="1"/>
    <col min="2562" max="2562" width="6.6640625" style="50" customWidth="1"/>
    <col min="2563" max="2563" width="40.6640625" style="50" customWidth="1"/>
    <col min="2564" max="2567" width="9.33203125" style="50" customWidth="1"/>
    <col min="2568" max="2816" width="9.109375" style="50"/>
    <col min="2817" max="2817" width="9.33203125" style="50" customWidth="1"/>
    <col min="2818" max="2818" width="6.6640625" style="50" customWidth="1"/>
    <col min="2819" max="2819" width="40.6640625" style="50" customWidth="1"/>
    <col min="2820" max="2823" width="9.33203125" style="50" customWidth="1"/>
    <col min="2824" max="3072" width="9.109375" style="50"/>
    <col min="3073" max="3073" width="9.33203125" style="50" customWidth="1"/>
    <col min="3074" max="3074" width="6.6640625" style="50" customWidth="1"/>
    <col min="3075" max="3075" width="40.6640625" style="50" customWidth="1"/>
    <col min="3076" max="3079" width="9.33203125" style="50" customWidth="1"/>
    <col min="3080" max="3328" width="9.109375" style="50"/>
    <col min="3329" max="3329" width="9.33203125" style="50" customWidth="1"/>
    <col min="3330" max="3330" width="6.6640625" style="50" customWidth="1"/>
    <col min="3331" max="3331" width="40.6640625" style="50" customWidth="1"/>
    <col min="3332" max="3335" width="9.33203125" style="50" customWidth="1"/>
    <col min="3336" max="3584" width="9.109375" style="50"/>
    <col min="3585" max="3585" width="9.33203125" style="50" customWidth="1"/>
    <col min="3586" max="3586" width="6.6640625" style="50" customWidth="1"/>
    <col min="3587" max="3587" width="40.6640625" style="50" customWidth="1"/>
    <col min="3588" max="3591" width="9.33203125" style="50" customWidth="1"/>
    <col min="3592" max="3840" width="9.109375" style="50"/>
    <col min="3841" max="3841" width="9.33203125" style="50" customWidth="1"/>
    <col min="3842" max="3842" width="6.6640625" style="50" customWidth="1"/>
    <col min="3843" max="3843" width="40.6640625" style="50" customWidth="1"/>
    <col min="3844" max="3847" width="9.33203125" style="50" customWidth="1"/>
    <col min="3848" max="4096" width="9.109375" style="50"/>
    <col min="4097" max="4097" width="9.33203125" style="50" customWidth="1"/>
    <col min="4098" max="4098" width="6.6640625" style="50" customWidth="1"/>
    <col min="4099" max="4099" width="40.6640625" style="50" customWidth="1"/>
    <col min="4100" max="4103" width="9.33203125" style="50" customWidth="1"/>
    <col min="4104" max="4352" width="9.109375" style="50"/>
    <col min="4353" max="4353" width="9.33203125" style="50" customWidth="1"/>
    <col min="4354" max="4354" width="6.6640625" style="50" customWidth="1"/>
    <col min="4355" max="4355" width="40.6640625" style="50" customWidth="1"/>
    <col min="4356" max="4359" width="9.33203125" style="50" customWidth="1"/>
    <col min="4360" max="4608" width="9.109375" style="50"/>
    <col min="4609" max="4609" width="9.33203125" style="50" customWidth="1"/>
    <col min="4610" max="4610" width="6.6640625" style="50" customWidth="1"/>
    <col min="4611" max="4611" width="40.6640625" style="50" customWidth="1"/>
    <col min="4612" max="4615" width="9.33203125" style="50" customWidth="1"/>
    <col min="4616" max="4864" width="9.109375" style="50"/>
    <col min="4865" max="4865" width="9.33203125" style="50" customWidth="1"/>
    <col min="4866" max="4866" width="6.6640625" style="50" customWidth="1"/>
    <col min="4867" max="4867" width="40.6640625" style="50" customWidth="1"/>
    <col min="4868" max="4871" width="9.33203125" style="50" customWidth="1"/>
    <col min="4872" max="5120" width="9.109375" style="50"/>
    <col min="5121" max="5121" width="9.33203125" style="50" customWidth="1"/>
    <col min="5122" max="5122" width="6.6640625" style="50" customWidth="1"/>
    <col min="5123" max="5123" width="40.6640625" style="50" customWidth="1"/>
    <col min="5124" max="5127" width="9.33203125" style="50" customWidth="1"/>
    <col min="5128" max="5376" width="9.109375" style="50"/>
    <col min="5377" max="5377" width="9.33203125" style="50" customWidth="1"/>
    <col min="5378" max="5378" width="6.6640625" style="50" customWidth="1"/>
    <col min="5379" max="5379" width="40.6640625" style="50" customWidth="1"/>
    <col min="5380" max="5383" width="9.33203125" style="50" customWidth="1"/>
    <col min="5384" max="5632" width="9.109375" style="50"/>
    <col min="5633" max="5633" width="9.33203125" style="50" customWidth="1"/>
    <col min="5634" max="5634" width="6.6640625" style="50" customWidth="1"/>
    <col min="5635" max="5635" width="40.6640625" style="50" customWidth="1"/>
    <col min="5636" max="5639" width="9.33203125" style="50" customWidth="1"/>
    <col min="5640" max="5888" width="9.109375" style="50"/>
    <col min="5889" max="5889" width="9.33203125" style="50" customWidth="1"/>
    <col min="5890" max="5890" width="6.6640625" style="50" customWidth="1"/>
    <col min="5891" max="5891" width="40.6640625" style="50" customWidth="1"/>
    <col min="5892" max="5895" width="9.33203125" style="50" customWidth="1"/>
    <col min="5896" max="6144" width="9.109375" style="50"/>
    <col min="6145" max="6145" width="9.33203125" style="50" customWidth="1"/>
    <col min="6146" max="6146" width="6.6640625" style="50" customWidth="1"/>
    <col min="6147" max="6147" width="40.6640625" style="50" customWidth="1"/>
    <col min="6148" max="6151" width="9.33203125" style="50" customWidth="1"/>
    <col min="6152" max="6400" width="9.109375" style="50"/>
    <col min="6401" max="6401" width="9.33203125" style="50" customWidth="1"/>
    <col min="6402" max="6402" width="6.6640625" style="50" customWidth="1"/>
    <col min="6403" max="6403" width="40.6640625" style="50" customWidth="1"/>
    <col min="6404" max="6407" width="9.33203125" style="50" customWidth="1"/>
    <col min="6408" max="6656" width="9.109375" style="50"/>
    <col min="6657" max="6657" width="9.33203125" style="50" customWidth="1"/>
    <col min="6658" max="6658" width="6.6640625" style="50" customWidth="1"/>
    <col min="6659" max="6659" width="40.6640625" style="50" customWidth="1"/>
    <col min="6660" max="6663" width="9.33203125" style="50" customWidth="1"/>
    <col min="6664" max="6912" width="9.109375" style="50"/>
    <col min="6913" max="6913" width="9.33203125" style="50" customWidth="1"/>
    <col min="6914" max="6914" width="6.6640625" style="50" customWidth="1"/>
    <col min="6915" max="6915" width="40.6640625" style="50" customWidth="1"/>
    <col min="6916" max="6919" width="9.33203125" style="50" customWidth="1"/>
    <col min="6920" max="7168" width="9.109375" style="50"/>
    <col min="7169" max="7169" width="9.33203125" style="50" customWidth="1"/>
    <col min="7170" max="7170" width="6.6640625" style="50" customWidth="1"/>
    <col min="7171" max="7171" width="40.6640625" style="50" customWidth="1"/>
    <col min="7172" max="7175" width="9.33203125" style="50" customWidth="1"/>
    <col min="7176" max="7424" width="9.109375" style="50"/>
    <col min="7425" max="7425" width="9.33203125" style="50" customWidth="1"/>
    <col min="7426" max="7426" width="6.6640625" style="50" customWidth="1"/>
    <col min="7427" max="7427" width="40.6640625" style="50" customWidth="1"/>
    <col min="7428" max="7431" width="9.33203125" style="50" customWidth="1"/>
    <col min="7432" max="7680" width="9.109375" style="50"/>
    <col min="7681" max="7681" width="9.33203125" style="50" customWidth="1"/>
    <col min="7682" max="7682" width="6.6640625" style="50" customWidth="1"/>
    <col min="7683" max="7683" width="40.6640625" style="50" customWidth="1"/>
    <col min="7684" max="7687" width="9.33203125" style="50" customWidth="1"/>
    <col min="7688" max="7936" width="9.109375" style="50"/>
    <col min="7937" max="7937" width="9.33203125" style="50" customWidth="1"/>
    <col min="7938" max="7938" width="6.6640625" style="50" customWidth="1"/>
    <col min="7939" max="7939" width="40.6640625" style="50" customWidth="1"/>
    <col min="7940" max="7943" width="9.33203125" style="50" customWidth="1"/>
    <col min="7944" max="8192" width="9.109375" style="50"/>
    <col min="8193" max="8193" width="9.33203125" style="50" customWidth="1"/>
    <col min="8194" max="8194" width="6.6640625" style="50" customWidth="1"/>
    <col min="8195" max="8195" width="40.6640625" style="50" customWidth="1"/>
    <col min="8196" max="8199" width="9.33203125" style="50" customWidth="1"/>
    <col min="8200" max="8448" width="9.109375" style="50"/>
    <col min="8449" max="8449" width="9.33203125" style="50" customWidth="1"/>
    <col min="8450" max="8450" width="6.6640625" style="50" customWidth="1"/>
    <col min="8451" max="8451" width="40.6640625" style="50" customWidth="1"/>
    <col min="8452" max="8455" width="9.33203125" style="50" customWidth="1"/>
    <col min="8456" max="8704" width="9.109375" style="50"/>
    <col min="8705" max="8705" width="9.33203125" style="50" customWidth="1"/>
    <col min="8706" max="8706" width="6.6640625" style="50" customWidth="1"/>
    <col min="8707" max="8707" width="40.6640625" style="50" customWidth="1"/>
    <col min="8708" max="8711" width="9.33203125" style="50" customWidth="1"/>
    <col min="8712" max="8960" width="9.109375" style="50"/>
    <col min="8961" max="8961" width="9.33203125" style="50" customWidth="1"/>
    <col min="8962" max="8962" width="6.6640625" style="50" customWidth="1"/>
    <col min="8963" max="8963" width="40.6640625" style="50" customWidth="1"/>
    <col min="8964" max="8967" width="9.33203125" style="50" customWidth="1"/>
    <col min="8968" max="9216" width="9.109375" style="50"/>
    <col min="9217" max="9217" width="9.33203125" style="50" customWidth="1"/>
    <col min="9218" max="9218" width="6.6640625" style="50" customWidth="1"/>
    <col min="9219" max="9219" width="40.6640625" style="50" customWidth="1"/>
    <col min="9220" max="9223" width="9.33203125" style="50" customWidth="1"/>
    <col min="9224" max="9472" width="9.109375" style="50"/>
    <col min="9473" max="9473" width="9.33203125" style="50" customWidth="1"/>
    <col min="9474" max="9474" width="6.6640625" style="50" customWidth="1"/>
    <col min="9475" max="9475" width="40.6640625" style="50" customWidth="1"/>
    <col min="9476" max="9479" width="9.33203125" style="50" customWidth="1"/>
    <col min="9480" max="9728" width="9.109375" style="50"/>
    <col min="9729" max="9729" width="9.33203125" style="50" customWidth="1"/>
    <col min="9730" max="9730" width="6.6640625" style="50" customWidth="1"/>
    <col min="9731" max="9731" width="40.6640625" style="50" customWidth="1"/>
    <col min="9732" max="9735" width="9.33203125" style="50" customWidth="1"/>
    <col min="9736" max="9984" width="9.109375" style="50"/>
    <col min="9985" max="9985" width="9.33203125" style="50" customWidth="1"/>
    <col min="9986" max="9986" width="6.6640625" style="50" customWidth="1"/>
    <col min="9987" max="9987" width="40.6640625" style="50" customWidth="1"/>
    <col min="9988" max="9991" width="9.33203125" style="50" customWidth="1"/>
    <col min="9992" max="10240" width="9.109375" style="50"/>
    <col min="10241" max="10241" width="9.33203125" style="50" customWidth="1"/>
    <col min="10242" max="10242" width="6.6640625" style="50" customWidth="1"/>
    <col min="10243" max="10243" width="40.6640625" style="50" customWidth="1"/>
    <col min="10244" max="10247" width="9.33203125" style="50" customWidth="1"/>
    <col min="10248" max="10496" width="9.109375" style="50"/>
    <col min="10497" max="10497" width="9.33203125" style="50" customWidth="1"/>
    <col min="10498" max="10498" width="6.6640625" style="50" customWidth="1"/>
    <col min="10499" max="10499" width="40.6640625" style="50" customWidth="1"/>
    <col min="10500" max="10503" width="9.33203125" style="50" customWidth="1"/>
    <col min="10504" max="10752" width="9.109375" style="50"/>
    <col min="10753" max="10753" width="9.33203125" style="50" customWidth="1"/>
    <col min="10754" max="10754" width="6.6640625" style="50" customWidth="1"/>
    <col min="10755" max="10755" width="40.6640625" style="50" customWidth="1"/>
    <col min="10756" max="10759" width="9.33203125" style="50" customWidth="1"/>
    <col min="10760" max="11008" width="9.109375" style="50"/>
    <col min="11009" max="11009" width="9.33203125" style="50" customWidth="1"/>
    <col min="11010" max="11010" width="6.6640625" style="50" customWidth="1"/>
    <col min="11011" max="11011" width="40.6640625" style="50" customWidth="1"/>
    <col min="11012" max="11015" width="9.33203125" style="50" customWidth="1"/>
    <col min="11016" max="11264" width="9.109375" style="50"/>
    <col min="11265" max="11265" width="9.33203125" style="50" customWidth="1"/>
    <col min="11266" max="11266" width="6.6640625" style="50" customWidth="1"/>
    <col min="11267" max="11267" width="40.6640625" style="50" customWidth="1"/>
    <col min="11268" max="11271" width="9.33203125" style="50" customWidth="1"/>
    <col min="11272" max="11520" width="9.109375" style="50"/>
    <col min="11521" max="11521" width="9.33203125" style="50" customWidth="1"/>
    <col min="11522" max="11522" width="6.6640625" style="50" customWidth="1"/>
    <col min="11523" max="11523" width="40.6640625" style="50" customWidth="1"/>
    <col min="11524" max="11527" width="9.33203125" style="50" customWidth="1"/>
    <col min="11528" max="11776" width="9.109375" style="50"/>
    <col min="11777" max="11777" width="9.33203125" style="50" customWidth="1"/>
    <col min="11778" max="11778" width="6.6640625" style="50" customWidth="1"/>
    <col min="11779" max="11779" width="40.6640625" style="50" customWidth="1"/>
    <col min="11780" max="11783" width="9.33203125" style="50" customWidth="1"/>
    <col min="11784" max="12032" width="9.109375" style="50"/>
    <col min="12033" max="12033" width="9.33203125" style="50" customWidth="1"/>
    <col min="12034" max="12034" width="6.6640625" style="50" customWidth="1"/>
    <col min="12035" max="12035" width="40.6640625" style="50" customWidth="1"/>
    <col min="12036" max="12039" width="9.33203125" style="50" customWidth="1"/>
    <col min="12040" max="12288" width="9.109375" style="50"/>
    <col min="12289" max="12289" width="9.33203125" style="50" customWidth="1"/>
    <col min="12290" max="12290" width="6.6640625" style="50" customWidth="1"/>
    <col min="12291" max="12291" width="40.6640625" style="50" customWidth="1"/>
    <col min="12292" max="12295" width="9.33203125" style="50" customWidth="1"/>
    <col min="12296" max="12544" width="9.109375" style="50"/>
    <col min="12545" max="12545" width="9.33203125" style="50" customWidth="1"/>
    <col min="12546" max="12546" width="6.6640625" style="50" customWidth="1"/>
    <col min="12547" max="12547" width="40.6640625" style="50" customWidth="1"/>
    <col min="12548" max="12551" width="9.33203125" style="50" customWidth="1"/>
    <col min="12552" max="12800" width="9.109375" style="50"/>
    <col min="12801" max="12801" width="9.33203125" style="50" customWidth="1"/>
    <col min="12802" max="12802" width="6.6640625" style="50" customWidth="1"/>
    <col min="12803" max="12803" width="40.6640625" style="50" customWidth="1"/>
    <col min="12804" max="12807" width="9.33203125" style="50" customWidth="1"/>
    <col min="12808" max="13056" width="9.109375" style="50"/>
    <col min="13057" max="13057" width="9.33203125" style="50" customWidth="1"/>
    <col min="13058" max="13058" width="6.6640625" style="50" customWidth="1"/>
    <col min="13059" max="13059" width="40.6640625" style="50" customWidth="1"/>
    <col min="13060" max="13063" width="9.33203125" style="50" customWidth="1"/>
    <col min="13064" max="13312" width="9.109375" style="50"/>
    <col min="13313" max="13313" width="9.33203125" style="50" customWidth="1"/>
    <col min="13314" max="13314" width="6.6640625" style="50" customWidth="1"/>
    <col min="13315" max="13315" width="40.6640625" style="50" customWidth="1"/>
    <col min="13316" max="13319" width="9.33203125" style="50" customWidth="1"/>
    <col min="13320" max="13568" width="9.109375" style="50"/>
    <col min="13569" max="13569" width="9.33203125" style="50" customWidth="1"/>
    <col min="13570" max="13570" width="6.6640625" style="50" customWidth="1"/>
    <col min="13571" max="13571" width="40.6640625" style="50" customWidth="1"/>
    <col min="13572" max="13575" width="9.33203125" style="50" customWidth="1"/>
    <col min="13576" max="13824" width="9.109375" style="50"/>
    <col min="13825" max="13825" width="9.33203125" style="50" customWidth="1"/>
    <col min="13826" max="13826" width="6.6640625" style="50" customWidth="1"/>
    <col min="13827" max="13827" width="40.6640625" style="50" customWidth="1"/>
    <col min="13828" max="13831" width="9.33203125" style="50" customWidth="1"/>
    <col min="13832" max="14080" width="9.109375" style="50"/>
    <col min="14081" max="14081" width="9.33203125" style="50" customWidth="1"/>
    <col min="14082" max="14082" width="6.6640625" style="50" customWidth="1"/>
    <col min="14083" max="14083" width="40.6640625" style="50" customWidth="1"/>
    <col min="14084" max="14087" width="9.33203125" style="50" customWidth="1"/>
    <col min="14088" max="14336" width="9.109375" style="50"/>
    <col min="14337" max="14337" width="9.33203125" style="50" customWidth="1"/>
    <col min="14338" max="14338" width="6.6640625" style="50" customWidth="1"/>
    <col min="14339" max="14339" width="40.6640625" style="50" customWidth="1"/>
    <col min="14340" max="14343" width="9.33203125" style="50" customWidth="1"/>
    <col min="14344" max="14592" width="9.109375" style="50"/>
    <col min="14593" max="14593" width="9.33203125" style="50" customWidth="1"/>
    <col min="14594" max="14594" width="6.6640625" style="50" customWidth="1"/>
    <col min="14595" max="14595" width="40.6640625" style="50" customWidth="1"/>
    <col min="14596" max="14599" width="9.33203125" style="50" customWidth="1"/>
    <col min="14600" max="14848" width="9.109375" style="50"/>
    <col min="14849" max="14849" width="9.33203125" style="50" customWidth="1"/>
    <col min="14850" max="14850" width="6.6640625" style="50" customWidth="1"/>
    <col min="14851" max="14851" width="40.6640625" style="50" customWidth="1"/>
    <col min="14852" max="14855" width="9.33203125" style="50" customWidth="1"/>
    <col min="14856" max="15104" width="9.109375" style="50"/>
    <col min="15105" max="15105" width="9.33203125" style="50" customWidth="1"/>
    <col min="15106" max="15106" width="6.6640625" style="50" customWidth="1"/>
    <col min="15107" max="15107" width="40.6640625" style="50" customWidth="1"/>
    <col min="15108" max="15111" width="9.33203125" style="50" customWidth="1"/>
    <col min="15112" max="15360" width="9.109375" style="50"/>
    <col min="15361" max="15361" width="9.33203125" style="50" customWidth="1"/>
    <col min="15362" max="15362" width="6.6640625" style="50" customWidth="1"/>
    <col min="15363" max="15363" width="40.6640625" style="50" customWidth="1"/>
    <col min="15364" max="15367" width="9.33203125" style="50" customWidth="1"/>
    <col min="15368" max="15616" width="9.109375" style="50"/>
    <col min="15617" max="15617" width="9.33203125" style="50" customWidth="1"/>
    <col min="15618" max="15618" width="6.6640625" style="50" customWidth="1"/>
    <col min="15619" max="15619" width="40.6640625" style="50" customWidth="1"/>
    <col min="15620" max="15623" width="9.33203125" style="50" customWidth="1"/>
    <col min="15624" max="15872" width="9.109375" style="50"/>
    <col min="15873" max="15873" width="9.33203125" style="50" customWidth="1"/>
    <col min="15874" max="15874" width="6.6640625" style="50" customWidth="1"/>
    <col min="15875" max="15875" width="40.6640625" style="50" customWidth="1"/>
    <col min="15876" max="15879" width="9.33203125" style="50" customWidth="1"/>
    <col min="15880" max="16128" width="9.109375" style="50"/>
    <col min="16129" max="16129" width="9.33203125" style="50" customWidth="1"/>
    <col min="16130" max="16130" width="6.6640625" style="50" customWidth="1"/>
    <col min="16131" max="16131" width="40.6640625" style="50" customWidth="1"/>
    <col min="16132" max="16135" width="9.33203125" style="50" customWidth="1"/>
    <col min="16136" max="16384" width="9.109375" style="50"/>
  </cols>
  <sheetData>
    <row r="1" spans="1:7" ht="48" customHeight="1" x14ac:dyDescent="0.25">
      <c r="A1" s="145" t="s">
        <v>797</v>
      </c>
      <c r="B1" s="146"/>
      <c r="C1" s="146"/>
      <c r="D1" s="464" t="s">
        <v>7</v>
      </c>
      <c r="E1" s="464"/>
      <c r="F1" s="464"/>
      <c r="G1" s="465"/>
    </row>
    <row r="2" spans="1:7" s="53" customFormat="1" x14ac:dyDescent="0.25">
      <c r="A2" s="147" t="s">
        <v>0</v>
      </c>
      <c r="B2" s="147"/>
      <c r="C2" s="148" t="s">
        <v>1</v>
      </c>
      <c r="D2" s="149" t="s">
        <v>2</v>
      </c>
      <c r="E2" s="149" t="s">
        <v>3</v>
      </c>
      <c r="F2" s="149" t="s">
        <v>4</v>
      </c>
      <c r="G2" s="149" t="s">
        <v>5</v>
      </c>
    </row>
    <row r="3" spans="1:7" s="53" customFormat="1" x14ac:dyDescent="0.25">
      <c r="A3" s="54"/>
      <c r="B3" s="54"/>
      <c r="C3" s="73"/>
      <c r="D3" s="56"/>
      <c r="E3" s="56"/>
      <c r="F3" s="55"/>
      <c r="G3" s="55"/>
    </row>
    <row r="4" spans="1:7" s="53" customFormat="1" x14ac:dyDescent="0.25">
      <c r="A4" s="57"/>
      <c r="B4" s="57"/>
      <c r="C4" s="73"/>
      <c r="D4" s="56"/>
      <c r="E4" s="56"/>
      <c r="F4" s="55"/>
      <c r="G4" s="55"/>
    </row>
    <row r="5" spans="1:7" s="53" customFormat="1" x14ac:dyDescent="0.25">
      <c r="A5" s="58" t="s">
        <v>322</v>
      </c>
      <c r="B5" s="54"/>
      <c r="C5" s="138" t="s">
        <v>323</v>
      </c>
      <c r="D5" s="105"/>
      <c r="E5" s="260"/>
      <c r="F5" s="99"/>
      <c r="G5" s="102"/>
    </row>
    <row r="6" spans="1:7" s="53" customFormat="1" ht="26.4" x14ac:dyDescent="0.25">
      <c r="A6" s="54"/>
      <c r="B6" s="58" t="s">
        <v>324</v>
      </c>
      <c r="C6" s="68" t="s">
        <v>325</v>
      </c>
      <c r="D6" s="130" t="s">
        <v>292</v>
      </c>
      <c r="E6" s="377">
        <v>1.9252</v>
      </c>
      <c r="F6" s="104"/>
      <c r="G6" s="100">
        <f>E6*F6</f>
        <v>0</v>
      </c>
    </row>
    <row r="7" spans="1:7" s="53" customFormat="1" x14ac:dyDescent="0.25">
      <c r="A7" s="58" t="s">
        <v>326</v>
      </c>
      <c r="B7" s="58"/>
      <c r="C7" s="143" t="s">
        <v>327</v>
      </c>
      <c r="D7" s="130"/>
      <c r="E7" s="260"/>
      <c r="F7" s="106"/>
      <c r="G7" s="100"/>
    </row>
    <row r="8" spans="1:7" s="53" customFormat="1" ht="26.4" x14ac:dyDescent="0.25">
      <c r="A8" s="58"/>
      <c r="B8" s="58" t="s">
        <v>328</v>
      </c>
      <c r="C8" s="68" t="s">
        <v>329</v>
      </c>
      <c r="D8" s="130" t="s">
        <v>292</v>
      </c>
      <c r="E8" s="377">
        <v>1.9252</v>
      </c>
      <c r="F8" s="104"/>
      <c r="G8" s="100">
        <f>E8*F8</f>
        <v>0</v>
      </c>
    </row>
    <row r="9" spans="1:7" s="53" customFormat="1" ht="26.4" x14ac:dyDescent="0.25">
      <c r="A9" s="58" t="s">
        <v>330</v>
      </c>
      <c r="B9" s="58"/>
      <c r="C9" s="138" t="s">
        <v>331</v>
      </c>
      <c r="D9" s="107"/>
      <c r="E9" s="260"/>
      <c r="F9" s="106"/>
      <c r="G9" s="100"/>
    </row>
    <row r="10" spans="1:7" s="53" customFormat="1" ht="26.4" x14ac:dyDescent="0.25">
      <c r="A10" s="54"/>
      <c r="B10" s="58" t="s">
        <v>332</v>
      </c>
      <c r="C10" s="68" t="s">
        <v>617</v>
      </c>
      <c r="D10" s="133" t="s">
        <v>298</v>
      </c>
      <c r="E10" s="377">
        <v>4</v>
      </c>
      <c r="F10" s="104"/>
      <c r="G10" s="100">
        <f>E10*F10</f>
        <v>0</v>
      </c>
    </row>
    <row r="11" spans="1:7" x14ac:dyDescent="0.25">
      <c r="A11" s="65" t="s">
        <v>995</v>
      </c>
      <c r="B11" s="67" t="s">
        <v>335</v>
      </c>
      <c r="C11" s="143" t="s">
        <v>336</v>
      </c>
      <c r="D11" s="107"/>
      <c r="E11" s="99"/>
      <c r="F11" s="99"/>
      <c r="G11" s="151"/>
    </row>
    <row r="12" spans="1:7" ht="39.6" x14ac:dyDescent="0.25">
      <c r="A12" s="65"/>
      <c r="B12" s="67" t="s">
        <v>337</v>
      </c>
      <c r="C12" s="118" t="s">
        <v>338</v>
      </c>
      <c r="D12" s="130" t="s">
        <v>296</v>
      </c>
      <c r="E12" s="377">
        <f>E6*10000*0.15</f>
        <v>2887.7999999999997</v>
      </c>
      <c r="F12" s="62"/>
      <c r="G12" s="100">
        <f>E12*F12</f>
        <v>0</v>
      </c>
    </row>
    <row r="13" spans="1:7" x14ac:dyDescent="0.25">
      <c r="A13" s="65"/>
      <c r="B13" s="67" t="s">
        <v>339</v>
      </c>
      <c r="C13" s="143" t="s">
        <v>340</v>
      </c>
      <c r="D13" s="107"/>
      <c r="E13" s="99"/>
      <c r="F13" s="99"/>
      <c r="G13" s="151"/>
    </row>
    <row r="14" spans="1:7" ht="26.4" x14ac:dyDescent="0.25">
      <c r="A14" s="65"/>
      <c r="B14" s="67" t="s">
        <v>342</v>
      </c>
      <c r="C14" s="143" t="s">
        <v>626</v>
      </c>
      <c r="D14" s="107"/>
      <c r="E14" s="99"/>
      <c r="F14" s="99"/>
      <c r="G14" s="151"/>
    </row>
    <row r="15" spans="1:7" ht="28.8" x14ac:dyDescent="0.25">
      <c r="A15" s="65"/>
      <c r="B15" s="67"/>
      <c r="C15" s="232" t="s">
        <v>996</v>
      </c>
      <c r="D15" s="132" t="s">
        <v>345</v>
      </c>
      <c r="E15" s="105">
        <f>E12*3</f>
        <v>8663.4</v>
      </c>
      <c r="F15" s="62"/>
      <c r="G15" s="100">
        <f t="shared" ref="G15:G16" si="0">E15*F15</f>
        <v>0</v>
      </c>
    </row>
    <row r="16" spans="1:7" ht="28.8" x14ac:dyDescent="0.25">
      <c r="A16" s="65"/>
      <c r="B16" s="67"/>
      <c r="C16" s="152" t="s">
        <v>627</v>
      </c>
      <c r="D16" s="154" t="s">
        <v>345</v>
      </c>
      <c r="E16" s="105">
        <f>E15*0.1</f>
        <v>866.34</v>
      </c>
      <c r="F16" s="62"/>
      <c r="G16" s="100">
        <f t="shared" si="0"/>
        <v>0</v>
      </c>
    </row>
    <row r="17" spans="1:7" x14ac:dyDescent="0.25">
      <c r="A17" s="65"/>
      <c r="B17" s="67"/>
      <c r="C17" s="70"/>
      <c r="D17" s="105"/>
      <c r="E17" s="99"/>
      <c r="F17" s="99"/>
      <c r="G17" s="151"/>
    </row>
    <row r="18" spans="1:7" x14ac:dyDescent="0.25">
      <c r="A18" s="86" t="s">
        <v>12</v>
      </c>
      <c r="B18" s="87"/>
      <c r="C18" s="88"/>
      <c r="D18" s="187"/>
      <c r="E18" s="183"/>
      <c r="F18" s="183"/>
      <c r="G18" s="89">
        <f>SUM(G6:G17)</f>
        <v>0</v>
      </c>
    </row>
    <row r="19" spans="1:7" x14ac:dyDescent="0.25">
      <c r="D19" s="91"/>
    </row>
    <row r="1048435" spans="4:4" x14ac:dyDescent="0.25">
      <c r="D1048435" s="63"/>
    </row>
  </sheetData>
  <customSheetViews>
    <customSheetView guid="{D9A5B569-290F-4F90-A43F-DD82022D6BA1}" showPageBreaks="1" printArea="1" view="pageBreakPreview">
      <selection activeCell="H1" sqref="H1:H1048576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1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  <customSheetView guid="{5F332EA1-66F9-4534-98C2-3792B5EB04BE}" showPageBreaks="1" printArea="1" view="pageBreakPreview">
      <selection activeCell="E30" sqref="E30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2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</customSheetViews>
  <mergeCells count="1">
    <mergeCell ref="D1:G1"/>
  </mergeCells>
  <phoneticPr fontId="8" type="noConversion"/>
  <pageMargins left="0.74803149606299213" right="0.74803149606299213" top="0.98425196850393704" bottom="0.98425196850393704" header="0.51181102362204722" footer="0.51181102362204722"/>
  <pageSetup paperSize="9" scale="58" firstPageNumber="14" orientation="portrait" useFirstPageNumber="1" r:id="rId3"/>
  <headerFooter alignWithMargins="0">
    <oddHeader>&amp;LCONTRACT SANRAL C.002-0.29-2018/1
FOR TRAINING AND CONSTRUCTION MANAGEMENT OF COMMUNITIES AND SMME CONTRACTORS ON OR NEAR NATIONAL ROAD R.573, SECTION 3 FROM KM 6.50 TO KM 13.30 - FROM SLOVO TO MOUTSIYA MALL</oddHeader>
    <oddFooter>&amp;RC-&amp;P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7">
    <tabColor rgb="FF92D050"/>
  </sheetPr>
  <dimension ref="A1:J1048442"/>
  <sheetViews>
    <sheetView view="pageBreakPreview" zoomScaleNormal="100" zoomScaleSheetLayoutView="100" workbookViewId="0">
      <selection activeCell="I1" sqref="I1:M14"/>
    </sheetView>
  </sheetViews>
  <sheetFormatPr defaultRowHeight="13.2" x14ac:dyDescent="0.25"/>
  <cols>
    <col min="1" max="1" width="9.33203125" style="50" customWidth="1"/>
    <col min="2" max="2" width="9" style="90" bestFit="1" customWidth="1"/>
    <col min="3" max="3" width="3.109375" style="90" bestFit="1" customWidth="1"/>
    <col min="4" max="4" width="40.6640625" style="50" customWidth="1"/>
    <col min="5" max="5" width="16.5546875" style="50" bestFit="1" customWidth="1"/>
    <col min="6" max="8" width="20.6640625" style="50" customWidth="1"/>
    <col min="9" max="257" width="9.109375" style="50"/>
    <col min="258" max="258" width="9.33203125" style="50" customWidth="1"/>
    <col min="259" max="259" width="6.6640625" style="50" customWidth="1"/>
    <col min="260" max="260" width="40.6640625" style="50" customWidth="1"/>
    <col min="261" max="264" width="9.33203125" style="50" customWidth="1"/>
    <col min="265" max="513" width="9.109375" style="50"/>
    <col min="514" max="514" width="9.33203125" style="50" customWidth="1"/>
    <col min="515" max="515" width="6.6640625" style="50" customWidth="1"/>
    <col min="516" max="516" width="40.6640625" style="50" customWidth="1"/>
    <col min="517" max="520" width="9.33203125" style="50" customWidth="1"/>
    <col min="521" max="769" width="9.109375" style="50"/>
    <col min="770" max="770" width="9.33203125" style="50" customWidth="1"/>
    <col min="771" max="771" width="6.6640625" style="50" customWidth="1"/>
    <col min="772" max="772" width="40.6640625" style="50" customWidth="1"/>
    <col min="773" max="776" width="9.33203125" style="50" customWidth="1"/>
    <col min="777" max="1025" width="9.109375" style="50"/>
    <col min="1026" max="1026" width="9.33203125" style="50" customWidth="1"/>
    <col min="1027" max="1027" width="6.6640625" style="50" customWidth="1"/>
    <col min="1028" max="1028" width="40.6640625" style="50" customWidth="1"/>
    <col min="1029" max="1032" width="9.33203125" style="50" customWidth="1"/>
    <col min="1033" max="1281" width="9.109375" style="50"/>
    <col min="1282" max="1282" width="9.33203125" style="50" customWidth="1"/>
    <col min="1283" max="1283" width="6.6640625" style="50" customWidth="1"/>
    <col min="1284" max="1284" width="40.6640625" style="50" customWidth="1"/>
    <col min="1285" max="1288" width="9.33203125" style="50" customWidth="1"/>
    <col min="1289" max="1537" width="9.109375" style="50"/>
    <col min="1538" max="1538" width="9.33203125" style="50" customWidth="1"/>
    <col min="1539" max="1539" width="6.6640625" style="50" customWidth="1"/>
    <col min="1540" max="1540" width="40.6640625" style="50" customWidth="1"/>
    <col min="1541" max="1544" width="9.33203125" style="50" customWidth="1"/>
    <col min="1545" max="1793" width="9.109375" style="50"/>
    <col min="1794" max="1794" width="9.33203125" style="50" customWidth="1"/>
    <col min="1795" max="1795" width="6.6640625" style="50" customWidth="1"/>
    <col min="1796" max="1796" width="40.6640625" style="50" customWidth="1"/>
    <col min="1797" max="1800" width="9.33203125" style="50" customWidth="1"/>
    <col min="1801" max="2049" width="9.109375" style="50"/>
    <col min="2050" max="2050" width="9.33203125" style="50" customWidth="1"/>
    <col min="2051" max="2051" width="6.6640625" style="50" customWidth="1"/>
    <col min="2052" max="2052" width="40.6640625" style="50" customWidth="1"/>
    <col min="2053" max="2056" width="9.33203125" style="50" customWidth="1"/>
    <col min="2057" max="2305" width="9.109375" style="50"/>
    <col min="2306" max="2306" width="9.33203125" style="50" customWidth="1"/>
    <col min="2307" max="2307" width="6.6640625" style="50" customWidth="1"/>
    <col min="2308" max="2308" width="40.6640625" style="50" customWidth="1"/>
    <col min="2309" max="2312" width="9.33203125" style="50" customWidth="1"/>
    <col min="2313" max="2561" width="9.109375" style="50"/>
    <col min="2562" max="2562" width="9.33203125" style="50" customWidth="1"/>
    <col min="2563" max="2563" width="6.6640625" style="50" customWidth="1"/>
    <col min="2564" max="2564" width="40.6640625" style="50" customWidth="1"/>
    <col min="2565" max="2568" width="9.33203125" style="50" customWidth="1"/>
    <col min="2569" max="2817" width="9.109375" style="50"/>
    <col min="2818" max="2818" width="9.33203125" style="50" customWidth="1"/>
    <col min="2819" max="2819" width="6.6640625" style="50" customWidth="1"/>
    <col min="2820" max="2820" width="40.6640625" style="50" customWidth="1"/>
    <col min="2821" max="2824" width="9.33203125" style="50" customWidth="1"/>
    <col min="2825" max="3073" width="9.109375" style="50"/>
    <col min="3074" max="3074" width="9.33203125" style="50" customWidth="1"/>
    <col min="3075" max="3075" width="6.6640625" style="50" customWidth="1"/>
    <col min="3076" max="3076" width="40.6640625" style="50" customWidth="1"/>
    <col min="3077" max="3080" width="9.33203125" style="50" customWidth="1"/>
    <col min="3081" max="3329" width="9.109375" style="50"/>
    <col min="3330" max="3330" width="9.33203125" style="50" customWidth="1"/>
    <col min="3331" max="3331" width="6.6640625" style="50" customWidth="1"/>
    <col min="3332" max="3332" width="40.6640625" style="50" customWidth="1"/>
    <col min="3333" max="3336" width="9.33203125" style="50" customWidth="1"/>
    <col min="3337" max="3585" width="9.109375" style="50"/>
    <col min="3586" max="3586" width="9.33203125" style="50" customWidth="1"/>
    <col min="3587" max="3587" width="6.6640625" style="50" customWidth="1"/>
    <col min="3588" max="3588" width="40.6640625" style="50" customWidth="1"/>
    <col min="3589" max="3592" width="9.33203125" style="50" customWidth="1"/>
    <col min="3593" max="3841" width="9.109375" style="50"/>
    <col min="3842" max="3842" width="9.33203125" style="50" customWidth="1"/>
    <col min="3843" max="3843" width="6.6640625" style="50" customWidth="1"/>
    <col min="3844" max="3844" width="40.6640625" style="50" customWidth="1"/>
    <col min="3845" max="3848" width="9.33203125" style="50" customWidth="1"/>
    <col min="3849" max="4097" width="9.109375" style="50"/>
    <col min="4098" max="4098" width="9.33203125" style="50" customWidth="1"/>
    <col min="4099" max="4099" width="6.6640625" style="50" customWidth="1"/>
    <col min="4100" max="4100" width="40.6640625" style="50" customWidth="1"/>
    <col min="4101" max="4104" width="9.33203125" style="50" customWidth="1"/>
    <col min="4105" max="4353" width="9.109375" style="50"/>
    <col min="4354" max="4354" width="9.33203125" style="50" customWidth="1"/>
    <col min="4355" max="4355" width="6.6640625" style="50" customWidth="1"/>
    <col min="4356" max="4356" width="40.6640625" style="50" customWidth="1"/>
    <col min="4357" max="4360" width="9.33203125" style="50" customWidth="1"/>
    <col min="4361" max="4609" width="9.109375" style="50"/>
    <col min="4610" max="4610" width="9.33203125" style="50" customWidth="1"/>
    <col min="4611" max="4611" width="6.6640625" style="50" customWidth="1"/>
    <col min="4612" max="4612" width="40.6640625" style="50" customWidth="1"/>
    <col min="4613" max="4616" width="9.33203125" style="50" customWidth="1"/>
    <col min="4617" max="4865" width="9.109375" style="50"/>
    <col min="4866" max="4866" width="9.33203125" style="50" customWidth="1"/>
    <col min="4867" max="4867" width="6.6640625" style="50" customWidth="1"/>
    <col min="4868" max="4868" width="40.6640625" style="50" customWidth="1"/>
    <col min="4869" max="4872" width="9.33203125" style="50" customWidth="1"/>
    <col min="4873" max="5121" width="9.109375" style="50"/>
    <col min="5122" max="5122" width="9.33203125" style="50" customWidth="1"/>
    <col min="5123" max="5123" width="6.6640625" style="50" customWidth="1"/>
    <col min="5124" max="5124" width="40.6640625" style="50" customWidth="1"/>
    <col min="5125" max="5128" width="9.33203125" style="50" customWidth="1"/>
    <col min="5129" max="5377" width="9.109375" style="50"/>
    <col min="5378" max="5378" width="9.33203125" style="50" customWidth="1"/>
    <col min="5379" max="5379" width="6.6640625" style="50" customWidth="1"/>
    <col min="5380" max="5380" width="40.6640625" style="50" customWidth="1"/>
    <col min="5381" max="5384" width="9.33203125" style="50" customWidth="1"/>
    <col min="5385" max="5633" width="9.109375" style="50"/>
    <col min="5634" max="5634" width="9.33203125" style="50" customWidth="1"/>
    <col min="5635" max="5635" width="6.6640625" style="50" customWidth="1"/>
    <col min="5636" max="5636" width="40.6640625" style="50" customWidth="1"/>
    <col min="5637" max="5640" width="9.33203125" style="50" customWidth="1"/>
    <col min="5641" max="5889" width="9.109375" style="50"/>
    <col min="5890" max="5890" width="9.33203125" style="50" customWidth="1"/>
    <col min="5891" max="5891" width="6.6640625" style="50" customWidth="1"/>
    <col min="5892" max="5892" width="40.6640625" style="50" customWidth="1"/>
    <col min="5893" max="5896" width="9.33203125" style="50" customWidth="1"/>
    <col min="5897" max="6145" width="9.109375" style="50"/>
    <col min="6146" max="6146" width="9.33203125" style="50" customWidth="1"/>
    <col min="6147" max="6147" width="6.6640625" style="50" customWidth="1"/>
    <col min="6148" max="6148" width="40.6640625" style="50" customWidth="1"/>
    <col min="6149" max="6152" width="9.33203125" style="50" customWidth="1"/>
    <col min="6153" max="6401" width="9.109375" style="50"/>
    <col min="6402" max="6402" width="9.33203125" style="50" customWidth="1"/>
    <col min="6403" max="6403" width="6.6640625" style="50" customWidth="1"/>
    <col min="6404" max="6404" width="40.6640625" style="50" customWidth="1"/>
    <col min="6405" max="6408" width="9.33203125" style="50" customWidth="1"/>
    <col min="6409" max="6657" width="9.109375" style="50"/>
    <col min="6658" max="6658" width="9.33203125" style="50" customWidth="1"/>
    <col min="6659" max="6659" width="6.6640625" style="50" customWidth="1"/>
    <col min="6660" max="6660" width="40.6640625" style="50" customWidth="1"/>
    <col min="6661" max="6664" width="9.33203125" style="50" customWidth="1"/>
    <col min="6665" max="6913" width="9.109375" style="50"/>
    <col min="6914" max="6914" width="9.33203125" style="50" customWidth="1"/>
    <col min="6915" max="6915" width="6.6640625" style="50" customWidth="1"/>
    <col min="6916" max="6916" width="40.6640625" style="50" customWidth="1"/>
    <col min="6917" max="6920" width="9.33203125" style="50" customWidth="1"/>
    <col min="6921" max="7169" width="9.109375" style="50"/>
    <col min="7170" max="7170" width="9.33203125" style="50" customWidth="1"/>
    <col min="7171" max="7171" width="6.6640625" style="50" customWidth="1"/>
    <col min="7172" max="7172" width="40.6640625" style="50" customWidth="1"/>
    <col min="7173" max="7176" width="9.33203125" style="50" customWidth="1"/>
    <col min="7177" max="7425" width="9.109375" style="50"/>
    <col min="7426" max="7426" width="9.33203125" style="50" customWidth="1"/>
    <col min="7427" max="7427" width="6.6640625" style="50" customWidth="1"/>
    <col min="7428" max="7428" width="40.6640625" style="50" customWidth="1"/>
    <col min="7429" max="7432" width="9.33203125" style="50" customWidth="1"/>
    <col min="7433" max="7681" width="9.109375" style="50"/>
    <col min="7682" max="7682" width="9.33203125" style="50" customWidth="1"/>
    <col min="7683" max="7683" width="6.6640625" style="50" customWidth="1"/>
    <col min="7684" max="7684" width="40.6640625" style="50" customWidth="1"/>
    <col min="7685" max="7688" width="9.33203125" style="50" customWidth="1"/>
    <col min="7689" max="7937" width="9.109375" style="50"/>
    <col min="7938" max="7938" width="9.33203125" style="50" customWidth="1"/>
    <col min="7939" max="7939" width="6.6640625" style="50" customWidth="1"/>
    <col min="7940" max="7940" width="40.6640625" style="50" customWidth="1"/>
    <col min="7941" max="7944" width="9.33203125" style="50" customWidth="1"/>
    <col min="7945" max="8193" width="9.109375" style="50"/>
    <col min="8194" max="8194" width="9.33203125" style="50" customWidth="1"/>
    <col min="8195" max="8195" width="6.6640625" style="50" customWidth="1"/>
    <col min="8196" max="8196" width="40.6640625" style="50" customWidth="1"/>
    <col min="8197" max="8200" width="9.33203125" style="50" customWidth="1"/>
    <col min="8201" max="8449" width="9.109375" style="50"/>
    <col min="8450" max="8450" width="9.33203125" style="50" customWidth="1"/>
    <col min="8451" max="8451" width="6.6640625" style="50" customWidth="1"/>
    <col min="8452" max="8452" width="40.6640625" style="50" customWidth="1"/>
    <col min="8453" max="8456" width="9.33203125" style="50" customWidth="1"/>
    <col min="8457" max="8705" width="9.109375" style="50"/>
    <col min="8706" max="8706" width="9.33203125" style="50" customWidth="1"/>
    <col min="8707" max="8707" width="6.6640625" style="50" customWidth="1"/>
    <col min="8708" max="8708" width="40.6640625" style="50" customWidth="1"/>
    <col min="8709" max="8712" width="9.33203125" style="50" customWidth="1"/>
    <col min="8713" max="8961" width="9.109375" style="50"/>
    <col min="8962" max="8962" width="9.33203125" style="50" customWidth="1"/>
    <col min="8963" max="8963" width="6.6640625" style="50" customWidth="1"/>
    <col min="8964" max="8964" width="40.6640625" style="50" customWidth="1"/>
    <col min="8965" max="8968" width="9.33203125" style="50" customWidth="1"/>
    <col min="8969" max="9217" width="9.109375" style="50"/>
    <col min="9218" max="9218" width="9.33203125" style="50" customWidth="1"/>
    <col min="9219" max="9219" width="6.6640625" style="50" customWidth="1"/>
    <col min="9220" max="9220" width="40.6640625" style="50" customWidth="1"/>
    <col min="9221" max="9224" width="9.33203125" style="50" customWidth="1"/>
    <col min="9225" max="9473" width="9.109375" style="50"/>
    <col min="9474" max="9474" width="9.33203125" style="50" customWidth="1"/>
    <col min="9475" max="9475" width="6.6640625" style="50" customWidth="1"/>
    <col min="9476" max="9476" width="40.6640625" style="50" customWidth="1"/>
    <col min="9477" max="9480" width="9.33203125" style="50" customWidth="1"/>
    <col min="9481" max="9729" width="9.109375" style="50"/>
    <col min="9730" max="9730" width="9.33203125" style="50" customWidth="1"/>
    <col min="9731" max="9731" width="6.6640625" style="50" customWidth="1"/>
    <col min="9732" max="9732" width="40.6640625" style="50" customWidth="1"/>
    <col min="9733" max="9736" width="9.33203125" style="50" customWidth="1"/>
    <col min="9737" max="9985" width="9.109375" style="50"/>
    <col min="9986" max="9986" width="9.33203125" style="50" customWidth="1"/>
    <col min="9987" max="9987" width="6.6640625" style="50" customWidth="1"/>
    <col min="9988" max="9988" width="40.6640625" style="50" customWidth="1"/>
    <col min="9989" max="9992" width="9.33203125" style="50" customWidth="1"/>
    <col min="9993" max="10241" width="9.109375" style="50"/>
    <col min="10242" max="10242" width="9.33203125" style="50" customWidth="1"/>
    <col min="10243" max="10243" width="6.6640625" style="50" customWidth="1"/>
    <col min="10244" max="10244" width="40.6640625" style="50" customWidth="1"/>
    <col min="10245" max="10248" width="9.33203125" style="50" customWidth="1"/>
    <col min="10249" max="10497" width="9.109375" style="50"/>
    <col min="10498" max="10498" width="9.33203125" style="50" customWidth="1"/>
    <col min="10499" max="10499" width="6.6640625" style="50" customWidth="1"/>
    <col min="10500" max="10500" width="40.6640625" style="50" customWidth="1"/>
    <col min="10501" max="10504" width="9.33203125" style="50" customWidth="1"/>
    <col min="10505" max="10753" width="9.109375" style="50"/>
    <col min="10754" max="10754" width="9.33203125" style="50" customWidth="1"/>
    <col min="10755" max="10755" width="6.6640625" style="50" customWidth="1"/>
    <col min="10756" max="10756" width="40.6640625" style="50" customWidth="1"/>
    <col min="10757" max="10760" width="9.33203125" style="50" customWidth="1"/>
    <col min="10761" max="11009" width="9.109375" style="50"/>
    <col min="11010" max="11010" width="9.33203125" style="50" customWidth="1"/>
    <col min="11011" max="11011" width="6.6640625" style="50" customWidth="1"/>
    <col min="11012" max="11012" width="40.6640625" style="50" customWidth="1"/>
    <col min="11013" max="11016" width="9.33203125" style="50" customWidth="1"/>
    <col min="11017" max="11265" width="9.109375" style="50"/>
    <col min="11266" max="11266" width="9.33203125" style="50" customWidth="1"/>
    <col min="11267" max="11267" width="6.6640625" style="50" customWidth="1"/>
    <col min="11268" max="11268" width="40.6640625" style="50" customWidth="1"/>
    <col min="11269" max="11272" width="9.33203125" style="50" customWidth="1"/>
    <col min="11273" max="11521" width="9.109375" style="50"/>
    <col min="11522" max="11522" width="9.33203125" style="50" customWidth="1"/>
    <col min="11523" max="11523" width="6.6640625" style="50" customWidth="1"/>
    <col min="11524" max="11524" width="40.6640625" style="50" customWidth="1"/>
    <col min="11525" max="11528" width="9.33203125" style="50" customWidth="1"/>
    <col min="11529" max="11777" width="9.109375" style="50"/>
    <col min="11778" max="11778" width="9.33203125" style="50" customWidth="1"/>
    <col min="11779" max="11779" width="6.6640625" style="50" customWidth="1"/>
    <col min="11780" max="11780" width="40.6640625" style="50" customWidth="1"/>
    <col min="11781" max="11784" width="9.33203125" style="50" customWidth="1"/>
    <col min="11785" max="12033" width="9.109375" style="50"/>
    <col min="12034" max="12034" width="9.33203125" style="50" customWidth="1"/>
    <col min="12035" max="12035" width="6.6640625" style="50" customWidth="1"/>
    <col min="12036" max="12036" width="40.6640625" style="50" customWidth="1"/>
    <col min="12037" max="12040" width="9.33203125" style="50" customWidth="1"/>
    <col min="12041" max="12289" width="9.109375" style="50"/>
    <col min="12290" max="12290" width="9.33203125" style="50" customWidth="1"/>
    <col min="12291" max="12291" width="6.6640625" style="50" customWidth="1"/>
    <col min="12292" max="12292" width="40.6640625" style="50" customWidth="1"/>
    <col min="12293" max="12296" width="9.33203125" style="50" customWidth="1"/>
    <col min="12297" max="12545" width="9.109375" style="50"/>
    <col min="12546" max="12546" width="9.33203125" style="50" customWidth="1"/>
    <col min="12547" max="12547" width="6.6640625" style="50" customWidth="1"/>
    <col min="12548" max="12548" width="40.6640625" style="50" customWidth="1"/>
    <col min="12549" max="12552" width="9.33203125" style="50" customWidth="1"/>
    <col min="12553" max="12801" width="9.109375" style="50"/>
    <col min="12802" max="12802" width="9.33203125" style="50" customWidth="1"/>
    <col min="12803" max="12803" width="6.6640625" style="50" customWidth="1"/>
    <col min="12804" max="12804" width="40.6640625" style="50" customWidth="1"/>
    <col min="12805" max="12808" width="9.33203125" style="50" customWidth="1"/>
    <col min="12809" max="13057" width="9.109375" style="50"/>
    <col min="13058" max="13058" width="9.33203125" style="50" customWidth="1"/>
    <col min="13059" max="13059" width="6.6640625" style="50" customWidth="1"/>
    <col min="13060" max="13060" width="40.6640625" style="50" customWidth="1"/>
    <col min="13061" max="13064" width="9.33203125" style="50" customWidth="1"/>
    <col min="13065" max="13313" width="9.109375" style="50"/>
    <col min="13314" max="13314" width="9.33203125" style="50" customWidth="1"/>
    <col min="13315" max="13315" width="6.6640625" style="50" customWidth="1"/>
    <col min="13316" max="13316" width="40.6640625" style="50" customWidth="1"/>
    <col min="13317" max="13320" width="9.33203125" style="50" customWidth="1"/>
    <col min="13321" max="13569" width="9.109375" style="50"/>
    <col min="13570" max="13570" width="9.33203125" style="50" customWidth="1"/>
    <col min="13571" max="13571" width="6.6640625" style="50" customWidth="1"/>
    <col min="13572" max="13572" width="40.6640625" style="50" customWidth="1"/>
    <col min="13573" max="13576" width="9.33203125" style="50" customWidth="1"/>
    <col min="13577" max="13825" width="9.109375" style="50"/>
    <col min="13826" max="13826" width="9.33203125" style="50" customWidth="1"/>
    <col min="13827" max="13827" width="6.6640625" style="50" customWidth="1"/>
    <col min="13828" max="13828" width="40.6640625" style="50" customWidth="1"/>
    <col min="13829" max="13832" width="9.33203125" style="50" customWidth="1"/>
    <col min="13833" max="14081" width="9.109375" style="50"/>
    <col min="14082" max="14082" width="9.33203125" style="50" customWidth="1"/>
    <col min="14083" max="14083" width="6.6640625" style="50" customWidth="1"/>
    <col min="14084" max="14084" width="40.6640625" style="50" customWidth="1"/>
    <col min="14085" max="14088" width="9.33203125" style="50" customWidth="1"/>
    <col min="14089" max="14337" width="9.109375" style="50"/>
    <col min="14338" max="14338" width="9.33203125" style="50" customWidth="1"/>
    <col min="14339" max="14339" width="6.6640625" style="50" customWidth="1"/>
    <col min="14340" max="14340" width="40.6640625" style="50" customWidth="1"/>
    <col min="14341" max="14344" width="9.33203125" style="50" customWidth="1"/>
    <col min="14345" max="14593" width="9.109375" style="50"/>
    <col min="14594" max="14594" width="9.33203125" style="50" customWidth="1"/>
    <col min="14595" max="14595" width="6.6640625" style="50" customWidth="1"/>
    <col min="14596" max="14596" width="40.6640625" style="50" customWidth="1"/>
    <col min="14597" max="14600" width="9.33203125" style="50" customWidth="1"/>
    <col min="14601" max="14849" width="9.109375" style="50"/>
    <col min="14850" max="14850" width="9.33203125" style="50" customWidth="1"/>
    <col min="14851" max="14851" width="6.6640625" style="50" customWidth="1"/>
    <col min="14852" max="14852" width="40.6640625" style="50" customWidth="1"/>
    <col min="14853" max="14856" width="9.33203125" style="50" customWidth="1"/>
    <col min="14857" max="15105" width="9.109375" style="50"/>
    <col min="15106" max="15106" width="9.33203125" style="50" customWidth="1"/>
    <col min="15107" max="15107" width="6.6640625" style="50" customWidth="1"/>
    <col min="15108" max="15108" width="40.6640625" style="50" customWidth="1"/>
    <col min="15109" max="15112" width="9.33203125" style="50" customWidth="1"/>
    <col min="15113" max="15361" width="9.109375" style="50"/>
    <col min="15362" max="15362" width="9.33203125" style="50" customWidth="1"/>
    <col min="15363" max="15363" width="6.6640625" style="50" customWidth="1"/>
    <col min="15364" max="15364" width="40.6640625" style="50" customWidth="1"/>
    <col min="15365" max="15368" width="9.33203125" style="50" customWidth="1"/>
    <col min="15369" max="15617" width="9.109375" style="50"/>
    <col min="15618" max="15618" width="9.33203125" style="50" customWidth="1"/>
    <col min="15619" max="15619" width="6.6640625" style="50" customWidth="1"/>
    <col min="15620" max="15620" width="40.6640625" style="50" customWidth="1"/>
    <col min="15621" max="15624" width="9.33203125" style="50" customWidth="1"/>
    <col min="15625" max="15873" width="9.109375" style="50"/>
    <col min="15874" max="15874" width="9.33203125" style="50" customWidth="1"/>
    <col min="15875" max="15875" width="6.6640625" style="50" customWidth="1"/>
    <col min="15876" max="15876" width="40.6640625" style="50" customWidth="1"/>
    <col min="15877" max="15880" width="9.33203125" style="50" customWidth="1"/>
    <col min="15881" max="16129" width="9.109375" style="50"/>
    <col min="16130" max="16130" width="9.33203125" style="50" customWidth="1"/>
    <col min="16131" max="16131" width="6.6640625" style="50" customWidth="1"/>
    <col min="16132" max="16132" width="40.6640625" style="50" customWidth="1"/>
    <col min="16133" max="16136" width="9.33203125" style="50" customWidth="1"/>
    <col min="16137" max="16384" width="9.109375" style="50"/>
  </cols>
  <sheetData>
    <row r="1" spans="1:10" ht="48" customHeight="1" x14ac:dyDescent="0.25">
      <c r="A1" s="415" t="s">
        <v>798</v>
      </c>
      <c r="B1" s="416"/>
      <c r="C1" s="416"/>
      <c r="D1" s="416"/>
      <c r="E1" s="466" t="s">
        <v>334</v>
      </c>
      <c r="F1" s="466"/>
      <c r="G1" s="466"/>
      <c r="H1" s="466"/>
    </row>
    <row r="2" spans="1:10" s="53" customFormat="1" x14ac:dyDescent="0.25">
      <c r="A2" s="417" t="s">
        <v>0</v>
      </c>
      <c r="B2" s="417"/>
      <c r="C2" s="418"/>
      <c r="D2" s="419" t="s">
        <v>1</v>
      </c>
      <c r="E2" s="419" t="s">
        <v>2</v>
      </c>
      <c r="F2" s="419" t="s">
        <v>3</v>
      </c>
      <c r="G2" s="419" t="s">
        <v>4</v>
      </c>
      <c r="H2" s="419" t="s">
        <v>5</v>
      </c>
    </row>
    <row r="3" spans="1:10" s="53" customFormat="1" x14ac:dyDescent="0.25">
      <c r="A3" s="420"/>
      <c r="B3" s="420"/>
      <c r="C3" s="421"/>
      <c r="D3" s="348"/>
      <c r="E3" s="347"/>
      <c r="F3" s="347"/>
      <c r="G3" s="348"/>
      <c r="H3" s="348"/>
    </row>
    <row r="4" spans="1:10" s="53" customFormat="1" x14ac:dyDescent="0.25">
      <c r="A4" s="422"/>
      <c r="B4" s="422"/>
      <c r="C4" s="423"/>
      <c r="D4" s="348"/>
      <c r="E4" s="347"/>
      <c r="F4" s="347"/>
      <c r="G4" s="348"/>
      <c r="H4" s="348"/>
    </row>
    <row r="5" spans="1:10" s="53" customFormat="1" x14ac:dyDescent="0.25">
      <c r="A5" s="420" t="s">
        <v>335</v>
      </c>
      <c r="B5" s="420"/>
      <c r="C5" s="421"/>
      <c r="D5" s="424" t="s">
        <v>336</v>
      </c>
      <c r="E5" s="425"/>
      <c r="F5" s="425"/>
      <c r="G5" s="349"/>
      <c r="H5" s="426"/>
    </row>
    <row r="6" spans="1:10" s="53" customFormat="1" ht="39.6" x14ac:dyDescent="0.25">
      <c r="A6" s="420"/>
      <c r="B6" s="420" t="s">
        <v>337</v>
      </c>
      <c r="C6" s="421"/>
      <c r="D6" s="427" t="s">
        <v>338</v>
      </c>
      <c r="E6" s="428" t="s">
        <v>998</v>
      </c>
      <c r="F6" s="429"/>
      <c r="G6" s="430"/>
      <c r="H6" s="431">
        <f>F6*G6</f>
        <v>0</v>
      </c>
      <c r="J6" s="324"/>
    </row>
    <row r="7" spans="1:10" s="53" customFormat="1" x14ac:dyDescent="0.25">
      <c r="A7" s="420" t="s">
        <v>339</v>
      </c>
      <c r="B7" s="420"/>
      <c r="C7" s="421"/>
      <c r="D7" s="432" t="s">
        <v>340</v>
      </c>
      <c r="E7" s="428"/>
      <c r="F7" s="433"/>
      <c r="G7" s="431"/>
      <c r="H7" s="426"/>
    </row>
    <row r="8" spans="1:10" s="53" customFormat="1" ht="26.4" x14ac:dyDescent="0.25">
      <c r="A8" s="420"/>
      <c r="B8" s="420" t="s">
        <v>341</v>
      </c>
      <c r="C8" s="421"/>
      <c r="D8" s="434" t="s">
        <v>343</v>
      </c>
      <c r="E8" s="435"/>
      <c r="F8" s="433"/>
      <c r="G8" s="431"/>
      <c r="H8" s="426"/>
    </row>
    <row r="9" spans="1:10" s="53" customFormat="1" ht="25.5" customHeight="1" x14ac:dyDescent="0.25">
      <c r="A9" s="420"/>
      <c r="B9" s="420"/>
      <c r="C9" s="421" t="s">
        <v>15</v>
      </c>
      <c r="D9" s="434" t="s">
        <v>344</v>
      </c>
      <c r="E9" s="435" t="s">
        <v>999</v>
      </c>
      <c r="F9" s="429"/>
      <c r="G9" s="430"/>
      <c r="H9" s="431">
        <f>F9*G9</f>
        <v>0</v>
      </c>
      <c r="J9" s="326"/>
    </row>
    <row r="10" spans="1:10" s="53" customFormat="1" ht="26.4" x14ac:dyDescent="0.25">
      <c r="A10" s="420"/>
      <c r="B10" s="420" t="s">
        <v>342</v>
      </c>
      <c r="C10" s="421"/>
      <c r="D10" s="434" t="s">
        <v>626</v>
      </c>
      <c r="E10" s="435"/>
      <c r="F10" s="433"/>
      <c r="G10" s="431"/>
      <c r="H10" s="426"/>
    </row>
    <row r="11" spans="1:10" s="53" customFormat="1" ht="25.5" customHeight="1" x14ac:dyDescent="0.25">
      <c r="A11" s="420"/>
      <c r="B11" s="420"/>
      <c r="C11" s="421" t="s">
        <v>15</v>
      </c>
      <c r="D11" s="436" t="s">
        <v>1000</v>
      </c>
      <c r="E11" s="435" t="s">
        <v>999</v>
      </c>
      <c r="F11" s="437"/>
      <c r="G11" s="430"/>
      <c r="H11" s="431">
        <f>F11*G11</f>
        <v>0</v>
      </c>
      <c r="J11" s="326"/>
    </row>
    <row r="12" spans="1:10" s="53" customFormat="1" ht="25.5" customHeight="1" x14ac:dyDescent="0.25">
      <c r="A12" s="420"/>
      <c r="B12" s="420"/>
      <c r="C12" s="438" t="s">
        <v>30</v>
      </c>
      <c r="D12" s="439" t="s">
        <v>627</v>
      </c>
      <c r="E12" s="440" t="s">
        <v>999</v>
      </c>
      <c r="F12" s="437"/>
      <c r="G12" s="430"/>
      <c r="H12" s="431">
        <f>F12*G12</f>
        <v>0</v>
      </c>
    </row>
    <row r="13" spans="1:10" x14ac:dyDescent="0.25">
      <c r="A13" s="441"/>
      <c r="B13" s="442"/>
      <c r="C13" s="442"/>
      <c r="D13" s="443"/>
      <c r="E13" s="425"/>
      <c r="F13" s="444"/>
      <c r="G13" s="444"/>
      <c r="H13" s="445"/>
    </row>
    <row r="14" spans="1:10" x14ac:dyDescent="0.25">
      <c r="A14" s="441"/>
      <c r="B14" s="442"/>
      <c r="C14" s="442"/>
      <c r="D14" s="446"/>
      <c r="E14" s="425"/>
      <c r="F14" s="444"/>
      <c r="G14" s="444"/>
      <c r="H14" s="445"/>
    </row>
    <row r="15" spans="1:10" x14ac:dyDescent="0.25">
      <c r="A15" s="441"/>
      <c r="B15" s="442"/>
      <c r="C15" s="442"/>
      <c r="D15" s="447"/>
      <c r="E15" s="448"/>
      <c r="F15" s="444"/>
      <c r="G15" s="444"/>
      <c r="H15" s="445"/>
    </row>
    <row r="16" spans="1:10" x14ac:dyDescent="0.25">
      <c r="A16" s="449" t="s">
        <v>12</v>
      </c>
      <c r="B16" s="450"/>
      <c r="C16" s="451"/>
      <c r="D16" s="452"/>
      <c r="E16" s="453"/>
      <c r="F16" s="454"/>
      <c r="G16" s="454"/>
      <c r="H16" s="455">
        <f>SUM(H6:H15)</f>
        <v>0</v>
      </c>
    </row>
    <row r="17" spans="1:8" x14ac:dyDescent="0.25">
      <c r="A17" s="456"/>
      <c r="B17" s="457"/>
      <c r="C17" s="457"/>
      <c r="D17" s="456"/>
      <c r="E17" s="458"/>
      <c r="F17" s="456"/>
      <c r="G17" s="456"/>
      <c r="H17" s="456"/>
    </row>
    <row r="18" spans="1:8" x14ac:dyDescent="0.25">
      <c r="A18" s="456"/>
      <c r="B18" s="457"/>
      <c r="C18" s="457"/>
      <c r="D18" s="456"/>
      <c r="E18" s="456"/>
      <c r="F18" s="456"/>
      <c r="G18" s="456"/>
      <c r="H18" s="456"/>
    </row>
    <row r="1048442" spans="5:5" x14ac:dyDescent="0.25">
      <c r="E1048442" s="63"/>
    </row>
  </sheetData>
  <customSheetViews>
    <customSheetView guid="{D9A5B569-290F-4F90-A43F-DD82022D6BA1}" showPageBreaks="1" printArea="1" state="hidden" view="pageBreakPreview">
      <selection activeCell="I1" sqref="I1:M14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1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  <customSheetView guid="{5F332EA1-66F9-4534-98C2-3792B5EB04BE}" showPageBreaks="1" printArea="1" view="pageBreakPreview">
      <selection activeCell="D9" sqref="D9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2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</customSheetViews>
  <mergeCells count="1">
    <mergeCell ref="E1:H1"/>
  </mergeCells>
  <pageMargins left="0.74803149606299213" right="0.74803149606299213" top="0.98425196850393704" bottom="0.98425196850393704" header="0.51181102362204722" footer="0.51181102362204722"/>
  <pageSetup paperSize="9" scale="58" firstPageNumber="14" orientation="portrait" useFirstPageNumber="1" r:id="rId3"/>
  <headerFooter alignWithMargins="0">
    <oddHeader>&amp;LCONTRACT SANRAL C.002-0.29-2018/1
FOR TRAINING AND CONSTRUCTION MANAGEMENT OF COMMUNITIES AND SMME CONTRACTORS ON OR NEAR NATIONAL ROAD R.573, SECTION 3 FROM KM 6.50 TO KM 13.30 - FROM SLOVO TO MOUTSIYA MALL</oddHeader>
    <oddFooter>&amp;RC-&amp;P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8">
    <tabColor rgb="FF92D050"/>
  </sheetPr>
  <dimension ref="A1:J1048468"/>
  <sheetViews>
    <sheetView view="pageBreakPreview" topLeftCell="A25" zoomScaleNormal="100" zoomScaleSheetLayoutView="100" workbookViewId="0">
      <selection activeCell="I1" sqref="I1:I1048576"/>
    </sheetView>
  </sheetViews>
  <sheetFormatPr defaultRowHeight="13.2" x14ac:dyDescent="0.25"/>
  <cols>
    <col min="1" max="1" width="9.33203125" style="50" customWidth="1"/>
    <col min="2" max="2" width="9" style="90" bestFit="1" customWidth="1"/>
    <col min="3" max="3" width="3.109375" style="90" bestFit="1" customWidth="1"/>
    <col min="4" max="4" width="40.6640625" style="50" customWidth="1"/>
    <col min="5" max="5" width="18.44140625" style="50" bestFit="1" customWidth="1"/>
    <col min="6" max="8" width="20.6640625" style="50" customWidth="1"/>
    <col min="9" max="257" width="9.109375" style="50"/>
    <col min="258" max="258" width="9.33203125" style="50" customWidth="1"/>
    <col min="259" max="259" width="6.6640625" style="50" customWidth="1"/>
    <col min="260" max="260" width="40.6640625" style="50" customWidth="1"/>
    <col min="261" max="264" width="9.33203125" style="50" customWidth="1"/>
    <col min="265" max="513" width="9.109375" style="50"/>
    <col min="514" max="514" width="9.33203125" style="50" customWidth="1"/>
    <col min="515" max="515" width="6.6640625" style="50" customWidth="1"/>
    <col min="516" max="516" width="40.6640625" style="50" customWidth="1"/>
    <col min="517" max="520" width="9.33203125" style="50" customWidth="1"/>
    <col min="521" max="769" width="9.109375" style="50"/>
    <col min="770" max="770" width="9.33203125" style="50" customWidth="1"/>
    <col min="771" max="771" width="6.6640625" style="50" customWidth="1"/>
    <col min="772" max="772" width="40.6640625" style="50" customWidth="1"/>
    <col min="773" max="776" width="9.33203125" style="50" customWidth="1"/>
    <col min="777" max="1025" width="9.109375" style="50"/>
    <col min="1026" max="1026" width="9.33203125" style="50" customWidth="1"/>
    <col min="1027" max="1027" width="6.6640625" style="50" customWidth="1"/>
    <col min="1028" max="1028" width="40.6640625" style="50" customWidth="1"/>
    <col min="1029" max="1032" width="9.33203125" style="50" customWidth="1"/>
    <col min="1033" max="1281" width="9.109375" style="50"/>
    <col min="1282" max="1282" width="9.33203125" style="50" customWidth="1"/>
    <col min="1283" max="1283" width="6.6640625" style="50" customWidth="1"/>
    <col min="1284" max="1284" width="40.6640625" style="50" customWidth="1"/>
    <col min="1285" max="1288" width="9.33203125" style="50" customWidth="1"/>
    <col min="1289" max="1537" width="9.109375" style="50"/>
    <col min="1538" max="1538" width="9.33203125" style="50" customWidth="1"/>
    <col min="1539" max="1539" width="6.6640625" style="50" customWidth="1"/>
    <col min="1540" max="1540" width="40.6640625" style="50" customWidth="1"/>
    <col min="1541" max="1544" width="9.33203125" style="50" customWidth="1"/>
    <col min="1545" max="1793" width="9.109375" style="50"/>
    <col min="1794" max="1794" width="9.33203125" style="50" customWidth="1"/>
    <col min="1795" max="1795" width="6.6640625" style="50" customWidth="1"/>
    <col min="1796" max="1796" width="40.6640625" style="50" customWidth="1"/>
    <col min="1797" max="1800" width="9.33203125" style="50" customWidth="1"/>
    <col min="1801" max="2049" width="9.109375" style="50"/>
    <col min="2050" max="2050" width="9.33203125" style="50" customWidth="1"/>
    <col min="2051" max="2051" width="6.6640625" style="50" customWidth="1"/>
    <col min="2052" max="2052" width="40.6640625" style="50" customWidth="1"/>
    <col min="2053" max="2056" width="9.33203125" style="50" customWidth="1"/>
    <col min="2057" max="2305" width="9.109375" style="50"/>
    <col min="2306" max="2306" width="9.33203125" style="50" customWidth="1"/>
    <col min="2307" max="2307" width="6.6640625" style="50" customWidth="1"/>
    <col min="2308" max="2308" width="40.6640625" style="50" customWidth="1"/>
    <col min="2309" max="2312" width="9.33203125" style="50" customWidth="1"/>
    <col min="2313" max="2561" width="9.109375" style="50"/>
    <col min="2562" max="2562" width="9.33203125" style="50" customWidth="1"/>
    <col min="2563" max="2563" width="6.6640625" style="50" customWidth="1"/>
    <col min="2564" max="2564" width="40.6640625" style="50" customWidth="1"/>
    <col min="2565" max="2568" width="9.33203125" style="50" customWidth="1"/>
    <col min="2569" max="2817" width="9.109375" style="50"/>
    <col min="2818" max="2818" width="9.33203125" style="50" customWidth="1"/>
    <col min="2819" max="2819" width="6.6640625" style="50" customWidth="1"/>
    <col min="2820" max="2820" width="40.6640625" style="50" customWidth="1"/>
    <col min="2821" max="2824" width="9.33203125" style="50" customWidth="1"/>
    <col min="2825" max="3073" width="9.109375" style="50"/>
    <col min="3074" max="3074" width="9.33203125" style="50" customWidth="1"/>
    <col min="3075" max="3075" width="6.6640625" style="50" customWidth="1"/>
    <col min="3076" max="3076" width="40.6640625" style="50" customWidth="1"/>
    <col min="3077" max="3080" width="9.33203125" style="50" customWidth="1"/>
    <col min="3081" max="3329" width="9.109375" style="50"/>
    <col min="3330" max="3330" width="9.33203125" style="50" customWidth="1"/>
    <col min="3331" max="3331" width="6.6640625" style="50" customWidth="1"/>
    <col min="3332" max="3332" width="40.6640625" style="50" customWidth="1"/>
    <col min="3333" max="3336" width="9.33203125" style="50" customWidth="1"/>
    <col min="3337" max="3585" width="9.109375" style="50"/>
    <col min="3586" max="3586" width="9.33203125" style="50" customWidth="1"/>
    <col min="3587" max="3587" width="6.6640625" style="50" customWidth="1"/>
    <col min="3588" max="3588" width="40.6640625" style="50" customWidth="1"/>
    <col min="3589" max="3592" width="9.33203125" style="50" customWidth="1"/>
    <col min="3593" max="3841" width="9.109375" style="50"/>
    <col min="3842" max="3842" width="9.33203125" style="50" customWidth="1"/>
    <col min="3843" max="3843" width="6.6640625" style="50" customWidth="1"/>
    <col min="3844" max="3844" width="40.6640625" style="50" customWidth="1"/>
    <col min="3845" max="3848" width="9.33203125" style="50" customWidth="1"/>
    <col min="3849" max="4097" width="9.109375" style="50"/>
    <col min="4098" max="4098" width="9.33203125" style="50" customWidth="1"/>
    <col min="4099" max="4099" width="6.6640625" style="50" customWidth="1"/>
    <col min="4100" max="4100" width="40.6640625" style="50" customWidth="1"/>
    <col min="4101" max="4104" width="9.33203125" style="50" customWidth="1"/>
    <col min="4105" max="4353" width="9.109375" style="50"/>
    <col min="4354" max="4354" width="9.33203125" style="50" customWidth="1"/>
    <col min="4355" max="4355" width="6.6640625" style="50" customWidth="1"/>
    <col min="4356" max="4356" width="40.6640625" style="50" customWidth="1"/>
    <col min="4357" max="4360" width="9.33203125" style="50" customWidth="1"/>
    <col min="4361" max="4609" width="9.109375" style="50"/>
    <col min="4610" max="4610" width="9.33203125" style="50" customWidth="1"/>
    <col min="4611" max="4611" width="6.6640625" style="50" customWidth="1"/>
    <col min="4612" max="4612" width="40.6640625" style="50" customWidth="1"/>
    <col min="4613" max="4616" width="9.33203125" style="50" customWidth="1"/>
    <col min="4617" max="4865" width="9.109375" style="50"/>
    <col min="4866" max="4866" width="9.33203125" style="50" customWidth="1"/>
    <col min="4867" max="4867" width="6.6640625" style="50" customWidth="1"/>
    <col min="4868" max="4868" width="40.6640625" style="50" customWidth="1"/>
    <col min="4869" max="4872" width="9.33203125" style="50" customWidth="1"/>
    <col min="4873" max="5121" width="9.109375" style="50"/>
    <col min="5122" max="5122" width="9.33203125" style="50" customWidth="1"/>
    <col min="5123" max="5123" width="6.6640625" style="50" customWidth="1"/>
    <col min="5124" max="5124" width="40.6640625" style="50" customWidth="1"/>
    <col min="5125" max="5128" width="9.33203125" style="50" customWidth="1"/>
    <col min="5129" max="5377" width="9.109375" style="50"/>
    <col min="5378" max="5378" width="9.33203125" style="50" customWidth="1"/>
    <col min="5379" max="5379" width="6.6640625" style="50" customWidth="1"/>
    <col min="5380" max="5380" width="40.6640625" style="50" customWidth="1"/>
    <col min="5381" max="5384" width="9.33203125" style="50" customWidth="1"/>
    <col min="5385" max="5633" width="9.109375" style="50"/>
    <col min="5634" max="5634" width="9.33203125" style="50" customWidth="1"/>
    <col min="5635" max="5635" width="6.6640625" style="50" customWidth="1"/>
    <col min="5636" max="5636" width="40.6640625" style="50" customWidth="1"/>
    <col min="5637" max="5640" width="9.33203125" style="50" customWidth="1"/>
    <col min="5641" max="5889" width="9.109375" style="50"/>
    <col min="5890" max="5890" width="9.33203125" style="50" customWidth="1"/>
    <col min="5891" max="5891" width="6.6640625" style="50" customWidth="1"/>
    <col min="5892" max="5892" width="40.6640625" style="50" customWidth="1"/>
    <col min="5893" max="5896" width="9.33203125" style="50" customWidth="1"/>
    <col min="5897" max="6145" width="9.109375" style="50"/>
    <col min="6146" max="6146" width="9.33203125" style="50" customWidth="1"/>
    <col min="6147" max="6147" width="6.6640625" style="50" customWidth="1"/>
    <col min="6148" max="6148" width="40.6640625" style="50" customWidth="1"/>
    <col min="6149" max="6152" width="9.33203125" style="50" customWidth="1"/>
    <col min="6153" max="6401" width="9.109375" style="50"/>
    <col min="6402" max="6402" width="9.33203125" style="50" customWidth="1"/>
    <col min="6403" max="6403" width="6.6640625" style="50" customWidth="1"/>
    <col min="6404" max="6404" width="40.6640625" style="50" customWidth="1"/>
    <col min="6405" max="6408" width="9.33203125" style="50" customWidth="1"/>
    <col min="6409" max="6657" width="9.109375" style="50"/>
    <col min="6658" max="6658" width="9.33203125" style="50" customWidth="1"/>
    <col min="6659" max="6659" width="6.6640625" style="50" customWidth="1"/>
    <col min="6660" max="6660" width="40.6640625" style="50" customWidth="1"/>
    <col min="6661" max="6664" width="9.33203125" style="50" customWidth="1"/>
    <col min="6665" max="6913" width="9.109375" style="50"/>
    <col min="6914" max="6914" width="9.33203125" style="50" customWidth="1"/>
    <col min="6915" max="6915" width="6.6640625" style="50" customWidth="1"/>
    <col min="6916" max="6916" width="40.6640625" style="50" customWidth="1"/>
    <col min="6917" max="6920" width="9.33203125" style="50" customWidth="1"/>
    <col min="6921" max="7169" width="9.109375" style="50"/>
    <col min="7170" max="7170" width="9.33203125" style="50" customWidth="1"/>
    <col min="7171" max="7171" width="6.6640625" style="50" customWidth="1"/>
    <col min="7172" max="7172" width="40.6640625" style="50" customWidth="1"/>
    <col min="7173" max="7176" width="9.33203125" style="50" customWidth="1"/>
    <col min="7177" max="7425" width="9.109375" style="50"/>
    <col min="7426" max="7426" width="9.33203125" style="50" customWidth="1"/>
    <col min="7427" max="7427" width="6.6640625" style="50" customWidth="1"/>
    <col min="7428" max="7428" width="40.6640625" style="50" customWidth="1"/>
    <col min="7429" max="7432" width="9.33203125" style="50" customWidth="1"/>
    <col min="7433" max="7681" width="9.109375" style="50"/>
    <col min="7682" max="7682" width="9.33203125" style="50" customWidth="1"/>
    <col min="7683" max="7683" width="6.6640625" style="50" customWidth="1"/>
    <col min="7684" max="7684" width="40.6640625" style="50" customWidth="1"/>
    <col min="7685" max="7688" width="9.33203125" style="50" customWidth="1"/>
    <col min="7689" max="7937" width="9.109375" style="50"/>
    <col min="7938" max="7938" width="9.33203125" style="50" customWidth="1"/>
    <col min="7939" max="7939" width="6.6640625" style="50" customWidth="1"/>
    <col min="7940" max="7940" width="40.6640625" style="50" customWidth="1"/>
    <col min="7941" max="7944" width="9.33203125" style="50" customWidth="1"/>
    <col min="7945" max="8193" width="9.109375" style="50"/>
    <col min="8194" max="8194" width="9.33203125" style="50" customWidth="1"/>
    <col min="8195" max="8195" width="6.6640625" style="50" customWidth="1"/>
    <col min="8196" max="8196" width="40.6640625" style="50" customWidth="1"/>
    <col min="8197" max="8200" width="9.33203125" style="50" customWidth="1"/>
    <col min="8201" max="8449" width="9.109375" style="50"/>
    <col min="8450" max="8450" width="9.33203125" style="50" customWidth="1"/>
    <col min="8451" max="8451" width="6.6640625" style="50" customWidth="1"/>
    <col min="8452" max="8452" width="40.6640625" style="50" customWidth="1"/>
    <col min="8453" max="8456" width="9.33203125" style="50" customWidth="1"/>
    <col min="8457" max="8705" width="9.109375" style="50"/>
    <col min="8706" max="8706" width="9.33203125" style="50" customWidth="1"/>
    <col min="8707" max="8707" width="6.6640625" style="50" customWidth="1"/>
    <col min="8708" max="8708" width="40.6640625" style="50" customWidth="1"/>
    <col min="8709" max="8712" width="9.33203125" style="50" customWidth="1"/>
    <col min="8713" max="8961" width="9.109375" style="50"/>
    <col min="8962" max="8962" width="9.33203125" style="50" customWidth="1"/>
    <col min="8963" max="8963" width="6.6640625" style="50" customWidth="1"/>
    <col min="8964" max="8964" width="40.6640625" style="50" customWidth="1"/>
    <col min="8965" max="8968" width="9.33203125" style="50" customWidth="1"/>
    <col min="8969" max="9217" width="9.109375" style="50"/>
    <col min="9218" max="9218" width="9.33203125" style="50" customWidth="1"/>
    <col min="9219" max="9219" width="6.6640625" style="50" customWidth="1"/>
    <col min="9220" max="9220" width="40.6640625" style="50" customWidth="1"/>
    <col min="9221" max="9224" width="9.33203125" style="50" customWidth="1"/>
    <col min="9225" max="9473" width="9.109375" style="50"/>
    <col min="9474" max="9474" width="9.33203125" style="50" customWidth="1"/>
    <col min="9475" max="9475" width="6.6640625" style="50" customWidth="1"/>
    <col min="9476" max="9476" width="40.6640625" style="50" customWidth="1"/>
    <col min="9477" max="9480" width="9.33203125" style="50" customWidth="1"/>
    <col min="9481" max="9729" width="9.109375" style="50"/>
    <col min="9730" max="9730" width="9.33203125" style="50" customWidth="1"/>
    <col min="9731" max="9731" width="6.6640625" style="50" customWidth="1"/>
    <col min="9732" max="9732" width="40.6640625" style="50" customWidth="1"/>
    <col min="9733" max="9736" width="9.33203125" style="50" customWidth="1"/>
    <col min="9737" max="9985" width="9.109375" style="50"/>
    <col min="9986" max="9986" width="9.33203125" style="50" customWidth="1"/>
    <col min="9987" max="9987" width="6.6640625" style="50" customWidth="1"/>
    <col min="9988" max="9988" width="40.6640625" style="50" customWidth="1"/>
    <col min="9989" max="9992" width="9.33203125" style="50" customWidth="1"/>
    <col min="9993" max="10241" width="9.109375" style="50"/>
    <col min="10242" max="10242" width="9.33203125" style="50" customWidth="1"/>
    <col min="10243" max="10243" width="6.6640625" style="50" customWidth="1"/>
    <col min="10244" max="10244" width="40.6640625" style="50" customWidth="1"/>
    <col min="10245" max="10248" width="9.33203125" style="50" customWidth="1"/>
    <col min="10249" max="10497" width="9.109375" style="50"/>
    <col min="10498" max="10498" width="9.33203125" style="50" customWidth="1"/>
    <col min="10499" max="10499" width="6.6640625" style="50" customWidth="1"/>
    <col min="10500" max="10500" width="40.6640625" style="50" customWidth="1"/>
    <col min="10501" max="10504" width="9.33203125" style="50" customWidth="1"/>
    <col min="10505" max="10753" width="9.109375" style="50"/>
    <col min="10754" max="10754" width="9.33203125" style="50" customWidth="1"/>
    <col min="10755" max="10755" width="6.6640625" style="50" customWidth="1"/>
    <col min="10756" max="10756" width="40.6640625" style="50" customWidth="1"/>
    <col min="10757" max="10760" width="9.33203125" style="50" customWidth="1"/>
    <col min="10761" max="11009" width="9.109375" style="50"/>
    <col min="11010" max="11010" width="9.33203125" style="50" customWidth="1"/>
    <col min="11011" max="11011" width="6.6640625" style="50" customWidth="1"/>
    <col min="11012" max="11012" width="40.6640625" style="50" customWidth="1"/>
    <col min="11013" max="11016" width="9.33203125" style="50" customWidth="1"/>
    <col min="11017" max="11265" width="9.109375" style="50"/>
    <col min="11266" max="11266" width="9.33203125" style="50" customWidth="1"/>
    <col min="11267" max="11267" width="6.6640625" style="50" customWidth="1"/>
    <col min="11268" max="11268" width="40.6640625" style="50" customWidth="1"/>
    <col min="11269" max="11272" width="9.33203125" style="50" customWidth="1"/>
    <col min="11273" max="11521" width="9.109375" style="50"/>
    <col min="11522" max="11522" width="9.33203125" style="50" customWidth="1"/>
    <col min="11523" max="11523" width="6.6640625" style="50" customWidth="1"/>
    <col min="11524" max="11524" width="40.6640625" style="50" customWidth="1"/>
    <col min="11525" max="11528" width="9.33203125" style="50" customWidth="1"/>
    <col min="11529" max="11777" width="9.109375" style="50"/>
    <col min="11778" max="11778" width="9.33203125" style="50" customWidth="1"/>
    <col min="11779" max="11779" width="6.6640625" style="50" customWidth="1"/>
    <col min="11780" max="11780" width="40.6640625" style="50" customWidth="1"/>
    <col min="11781" max="11784" width="9.33203125" style="50" customWidth="1"/>
    <col min="11785" max="12033" width="9.109375" style="50"/>
    <col min="12034" max="12034" width="9.33203125" style="50" customWidth="1"/>
    <col min="12035" max="12035" width="6.6640625" style="50" customWidth="1"/>
    <col min="12036" max="12036" width="40.6640625" style="50" customWidth="1"/>
    <col min="12037" max="12040" width="9.33203125" style="50" customWidth="1"/>
    <col min="12041" max="12289" width="9.109375" style="50"/>
    <col min="12290" max="12290" width="9.33203125" style="50" customWidth="1"/>
    <col min="12291" max="12291" width="6.6640625" style="50" customWidth="1"/>
    <col min="12292" max="12292" width="40.6640625" style="50" customWidth="1"/>
    <col min="12293" max="12296" width="9.33203125" style="50" customWidth="1"/>
    <col min="12297" max="12545" width="9.109375" style="50"/>
    <col min="12546" max="12546" width="9.33203125" style="50" customWidth="1"/>
    <col min="12547" max="12547" width="6.6640625" style="50" customWidth="1"/>
    <col min="12548" max="12548" width="40.6640625" style="50" customWidth="1"/>
    <col min="12549" max="12552" width="9.33203125" style="50" customWidth="1"/>
    <col min="12553" max="12801" width="9.109375" style="50"/>
    <col min="12802" max="12802" width="9.33203125" style="50" customWidth="1"/>
    <col min="12803" max="12803" width="6.6640625" style="50" customWidth="1"/>
    <col min="12804" max="12804" width="40.6640625" style="50" customWidth="1"/>
    <col min="12805" max="12808" width="9.33203125" style="50" customWidth="1"/>
    <col min="12809" max="13057" width="9.109375" style="50"/>
    <col min="13058" max="13058" width="9.33203125" style="50" customWidth="1"/>
    <col min="13059" max="13059" width="6.6640625" style="50" customWidth="1"/>
    <col min="13060" max="13060" width="40.6640625" style="50" customWidth="1"/>
    <col min="13061" max="13064" width="9.33203125" style="50" customWidth="1"/>
    <col min="13065" max="13313" width="9.109375" style="50"/>
    <col min="13314" max="13314" width="9.33203125" style="50" customWidth="1"/>
    <col min="13315" max="13315" width="6.6640625" style="50" customWidth="1"/>
    <col min="13316" max="13316" width="40.6640625" style="50" customWidth="1"/>
    <col min="13317" max="13320" width="9.33203125" style="50" customWidth="1"/>
    <col min="13321" max="13569" width="9.109375" style="50"/>
    <col min="13570" max="13570" width="9.33203125" style="50" customWidth="1"/>
    <col min="13571" max="13571" width="6.6640625" style="50" customWidth="1"/>
    <col min="13572" max="13572" width="40.6640625" style="50" customWidth="1"/>
    <col min="13573" max="13576" width="9.33203125" style="50" customWidth="1"/>
    <col min="13577" max="13825" width="9.109375" style="50"/>
    <col min="13826" max="13826" width="9.33203125" style="50" customWidth="1"/>
    <col min="13827" max="13827" width="6.6640625" style="50" customWidth="1"/>
    <col min="13828" max="13828" width="40.6640625" style="50" customWidth="1"/>
    <col min="13829" max="13832" width="9.33203125" style="50" customWidth="1"/>
    <col min="13833" max="14081" width="9.109375" style="50"/>
    <col min="14082" max="14082" width="9.33203125" style="50" customWidth="1"/>
    <col min="14083" max="14083" width="6.6640625" style="50" customWidth="1"/>
    <col min="14084" max="14084" width="40.6640625" style="50" customWidth="1"/>
    <col min="14085" max="14088" width="9.33203125" style="50" customWidth="1"/>
    <col min="14089" max="14337" width="9.109375" style="50"/>
    <col min="14338" max="14338" width="9.33203125" style="50" customWidth="1"/>
    <col min="14339" max="14339" width="6.6640625" style="50" customWidth="1"/>
    <col min="14340" max="14340" width="40.6640625" style="50" customWidth="1"/>
    <col min="14341" max="14344" width="9.33203125" style="50" customWidth="1"/>
    <col min="14345" max="14593" width="9.109375" style="50"/>
    <col min="14594" max="14594" width="9.33203125" style="50" customWidth="1"/>
    <col min="14595" max="14595" width="6.6640625" style="50" customWidth="1"/>
    <col min="14596" max="14596" width="40.6640625" style="50" customWidth="1"/>
    <col min="14597" max="14600" width="9.33203125" style="50" customWidth="1"/>
    <col min="14601" max="14849" width="9.109375" style="50"/>
    <col min="14850" max="14850" width="9.33203125" style="50" customWidth="1"/>
    <col min="14851" max="14851" width="6.6640625" style="50" customWidth="1"/>
    <col min="14852" max="14852" width="40.6640625" style="50" customWidth="1"/>
    <col min="14853" max="14856" width="9.33203125" style="50" customWidth="1"/>
    <col min="14857" max="15105" width="9.109375" style="50"/>
    <col min="15106" max="15106" width="9.33203125" style="50" customWidth="1"/>
    <col min="15107" max="15107" width="6.6640625" style="50" customWidth="1"/>
    <col min="15108" max="15108" width="40.6640625" style="50" customWidth="1"/>
    <col min="15109" max="15112" width="9.33203125" style="50" customWidth="1"/>
    <col min="15113" max="15361" width="9.109375" style="50"/>
    <col min="15362" max="15362" width="9.33203125" style="50" customWidth="1"/>
    <col min="15363" max="15363" width="6.6640625" style="50" customWidth="1"/>
    <col min="15364" max="15364" width="40.6640625" style="50" customWidth="1"/>
    <col min="15365" max="15368" width="9.33203125" style="50" customWidth="1"/>
    <col min="15369" max="15617" width="9.109375" style="50"/>
    <col min="15618" max="15618" width="9.33203125" style="50" customWidth="1"/>
    <col min="15619" max="15619" width="6.6640625" style="50" customWidth="1"/>
    <col min="15620" max="15620" width="40.6640625" style="50" customWidth="1"/>
    <col min="15621" max="15624" width="9.33203125" style="50" customWidth="1"/>
    <col min="15625" max="15873" width="9.109375" style="50"/>
    <col min="15874" max="15874" width="9.33203125" style="50" customWidth="1"/>
    <col min="15875" max="15875" width="6.6640625" style="50" customWidth="1"/>
    <col min="15876" max="15876" width="40.6640625" style="50" customWidth="1"/>
    <col min="15877" max="15880" width="9.33203125" style="50" customWidth="1"/>
    <col min="15881" max="16129" width="9.109375" style="50"/>
    <col min="16130" max="16130" width="9.33203125" style="50" customWidth="1"/>
    <col min="16131" max="16131" width="6.6640625" style="50" customWidth="1"/>
    <col min="16132" max="16132" width="40.6640625" style="50" customWidth="1"/>
    <col min="16133" max="16136" width="9.33203125" style="50" customWidth="1"/>
    <col min="16137" max="16384" width="9.109375" style="50"/>
  </cols>
  <sheetData>
    <row r="1" spans="1:9" ht="48" customHeight="1" x14ac:dyDescent="0.25">
      <c r="A1" s="48" t="s">
        <v>799</v>
      </c>
      <c r="B1" s="49"/>
      <c r="C1" s="49"/>
      <c r="D1" s="49"/>
      <c r="E1" s="461" t="s">
        <v>347</v>
      </c>
      <c r="F1" s="461"/>
      <c r="G1" s="461"/>
      <c r="H1" s="461"/>
    </row>
    <row r="2" spans="1:9" s="53" customFormat="1" x14ac:dyDescent="0.25">
      <c r="A2" s="51" t="s">
        <v>0</v>
      </c>
      <c r="B2" s="51"/>
      <c r="C2" s="135"/>
      <c r="D2" s="52" t="s">
        <v>1</v>
      </c>
      <c r="E2" s="52" t="s">
        <v>2</v>
      </c>
      <c r="F2" s="52" t="s">
        <v>3</v>
      </c>
      <c r="G2" s="52" t="s">
        <v>4</v>
      </c>
      <c r="H2" s="52" t="s">
        <v>5</v>
      </c>
      <c r="I2" s="246"/>
    </row>
    <row r="3" spans="1:9" s="53" customFormat="1" x14ac:dyDescent="0.25">
      <c r="A3" s="54"/>
      <c r="B3" s="54"/>
      <c r="C3" s="136"/>
      <c r="D3" s="55"/>
      <c r="E3" s="56"/>
      <c r="F3" s="56"/>
      <c r="G3" s="55"/>
      <c r="H3" s="55"/>
    </row>
    <row r="4" spans="1:9" s="53" customFormat="1" x14ac:dyDescent="0.25">
      <c r="A4" s="57"/>
      <c r="B4" s="57"/>
      <c r="C4" s="137"/>
      <c r="D4" s="55"/>
      <c r="E4" s="56"/>
      <c r="F4" s="56"/>
      <c r="G4" s="55"/>
      <c r="H4" s="55"/>
    </row>
    <row r="5" spans="1:9" s="53" customFormat="1" ht="26.4" x14ac:dyDescent="0.25">
      <c r="A5" s="58" t="s">
        <v>348</v>
      </c>
      <c r="B5" s="54"/>
      <c r="C5" s="54"/>
      <c r="D5" s="143" t="s">
        <v>349</v>
      </c>
      <c r="E5" s="105"/>
      <c r="F5" s="105"/>
      <c r="G5" s="99"/>
      <c r="H5" s="102"/>
    </row>
    <row r="6" spans="1:9" s="53" customFormat="1" x14ac:dyDescent="0.25">
      <c r="A6" s="54"/>
      <c r="B6" s="58" t="s">
        <v>350</v>
      </c>
      <c r="C6" s="54"/>
      <c r="D6" s="113" t="s">
        <v>354</v>
      </c>
      <c r="E6" s="107" t="s">
        <v>11</v>
      </c>
      <c r="F6" s="172">
        <v>1</v>
      </c>
      <c r="G6" s="344"/>
      <c r="H6" s="345">
        <f>G6*F6</f>
        <v>0</v>
      </c>
    </row>
    <row r="7" spans="1:9" s="53" customFormat="1" ht="26.4" x14ac:dyDescent="0.25">
      <c r="A7" s="54"/>
      <c r="B7" s="58" t="s">
        <v>351</v>
      </c>
      <c r="C7" s="54"/>
      <c r="D7" s="113" t="s">
        <v>355</v>
      </c>
      <c r="E7" s="130" t="s">
        <v>371</v>
      </c>
      <c r="F7" s="172" t="s">
        <v>608</v>
      </c>
      <c r="G7" s="172" t="s">
        <v>609</v>
      </c>
      <c r="H7" s="345">
        <v>1000000</v>
      </c>
    </row>
    <row r="8" spans="1:9" s="53" customFormat="1" ht="26.4" x14ac:dyDescent="0.25">
      <c r="A8" s="54"/>
      <c r="B8" s="58" t="s">
        <v>352</v>
      </c>
      <c r="C8" s="58"/>
      <c r="D8" s="113" t="s">
        <v>356</v>
      </c>
      <c r="E8" s="130" t="s">
        <v>253</v>
      </c>
      <c r="F8" s="261">
        <f>H7</f>
        <v>1000000</v>
      </c>
      <c r="G8" s="481"/>
      <c r="H8" s="253">
        <f>G8*F8</f>
        <v>0</v>
      </c>
    </row>
    <row r="9" spans="1:9" s="53" customFormat="1" ht="26.4" x14ac:dyDescent="0.25">
      <c r="A9" s="54"/>
      <c r="B9" s="58" t="s">
        <v>353</v>
      </c>
      <c r="C9" s="58"/>
      <c r="D9" s="113" t="s">
        <v>357</v>
      </c>
      <c r="E9" s="130" t="s">
        <v>295</v>
      </c>
      <c r="F9" s="172" t="s">
        <v>607</v>
      </c>
      <c r="G9" s="344" t="s">
        <v>413</v>
      </c>
      <c r="H9" s="345">
        <v>150000</v>
      </c>
    </row>
    <row r="10" spans="1:9" s="53" customFormat="1" ht="26.4" x14ac:dyDescent="0.25">
      <c r="A10" s="58" t="s">
        <v>358</v>
      </c>
      <c r="B10" s="58"/>
      <c r="C10" s="58"/>
      <c r="D10" s="112" t="s">
        <v>359</v>
      </c>
      <c r="E10" s="130"/>
      <c r="F10" s="260"/>
      <c r="G10" s="260"/>
      <c r="H10" s="253"/>
    </row>
    <row r="11" spans="1:9" s="53" customFormat="1" ht="26.4" x14ac:dyDescent="0.25">
      <c r="A11" s="54"/>
      <c r="B11" s="58" t="s">
        <v>360</v>
      </c>
      <c r="C11" s="58"/>
      <c r="D11" s="235" t="s">
        <v>632</v>
      </c>
      <c r="E11" s="130" t="s">
        <v>371</v>
      </c>
      <c r="F11" s="172" t="s">
        <v>608</v>
      </c>
      <c r="G11" s="172" t="s">
        <v>609</v>
      </c>
      <c r="H11" s="345">
        <v>50000</v>
      </c>
    </row>
    <row r="12" spans="1:9" s="53" customFormat="1" ht="26.4" x14ac:dyDescent="0.25">
      <c r="A12" s="54"/>
      <c r="B12" s="58" t="s">
        <v>361</v>
      </c>
      <c r="C12" s="58"/>
      <c r="D12" s="113" t="s">
        <v>365</v>
      </c>
      <c r="E12" s="130" t="s">
        <v>253</v>
      </c>
      <c r="F12" s="261">
        <f>H11</f>
        <v>50000</v>
      </c>
      <c r="G12" s="481"/>
      <c r="H12" s="253">
        <f>G12*F12</f>
        <v>0</v>
      </c>
    </row>
    <row r="13" spans="1:9" s="53" customFormat="1" x14ac:dyDescent="0.25">
      <c r="A13" s="54"/>
      <c r="B13" s="58" t="s">
        <v>362</v>
      </c>
      <c r="C13" s="58"/>
      <c r="D13" s="113" t="s">
        <v>366</v>
      </c>
      <c r="E13" s="130" t="s">
        <v>371</v>
      </c>
      <c r="F13" s="172" t="s">
        <v>608</v>
      </c>
      <c r="G13" s="172" t="s">
        <v>609</v>
      </c>
      <c r="H13" s="345">
        <v>50000</v>
      </c>
    </row>
    <row r="14" spans="1:9" s="53" customFormat="1" ht="26.4" x14ac:dyDescent="0.25">
      <c r="A14" s="54"/>
      <c r="B14" s="58" t="s">
        <v>363</v>
      </c>
      <c r="C14" s="58"/>
      <c r="D14" s="113" t="s">
        <v>367</v>
      </c>
      <c r="E14" s="130" t="s">
        <v>253</v>
      </c>
      <c r="F14" s="261">
        <f>H13</f>
        <v>50000</v>
      </c>
      <c r="G14" s="481"/>
      <c r="H14" s="253">
        <f>G14*F14</f>
        <v>0</v>
      </c>
    </row>
    <row r="15" spans="1:9" s="53" customFormat="1" ht="26.4" x14ac:dyDescent="0.25">
      <c r="A15" s="54"/>
      <c r="B15" s="58" t="s">
        <v>364</v>
      </c>
      <c r="C15" s="58"/>
      <c r="D15" s="73" t="s">
        <v>368</v>
      </c>
      <c r="E15" s="130" t="s">
        <v>296</v>
      </c>
      <c r="F15" s="227">
        <v>30</v>
      </c>
      <c r="G15" s="227"/>
      <c r="H15" s="253">
        <v>80000</v>
      </c>
    </row>
    <row r="16" spans="1:9" s="53" customFormat="1" x14ac:dyDescent="0.25">
      <c r="A16" s="58" t="s">
        <v>369</v>
      </c>
      <c r="B16" s="58"/>
      <c r="C16" s="58"/>
      <c r="D16" s="112" t="s">
        <v>370</v>
      </c>
      <c r="E16" s="130" t="s">
        <v>11</v>
      </c>
      <c r="F16" s="172">
        <v>1</v>
      </c>
      <c r="G16" s="344"/>
      <c r="H16" s="345">
        <f>G16*F16</f>
        <v>0</v>
      </c>
    </row>
    <row r="17" spans="1:10" s="53" customFormat="1" ht="26.4" x14ac:dyDescent="0.25">
      <c r="A17" s="58" t="s">
        <v>372</v>
      </c>
      <c r="B17" s="58"/>
      <c r="C17" s="58"/>
      <c r="D17" s="143" t="s">
        <v>373</v>
      </c>
      <c r="E17" s="130" t="s">
        <v>11</v>
      </c>
      <c r="F17" s="172">
        <v>1</v>
      </c>
      <c r="G17" s="344"/>
      <c r="H17" s="345">
        <f>G17*F17</f>
        <v>0</v>
      </c>
    </row>
    <row r="18" spans="1:10" s="53" customFormat="1" x14ac:dyDescent="0.25">
      <c r="A18" s="58" t="s">
        <v>374</v>
      </c>
      <c r="B18" s="58"/>
      <c r="C18" s="58"/>
      <c r="D18" s="112" t="s">
        <v>375</v>
      </c>
      <c r="E18" s="130"/>
      <c r="F18" s="260"/>
      <c r="G18" s="260"/>
      <c r="H18" s="253"/>
    </row>
    <row r="19" spans="1:10" s="53" customFormat="1" x14ac:dyDescent="0.25">
      <c r="A19" s="54"/>
      <c r="B19" s="58" t="s">
        <v>376</v>
      </c>
      <c r="C19" s="58"/>
      <c r="D19" s="73" t="s">
        <v>618</v>
      </c>
      <c r="E19" s="130"/>
      <c r="F19" s="260"/>
      <c r="G19" s="260"/>
      <c r="H19" s="253"/>
    </row>
    <row r="20" spans="1:10" s="53" customFormat="1" ht="15.6" x14ac:dyDescent="0.25">
      <c r="A20" s="54"/>
      <c r="B20" s="58"/>
      <c r="C20" s="58" t="s">
        <v>15</v>
      </c>
      <c r="D20" s="113" t="s">
        <v>619</v>
      </c>
      <c r="E20" s="130" t="s">
        <v>296</v>
      </c>
      <c r="F20" s="227">
        <v>39</v>
      </c>
      <c r="G20" s="227"/>
      <c r="H20" s="253">
        <f>F20*G20</f>
        <v>0</v>
      </c>
      <c r="I20" s="359"/>
    </row>
    <row r="21" spans="1:10" s="53" customFormat="1" ht="15.6" x14ac:dyDescent="0.25">
      <c r="A21" s="54"/>
      <c r="B21" s="58"/>
      <c r="C21" s="58" t="s">
        <v>17</v>
      </c>
      <c r="D21" s="113" t="s">
        <v>819</v>
      </c>
      <c r="E21" s="130" t="s">
        <v>296</v>
      </c>
      <c r="F21" s="227">
        <v>30</v>
      </c>
      <c r="G21" s="227"/>
      <c r="H21" s="253">
        <f>F21*G21</f>
        <v>0</v>
      </c>
    </row>
    <row r="22" spans="1:10" s="53" customFormat="1" ht="26.4" x14ac:dyDescent="0.25">
      <c r="A22" s="58" t="s">
        <v>377</v>
      </c>
      <c r="B22" s="58"/>
      <c r="C22" s="58"/>
      <c r="D22" s="112" t="s">
        <v>378</v>
      </c>
      <c r="E22" s="130"/>
      <c r="F22" s="260"/>
      <c r="G22" s="260"/>
      <c r="H22" s="253"/>
    </row>
    <row r="23" spans="1:10" s="53" customFormat="1" ht="15.6" x14ac:dyDescent="0.25">
      <c r="A23" s="54"/>
      <c r="B23" s="58" t="s">
        <v>379</v>
      </c>
      <c r="C23" s="58"/>
      <c r="D23" s="113" t="s">
        <v>380</v>
      </c>
      <c r="E23" s="130" t="s">
        <v>296</v>
      </c>
      <c r="F23" s="227">
        <v>9.75</v>
      </c>
      <c r="G23" s="227"/>
      <c r="H23" s="253">
        <f>F23*G23</f>
        <v>0</v>
      </c>
      <c r="J23" s="324"/>
    </row>
    <row r="24" spans="1:10" s="53" customFormat="1" x14ac:dyDescent="0.25">
      <c r="A24" s="58"/>
      <c r="B24" s="58"/>
      <c r="C24" s="58"/>
      <c r="D24" s="112"/>
      <c r="E24" s="130"/>
      <c r="F24" s="227"/>
      <c r="G24" s="227"/>
      <c r="H24" s="253"/>
    </row>
    <row r="25" spans="1:10" s="53" customFormat="1" ht="26.4" x14ac:dyDescent="0.25">
      <c r="A25" s="58" t="s">
        <v>381</v>
      </c>
      <c r="B25" s="58"/>
      <c r="C25" s="58"/>
      <c r="D25" s="355" t="s">
        <v>382</v>
      </c>
      <c r="E25" s="321"/>
      <c r="F25" s="260"/>
      <c r="G25" s="260"/>
      <c r="H25" s="253"/>
      <c r="I25" s="359"/>
    </row>
    <row r="26" spans="1:10" s="53" customFormat="1" x14ac:dyDescent="0.25">
      <c r="A26" s="54"/>
      <c r="B26" s="58" t="s">
        <v>383</v>
      </c>
      <c r="C26" s="58"/>
      <c r="D26" s="322" t="s">
        <v>633</v>
      </c>
      <c r="E26" s="321"/>
      <c r="F26" s="260"/>
      <c r="G26" s="260"/>
      <c r="H26" s="253"/>
    </row>
    <row r="27" spans="1:10" s="53" customFormat="1" ht="15.6" x14ac:dyDescent="0.25">
      <c r="A27" s="54"/>
      <c r="B27" s="58"/>
      <c r="C27" s="58" t="s">
        <v>15</v>
      </c>
      <c r="D27" s="356" t="s">
        <v>619</v>
      </c>
      <c r="E27" s="321" t="s">
        <v>296</v>
      </c>
      <c r="F27" s="227">
        <v>51</v>
      </c>
      <c r="G27" s="227"/>
      <c r="H27" s="253">
        <f>F27*G27</f>
        <v>0</v>
      </c>
    </row>
    <row r="28" spans="1:10" s="53" customFormat="1" ht="26.4" x14ac:dyDescent="0.25">
      <c r="A28" s="54"/>
      <c r="B28" s="58" t="s">
        <v>384</v>
      </c>
      <c r="C28" s="58"/>
      <c r="D28" s="357" t="s">
        <v>634</v>
      </c>
      <c r="E28" s="321"/>
      <c r="F28" s="260"/>
      <c r="G28" s="260"/>
      <c r="H28" s="253"/>
    </row>
    <row r="29" spans="1:10" s="53" customFormat="1" ht="15.6" x14ac:dyDescent="0.25">
      <c r="A29" s="54"/>
      <c r="B29" s="58"/>
      <c r="C29" s="58" t="s">
        <v>15</v>
      </c>
      <c r="D29" s="356" t="s">
        <v>619</v>
      </c>
      <c r="E29" s="321" t="s">
        <v>296</v>
      </c>
      <c r="F29" s="227">
        <v>5</v>
      </c>
      <c r="G29" s="227"/>
      <c r="H29" s="253">
        <f>F29*G29</f>
        <v>0</v>
      </c>
      <c r="J29" s="324"/>
    </row>
    <row r="30" spans="1:10" s="263" customFormat="1" x14ac:dyDescent="0.25">
      <c r="A30" s="237" t="s">
        <v>385</v>
      </c>
      <c r="B30" s="237"/>
      <c r="C30" s="237"/>
      <c r="D30" s="320" t="s">
        <v>386</v>
      </c>
      <c r="E30" s="321"/>
      <c r="F30" s="260"/>
      <c r="G30" s="260"/>
      <c r="H30" s="253"/>
    </row>
    <row r="31" spans="1:10" s="263" customFormat="1" ht="52.8" x14ac:dyDescent="0.25">
      <c r="A31" s="237"/>
      <c r="B31" s="237" t="s">
        <v>387</v>
      </c>
      <c r="C31" s="237"/>
      <c r="D31" s="322" t="s">
        <v>635</v>
      </c>
      <c r="E31" s="321"/>
      <c r="F31" s="260"/>
      <c r="G31" s="260"/>
      <c r="H31" s="253"/>
    </row>
    <row r="32" spans="1:10" s="263" customFormat="1" ht="15.6" x14ac:dyDescent="0.25">
      <c r="A32" s="237"/>
      <c r="B32" s="237"/>
      <c r="C32" s="237" t="s">
        <v>15</v>
      </c>
      <c r="D32" s="322" t="s">
        <v>388</v>
      </c>
      <c r="E32" s="321" t="s">
        <v>296</v>
      </c>
      <c r="F32" s="377">
        <v>71.400000000000006</v>
      </c>
      <c r="G32" s="227"/>
      <c r="H32" s="253">
        <f>F32*G32</f>
        <v>0</v>
      </c>
    </row>
    <row r="33" spans="1:8" s="53" customFormat="1" ht="26.4" x14ac:dyDescent="0.25">
      <c r="A33" s="58" t="s">
        <v>389</v>
      </c>
      <c r="B33" s="58"/>
      <c r="C33" s="58"/>
      <c r="D33" s="155" t="s">
        <v>390</v>
      </c>
      <c r="E33" s="130"/>
      <c r="F33" s="260"/>
      <c r="G33" s="260"/>
      <c r="H33" s="253"/>
    </row>
    <row r="34" spans="1:8" s="53" customFormat="1" ht="39.6" x14ac:dyDescent="0.25">
      <c r="A34" s="54"/>
      <c r="B34" s="58" t="s">
        <v>391</v>
      </c>
      <c r="C34" s="58"/>
      <c r="D34" s="73" t="s">
        <v>392</v>
      </c>
      <c r="E34" s="130" t="s">
        <v>296</v>
      </c>
      <c r="F34" s="227">
        <v>14.280000000000001</v>
      </c>
      <c r="G34" s="227"/>
      <c r="H34" s="253">
        <f>F34*G34</f>
        <v>0</v>
      </c>
    </row>
    <row r="35" spans="1:8" s="53" customFormat="1" x14ac:dyDescent="0.25">
      <c r="A35" s="58" t="s">
        <v>393</v>
      </c>
      <c r="B35" s="58"/>
      <c r="C35" s="58"/>
      <c r="D35" s="112" t="s">
        <v>394</v>
      </c>
      <c r="E35" s="130"/>
      <c r="F35" s="260"/>
      <c r="G35" s="260"/>
      <c r="H35" s="253"/>
    </row>
    <row r="36" spans="1:8" s="53" customFormat="1" x14ac:dyDescent="0.25">
      <c r="A36" s="54"/>
      <c r="B36" s="58" t="s">
        <v>395</v>
      </c>
      <c r="C36" s="58"/>
      <c r="D36" s="69" t="s">
        <v>396</v>
      </c>
      <c r="E36" s="107" t="s">
        <v>11</v>
      </c>
      <c r="F36" s="172">
        <v>1</v>
      </c>
      <c r="G36" s="344"/>
      <c r="H36" s="345">
        <f>G36*F36</f>
        <v>0</v>
      </c>
    </row>
    <row r="37" spans="1:8" x14ac:dyDescent="0.25">
      <c r="A37" s="84"/>
      <c r="B37" s="84"/>
      <c r="C37" s="84"/>
      <c r="D37" s="84"/>
      <c r="E37" s="162"/>
      <c r="F37" s="378"/>
      <c r="G37" s="378"/>
      <c r="H37" s="379"/>
    </row>
    <row r="38" spans="1:8" x14ac:dyDescent="0.25">
      <c r="A38" s="84"/>
      <c r="B38" s="84"/>
      <c r="C38" s="84"/>
      <c r="D38" s="84"/>
      <c r="E38" s="162"/>
      <c r="F38" s="162"/>
      <c r="G38" s="162"/>
      <c r="H38" s="161"/>
    </row>
    <row r="39" spans="1:8" x14ac:dyDescent="0.25">
      <c r="A39" s="83"/>
      <c r="B39" s="83"/>
      <c r="C39" s="83"/>
      <c r="D39" s="83"/>
      <c r="E39" s="189"/>
      <c r="F39" s="189"/>
      <c r="G39" s="189"/>
      <c r="H39" s="161"/>
    </row>
    <row r="40" spans="1:8" x14ac:dyDescent="0.25">
      <c r="A40" s="86" t="s">
        <v>12</v>
      </c>
      <c r="B40" s="87"/>
      <c r="C40" s="124"/>
      <c r="D40" s="88"/>
      <c r="E40" s="187"/>
      <c r="F40" s="190"/>
      <c r="G40" s="190"/>
      <c r="H40" s="125">
        <f>SUM(H5:H39)</f>
        <v>1330000</v>
      </c>
    </row>
    <row r="42" spans="1:8" x14ac:dyDescent="0.25">
      <c r="A42" s="90"/>
      <c r="D42" s="90"/>
      <c r="E42" s="90"/>
      <c r="F42" s="156"/>
      <c r="G42" s="90"/>
    </row>
    <row r="43" spans="1:8" x14ac:dyDescent="0.25">
      <c r="A43" s="90"/>
      <c r="D43" s="90"/>
      <c r="E43" s="90"/>
      <c r="F43" s="156"/>
      <c r="G43" s="90"/>
    </row>
    <row r="44" spans="1:8" x14ac:dyDescent="0.25">
      <c r="A44" s="90"/>
      <c r="D44" s="90"/>
      <c r="E44" s="90"/>
      <c r="F44" s="90"/>
      <c r="G44" s="90"/>
    </row>
    <row r="45" spans="1:8" x14ac:dyDescent="0.25">
      <c r="A45" s="90"/>
      <c r="D45" s="90"/>
      <c r="E45" s="90"/>
      <c r="F45" s="90"/>
      <c r="G45" s="90"/>
    </row>
    <row r="46" spans="1:8" x14ac:dyDescent="0.25">
      <c r="A46" s="90"/>
      <c r="D46" s="90"/>
      <c r="E46" s="90"/>
      <c r="F46" s="90"/>
      <c r="G46" s="90"/>
    </row>
    <row r="47" spans="1:8" x14ac:dyDescent="0.25">
      <c r="A47" s="90"/>
      <c r="D47" s="90"/>
      <c r="E47" s="90"/>
      <c r="F47" s="90"/>
      <c r="G47" s="90"/>
    </row>
    <row r="48" spans="1:8" x14ac:dyDescent="0.25">
      <c r="A48" s="90"/>
      <c r="D48" s="90"/>
      <c r="E48" s="157"/>
      <c r="F48" s="90"/>
      <c r="G48" s="90"/>
    </row>
    <row r="49" spans="1:7" x14ac:dyDescent="0.25">
      <c r="A49" s="90"/>
      <c r="D49" s="90"/>
      <c r="E49" s="158"/>
      <c r="F49" s="90"/>
      <c r="G49" s="90"/>
    </row>
    <row r="50" spans="1:7" x14ac:dyDescent="0.25">
      <c r="A50" s="90"/>
      <c r="D50" s="90"/>
      <c r="E50" s="159"/>
      <c r="F50" s="90"/>
      <c r="G50" s="90"/>
    </row>
    <row r="51" spans="1:7" x14ac:dyDescent="0.25">
      <c r="A51" s="90"/>
      <c r="D51" s="90"/>
      <c r="E51" s="159"/>
      <c r="F51" s="90"/>
      <c r="G51" s="90"/>
    </row>
    <row r="52" spans="1:7" x14ac:dyDescent="0.25">
      <c r="A52" s="90"/>
      <c r="D52" s="90"/>
      <c r="E52" s="157"/>
      <c r="F52" s="90"/>
      <c r="G52" s="90"/>
    </row>
    <row r="53" spans="1:7" x14ac:dyDescent="0.25">
      <c r="A53" s="90"/>
      <c r="D53" s="90"/>
      <c r="E53" s="158"/>
      <c r="F53" s="90"/>
      <c r="G53" s="90"/>
    </row>
    <row r="54" spans="1:7" x14ac:dyDescent="0.25">
      <c r="A54" s="90"/>
      <c r="D54" s="90"/>
      <c r="E54" s="158"/>
      <c r="F54" s="90"/>
      <c r="G54" s="90"/>
    </row>
    <row r="55" spans="1:7" x14ac:dyDescent="0.25">
      <c r="A55" s="90"/>
      <c r="D55" s="90"/>
      <c r="E55" s="158"/>
      <c r="F55" s="90"/>
      <c r="G55" s="90"/>
    </row>
    <row r="56" spans="1:7" x14ac:dyDescent="0.25">
      <c r="A56" s="90"/>
      <c r="D56" s="90"/>
      <c r="E56" s="160"/>
      <c r="F56" s="90"/>
      <c r="G56" s="90"/>
    </row>
    <row r="57" spans="1:7" x14ac:dyDescent="0.25">
      <c r="A57" s="90"/>
      <c r="D57" s="90"/>
      <c r="E57" s="90"/>
      <c r="F57" s="90"/>
      <c r="G57" s="90"/>
    </row>
    <row r="58" spans="1:7" x14ac:dyDescent="0.25">
      <c r="A58" s="90"/>
      <c r="D58" s="90"/>
      <c r="E58" s="90"/>
      <c r="F58" s="90"/>
      <c r="G58" s="90"/>
    </row>
    <row r="59" spans="1:7" x14ac:dyDescent="0.25">
      <c r="A59" s="90"/>
      <c r="D59" s="90"/>
      <c r="E59" s="90"/>
      <c r="F59" s="90"/>
      <c r="G59" s="90"/>
    </row>
    <row r="60" spans="1:7" x14ac:dyDescent="0.25">
      <c r="A60" s="90"/>
      <c r="D60" s="90"/>
      <c r="E60" s="90"/>
      <c r="F60" s="90"/>
      <c r="G60" s="90"/>
    </row>
    <row r="61" spans="1:7" x14ac:dyDescent="0.25">
      <c r="A61" s="90"/>
      <c r="D61" s="90"/>
      <c r="E61" s="90"/>
      <c r="F61" s="90"/>
      <c r="G61" s="90"/>
    </row>
    <row r="62" spans="1:7" x14ac:dyDescent="0.25">
      <c r="A62" s="90"/>
      <c r="D62" s="90"/>
      <c r="E62" s="90"/>
      <c r="F62" s="90"/>
      <c r="G62" s="90"/>
    </row>
    <row r="63" spans="1:7" x14ac:dyDescent="0.25">
      <c r="A63" s="90"/>
      <c r="D63" s="90"/>
      <c r="E63" s="90"/>
      <c r="F63" s="90"/>
      <c r="G63" s="90"/>
    </row>
    <row r="64" spans="1:7" x14ac:dyDescent="0.25">
      <c r="A64" s="90"/>
      <c r="D64" s="90"/>
      <c r="E64" s="90"/>
      <c r="F64" s="90"/>
      <c r="G64" s="90"/>
    </row>
    <row r="65" spans="1:7" x14ac:dyDescent="0.25">
      <c r="A65" s="90"/>
      <c r="D65" s="90"/>
      <c r="E65" s="90"/>
      <c r="F65" s="90"/>
      <c r="G65" s="90"/>
    </row>
    <row r="66" spans="1:7" x14ac:dyDescent="0.25">
      <c r="A66" s="90"/>
      <c r="D66" s="90"/>
      <c r="E66" s="90"/>
      <c r="F66" s="90"/>
      <c r="G66" s="90"/>
    </row>
    <row r="1048468" spans="5:5" x14ac:dyDescent="0.25">
      <c r="E1048468" s="63"/>
    </row>
  </sheetData>
  <customSheetViews>
    <customSheetView guid="{D9A5B569-290F-4F90-A43F-DD82022D6BA1}" showPageBreaks="1" printArea="1" view="pageBreakPreview" topLeftCell="A25">
      <selection activeCell="I1" sqref="I1:I1048576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1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  <customSheetView guid="{5F332EA1-66F9-4534-98C2-3792B5EB04BE}" showPageBreaks="1" printArea="1" view="pageBreakPreview" topLeftCell="A31">
      <selection activeCell="D31" sqref="D31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2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</customSheetViews>
  <mergeCells count="1">
    <mergeCell ref="E1:H1"/>
  </mergeCells>
  <phoneticPr fontId="8" type="noConversion"/>
  <pageMargins left="0.74803149606299213" right="0.74803149606299213" top="0.98425196850393704" bottom="0.98425196850393704" header="0.51181102362204722" footer="0.51181102362204722"/>
  <pageSetup paperSize="9" scale="58" firstPageNumber="14" orientation="portrait" useFirstPageNumber="1" r:id="rId3"/>
  <headerFooter alignWithMargins="0">
    <oddHeader>&amp;LCONTRACT SANRAL C.002-0.29-2018/1
FOR TRAINING AND CONSTRUCTION MANAGEMENT OF COMMUNITIES AND SMME CONTRACTORS ON OR NEAR NATIONAL ROAD R.573, SECTION 3 FROM KM 6.50 TO KM 13.30 - FROM SLOVO TO MOUTSIYA MALL</oddHeader>
    <oddFooter>&amp;RC-&amp;P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9">
    <tabColor rgb="FF92D050"/>
  </sheetPr>
  <dimension ref="A1:J1048420"/>
  <sheetViews>
    <sheetView zoomScaleNormal="100" zoomScaleSheetLayoutView="100" workbookViewId="0">
      <selection activeCell="F7" sqref="F7:F15"/>
    </sheetView>
  </sheetViews>
  <sheetFormatPr defaultRowHeight="13.2" x14ac:dyDescent="0.25"/>
  <cols>
    <col min="1" max="1" width="9.33203125" customWidth="1"/>
    <col min="2" max="2" width="9" style="2" bestFit="1" customWidth="1"/>
    <col min="3" max="3" width="3.109375" style="2" bestFit="1" customWidth="1"/>
    <col min="4" max="4" width="40.6640625" customWidth="1"/>
    <col min="5" max="5" width="18.44140625" bestFit="1" customWidth="1"/>
    <col min="6" max="8" width="20.6640625" customWidth="1"/>
    <col min="9" max="9" width="8.88671875" style="486"/>
    <col min="258" max="258" width="9.33203125" customWidth="1"/>
    <col min="259" max="259" width="6.6640625" customWidth="1"/>
    <col min="260" max="260" width="40.6640625" customWidth="1"/>
    <col min="261" max="264" width="9.33203125" customWidth="1"/>
    <col min="514" max="514" width="9.33203125" customWidth="1"/>
    <col min="515" max="515" width="6.6640625" customWidth="1"/>
    <col min="516" max="516" width="40.6640625" customWidth="1"/>
    <col min="517" max="520" width="9.33203125" customWidth="1"/>
    <col min="770" max="770" width="9.33203125" customWidth="1"/>
    <col min="771" max="771" width="6.6640625" customWidth="1"/>
    <col min="772" max="772" width="40.6640625" customWidth="1"/>
    <col min="773" max="776" width="9.33203125" customWidth="1"/>
    <col min="1026" max="1026" width="9.33203125" customWidth="1"/>
    <col min="1027" max="1027" width="6.6640625" customWidth="1"/>
    <col min="1028" max="1028" width="40.6640625" customWidth="1"/>
    <col min="1029" max="1032" width="9.33203125" customWidth="1"/>
    <col min="1282" max="1282" width="9.33203125" customWidth="1"/>
    <col min="1283" max="1283" width="6.6640625" customWidth="1"/>
    <col min="1284" max="1284" width="40.6640625" customWidth="1"/>
    <col min="1285" max="1288" width="9.33203125" customWidth="1"/>
    <col min="1538" max="1538" width="9.33203125" customWidth="1"/>
    <col min="1539" max="1539" width="6.6640625" customWidth="1"/>
    <col min="1540" max="1540" width="40.6640625" customWidth="1"/>
    <col min="1541" max="1544" width="9.33203125" customWidth="1"/>
    <col min="1794" max="1794" width="9.33203125" customWidth="1"/>
    <col min="1795" max="1795" width="6.6640625" customWidth="1"/>
    <col min="1796" max="1796" width="40.6640625" customWidth="1"/>
    <col min="1797" max="1800" width="9.33203125" customWidth="1"/>
    <col min="2050" max="2050" width="9.33203125" customWidth="1"/>
    <col min="2051" max="2051" width="6.6640625" customWidth="1"/>
    <col min="2052" max="2052" width="40.6640625" customWidth="1"/>
    <col min="2053" max="2056" width="9.33203125" customWidth="1"/>
    <col min="2306" max="2306" width="9.33203125" customWidth="1"/>
    <col min="2307" max="2307" width="6.6640625" customWidth="1"/>
    <col min="2308" max="2308" width="40.6640625" customWidth="1"/>
    <col min="2309" max="2312" width="9.33203125" customWidth="1"/>
    <col min="2562" max="2562" width="9.33203125" customWidth="1"/>
    <col min="2563" max="2563" width="6.6640625" customWidth="1"/>
    <col min="2564" max="2564" width="40.6640625" customWidth="1"/>
    <col min="2565" max="2568" width="9.33203125" customWidth="1"/>
    <col min="2818" max="2818" width="9.33203125" customWidth="1"/>
    <col min="2819" max="2819" width="6.6640625" customWidth="1"/>
    <col min="2820" max="2820" width="40.6640625" customWidth="1"/>
    <col min="2821" max="2824" width="9.33203125" customWidth="1"/>
    <col min="3074" max="3074" width="9.33203125" customWidth="1"/>
    <col min="3075" max="3075" width="6.6640625" customWidth="1"/>
    <col min="3076" max="3076" width="40.6640625" customWidth="1"/>
    <col min="3077" max="3080" width="9.33203125" customWidth="1"/>
    <col min="3330" max="3330" width="9.33203125" customWidth="1"/>
    <col min="3331" max="3331" width="6.6640625" customWidth="1"/>
    <col min="3332" max="3332" width="40.6640625" customWidth="1"/>
    <col min="3333" max="3336" width="9.33203125" customWidth="1"/>
    <col min="3586" max="3586" width="9.33203125" customWidth="1"/>
    <col min="3587" max="3587" width="6.6640625" customWidth="1"/>
    <col min="3588" max="3588" width="40.6640625" customWidth="1"/>
    <col min="3589" max="3592" width="9.33203125" customWidth="1"/>
    <col min="3842" max="3842" width="9.33203125" customWidth="1"/>
    <col min="3843" max="3843" width="6.6640625" customWidth="1"/>
    <col min="3844" max="3844" width="40.6640625" customWidth="1"/>
    <col min="3845" max="3848" width="9.33203125" customWidth="1"/>
    <col min="4098" max="4098" width="9.33203125" customWidth="1"/>
    <col min="4099" max="4099" width="6.6640625" customWidth="1"/>
    <col min="4100" max="4100" width="40.6640625" customWidth="1"/>
    <col min="4101" max="4104" width="9.33203125" customWidth="1"/>
    <col min="4354" max="4354" width="9.33203125" customWidth="1"/>
    <col min="4355" max="4355" width="6.6640625" customWidth="1"/>
    <col min="4356" max="4356" width="40.6640625" customWidth="1"/>
    <col min="4357" max="4360" width="9.33203125" customWidth="1"/>
    <col min="4610" max="4610" width="9.33203125" customWidth="1"/>
    <col min="4611" max="4611" width="6.6640625" customWidth="1"/>
    <col min="4612" max="4612" width="40.6640625" customWidth="1"/>
    <col min="4613" max="4616" width="9.33203125" customWidth="1"/>
    <col min="4866" max="4866" width="9.33203125" customWidth="1"/>
    <col min="4867" max="4867" width="6.6640625" customWidth="1"/>
    <col min="4868" max="4868" width="40.6640625" customWidth="1"/>
    <col min="4869" max="4872" width="9.33203125" customWidth="1"/>
    <col min="5122" max="5122" width="9.33203125" customWidth="1"/>
    <col min="5123" max="5123" width="6.6640625" customWidth="1"/>
    <col min="5124" max="5124" width="40.6640625" customWidth="1"/>
    <col min="5125" max="5128" width="9.33203125" customWidth="1"/>
    <col min="5378" max="5378" width="9.33203125" customWidth="1"/>
    <col min="5379" max="5379" width="6.6640625" customWidth="1"/>
    <col min="5380" max="5380" width="40.6640625" customWidth="1"/>
    <col min="5381" max="5384" width="9.33203125" customWidth="1"/>
    <col min="5634" max="5634" width="9.33203125" customWidth="1"/>
    <col min="5635" max="5635" width="6.6640625" customWidth="1"/>
    <col min="5636" max="5636" width="40.6640625" customWidth="1"/>
    <col min="5637" max="5640" width="9.33203125" customWidth="1"/>
    <col min="5890" max="5890" width="9.33203125" customWidth="1"/>
    <col min="5891" max="5891" width="6.6640625" customWidth="1"/>
    <col min="5892" max="5892" width="40.6640625" customWidth="1"/>
    <col min="5893" max="5896" width="9.33203125" customWidth="1"/>
    <col min="6146" max="6146" width="9.33203125" customWidth="1"/>
    <col min="6147" max="6147" width="6.6640625" customWidth="1"/>
    <col min="6148" max="6148" width="40.6640625" customWidth="1"/>
    <col min="6149" max="6152" width="9.33203125" customWidth="1"/>
    <col min="6402" max="6402" width="9.33203125" customWidth="1"/>
    <col min="6403" max="6403" width="6.6640625" customWidth="1"/>
    <col min="6404" max="6404" width="40.6640625" customWidth="1"/>
    <col min="6405" max="6408" width="9.33203125" customWidth="1"/>
    <col min="6658" max="6658" width="9.33203125" customWidth="1"/>
    <col min="6659" max="6659" width="6.6640625" customWidth="1"/>
    <col min="6660" max="6660" width="40.6640625" customWidth="1"/>
    <col min="6661" max="6664" width="9.33203125" customWidth="1"/>
    <col min="6914" max="6914" width="9.33203125" customWidth="1"/>
    <col min="6915" max="6915" width="6.6640625" customWidth="1"/>
    <col min="6916" max="6916" width="40.6640625" customWidth="1"/>
    <col min="6917" max="6920" width="9.33203125" customWidth="1"/>
    <col min="7170" max="7170" width="9.33203125" customWidth="1"/>
    <col min="7171" max="7171" width="6.6640625" customWidth="1"/>
    <col min="7172" max="7172" width="40.6640625" customWidth="1"/>
    <col min="7173" max="7176" width="9.33203125" customWidth="1"/>
    <col min="7426" max="7426" width="9.33203125" customWidth="1"/>
    <col min="7427" max="7427" width="6.6640625" customWidth="1"/>
    <col min="7428" max="7428" width="40.6640625" customWidth="1"/>
    <col min="7429" max="7432" width="9.33203125" customWidth="1"/>
    <col min="7682" max="7682" width="9.33203125" customWidth="1"/>
    <col min="7683" max="7683" width="6.6640625" customWidth="1"/>
    <col min="7684" max="7684" width="40.6640625" customWidth="1"/>
    <col min="7685" max="7688" width="9.33203125" customWidth="1"/>
    <col min="7938" max="7938" width="9.33203125" customWidth="1"/>
    <col min="7939" max="7939" width="6.6640625" customWidth="1"/>
    <col min="7940" max="7940" width="40.6640625" customWidth="1"/>
    <col min="7941" max="7944" width="9.33203125" customWidth="1"/>
    <col min="8194" max="8194" width="9.33203125" customWidth="1"/>
    <col min="8195" max="8195" width="6.6640625" customWidth="1"/>
    <col min="8196" max="8196" width="40.6640625" customWidth="1"/>
    <col min="8197" max="8200" width="9.33203125" customWidth="1"/>
    <col min="8450" max="8450" width="9.33203125" customWidth="1"/>
    <col min="8451" max="8451" width="6.6640625" customWidth="1"/>
    <col min="8452" max="8452" width="40.6640625" customWidth="1"/>
    <col min="8453" max="8456" width="9.33203125" customWidth="1"/>
    <col min="8706" max="8706" width="9.33203125" customWidth="1"/>
    <col min="8707" max="8707" width="6.6640625" customWidth="1"/>
    <col min="8708" max="8708" width="40.6640625" customWidth="1"/>
    <col min="8709" max="8712" width="9.33203125" customWidth="1"/>
    <col min="8962" max="8962" width="9.33203125" customWidth="1"/>
    <col min="8963" max="8963" width="6.6640625" customWidth="1"/>
    <col min="8964" max="8964" width="40.6640625" customWidth="1"/>
    <col min="8965" max="8968" width="9.33203125" customWidth="1"/>
    <col min="9218" max="9218" width="9.33203125" customWidth="1"/>
    <col min="9219" max="9219" width="6.6640625" customWidth="1"/>
    <col min="9220" max="9220" width="40.6640625" customWidth="1"/>
    <col min="9221" max="9224" width="9.33203125" customWidth="1"/>
    <col min="9474" max="9474" width="9.33203125" customWidth="1"/>
    <col min="9475" max="9475" width="6.6640625" customWidth="1"/>
    <col min="9476" max="9476" width="40.6640625" customWidth="1"/>
    <col min="9477" max="9480" width="9.33203125" customWidth="1"/>
    <col min="9730" max="9730" width="9.33203125" customWidth="1"/>
    <col min="9731" max="9731" width="6.6640625" customWidth="1"/>
    <col min="9732" max="9732" width="40.6640625" customWidth="1"/>
    <col min="9733" max="9736" width="9.33203125" customWidth="1"/>
    <col min="9986" max="9986" width="9.33203125" customWidth="1"/>
    <col min="9987" max="9987" width="6.6640625" customWidth="1"/>
    <col min="9988" max="9988" width="40.6640625" customWidth="1"/>
    <col min="9989" max="9992" width="9.33203125" customWidth="1"/>
    <col min="10242" max="10242" width="9.33203125" customWidth="1"/>
    <col min="10243" max="10243" width="6.6640625" customWidth="1"/>
    <col min="10244" max="10244" width="40.6640625" customWidth="1"/>
    <col min="10245" max="10248" width="9.33203125" customWidth="1"/>
    <col min="10498" max="10498" width="9.33203125" customWidth="1"/>
    <col min="10499" max="10499" width="6.6640625" customWidth="1"/>
    <col min="10500" max="10500" width="40.6640625" customWidth="1"/>
    <col min="10501" max="10504" width="9.33203125" customWidth="1"/>
    <col min="10754" max="10754" width="9.33203125" customWidth="1"/>
    <col min="10755" max="10755" width="6.6640625" customWidth="1"/>
    <col min="10756" max="10756" width="40.6640625" customWidth="1"/>
    <col min="10757" max="10760" width="9.33203125" customWidth="1"/>
    <col min="11010" max="11010" width="9.33203125" customWidth="1"/>
    <col min="11011" max="11011" width="6.6640625" customWidth="1"/>
    <col min="11012" max="11012" width="40.6640625" customWidth="1"/>
    <col min="11013" max="11016" width="9.33203125" customWidth="1"/>
    <col min="11266" max="11266" width="9.33203125" customWidth="1"/>
    <col min="11267" max="11267" width="6.6640625" customWidth="1"/>
    <col min="11268" max="11268" width="40.6640625" customWidth="1"/>
    <col min="11269" max="11272" width="9.33203125" customWidth="1"/>
    <col min="11522" max="11522" width="9.33203125" customWidth="1"/>
    <col min="11523" max="11523" width="6.6640625" customWidth="1"/>
    <col min="11524" max="11524" width="40.6640625" customWidth="1"/>
    <col min="11525" max="11528" width="9.33203125" customWidth="1"/>
    <col min="11778" max="11778" width="9.33203125" customWidth="1"/>
    <col min="11779" max="11779" width="6.6640625" customWidth="1"/>
    <col min="11780" max="11780" width="40.6640625" customWidth="1"/>
    <col min="11781" max="11784" width="9.33203125" customWidth="1"/>
    <col min="12034" max="12034" width="9.33203125" customWidth="1"/>
    <col min="12035" max="12035" width="6.6640625" customWidth="1"/>
    <col min="12036" max="12036" width="40.6640625" customWidth="1"/>
    <col min="12037" max="12040" width="9.33203125" customWidth="1"/>
    <col min="12290" max="12290" width="9.33203125" customWidth="1"/>
    <col min="12291" max="12291" width="6.6640625" customWidth="1"/>
    <col min="12292" max="12292" width="40.6640625" customWidth="1"/>
    <col min="12293" max="12296" width="9.33203125" customWidth="1"/>
    <col min="12546" max="12546" width="9.33203125" customWidth="1"/>
    <col min="12547" max="12547" width="6.6640625" customWidth="1"/>
    <col min="12548" max="12548" width="40.6640625" customWidth="1"/>
    <col min="12549" max="12552" width="9.33203125" customWidth="1"/>
    <col min="12802" max="12802" width="9.33203125" customWidth="1"/>
    <col min="12803" max="12803" width="6.6640625" customWidth="1"/>
    <col min="12804" max="12804" width="40.6640625" customWidth="1"/>
    <col min="12805" max="12808" width="9.33203125" customWidth="1"/>
    <col min="13058" max="13058" width="9.33203125" customWidth="1"/>
    <col min="13059" max="13059" width="6.6640625" customWidth="1"/>
    <col min="13060" max="13060" width="40.6640625" customWidth="1"/>
    <col min="13061" max="13064" width="9.33203125" customWidth="1"/>
    <col min="13314" max="13314" width="9.33203125" customWidth="1"/>
    <col min="13315" max="13315" width="6.6640625" customWidth="1"/>
    <col min="13316" max="13316" width="40.6640625" customWidth="1"/>
    <col min="13317" max="13320" width="9.33203125" customWidth="1"/>
    <col min="13570" max="13570" width="9.33203125" customWidth="1"/>
    <col min="13571" max="13571" width="6.6640625" customWidth="1"/>
    <col min="13572" max="13572" width="40.6640625" customWidth="1"/>
    <col min="13573" max="13576" width="9.33203125" customWidth="1"/>
    <col min="13826" max="13826" width="9.33203125" customWidth="1"/>
    <col min="13827" max="13827" width="6.6640625" customWidth="1"/>
    <col min="13828" max="13828" width="40.6640625" customWidth="1"/>
    <col min="13829" max="13832" width="9.33203125" customWidth="1"/>
    <col min="14082" max="14082" width="9.33203125" customWidth="1"/>
    <col min="14083" max="14083" width="6.6640625" customWidth="1"/>
    <col min="14084" max="14084" width="40.6640625" customWidth="1"/>
    <col min="14085" max="14088" width="9.33203125" customWidth="1"/>
    <col min="14338" max="14338" width="9.33203125" customWidth="1"/>
    <col min="14339" max="14339" width="6.6640625" customWidth="1"/>
    <col min="14340" max="14340" width="40.6640625" customWidth="1"/>
    <col min="14341" max="14344" width="9.33203125" customWidth="1"/>
    <col min="14594" max="14594" width="9.33203125" customWidth="1"/>
    <col min="14595" max="14595" width="6.6640625" customWidth="1"/>
    <col min="14596" max="14596" width="40.6640625" customWidth="1"/>
    <col min="14597" max="14600" width="9.33203125" customWidth="1"/>
    <col min="14850" max="14850" width="9.33203125" customWidth="1"/>
    <col min="14851" max="14851" width="6.6640625" customWidth="1"/>
    <col min="14852" max="14852" width="40.6640625" customWidth="1"/>
    <col min="14853" max="14856" width="9.33203125" customWidth="1"/>
    <col min="15106" max="15106" width="9.33203125" customWidth="1"/>
    <col min="15107" max="15107" width="6.6640625" customWidth="1"/>
    <col min="15108" max="15108" width="40.6640625" customWidth="1"/>
    <col min="15109" max="15112" width="9.33203125" customWidth="1"/>
    <col min="15362" max="15362" width="9.33203125" customWidth="1"/>
    <col min="15363" max="15363" width="6.6640625" customWidth="1"/>
    <col min="15364" max="15364" width="40.6640625" customWidth="1"/>
    <col min="15365" max="15368" width="9.33203125" customWidth="1"/>
    <col min="15618" max="15618" width="9.33203125" customWidth="1"/>
    <col min="15619" max="15619" width="6.6640625" customWidth="1"/>
    <col min="15620" max="15620" width="40.6640625" customWidth="1"/>
    <col min="15621" max="15624" width="9.33203125" customWidth="1"/>
    <col min="15874" max="15874" width="9.33203125" customWidth="1"/>
    <col min="15875" max="15875" width="6.6640625" customWidth="1"/>
    <col min="15876" max="15876" width="40.6640625" customWidth="1"/>
    <col min="15877" max="15880" width="9.33203125" customWidth="1"/>
    <col min="16130" max="16130" width="9.33203125" customWidth="1"/>
    <col min="16131" max="16131" width="6.6640625" customWidth="1"/>
    <col min="16132" max="16132" width="40.6640625" customWidth="1"/>
    <col min="16133" max="16136" width="9.33203125" customWidth="1"/>
  </cols>
  <sheetData>
    <row r="1" spans="1:10" ht="48" customHeight="1" x14ac:dyDescent="0.25">
      <c r="A1" s="26" t="s">
        <v>800</v>
      </c>
      <c r="B1" s="12"/>
      <c r="C1" s="12"/>
      <c r="D1" s="12"/>
      <c r="E1" s="467" t="s">
        <v>399</v>
      </c>
      <c r="F1" s="467"/>
      <c r="G1" s="467"/>
      <c r="H1" s="467"/>
    </row>
    <row r="2" spans="1:10" s="9" customFormat="1" x14ac:dyDescent="0.25">
      <c r="A2" s="27" t="s">
        <v>0</v>
      </c>
      <c r="B2" s="27"/>
      <c r="C2" s="28"/>
      <c r="D2" s="11" t="s">
        <v>1</v>
      </c>
      <c r="E2" s="11" t="s">
        <v>2</v>
      </c>
      <c r="F2" s="11" t="s">
        <v>3</v>
      </c>
      <c r="G2" s="11" t="s">
        <v>4</v>
      </c>
      <c r="H2" s="11" t="s">
        <v>5</v>
      </c>
      <c r="I2" s="323"/>
    </row>
    <row r="3" spans="1:10" s="9" customFormat="1" x14ac:dyDescent="0.25">
      <c r="A3" s="8"/>
      <c r="B3" s="8"/>
      <c r="C3" s="24"/>
      <c r="D3" s="6"/>
      <c r="E3" s="7"/>
      <c r="F3" s="7"/>
      <c r="G3" s="6"/>
      <c r="H3" s="6"/>
      <c r="I3" s="487"/>
    </row>
    <row r="4" spans="1:10" s="9" customFormat="1" x14ac:dyDescent="0.25">
      <c r="A4" s="10"/>
      <c r="B4" s="10"/>
      <c r="C4" s="29"/>
      <c r="D4" s="6"/>
      <c r="E4" s="7"/>
      <c r="F4" s="7"/>
      <c r="G4" s="6"/>
      <c r="H4" s="6"/>
      <c r="I4" s="487"/>
    </row>
    <row r="5" spans="1:10" s="9" customFormat="1" x14ac:dyDescent="0.25">
      <c r="A5" s="15" t="s">
        <v>400</v>
      </c>
      <c r="B5" s="8"/>
      <c r="C5" s="24"/>
      <c r="D5" s="35" t="s">
        <v>402</v>
      </c>
      <c r="E5" s="7"/>
      <c r="F5" s="7"/>
      <c r="G5" s="6"/>
      <c r="H5" s="47"/>
      <c r="I5" s="487"/>
    </row>
    <row r="6" spans="1:10" s="9" customFormat="1" x14ac:dyDescent="0.25">
      <c r="A6" s="8"/>
      <c r="B6" s="15" t="s">
        <v>401</v>
      </c>
      <c r="C6" s="24"/>
      <c r="D6" s="239" t="s">
        <v>685</v>
      </c>
      <c r="E6" s="13"/>
      <c r="F6" s="7"/>
      <c r="G6" s="6"/>
      <c r="H6" s="47"/>
      <c r="I6" s="488"/>
    </row>
    <row r="7" spans="1:10" s="9" customFormat="1" x14ac:dyDescent="0.25">
      <c r="A7" s="8"/>
      <c r="B7" s="15"/>
      <c r="C7" s="25" t="s">
        <v>15</v>
      </c>
      <c r="D7" s="240" t="s">
        <v>688</v>
      </c>
      <c r="E7" s="13" t="s">
        <v>85</v>
      </c>
      <c r="F7" s="380">
        <v>100</v>
      </c>
      <c r="G7" s="101"/>
      <c r="H7" s="100">
        <f>F7*G7</f>
        <v>0</v>
      </c>
      <c r="I7" s="488"/>
      <c r="J7" s="354"/>
    </row>
    <row r="8" spans="1:10" s="9" customFormat="1" x14ac:dyDescent="0.25">
      <c r="A8" s="8"/>
      <c r="B8" s="15"/>
      <c r="C8" s="25" t="s">
        <v>17</v>
      </c>
      <c r="D8" s="240" t="s">
        <v>821</v>
      </c>
      <c r="E8" s="13" t="s">
        <v>85</v>
      </c>
      <c r="F8" s="489">
        <v>100</v>
      </c>
      <c r="G8" s="101"/>
      <c r="H8" s="100">
        <f>F8*G8</f>
        <v>0</v>
      </c>
      <c r="I8" s="488"/>
    </row>
    <row r="9" spans="1:10" s="9" customFormat="1" ht="26.4" x14ac:dyDescent="0.25">
      <c r="A9" s="15" t="s">
        <v>404</v>
      </c>
      <c r="B9" s="15"/>
      <c r="C9" s="25"/>
      <c r="D9" s="36" t="s">
        <v>405</v>
      </c>
      <c r="E9" s="31"/>
      <c r="F9" s="380"/>
      <c r="G9" s="101"/>
      <c r="H9" s="47"/>
      <c r="I9" s="487"/>
    </row>
    <row r="10" spans="1:10" s="9" customFormat="1" ht="15.6" x14ac:dyDescent="0.25">
      <c r="A10" s="8"/>
      <c r="B10" s="15" t="s">
        <v>406</v>
      </c>
      <c r="C10" s="25"/>
      <c r="D10" s="37" t="s">
        <v>407</v>
      </c>
      <c r="E10" s="31" t="s">
        <v>296</v>
      </c>
      <c r="F10" s="380">
        <v>18.599999999999998</v>
      </c>
      <c r="G10" s="101"/>
      <c r="H10" s="100">
        <f>F10*G10</f>
        <v>0</v>
      </c>
      <c r="I10" s="487"/>
    </row>
    <row r="11" spans="1:10" s="9" customFormat="1" ht="15.6" x14ac:dyDescent="0.25">
      <c r="A11" s="8"/>
      <c r="B11" s="15" t="s">
        <v>845</v>
      </c>
      <c r="C11" s="25"/>
      <c r="D11" s="37" t="s">
        <v>846</v>
      </c>
      <c r="E11" s="31" t="s">
        <v>296</v>
      </c>
      <c r="F11" s="380">
        <v>3.7199999999999998</v>
      </c>
      <c r="G11" s="101"/>
      <c r="H11" s="100">
        <f>F11*G11</f>
        <v>0</v>
      </c>
      <c r="I11" s="487"/>
    </row>
    <row r="12" spans="1:10" s="9" customFormat="1" ht="26.4" x14ac:dyDescent="0.25">
      <c r="A12" s="15" t="s">
        <v>408</v>
      </c>
      <c r="B12" s="15"/>
      <c r="C12" s="25"/>
      <c r="D12" s="35" t="s">
        <v>409</v>
      </c>
      <c r="E12" s="31"/>
      <c r="F12" s="380"/>
      <c r="G12" s="101"/>
      <c r="H12" s="47"/>
      <c r="I12" s="487"/>
    </row>
    <row r="13" spans="1:10" s="9" customFormat="1" x14ac:dyDescent="0.25">
      <c r="A13" s="8"/>
      <c r="B13" s="15" t="s">
        <v>410</v>
      </c>
      <c r="C13" s="25"/>
      <c r="D13" s="401" t="s">
        <v>919</v>
      </c>
      <c r="E13" s="19" t="s">
        <v>298</v>
      </c>
      <c r="F13" s="380">
        <v>20</v>
      </c>
      <c r="G13" s="101"/>
      <c r="H13" s="100">
        <f>F13*G13</f>
        <v>0</v>
      </c>
      <c r="I13" s="488"/>
    </row>
    <row r="14" spans="1:10" s="9" customFormat="1" x14ac:dyDescent="0.25">
      <c r="A14" s="8"/>
      <c r="B14" s="15" t="s">
        <v>411</v>
      </c>
      <c r="C14" s="25"/>
      <c r="D14" s="240" t="s">
        <v>686</v>
      </c>
      <c r="E14" s="13" t="s">
        <v>85</v>
      </c>
      <c r="F14" s="380">
        <v>244</v>
      </c>
      <c r="G14" s="101"/>
      <c r="H14" s="100">
        <f>F14*G14</f>
        <v>0</v>
      </c>
      <c r="I14" s="488"/>
    </row>
    <row r="15" spans="1:10" s="9" customFormat="1" ht="26.4" x14ac:dyDescent="0.25">
      <c r="A15" s="8"/>
      <c r="B15" s="15" t="s">
        <v>412</v>
      </c>
      <c r="C15" s="25"/>
      <c r="D15" s="240" t="s">
        <v>687</v>
      </c>
      <c r="E15" s="19" t="s">
        <v>298</v>
      </c>
      <c r="F15" s="380">
        <v>40</v>
      </c>
      <c r="G15" s="101"/>
      <c r="H15" s="100">
        <f>F15*G15</f>
        <v>0</v>
      </c>
      <c r="I15" s="488"/>
    </row>
    <row r="16" spans="1:10" s="9" customFormat="1" x14ac:dyDescent="0.25">
      <c r="A16" s="8"/>
      <c r="B16" s="15"/>
      <c r="C16" s="25"/>
      <c r="D16" s="17"/>
      <c r="E16" s="130"/>
      <c r="F16" s="105"/>
      <c r="G16" s="99"/>
      <c r="H16" s="47"/>
      <c r="I16" s="487"/>
    </row>
    <row r="17" spans="1:9" s="9" customFormat="1" x14ac:dyDescent="0.25">
      <c r="A17" s="8"/>
      <c r="B17" s="15"/>
      <c r="C17" s="25"/>
      <c r="D17" s="17"/>
      <c r="E17" s="130"/>
      <c r="F17" s="105"/>
      <c r="G17" s="99"/>
      <c r="H17" s="47"/>
      <c r="I17" s="487"/>
    </row>
    <row r="18" spans="1:9" s="9" customFormat="1" x14ac:dyDescent="0.25">
      <c r="A18" s="8"/>
      <c r="B18" s="15"/>
      <c r="C18" s="25"/>
      <c r="D18" s="34"/>
      <c r="E18" s="130"/>
      <c r="F18" s="105"/>
      <c r="G18" s="99"/>
      <c r="H18" s="47"/>
      <c r="I18" s="487"/>
    </row>
    <row r="19" spans="1:9" x14ac:dyDescent="0.25">
      <c r="A19" s="3" t="s">
        <v>12</v>
      </c>
      <c r="B19" s="5"/>
      <c r="C19" s="16"/>
      <c r="D19" s="4"/>
      <c r="E19" s="187"/>
      <c r="F19" s="190"/>
      <c r="G19" s="190"/>
      <c r="H19" s="165">
        <f>SUM(H5:H18)</f>
        <v>0</v>
      </c>
    </row>
    <row r="1048420" spans="5:5" x14ac:dyDescent="0.25">
      <c r="E1048420" s="13"/>
    </row>
  </sheetData>
  <customSheetViews>
    <customSheetView guid="{D9A5B569-290F-4F90-A43F-DD82022D6BA1}" showPageBreaks="1" printArea="1">
      <selection activeCell="F7" sqref="F7:F15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1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  <customSheetView guid="{5F332EA1-66F9-4534-98C2-3792B5EB04BE}" showPageBreaks="1" printArea="1">
      <selection activeCell="D9" sqref="D9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2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</customSheetViews>
  <mergeCells count="1">
    <mergeCell ref="E1:H1"/>
  </mergeCells>
  <pageMargins left="0.74803149606299213" right="0.74803149606299213" top="0.98425196850393704" bottom="0.98425196850393704" header="0.51181102362204722" footer="0.51181102362204722"/>
  <pageSetup paperSize="9" scale="58" firstPageNumber="14" orientation="portrait" useFirstPageNumber="1" r:id="rId3"/>
  <headerFooter alignWithMargins="0">
    <oddHeader>&amp;LCONTRACT SANRAL C.002-0.29-2018/1
FOR TRAINING AND CONSTRUCTION MANAGEMENT OF COMMUNITIES AND SMME CONTRACTORS ON OR NEAR NATIONAL ROAD R.573, SECTION 3 FROM KM 6.50 TO KM 13.30 - FROM SLOVO TO MOUTSIYA MALL</oddHeader>
    <oddFooter>&amp;RC-&amp;P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>
    <tabColor rgb="FF92D050"/>
  </sheetPr>
  <dimension ref="A1:J1048297"/>
  <sheetViews>
    <sheetView view="pageBreakPreview" topLeftCell="A6" zoomScaleNormal="100" zoomScaleSheetLayoutView="100" workbookViewId="0">
      <selection activeCell="I1" sqref="I1:I1048576"/>
    </sheetView>
  </sheetViews>
  <sheetFormatPr defaultRowHeight="13.2" x14ac:dyDescent="0.25"/>
  <cols>
    <col min="1" max="1" width="9.33203125" style="50" customWidth="1"/>
    <col min="2" max="2" width="9" style="90" bestFit="1" customWidth="1"/>
    <col min="3" max="3" width="3.109375" style="90" bestFit="1" customWidth="1"/>
    <col min="4" max="4" width="40.6640625" style="50" customWidth="1"/>
    <col min="5" max="5" width="18.44140625" style="50" bestFit="1" customWidth="1"/>
    <col min="6" max="8" width="20.6640625" style="50" customWidth="1"/>
    <col min="9" max="257" width="9.109375" style="50"/>
    <col min="258" max="258" width="9.33203125" style="50" customWidth="1"/>
    <col min="259" max="259" width="6.6640625" style="50" customWidth="1"/>
    <col min="260" max="260" width="40.6640625" style="50" customWidth="1"/>
    <col min="261" max="264" width="9.33203125" style="50" customWidth="1"/>
    <col min="265" max="513" width="9.109375" style="50"/>
    <col min="514" max="514" width="9.33203125" style="50" customWidth="1"/>
    <col min="515" max="515" width="6.6640625" style="50" customWidth="1"/>
    <col min="516" max="516" width="40.6640625" style="50" customWidth="1"/>
    <col min="517" max="520" width="9.33203125" style="50" customWidth="1"/>
    <col min="521" max="769" width="9.109375" style="50"/>
    <col min="770" max="770" width="9.33203125" style="50" customWidth="1"/>
    <col min="771" max="771" width="6.6640625" style="50" customWidth="1"/>
    <col min="772" max="772" width="40.6640625" style="50" customWidth="1"/>
    <col min="773" max="776" width="9.33203125" style="50" customWidth="1"/>
    <col min="777" max="1025" width="9.109375" style="50"/>
    <col min="1026" max="1026" width="9.33203125" style="50" customWidth="1"/>
    <col min="1027" max="1027" width="6.6640625" style="50" customWidth="1"/>
    <col min="1028" max="1028" width="40.6640625" style="50" customWidth="1"/>
    <col min="1029" max="1032" width="9.33203125" style="50" customWidth="1"/>
    <col min="1033" max="1281" width="9.109375" style="50"/>
    <col min="1282" max="1282" width="9.33203125" style="50" customWidth="1"/>
    <col min="1283" max="1283" width="6.6640625" style="50" customWidth="1"/>
    <col min="1284" max="1284" width="40.6640625" style="50" customWidth="1"/>
    <col min="1285" max="1288" width="9.33203125" style="50" customWidth="1"/>
    <col min="1289" max="1537" width="9.109375" style="50"/>
    <col min="1538" max="1538" width="9.33203125" style="50" customWidth="1"/>
    <col min="1539" max="1539" width="6.6640625" style="50" customWidth="1"/>
    <col min="1540" max="1540" width="40.6640625" style="50" customWidth="1"/>
    <col min="1541" max="1544" width="9.33203125" style="50" customWidth="1"/>
    <col min="1545" max="1793" width="9.109375" style="50"/>
    <col min="1794" max="1794" width="9.33203125" style="50" customWidth="1"/>
    <col min="1795" max="1795" width="6.6640625" style="50" customWidth="1"/>
    <col min="1796" max="1796" width="40.6640625" style="50" customWidth="1"/>
    <col min="1797" max="1800" width="9.33203125" style="50" customWidth="1"/>
    <col min="1801" max="2049" width="9.109375" style="50"/>
    <col min="2050" max="2050" width="9.33203125" style="50" customWidth="1"/>
    <col min="2051" max="2051" width="6.6640625" style="50" customWidth="1"/>
    <col min="2052" max="2052" width="40.6640625" style="50" customWidth="1"/>
    <col min="2053" max="2056" width="9.33203125" style="50" customWidth="1"/>
    <col min="2057" max="2305" width="9.109375" style="50"/>
    <col min="2306" max="2306" width="9.33203125" style="50" customWidth="1"/>
    <col min="2307" max="2307" width="6.6640625" style="50" customWidth="1"/>
    <col min="2308" max="2308" width="40.6640625" style="50" customWidth="1"/>
    <col min="2309" max="2312" width="9.33203125" style="50" customWidth="1"/>
    <col min="2313" max="2561" width="9.109375" style="50"/>
    <col min="2562" max="2562" width="9.33203125" style="50" customWidth="1"/>
    <col min="2563" max="2563" width="6.6640625" style="50" customWidth="1"/>
    <col min="2564" max="2564" width="40.6640625" style="50" customWidth="1"/>
    <col min="2565" max="2568" width="9.33203125" style="50" customWidth="1"/>
    <col min="2569" max="2817" width="9.109375" style="50"/>
    <col min="2818" max="2818" width="9.33203125" style="50" customWidth="1"/>
    <col min="2819" max="2819" width="6.6640625" style="50" customWidth="1"/>
    <col min="2820" max="2820" width="40.6640625" style="50" customWidth="1"/>
    <col min="2821" max="2824" width="9.33203125" style="50" customWidth="1"/>
    <col min="2825" max="3073" width="9.109375" style="50"/>
    <col min="3074" max="3074" width="9.33203125" style="50" customWidth="1"/>
    <col min="3075" max="3075" width="6.6640625" style="50" customWidth="1"/>
    <col min="3076" max="3076" width="40.6640625" style="50" customWidth="1"/>
    <col min="3077" max="3080" width="9.33203125" style="50" customWidth="1"/>
    <col min="3081" max="3329" width="9.109375" style="50"/>
    <col min="3330" max="3330" width="9.33203125" style="50" customWidth="1"/>
    <col min="3331" max="3331" width="6.6640625" style="50" customWidth="1"/>
    <col min="3332" max="3332" width="40.6640625" style="50" customWidth="1"/>
    <col min="3333" max="3336" width="9.33203125" style="50" customWidth="1"/>
    <col min="3337" max="3585" width="9.109375" style="50"/>
    <col min="3586" max="3586" width="9.33203125" style="50" customWidth="1"/>
    <col min="3587" max="3587" width="6.6640625" style="50" customWidth="1"/>
    <col min="3588" max="3588" width="40.6640625" style="50" customWidth="1"/>
    <col min="3589" max="3592" width="9.33203125" style="50" customWidth="1"/>
    <col min="3593" max="3841" width="9.109375" style="50"/>
    <col min="3842" max="3842" width="9.33203125" style="50" customWidth="1"/>
    <col min="3843" max="3843" width="6.6640625" style="50" customWidth="1"/>
    <col min="3844" max="3844" width="40.6640625" style="50" customWidth="1"/>
    <col min="3845" max="3848" width="9.33203125" style="50" customWidth="1"/>
    <col min="3849" max="4097" width="9.109375" style="50"/>
    <col min="4098" max="4098" width="9.33203125" style="50" customWidth="1"/>
    <col min="4099" max="4099" width="6.6640625" style="50" customWidth="1"/>
    <col min="4100" max="4100" width="40.6640625" style="50" customWidth="1"/>
    <col min="4101" max="4104" width="9.33203125" style="50" customWidth="1"/>
    <col min="4105" max="4353" width="9.109375" style="50"/>
    <col min="4354" max="4354" width="9.33203125" style="50" customWidth="1"/>
    <col min="4355" max="4355" width="6.6640625" style="50" customWidth="1"/>
    <col min="4356" max="4356" width="40.6640625" style="50" customWidth="1"/>
    <col min="4357" max="4360" width="9.33203125" style="50" customWidth="1"/>
    <col min="4361" max="4609" width="9.109375" style="50"/>
    <col min="4610" max="4610" width="9.33203125" style="50" customWidth="1"/>
    <col min="4611" max="4611" width="6.6640625" style="50" customWidth="1"/>
    <col min="4612" max="4612" width="40.6640625" style="50" customWidth="1"/>
    <col min="4613" max="4616" width="9.33203125" style="50" customWidth="1"/>
    <col min="4617" max="4865" width="9.109375" style="50"/>
    <col min="4866" max="4866" width="9.33203125" style="50" customWidth="1"/>
    <col min="4867" max="4867" width="6.6640625" style="50" customWidth="1"/>
    <col min="4868" max="4868" width="40.6640625" style="50" customWidth="1"/>
    <col min="4869" max="4872" width="9.33203125" style="50" customWidth="1"/>
    <col min="4873" max="5121" width="9.109375" style="50"/>
    <col min="5122" max="5122" width="9.33203125" style="50" customWidth="1"/>
    <col min="5123" max="5123" width="6.6640625" style="50" customWidth="1"/>
    <col min="5124" max="5124" width="40.6640625" style="50" customWidth="1"/>
    <col min="5125" max="5128" width="9.33203125" style="50" customWidth="1"/>
    <col min="5129" max="5377" width="9.109375" style="50"/>
    <col min="5378" max="5378" width="9.33203125" style="50" customWidth="1"/>
    <col min="5379" max="5379" width="6.6640625" style="50" customWidth="1"/>
    <col min="5380" max="5380" width="40.6640625" style="50" customWidth="1"/>
    <col min="5381" max="5384" width="9.33203125" style="50" customWidth="1"/>
    <col min="5385" max="5633" width="9.109375" style="50"/>
    <col min="5634" max="5634" width="9.33203125" style="50" customWidth="1"/>
    <col min="5635" max="5635" width="6.6640625" style="50" customWidth="1"/>
    <col min="5636" max="5636" width="40.6640625" style="50" customWidth="1"/>
    <col min="5637" max="5640" width="9.33203125" style="50" customWidth="1"/>
    <col min="5641" max="5889" width="9.109375" style="50"/>
    <col min="5890" max="5890" width="9.33203125" style="50" customWidth="1"/>
    <col min="5891" max="5891" width="6.6640625" style="50" customWidth="1"/>
    <col min="5892" max="5892" width="40.6640625" style="50" customWidth="1"/>
    <col min="5893" max="5896" width="9.33203125" style="50" customWidth="1"/>
    <col min="5897" max="6145" width="9.109375" style="50"/>
    <col min="6146" max="6146" width="9.33203125" style="50" customWidth="1"/>
    <col min="6147" max="6147" width="6.6640625" style="50" customWidth="1"/>
    <col min="6148" max="6148" width="40.6640625" style="50" customWidth="1"/>
    <col min="6149" max="6152" width="9.33203125" style="50" customWidth="1"/>
    <col min="6153" max="6401" width="9.109375" style="50"/>
    <col min="6402" max="6402" width="9.33203125" style="50" customWidth="1"/>
    <col min="6403" max="6403" width="6.6640625" style="50" customWidth="1"/>
    <col min="6404" max="6404" width="40.6640625" style="50" customWidth="1"/>
    <col min="6405" max="6408" width="9.33203125" style="50" customWidth="1"/>
    <col min="6409" max="6657" width="9.109375" style="50"/>
    <col min="6658" max="6658" width="9.33203125" style="50" customWidth="1"/>
    <col min="6659" max="6659" width="6.6640625" style="50" customWidth="1"/>
    <col min="6660" max="6660" width="40.6640625" style="50" customWidth="1"/>
    <col min="6661" max="6664" width="9.33203125" style="50" customWidth="1"/>
    <col min="6665" max="6913" width="9.109375" style="50"/>
    <col min="6914" max="6914" width="9.33203125" style="50" customWidth="1"/>
    <col min="6915" max="6915" width="6.6640625" style="50" customWidth="1"/>
    <col min="6916" max="6916" width="40.6640625" style="50" customWidth="1"/>
    <col min="6917" max="6920" width="9.33203125" style="50" customWidth="1"/>
    <col min="6921" max="7169" width="9.109375" style="50"/>
    <col min="7170" max="7170" width="9.33203125" style="50" customWidth="1"/>
    <col min="7171" max="7171" width="6.6640625" style="50" customWidth="1"/>
    <col min="7172" max="7172" width="40.6640625" style="50" customWidth="1"/>
    <col min="7173" max="7176" width="9.33203125" style="50" customWidth="1"/>
    <col min="7177" max="7425" width="9.109375" style="50"/>
    <col min="7426" max="7426" width="9.33203125" style="50" customWidth="1"/>
    <col min="7427" max="7427" width="6.6640625" style="50" customWidth="1"/>
    <col min="7428" max="7428" width="40.6640625" style="50" customWidth="1"/>
    <col min="7429" max="7432" width="9.33203125" style="50" customWidth="1"/>
    <col min="7433" max="7681" width="9.109375" style="50"/>
    <col min="7682" max="7682" width="9.33203125" style="50" customWidth="1"/>
    <col min="7683" max="7683" width="6.6640625" style="50" customWidth="1"/>
    <col min="7684" max="7684" width="40.6640625" style="50" customWidth="1"/>
    <col min="7685" max="7688" width="9.33203125" style="50" customWidth="1"/>
    <col min="7689" max="7937" width="9.109375" style="50"/>
    <col min="7938" max="7938" width="9.33203125" style="50" customWidth="1"/>
    <col min="7939" max="7939" width="6.6640625" style="50" customWidth="1"/>
    <col min="7940" max="7940" width="40.6640625" style="50" customWidth="1"/>
    <col min="7941" max="7944" width="9.33203125" style="50" customWidth="1"/>
    <col min="7945" max="8193" width="9.109375" style="50"/>
    <col min="8194" max="8194" width="9.33203125" style="50" customWidth="1"/>
    <col min="8195" max="8195" width="6.6640625" style="50" customWidth="1"/>
    <col min="8196" max="8196" width="40.6640625" style="50" customWidth="1"/>
    <col min="8197" max="8200" width="9.33203125" style="50" customWidth="1"/>
    <col min="8201" max="8449" width="9.109375" style="50"/>
    <col min="8450" max="8450" width="9.33203125" style="50" customWidth="1"/>
    <col min="8451" max="8451" width="6.6640625" style="50" customWidth="1"/>
    <col min="8452" max="8452" width="40.6640625" style="50" customWidth="1"/>
    <col min="8453" max="8456" width="9.33203125" style="50" customWidth="1"/>
    <col min="8457" max="8705" width="9.109375" style="50"/>
    <col min="8706" max="8706" width="9.33203125" style="50" customWidth="1"/>
    <col min="8707" max="8707" width="6.6640625" style="50" customWidth="1"/>
    <col min="8708" max="8708" width="40.6640625" style="50" customWidth="1"/>
    <col min="8709" max="8712" width="9.33203125" style="50" customWidth="1"/>
    <col min="8713" max="8961" width="9.109375" style="50"/>
    <col min="8962" max="8962" width="9.33203125" style="50" customWidth="1"/>
    <col min="8963" max="8963" width="6.6640625" style="50" customWidth="1"/>
    <col min="8964" max="8964" width="40.6640625" style="50" customWidth="1"/>
    <col min="8965" max="8968" width="9.33203125" style="50" customWidth="1"/>
    <col min="8969" max="9217" width="9.109375" style="50"/>
    <col min="9218" max="9218" width="9.33203125" style="50" customWidth="1"/>
    <col min="9219" max="9219" width="6.6640625" style="50" customWidth="1"/>
    <col min="9220" max="9220" width="40.6640625" style="50" customWidth="1"/>
    <col min="9221" max="9224" width="9.33203125" style="50" customWidth="1"/>
    <col min="9225" max="9473" width="9.109375" style="50"/>
    <col min="9474" max="9474" width="9.33203125" style="50" customWidth="1"/>
    <col min="9475" max="9475" width="6.6640625" style="50" customWidth="1"/>
    <col min="9476" max="9476" width="40.6640625" style="50" customWidth="1"/>
    <col min="9477" max="9480" width="9.33203125" style="50" customWidth="1"/>
    <col min="9481" max="9729" width="9.109375" style="50"/>
    <col min="9730" max="9730" width="9.33203125" style="50" customWidth="1"/>
    <col min="9731" max="9731" width="6.6640625" style="50" customWidth="1"/>
    <col min="9732" max="9732" width="40.6640625" style="50" customWidth="1"/>
    <col min="9733" max="9736" width="9.33203125" style="50" customWidth="1"/>
    <col min="9737" max="9985" width="9.109375" style="50"/>
    <col min="9986" max="9986" width="9.33203125" style="50" customWidth="1"/>
    <col min="9987" max="9987" width="6.6640625" style="50" customWidth="1"/>
    <col min="9988" max="9988" width="40.6640625" style="50" customWidth="1"/>
    <col min="9989" max="9992" width="9.33203125" style="50" customWidth="1"/>
    <col min="9993" max="10241" width="9.109375" style="50"/>
    <col min="10242" max="10242" width="9.33203125" style="50" customWidth="1"/>
    <col min="10243" max="10243" width="6.6640625" style="50" customWidth="1"/>
    <col min="10244" max="10244" width="40.6640625" style="50" customWidth="1"/>
    <col min="10245" max="10248" width="9.33203125" style="50" customWidth="1"/>
    <col min="10249" max="10497" width="9.109375" style="50"/>
    <col min="10498" max="10498" width="9.33203125" style="50" customWidth="1"/>
    <col min="10499" max="10499" width="6.6640625" style="50" customWidth="1"/>
    <col min="10500" max="10500" width="40.6640625" style="50" customWidth="1"/>
    <col min="10501" max="10504" width="9.33203125" style="50" customWidth="1"/>
    <col min="10505" max="10753" width="9.109375" style="50"/>
    <col min="10754" max="10754" width="9.33203125" style="50" customWidth="1"/>
    <col min="10755" max="10755" width="6.6640625" style="50" customWidth="1"/>
    <col min="10756" max="10756" width="40.6640625" style="50" customWidth="1"/>
    <col min="10757" max="10760" width="9.33203125" style="50" customWidth="1"/>
    <col min="10761" max="11009" width="9.109375" style="50"/>
    <col min="11010" max="11010" width="9.33203125" style="50" customWidth="1"/>
    <col min="11011" max="11011" width="6.6640625" style="50" customWidth="1"/>
    <col min="11012" max="11012" width="40.6640625" style="50" customWidth="1"/>
    <col min="11013" max="11016" width="9.33203125" style="50" customWidth="1"/>
    <col min="11017" max="11265" width="9.109375" style="50"/>
    <col min="11266" max="11266" width="9.33203125" style="50" customWidth="1"/>
    <col min="11267" max="11267" width="6.6640625" style="50" customWidth="1"/>
    <col min="11268" max="11268" width="40.6640625" style="50" customWidth="1"/>
    <col min="11269" max="11272" width="9.33203125" style="50" customWidth="1"/>
    <col min="11273" max="11521" width="9.109375" style="50"/>
    <col min="11522" max="11522" width="9.33203125" style="50" customWidth="1"/>
    <col min="11523" max="11523" width="6.6640625" style="50" customWidth="1"/>
    <col min="11524" max="11524" width="40.6640625" style="50" customWidth="1"/>
    <col min="11525" max="11528" width="9.33203125" style="50" customWidth="1"/>
    <col min="11529" max="11777" width="9.109375" style="50"/>
    <col min="11778" max="11778" width="9.33203125" style="50" customWidth="1"/>
    <col min="11779" max="11779" width="6.6640625" style="50" customWidth="1"/>
    <col min="11780" max="11780" width="40.6640625" style="50" customWidth="1"/>
    <col min="11781" max="11784" width="9.33203125" style="50" customWidth="1"/>
    <col min="11785" max="12033" width="9.109375" style="50"/>
    <col min="12034" max="12034" width="9.33203125" style="50" customWidth="1"/>
    <col min="12035" max="12035" width="6.6640625" style="50" customWidth="1"/>
    <col min="12036" max="12036" width="40.6640625" style="50" customWidth="1"/>
    <col min="12037" max="12040" width="9.33203125" style="50" customWidth="1"/>
    <col min="12041" max="12289" width="9.109375" style="50"/>
    <col min="12290" max="12290" width="9.33203125" style="50" customWidth="1"/>
    <col min="12291" max="12291" width="6.6640625" style="50" customWidth="1"/>
    <col min="12292" max="12292" width="40.6640625" style="50" customWidth="1"/>
    <col min="12293" max="12296" width="9.33203125" style="50" customWidth="1"/>
    <col min="12297" max="12545" width="9.109375" style="50"/>
    <col min="12546" max="12546" width="9.33203125" style="50" customWidth="1"/>
    <col min="12547" max="12547" width="6.6640625" style="50" customWidth="1"/>
    <col min="12548" max="12548" width="40.6640625" style="50" customWidth="1"/>
    <col min="12549" max="12552" width="9.33203125" style="50" customWidth="1"/>
    <col min="12553" max="12801" width="9.109375" style="50"/>
    <col min="12802" max="12802" width="9.33203125" style="50" customWidth="1"/>
    <col min="12803" max="12803" width="6.6640625" style="50" customWidth="1"/>
    <col min="12804" max="12804" width="40.6640625" style="50" customWidth="1"/>
    <col min="12805" max="12808" width="9.33203125" style="50" customWidth="1"/>
    <col min="12809" max="13057" width="9.109375" style="50"/>
    <col min="13058" max="13058" width="9.33203125" style="50" customWidth="1"/>
    <col min="13059" max="13059" width="6.6640625" style="50" customWidth="1"/>
    <col min="13060" max="13060" width="40.6640625" style="50" customWidth="1"/>
    <col min="13061" max="13064" width="9.33203125" style="50" customWidth="1"/>
    <col min="13065" max="13313" width="9.109375" style="50"/>
    <col min="13314" max="13314" width="9.33203125" style="50" customWidth="1"/>
    <col min="13315" max="13315" width="6.6640625" style="50" customWidth="1"/>
    <col min="13316" max="13316" width="40.6640625" style="50" customWidth="1"/>
    <col min="13317" max="13320" width="9.33203125" style="50" customWidth="1"/>
    <col min="13321" max="13569" width="9.109375" style="50"/>
    <col min="13570" max="13570" width="9.33203125" style="50" customWidth="1"/>
    <col min="13571" max="13571" width="6.6640625" style="50" customWidth="1"/>
    <col min="13572" max="13572" width="40.6640625" style="50" customWidth="1"/>
    <col min="13573" max="13576" width="9.33203125" style="50" customWidth="1"/>
    <col min="13577" max="13825" width="9.109375" style="50"/>
    <col min="13826" max="13826" width="9.33203125" style="50" customWidth="1"/>
    <col min="13827" max="13827" width="6.6640625" style="50" customWidth="1"/>
    <col min="13828" max="13828" width="40.6640625" style="50" customWidth="1"/>
    <col min="13829" max="13832" width="9.33203125" style="50" customWidth="1"/>
    <col min="13833" max="14081" width="9.109375" style="50"/>
    <col min="14082" max="14082" width="9.33203125" style="50" customWidth="1"/>
    <col min="14083" max="14083" width="6.6640625" style="50" customWidth="1"/>
    <col min="14084" max="14084" width="40.6640625" style="50" customWidth="1"/>
    <col min="14085" max="14088" width="9.33203125" style="50" customWidth="1"/>
    <col min="14089" max="14337" width="9.109375" style="50"/>
    <col min="14338" max="14338" width="9.33203125" style="50" customWidth="1"/>
    <col min="14339" max="14339" width="6.6640625" style="50" customWidth="1"/>
    <col min="14340" max="14340" width="40.6640625" style="50" customWidth="1"/>
    <col min="14341" max="14344" width="9.33203125" style="50" customWidth="1"/>
    <col min="14345" max="14593" width="9.109375" style="50"/>
    <col min="14594" max="14594" width="9.33203125" style="50" customWidth="1"/>
    <col min="14595" max="14595" width="6.6640625" style="50" customWidth="1"/>
    <col min="14596" max="14596" width="40.6640625" style="50" customWidth="1"/>
    <col min="14597" max="14600" width="9.33203125" style="50" customWidth="1"/>
    <col min="14601" max="14849" width="9.109375" style="50"/>
    <col min="14850" max="14850" width="9.33203125" style="50" customWidth="1"/>
    <col min="14851" max="14851" width="6.6640625" style="50" customWidth="1"/>
    <col min="14852" max="14852" width="40.6640625" style="50" customWidth="1"/>
    <col min="14853" max="14856" width="9.33203125" style="50" customWidth="1"/>
    <col min="14857" max="15105" width="9.109375" style="50"/>
    <col min="15106" max="15106" width="9.33203125" style="50" customWidth="1"/>
    <col min="15107" max="15107" width="6.6640625" style="50" customWidth="1"/>
    <col min="15108" max="15108" width="40.6640625" style="50" customWidth="1"/>
    <col min="15109" max="15112" width="9.33203125" style="50" customWidth="1"/>
    <col min="15113" max="15361" width="9.109375" style="50"/>
    <col min="15362" max="15362" width="9.33203125" style="50" customWidth="1"/>
    <col min="15363" max="15363" width="6.6640625" style="50" customWidth="1"/>
    <col min="15364" max="15364" width="40.6640625" style="50" customWidth="1"/>
    <col min="15365" max="15368" width="9.33203125" style="50" customWidth="1"/>
    <col min="15369" max="15617" width="9.109375" style="50"/>
    <col min="15618" max="15618" width="9.33203125" style="50" customWidth="1"/>
    <col min="15619" max="15619" width="6.6640625" style="50" customWidth="1"/>
    <col min="15620" max="15620" width="40.6640625" style="50" customWidth="1"/>
    <col min="15621" max="15624" width="9.33203125" style="50" customWidth="1"/>
    <col min="15625" max="15873" width="9.109375" style="50"/>
    <col min="15874" max="15874" width="9.33203125" style="50" customWidth="1"/>
    <col min="15875" max="15875" width="6.6640625" style="50" customWidth="1"/>
    <col min="15876" max="15876" width="40.6640625" style="50" customWidth="1"/>
    <col min="15877" max="15880" width="9.33203125" style="50" customWidth="1"/>
    <col min="15881" max="16129" width="9.109375" style="50"/>
    <col min="16130" max="16130" width="9.33203125" style="50" customWidth="1"/>
    <col min="16131" max="16131" width="6.6640625" style="50" customWidth="1"/>
    <col min="16132" max="16132" width="40.6640625" style="50" customWidth="1"/>
    <col min="16133" max="16136" width="9.33203125" style="50" customWidth="1"/>
    <col min="16137" max="16384" width="9.109375" style="50"/>
  </cols>
  <sheetData>
    <row r="1" spans="1:10" ht="48" customHeight="1" x14ac:dyDescent="0.25">
      <c r="A1" s="48" t="s">
        <v>801</v>
      </c>
      <c r="B1" s="49"/>
      <c r="C1" s="49"/>
      <c r="D1" s="49"/>
      <c r="E1" s="461" t="s">
        <v>8</v>
      </c>
      <c r="F1" s="461"/>
      <c r="G1" s="461"/>
      <c r="H1" s="461"/>
    </row>
    <row r="2" spans="1:10" s="53" customFormat="1" x14ac:dyDescent="0.25">
      <c r="A2" s="51" t="s">
        <v>0</v>
      </c>
      <c r="B2" s="51"/>
      <c r="C2" s="109"/>
      <c r="D2" s="52" t="s">
        <v>1</v>
      </c>
      <c r="E2" s="52" t="s">
        <v>2</v>
      </c>
      <c r="F2" s="52" t="s">
        <v>3</v>
      </c>
      <c r="G2" s="52" t="s">
        <v>4</v>
      </c>
      <c r="H2" s="52" t="s">
        <v>5</v>
      </c>
      <c r="I2" s="246"/>
    </row>
    <row r="3" spans="1:10" s="53" customFormat="1" x14ac:dyDescent="0.25">
      <c r="A3" s="54"/>
      <c r="B3" s="54"/>
      <c r="C3" s="110"/>
      <c r="D3" s="55"/>
      <c r="E3" s="56"/>
      <c r="F3" s="56"/>
      <c r="G3" s="55"/>
      <c r="H3" s="55"/>
    </row>
    <row r="4" spans="1:10" s="53" customFormat="1" x14ac:dyDescent="0.25">
      <c r="A4" s="57"/>
      <c r="B4" s="57"/>
      <c r="C4" s="171"/>
      <c r="D4" s="55"/>
      <c r="E4" s="56"/>
      <c r="F4" s="56"/>
      <c r="G4" s="55"/>
      <c r="H4" s="55"/>
    </row>
    <row r="5" spans="1:10" s="53" customFormat="1" x14ac:dyDescent="0.25">
      <c r="A5" s="58" t="s">
        <v>430</v>
      </c>
      <c r="B5" s="58"/>
      <c r="C5" s="63"/>
      <c r="D5" s="168" t="s">
        <v>9</v>
      </c>
      <c r="E5" s="107"/>
      <c r="F5" s="107"/>
      <c r="G5" s="107"/>
      <c r="H5" s="176"/>
    </row>
    <row r="6" spans="1:10" s="53" customFormat="1" ht="39.6" x14ac:dyDescent="0.25">
      <c r="A6" s="58"/>
      <c r="B6" s="58" t="s">
        <v>431</v>
      </c>
      <c r="C6" s="63"/>
      <c r="D6" s="381" t="s">
        <v>620</v>
      </c>
      <c r="E6" s="321" t="s">
        <v>296</v>
      </c>
      <c r="F6" s="229">
        <v>467.99999999999994</v>
      </c>
      <c r="G6" s="175"/>
      <c r="H6" s="100">
        <f t="shared" ref="H6:H7" si="0">F6*G6</f>
        <v>0</v>
      </c>
      <c r="J6" s="324"/>
    </row>
    <row r="7" spans="1:10" s="53" customFormat="1" ht="39.6" x14ac:dyDescent="0.25">
      <c r="A7" s="58"/>
      <c r="B7" s="58" t="s">
        <v>432</v>
      </c>
      <c r="C7" s="63"/>
      <c r="D7" s="381" t="s">
        <v>621</v>
      </c>
      <c r="E7" s="321" t="s">
        <v>296</v>
      </c>
      <c r="F7" s="229">
        <v>46.8</v>
      </c>
      <c r="G7" s="175"/>
      <c r="H7" s="100">
        <f t="shared" si="0"/>
        <v>0</v>
      </c>
      <c r="J7" s="324"/>
    </row>
    <row r="8" spans="1:10" s="53" customFormat="1" ht="39.6" x14ac:dyDescent="0.25">
      <c r="A8" s="58" t="s">
        <v>433</v>
      </c>
      <c r="B8" s="58"/>
      <c r="C8" s="63"/>
      <c r="D8" s="335" t="s">
        <v>434</v>
      </c>
      <c r="E8" s="321"/>
      <c r="F8" s="172"/>
      <c r="G8" s="126"/>
      <c r="H8" s="177"/>
    </row>
    <row r="9" spans="1:10" s="53" customFormat="1" ht="15.6" x14ac:dyDescent="0.25">
      <c r="A9" s="58"/>
      <c r="B9" s="58" t="s">
        <v>435</v>
      </c>
      <c r="C9" s="63"/>
      <c r="D9" s="381" t="s">
        <v>436</v>
      </c>
      <c r="E9" s="321" t="s">
        <v>296</v>
      </c>
      <c r="F9" s="229">
        <v>46.8</v>
      </c>
      <c r="G9" s="175"/>
      <c r="H9" s="100">
        <f>F9*G9</f>
        <v>0</v>
      </c>
      <c r="J9" s="358"/>
    </row>
    <row r="10" spans="1:10" s="264" customFormat="1" x14ac:dyDescent="0.25">
      <c r="A10" s="199" t="s">
        <v>997</v>
      </c>
      <c r="B10" s="274"/>
      <c r="C10" s="412"/>
      <c r="D10" s="413" t="s">
        <v>992</v>
      </c>
      <c r="E10" s="270"/>
      <c r="F10" s="391"/>
      <c r="G10" s="193"/>
      <c r="H10" s="100"/>
    </row>
    <row r="11" spans="1:10" s="264" customFormat="1" x14ac:dyDescent="0.25">
      <c r="B11" s="58" t="s">
        <v>335</v>
      </c>
      <c r="C11" s="136"/>
      <c r="D11" s="138" t="s">
        <v>336</v>
      </c>
      <c r="E11" s="270"/>
      <c r="F11" s="391"/>
      <c r="G11" s="193"/>
      <c r="H11" s="100"/>
    </row>
    <row r="12" spans="1:10" s="264" customFormat="1" ht="39.6" x14ac:dyDescent="0.25">
      <c r="A12" s="274"/>
      <c r="B12" s="58" t="s">
        <v>337</v>
      </c>
      <c r="C12" s="139"/>
      <c r="D12" s="118" t="s">
        <v>338</v>
      </c>
      <c r="E12" s="270" t="s">
        <v>83</v>
      </c>
      <c r="F12" s="391">
        <f>F7+F6</f>
        <v>514.79999999999995</v>
      </c>
      <c r="G12" s="193"/>
      <c r="H12" s="100">
        <f>F12*G12</f>
        <v>0</v>
      </c>
    </row>
    <row r="13" spans="1:10" s="264" customFormat="1" x14ac:dyDescent="0.25">
      <c r="A13" s="274"/>
      <c r="B13" s="58" t="s">
        <v>339</v>
      </c>
      <c r="C13" s="139"/>
      <c r="D13" s="120" t="s">
        <v>340</v>
      </c>
      <c r="E13" s="270"/>
      <c r="F13" s="391"/>
      <c r="G13" s="193"/>
      <c r="H13" s="100"/>
    </row>
    <row r="14" spans="1:10" s="264" customFormat="1" ht="26.4" x14ac:dyDescent="0.25">
      <c r="A14" s="274"/>
      <c r="B14" s="199" t="s">
        <v>342</v>
      </c>
      <c r="C14" s="200"/>
      <c r="D14" s="143" t="s">
        <v>626</v>
      </c>
      <c r="E14" s="133"/>
      <c r="F14" s="362"/>
      <c r="G14" s="193"/>
      <c r="H14" s="100"/>
    </row>
    <row r="15" spans="1:10" s="264" customFormat="1" ht="26.4" x14ac:dyDescent="0.25">
      <c r="A15" s="199"/>
      <c r="B15" s="199"/>
      <c r="C15" s="200" t="s">
        <v>15</v>
      </c>
      <c r="D15" s="232" t="s">
        <v>996</v>
      </c>
      <c r="E15" s="170" t="s">
        <v>986</v>
      </c>
      <c r="F15" s="362">
        <f>F12*3</f>
        <v>1544.3999999999999</v>
      </c>
      <c r="G15" s="193"/>
      <c r="H15" s="197">
        <f>F15*G15</f>
        <v>0</v>
      </c>
    </row>
    <row r="16" spans="1:10" s="53" customFormat="1" x14ac:dyDescent="0.25">
      <c r="A16" s="58"/>
      <c r="B16" s="58"/>
      <c r="C16" s="63"/>
      <c r="D16" s="335"/>
      <c r="E16" s="321"/>
      <c r="F16" s="172"/>
      <c r="G16" s="126"/>
      <c r="H16" s="177"/>
    </row>
    <row r="17" spans="1:10" x14ac:dyDescent="0.25">
      <c r="A17" s="65"/>
      <c r="B17" s="65"/>
      <c r="C17" s="63"/>
      <c r="D17" s="382"/>
      <c r="E17" s="321"/>
      <c r="F17" s="229"/>
      <c r="G17" s="175"/>
      <c r="H17" s="177"/>
      <c r="I17" s="247"/>
      <c r="J17" s="325"/>
    </row>
    <row r="18" spans="1:10" x14ac:dyDescent="0.25">
      <c r="A18" s="65"/>
      <c r="B18" s="65"/>
      <c r="C18" s="63"/>
      <c r="D18" s="320"/>
      <c r="E18" s="321"/>
      <c r="F18" s="229"/>
      <c r="G18" s="175"/>
      <c r="H18" s="177"/>
      <c r="I18" s="247"/>
    </row>
    <row r="19" spans="1:10" x14ac:dyDescent="0.25">
      <c r="A19" s="348"/>
      <c r="B19" s="348"/>
      <c r="C19" s="347"/>
      <c r="D19" s="383"/>
      <c r="E19" s="384"/>
      <c r="F19" s="384"/>
      <c r="G19" s="349"/>
      <c r="H19" s="350"/>
    </row>
    <row r="20" spans="1:10" x14ac:dyDescent="0.25">
      <c r="A20" s="65"/>
      <c r="B20" s="65"/>
      <c r="C20" s="63"/>
      <c r="D20" s="65"/>
      <c r="E20" s="178"/>
      <c r="F20" s="178"/>
      <c r="G20" s="178"/>
      <c r="H20" s="173"/>
    </row>
    <row r="21" spans="1:10" x14ac:dyDescent="0.25">
      <c r="A21" s="174" t="s">
        <v>12</v>
      </c>
      <c r="B21" s="174"/>
      <c r="C21" s="174"/>
      <c r="D21" s="174"/>
      <c r="E21" s="187"/>
      <c r="F21" s="191"/>
      <c r="G21" s="191"/>
      <c r="H21" s="179">
        <f>SUM(H5:H20)</f>
        <v>0</v>
      </c>
    </row>
    <row r="1048297" spans="5:5" x14ac:dyDescent="0.25">
      <c r="E1048297" s="63"/>
    </row>
  </sheetData>
  <customSheetViews>
    <customSheetView guid="{D9A5B569-290F-4F90-A43F-DD82022D6BA1}" showPageBreaks="1" printArea="1" view="pageBreakPreview" topLeftCell="A6">
      <selection activeCell="I1" sqref="I1:I1048576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1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  <customSheetView guid="{5F332EA1-66F9-4534-98C2-3792B5EB04BE}" showPageBreaks="1" printArea="1" view="pageBreakPreview">
      <selection activeCell="H12" sqref="H12:H15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2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</customSheetViews>
  <mergeCells count="1">
    <mergeCell ref="E1:H1"/>
  </mergeCells>
  <pageMargins left="0.74803149606299213" right="0.74803149606299213" top="0.98425196850393704" bottom="0.98425196850393704" header="0.51181102362204722" footer="0.51181102362204722"/>
  <pageSetup paperSize="9" scale="58" firstPageNumber="14" orientation="portrait" useFirstPageNumber="1" r:id="rId3"/>
  <headerFooter alignWithMargins="0">
    <oddHeader>&amp;LCONTRACT SANRAL C.002-0.29-2018/1
FOR TRAINING AND CONSTRUCTION MANAGEMENT OF COMMUNITIES AND SMME CONTRACTORS ON OR NEAR NATIONAL ROAD R.573, SECTION 3 FROM KM 6.50 TO KM 13.30 - FROM SLOVO TO MOUTSIYA MALL</oddHeader>
    <oddFooter>&amp;RC-&amp;P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>
    <tabColor rgb="FF92D050"/>
  </sheetPr>
  <dimension ref="A1:J1048323"/>
  <sheetViews>
    <sheetView view="pageBreakPreview" topLeftCell="A31" zoomScaleNormal="100" zoomScaleSheetLayoutView="100" workbookViewId="0">
      <selection activeCell="I1" sqref="I1:I1048576"/>
    </sheetView>
  </sheetViews>
  <sheetFormatPr defaultRowHeight="13.2" x14ac:dyDescent="0.25"/>
  <cols>
    <col min="1" max="1" width="9.33203125" style="50" customWidth="1"/>
    <col min="2" max="2" width="9" style="90" bestFit="1" customWidth="1"/>
    <col min="3" max="3" width="3.109375" style="90" bestFit="1" customWidth="1"/>
    <col min="4" max="4" width="40.6640625" style="50" customWidth="1"/>
    <col min="5" max="5" width="18.44140625" style="50" bestFit="1" customWidth="1"/>
    <col min="6" max="8" width="20.6640625" style="50" customWidth="1"/>
    <col min="9" max="257" width="9.109375" style="50"/>
    <col min="258" max="258" width="9.33203125" style="50" customWidth="1"/>
    <col min="259" max="259" width="6.6640625" style="50" customWidth="1"/>
    <col min="260" max="260" width="40.6640625" style="50" customWidth="1"/>
    <col min="261" max="264" width="9.33203125" style="50" customWidth="1"/>
    <col min="265" max="513" width="9.109375" style="50"/>
    <col min="514" max="514" width="9.33203125" style="50" customWidth="1"/>
    <col min="515" max="515" width="6.6640625" style="50" customWidth="1"/>
    <col min="516" max="516" width="40.6640625" style="50" customWidth="1"/>
    <col min="517" max="520" width="9.33203125" style="50" customWidth="1"/>
    <col min="521" max="769" width="9.109375" style="50"/>
    <col min="770" max="770" width="9.33203125" style="50" customWidth="1"/>
    <col min="771" max="771" width="6.6640625" style="50" customWidth="1"/>
    <col min="772" max="772" width="40.6640625" style="50" customWidth="1"/>
    <col min="773" max="776" width="9.33203125" style="50" customWidth="1"/>
    <col min="777" max="1025" width="9.109375" style="50"/>
    <col min="1026" max="1026" width="9.33203125" style="50" customWidth="1"/>
    <col min="1027" max="1027" width="6.6640625" style="50" customWidth="1"/>
    <col min="1028" max="1028" width="40.6640625" style="50" customWidth="1"/>
    <col min="1029" max="1032" width="9.33203125" style="50" customWidth="1"/>
    <col min="1033" max="1281" width="9.109375" style="50"/>
    <col min="1282" max="1282" width="9.33203125" style="50" customWidth="1"/>
    <col min="1283" max="1283" width="6.6640625" style="50" customWidth="1"/>
    <col min="1284" max="1284" width="40.6640625" style="50" customWidth="1"/>
    <col min="1285" max="1288" width="9.33203125" style="50" customWidth="1"/>
    <col min="1289" max="1537" width="9.109375" style="50"/>
    <col min="1538" max="1538" width="9.33203125" style="50" customWidth="1"/>
    <col min="1539" max="1539" width="6.6640625" style="50" customWidth="1"/>
    <col min="1540" max="1540" width="40.6640625" style="50" customWidth="1"/>
    <col min="1541" max="1544" width="9.33203125" style="50" customWidth="1"/>
    <col min="1545" max="1793" width="9.109375" style="50"/>
    <col min="1794" max="1794" width="9.33203125" style="50" customWidth="1"/>
    <col min="1795" max="1795" width="6.6640625" style="50" customWidth="1"/>
    <col min="1796" max="1796" width="40.6640625" style="50" customWidth="1"/>
    <col min="1797" max="1800" width="9.33203125" style="50" customWidth="1"/>
    <col min="1801" max="2049" width="9.109375" style="50"/>
    <col min="2050" max="2050" width="9.33203125" style="50" customWidth="1"/>
    <col min="2051" max="2051" width="6.6640625" style="50" customWidth="1"/>
    <col min="2052" max="2052" width="40.6640625" style="50" customWidth="1"/>
    <col min="2053" max="2056" width="9.33203125" style="50" customWidth="1"/>
    <col min="2057" max="2305" width="9.109375" style="50"/>
    <col min="2306" max="2306" width="9.33203125" style="50" customWidth="1"/>
    <col min="2307" max="2307" width="6.6640625" style="50" customWidth="1"/>
    <col min="2308" max="2308" width="40.6640625" style="50" customWidth="1"/>
    <col min="2309" max="2312" width="9.33203125" style="50" customWidth="1"/>
    <col min="2313" max="2561" width="9.109375" style="50"/>
    <col min="2562" max="2562" width="9.33203125" style="50" customWidth="1"/>
    <col min="2563" max="2563" width="6.6640625" style="50" customWidth="1"/>
    <col min="2564" max="2564" width="40.6640625" style="50" customWidth="1"/>
    <col min="2565" max="2568" width="9.33203125" style="50" customWidth="1"/>
    <col min="2569" max="2817" width="9.109375" style="50"/>
    <col min="2818" max="2818" width="9.33203125" style="50" customWidth="1"/>
    <col min="2819" max="2819" width="6.6640625" style="50" customWidth="1"/>
    <col min="2820" max="2820" width="40.6640625" style="50" customWidth="1"/>
    <col min="2821" max="2824" width="9.33203125" style="50" customWidth="1"/>
    <col min="2825" max="3073" width="9.109375" style="50"/>
    <col min="3074" max="3074" width="9.33203125" style="50" customWidth="1"/>
    <col min="3075" max="3075" width="6.6640625" style="50" customWidth="1"/>
    <col min="3076" max="3076" width="40.6640625" style="50" customWidth="1"/>
    <col min="3077" max="3080" width="9.33203125" style="50" customWidth="1"/>
    <col min="3081" max="3329" width="9.109375" style="50"/>
    <col min="3330" max="3330" width="9.33203125" style="50" customWidth="1"/>
    <col min="3331" max="3331" width="6.6640625" style="50" customWidth="1"/>
    <col min="3332" max="3332" width="40.6640625" style="50" customWidth="1"/>
    <col min="3333" max="3336" width="9.33203125" style="50" customWidth="1"/>
    <col min="3337" max="3585" width="9.109375" style="50"/>
    <col min="3586" max="3586" width="9.33203125" style="50" customWidth="1"/>
    <col min="3587" max="3587" width="6.6640625" style="50" customWidth="1"/>
    <col min="3588" max="3588" width="40.6640625" style="50" customWidth="1"/>
    <col min="3589" max="3592" width="9.33203125" style="50" customWidth="1"/>
    <col min="3593" max="3841" width="9.109375" style="50"/>
    <col min="3842" max="3842" width="9.33203125" style="50" customWidth="1"/>
    <col min="3843" max="3843" width="6.6640625" style="50" customWidth="1"/>
    <col min="3844" max="3844" width="40.6640625" style="50" customWidth="1"/>
    <col min="3845" max="3848" width="9.33203125" style="50" customWidth="1"/>
    <col min="3849" max="4097" width="9.109375" style="50"/>
    <col min="4098" max="4098" width="9.33203125" style="50" customWidth="1"/>
    <col min="4099" max="4099" width="6.6640625" style="50" customWidth="1"/>
    <col min="4100" max="4100" width="40.6640625" style="50" customWidth="1"/>
    <col min="4101" max="4104" width="9.33203125" style="50" customWidth="1"/>
    <col min="4105" max="4353" width="9.109375" style="50"/>
    <col min="4354" max="4354" width="9.33203125" style="50" customWidth="1"/>
    <col min="4355" max="4355" width="6.6640625" style="50" customWidth="1"/>
    <col min="4356" max="4356" width="40.6640625" style="50" customWidth="1"/>
    <col min="4357" max="4360" width="9.33203125" style="50" customWidth="1"/>
    <col min="4361" max="4609" width="9.109375" style="50"/>
    <col min="4610" max="4610" width="9.33203125" style="50" customWidth="1"/>
    <col min="4611" max="4611" width="6.6640625" style="50" customWidth="1"/>
    <col min="4612" max="4612" width="40.6640625" style="50" customWidth="1"/>
    <col min="4613" max="4616" width="9.33203125" style="50" customWidth="1"/>
    <col min="4617" max="4865" width="9.109375" style="50"/>
    <col min="4866" max="4866" width="9.33203125" style="50" customWidth="1"/>
    <col min="4867" max="4867" width="6.6640625" style="50" customWidth="1"/>
    <col min="4868" max="4868" width="40.6640625" style="50" customWidth="1"/>
    <col min="4869" max="4872" width="9.33203125" style="50" customWidth="1"/>
    <col min="4873" max="5121" width="9.109375" style="50"/>
    <col min="5122" max="5122" width="9.33203125" style="50" customWidth="1"/>
    <col min="5123" max="5123" width="6.6640625" style="50" customWidth="1"/>
    <col min="5124" max="5124" width="40.6640625" style="50" customWidth="1"/>
    <col min="5125" max="5128" width="9.33203125" style="50" customWidth="1"/>
    <col min="5129" max="5377" width="9.109375" style="50"/>
    <col min="5378" max="5378" width="9.33203125" style="50" customWidth="1"/>
    <col min="5379" max="5379" width="6.6640625" style="50" customWidth="1"/>
    <col min="5380" max="5380" width="40.6640625" style="50" customWidth="1"/>
    <col min="5381" max="5384" width="9.33203125" style="50" customWidth="1"/>
    <col min="5385" max="5633" width="9.109375" style="50"/>
    <col min="5634" max="5634" width="9.33203125" style="50" customWidth="1"/>
    <col min="5635" max="5635" width="6.6640625" style="50" customWidth="1"/>
    <col min="5636" max="5636" width="40.6640625" style="50" customWidth="1"/>
    <col min="5637" max="5640" width="9.33203125" style="50" customWidth="1"/>
    <col min="5641" max="5889" width="9.109375" style="50"/>
    <col min="5890" max="5890" width="9.33203125" style="50" customWidth="1"/>
    <col min="5891" max="5891" width="6.6640625" style="50" customWidth="1"/>
    <col min="5892" max="5892" width="40.6640625" style="50" customWidth="1"/>
    <col min="5893" max="5896" width="9.33203125" style="50" customWidth="1"/>
    <col min="5897" max="6145" width="9.109375" style="50"/>
    <col min="6146" max="6146" width="9.33203125" style="50" customWidth="1"/>
    <col min="6147" max="6147" width="6.6640625" style="50" customWidth="1"/>
    <col min="6148" max="6148" width="40.6640625" style="50" customWidth="1"/>
    <col min="6149" max="6152" width="9.33203125" style="50" customWidth="1"/>
    <col min="6153" max="6401" width="9.109375" style="50"/>
    <col min="6402" max="6402" width="9.33203125" style="50" customWidth="1"/>
    <col min="6403" max="6403" width="6.6640625" style="50" customWidth="1"/>
    <col min="6404" max="6404" width="40.6640625" style="50" customWidth="1"/>
    <col min="6405" max="6408" width="9.33203125" style="50" customWidth="1"/>
    <col min="6409" max="6657" width="9.109375" style="50"/>
    <col min="6658" max="6658" width="9.33203125" style="50" customWidth="1"/>
    <col min="6659" max="6659" width="6.6640625" style="50" customWidth="1"/>
    <col min="6660" max="6660" width="40.6640625" style="50" customWidth="1"/>
    <col min="6661" max="6664" width="9.33203125" style="50" customWidth="1"/>
    <col min="6665" max="6913" width="9.109375" style="50"/>
    <col min="6914" max="6914" width="9.33203125" style="50" customWidth="1"/>
    <col min="6915" max="6915" width="6.6640625" style="50" customWidth="1"/>
    <col min="6916" max="6916" width="40.6640625" style="50" customWidth="1"/>
    <col min="6917" max="6920" width="9.33203125" style="50" customWidth="1"/>
    <col min="6921" max="7169" width="9.109375" style="50"/>
    <col min="7170" max="7170" width="9.33203125" style="50" customWidth="1"/>
    <col min="7171" max="7171" width="6.6640625" style="50" customWidth="1"/>
    <col min="7172" max="7172" width="40.6640625" style="50" customWidth="1"/>
    <col min="7173" max="7176" width="9.33203125" style="50" customWidth="1"/>
    <col min="7177" max="7425" width="9.109375" style="50"/>
    <col min="7426" max="7426" width="9.33203125" style="50" customWidth="1"/>
    <col min="7427" max="7427" width="6.6640625" style="50" customWidth="1"/>
    <col min="7428" max="7428" width="40.6640625" style="50" customWidth="1"/>
    <col min="7429" max="7432" width="9.33203125" style="50" customWidth="1"/>
    <col min="7433" max="7681" width="9.109375" style="50"/>
    <col min="7682" max="7682" width="9.33203125" style="50" customWidth="1"/>
    <col min="7683" max="7683" width="6.6640625" style="50" customWidth="1"/>
    <col min="7684" max="7684" width="40.6640625" style="50" customWidth="1"/>
    <col min="7685" max="7688" width="9.33203125" style="50" customWidth="1"/>
    <col min="7689" max="7937" width="9.109375" style="50"/>
    <col min="7938" max="7938" width="9.33203125" style="50" customWidth="1"/>
    <col min="7939" max="7939" width="6.6640625" style="50" customWidth="1"/>
    <col min="7940" max="7940" width="40.6640625" style="50" customWidth="1"/>
    <col min="7941" max="7944" width="9.33203125" style="50" customWidth="1"/>
    <col min="7945" max="8193" width="9.109375" style="50"/>
    <col min="8194" max="8194" width="9.33203125" style="50" customWidth="1"/>
    <col min="8195" max="8195" width="6.6640625" style="50" customWidth="1"/>
    <col min="8196" max="8196" width="40.6640625" style="50" customWidth="1"/>
    <col min="8197" max="8200" width="9.33203125" style="50" customWidth="1"/>
    <col min="8201" max="8449" width="9.109375" style="50"/>
    <col min="8450" max="8450" width="9.33203125" style="50" customWidth="1"/>
    <col min="8451" max="8451" width="6.6640625" style="50" customWidth="1"/>
    <col min="8452" max="8452" width="40.6640625" style="50" customWidth="1"/>
    <col min="8453" max="8456" width="9.33203125" style="50" customWidth="1"/>
    <col min="8457" max="8705" width="9.109375" style="50"/>
    <col min="8706" max="8706" width="9.33203125" style="50" customWidth="1"/>
    <col min="8707" max="8707" width="6.6640625" style="50" customWidth="1"/>
    <col min="8708" max="8708" width="40.6640625" style="50" customWidth="1"/>
    <col min="8709" max="8712" width="9.33203125" style="50" customWidth="1"/>
    <col min="8713" max="8961" width="9.109375" style="50"/>
    <col min="8962" max="8962" width="9.33203125" style="50" customWidth="1"/>
    <col min="8963" max="8963" width="6.6640625" style="50" customWidth="1"/>
    <col min="8964" max="8964" width="40.6640625" style="50" customWidth="1"/>
    <col min="8965" max="8968" width="9.33203125" style="50" customWidth="1"/>
    <col min="8969" max="9217" width="9.109375" style="50"/>
    <col min="9218" max="9218" width="9.33203125" style="50" customWidth="1"/>
    <col min="9219" max="9219" width="6.6640625" style="50" customWidth="1"/>
    <col min="9220" max="9220" width="40.6640625" style="50" customWidth="1"/>
    <col min="9221" max="9224" width="9.33203125" style="50" customWidth="1"/>
    <col min="9225" max="9473" width="9.109375" style="50"/>
    <col min="9474" max="9474" width="9.33203125" style="50" customWidth="1"/>
    <col min="9475" max="9475" width="6.6640625" style="50" customWidth="1"/>
    <col min="9476" max="9476" width="40.6640625" style="50" customWidth="1"/>
    <col min="9477" max="9480" width="9.33203125" style="50" customWidth="1"/>
    <col min="9481" max="9729" width="9.109375" style="50"/>
    <col min="9730" max="9730" width="9.33203125" style="50" customWidth="1"/>
    <col min="9731" max="9731" width="6.6640625" style="50" customWidth="1"/>
    <col min="9732" max="9732" width="40.6640625" style="50" customWidth="1"/>
    <col min="9733" max="9736" width="9.33203125" style="50" customWidth="1"/>
    <col min="9737" max="9985" width="9.109375" style="50"/>
    <col min="9986" max="9986" width="9.33203125" style="50" customWidth="1"/>
    <col min="9987" max="9987" width="6.6640625" style="50" customWidth="1"/>
    <col min="9988" max="9988" width="40.6640625" style="50" customWidth="1"/>
    <col min="9989" max="9992" width="9.33203125" style="50" customWidth="1"/>
    <col min="9993" max="10241" width="9.109375" style="50"/>
    <col min="10242" max="10242" width="9.33203125" style="50" customWidth="1"/>
    <col min="10243" max="10243" width="6.6640625" style="50" customWidth="1"/>
    <col min="10244" max="10244" width="40.6640625" style="50" customWidth="1"/>
    <col min="10245" max="10248" width="9.33203125" style="50" customWidth="1"/>
    <col min="10249" max="10497" width="9.109375" style="50"/>
    <col min="10498" max="10498" width="9.33203125" style="50" customWidth="1"/>
    <col min="10499" max="10499" width="6.6640625" style="50" customWidth="1"/>
    <col min="10500" max="10500" width="40.6640625" style="50" customWidth="1"/>
    <col min="10501" max="10504" width="9.33203125" style="50" customWidth="1"/>
    <col min="10505" max="10753" width="9.109375" style="50"/>
    <col min="10754" max="10754" width="9.33203125" style="50" customWidth="1"/>
    <col min="10755" max="10755" width="6.6640625" style="50" customWidth="1"/>
    <col min="10756" max="10756" width="40.6640625" style="50" customWidth="1"/>
    <col min="10757" max="10760" width="9.33203125" style="50" customWidth="1"/>
    <col min="10761" max="11009" width="9.109375" style="50"/>
    <col min="11010" max="11010" width="9.33203125" style="50" customWidth="1"/>
    <col min="11011" max="11011" width="6.6640625" style="50" customWidth="1"/>
    <col min="11012" max="11012" width="40.6640625" style="50" customWidth="1"/>
    <col min="11013" max="11016" width="9.33203125" style="50" customWidth="1"/>
    <col min="11017" max="11265" width="9.109375" style="50"/>
    <col min="11266" max="11266" width="9.33203125" style="50" customWidth="1"/>
    <col min="11267" max="11267" width="6.6640625" style="50" customWidth="1"/>
    <col min="11268" max="11268" width="40.6640625" style="50" customWidth="1"/>
    <col min="11269" max="11272" width="9.33203125" style="50" customWidth="1"/>
    <col min="11273" max="11521" width="9.109375" style="50"/>
    <col min="11522" max="11522" width="9.33203125" style="50" customWidth="1"/>
    <col min="11523" max="11523" width="6.6640625" style="50" customWidth="1"/>
    <col min="11524" max="11524" width="40.6640625" style="50" customWidth="1"/>
    <col min="11525" max="11528" width="9.33203125" style="50" customWidth="1"/>
    <col min="11529" max="11777" width="9.109375" style="50"/>
    <col min="11778" max="11778" width="9.33203125" style="50" customWidth="1"/>
    <col min="11779" max="11779" width="6.6640625" style="50" customWidth="1"/>
    <col min="11780" max="11780" width="40.6640625" style="50" customWidth="1"/>
    <col min="11781" max="11784" width="9.33203125" style="50" customWidth="1"/>
    <col min="11785" max="12033" width="9.109375" style="50"/>
    <col min="12034" max="12034" width="9.33203125" style="50" customWidth="1"/>
    <col min="12035" max="12035" width="6.6640625" style="50" customWidth="1"/>
    <col min="12036" max="12036" width="40.6640625" style="50" customWidth="1"/>
    <col min="12037" max="12040" width="9.33203125" style="50" customWidth="1"/>
    <col min="12041" max="12289" width="9.109375" style="50"/>
    <col min="12290" max="12290" width="9.33203125" style="50" customWidth="1"/>
    <col min="12291" max="12291" width="6.6640625" style="50" customWidth="1"/>
    <col min="12292" max="12292" width="40.6640625" style="50" customWidth="1"/>
    <col min="12293" max="12296" width="9.33203125" style="50" customWidth="1"/>
    <col min="12297" max="12545" width="9.109375" style="50"/>
    <col min="12546" max="12546" width="9.33203125" style="50" customWidth="1"/>
    <col min="12547" max="12547" width="6.6640625" style="50" customWidth="1"/>
    <col min="12548" max="12548" width="40.6640625" style="50" customWidth="1"/>
    <col min="12549" max="12552" width="9.33203125" style="50" customWidth="1"/>
    <col min="12553" max="12801" width="9.109375" style="50"/>
    <col min="12802" max="12802" width="9.33203125" style="50" customWidth="1"/>
    <col min="12803" max="12803" width="6.6640625" style="50" customWidth="1"/>
    <col min="12804" max="12804" width="40.6640625" style="50" customWidth="1"/>
    <col min="12805" max="12808" width="9.33203125" style="50" customWidth="1"/>
    <col min="12809" max="13057" width="9.109375" style="50"/>
    <col min="13058" max="13058" width="9.33203125" style="50" customWidth="1"/>
    <col min="13059" max="13059" width="6.6640625" style="50" customWidth="1"/>
    <col min="13060" max="13060" width="40.6640625" style="50" customWidth="1"/>
    <col min="13061" max="13064" width="9.33203125" style="50" customWidth="1"/>
    <col min="13065" max="13313" width="9.109375" style="50"/>
    <col min="13314" max="13314" width="9.33203125" style="50" customWidth="1"/>
    <col min="13315" max="13315" width="6.6640625" style="50" customWidth="1"/>
    <col min="13316" max="13316" width="40.6640625" style="50" customWidth="1"/>
    <col min="13317" max="13320" width="9.33203125" style="50" customWidth="1"/>
    <col min="13321" max="13569" width="9.109375" style="50"/>
    <col min="13570" max="13570" width="9.33203125" style="50" customWidth="1"/>
    <col min="13571" max="13571" width="6.6640625" style="50" customWidth="1"/>
    <col min="13572" max="13572" width="40.6640625" style="50" customWidth="1"/>
    <col min="13573" max="13576" width="9.33203125" style="50" customWidth="1"/>
    <col min="13577" max="13825" width="9.109375" style="50"/>
    <col min="13826" max="13826" width="9.33203125" style="50" customWidth="1"/>
    <col min="13827" max="13827" width="6.6640625" style="50" customWidth="1"/>
    <col min="13828" max="13828" width="40.6640625" style="50" customWidth="1"/>
    <col min="13829" max="13832" width="9.33203125" style="50" customWidth="1"/>
    <col min="13833" max="14081" width="9.109375" style="50"/>
    <col min="14082" max="14082" width="9.33203125" style="50" customWidth="1"/>
    <col min="14083" max="14083" width="6.6640625" style="50" customWidth="1"/>
    <col min="14084" max="14084" width="40.6640625" style="50" customWidth="1"/>
    <col min="14085" max="14088" width="9.33203125" style="50" customWidth="1"/>
    <col min="14089" max="14337" width="9.109375" style="50"/>
    <col min="14338" max="14338" width="9.33203125" style="50" customWidth="1"/>
    <col min="14339" max="14339" width="6.6640625" style="50" customWidth="1"/>
    <col min="14340" max="14340" width="40.6640625" style="50" customWidth="1"/>
    <col min="14341" max="14344" width="9.33203125" style="50" customWidth="1"/>
    <col min="14345" max="14593" width="9.109375" style="50"/>
    <col min="14594" max="14594" width="9.33203125" style="50" customWidth="1"/>
    <col min="14595" max="14595" width="6.6640625" style="50" customWidth="1"/>
    <col min="14596" max="14596" width="40.6640625" style="50" customWidth="1"/>
    <col min="14597" max="14600" width="9.33203125" style="50" customWidth="1"/>
    <col min="14601" max="14849" width="9.109375" style="50"/>
    <col min="14850" max="14850" width="9.33203125" style="50" customWidth="1"/>
    <col min="14851" max="14851" width="6.6640625" style="50" customWidth="1"/>
    <col min="14852" max="14852" width="40.6640625" style="50" customWidth="1"/>
    <col min="14853" max="14856" width="9.33203125" style="50" customWidth="1"/>
    <col min="14857" max="15105" width="9.109375" style="50"/>
    <col min="15106" max="15106" width="9.33203125" style="50" customWidth="1"/>
    <col min="15107" max="15107" width="6.6640625" style="50" customWidth="1"/>
    <col min="15108" max="15108" width="40.6640625" style="50" customWidth="1"/>
    <col min="15109" max="15112" width="9.33203125" style="50" customWidth="1"/>
    <col min="15113" max="15361" width="9.109375" style="50"/>
    <col min="15362" max="15362" width="9.33203125" style="50" customWidth="1"/>
    <col min="15363" max="15363" width="6.6640625" style="50" customWidth="1"/>
    <col min="15364" max="15364" width="40.6640625" style="50" customWidth="1"/>
    <col min="15365" max="15368" width="9.33203125" style="50" customWidth="1"/>
    <col min="15369" max="15617" width="9.109375" style="50"/>
    <col min="15618" max="15618" width="9.33203125" style="50" customWidth="1"/>
    <col min="15619" max="15619" width="6.6640625" style="50" customWidth="1"/>
    <col min="15620" max="15620" width="40.6640625" style="50" customWidth="1"/>
    <col min="15621" max="15624" width="9.33203125" style="50" customWidth="1"/>
    <col min="15625" max="15873" width="9.109375" style="50"/>
    <col min="15874" max="15874" width="9.33203125" style="50" customWidth="1"/>
    <col min="15875" max="15875" width="6.6640625" style="50" customWidth="1"/>
    <col min="15876" max="15876" width="40.6640625" style="50" customWidth="1"/>
    <col min="15877" max="15880" width="9.33203125" style="50" customWidth="1"/>
    <col min="15881" max="16129" width="9.109375" style="50"/>
    <col min="16130" max="16130" width="9.33203125" style="50" customWidth="1"/>
    <col min="16131" max="16131" width="6.6640625" style="50" customWidth="1"/>
    <col min="16132" max="16132" width="40.6640625" style="50" customWidth="1"/>
    <col min="16133" max="16136" width="9.33203125" style="50" customWidth="1"/>
    <col min="16137" max="16384" width="9.109375" style="50"/>
  </cols>
  <sheetData>
    <row r="1" spans="1:9" ht="48" customHeight="1" x14ac:dyDescent="0.25">
      <c r="A1" s="48" t="s">
        <v>802</v>
      </c>
      <c r="B1" s="49"/>
      <c r="C1" s="49"/>
      <c r="D1" s="49"/>
      <c r="E1" s="461" t="s">
        <v>438</v>
      </c>
      <c r="F1" s="461"/>
      <c r="G1" s="461"/>
      <c r="H1" s="461"/>
    </row>
    <row r="2" spans="1:9" s="53" customFormat="1" x14ac:dyDescent="0.25">
      <c r="A2" s="51" t="s">
        <v>0</v>
      </c>
      <c r="B2" s="51"/>
      <c r="C2" s="109"/>
      <c r="D2" s="52" t="s">
        <v>1</v>
      </c>
      <c r="E2" s="52" t="s">
        <v>2</v>
      </c>
      <c r="F2" s="52" t="s">
        <v>3</v>
      </c>
      <c r="G2" s="52" t="s">
        <v>4</v>
      </c>
      <c r="H2" s="52" t="s">
        <v>5</v>
      </c>
      <c r="I2" s="246"/>
    </row>
    <row r="3" spans="1:9" s="53" customFormat="1" x14ac:dyDescent="0.25">
      <c r="A3" s="54"/>
      <c r="B3" s="54"/>
      <c r="C3" s="110"/>
      <c r="D3" s="55"/>
      <c r="E3" s="56"/>
      <c r="F3" s="56"/>
      <c r="G3" s="55"/>
      <c r="H3" s="55"/>
    </row>
    <row r="4" spans="1:9" s="53" customFormat="1" x14ac:dyDescent="0.25">
      <c r="A4" s="57"/>
      <c r="B4" s="57"/>
      <c r="C4" s="171"/>
      <c r="D4" s="55"/>
      <c r="E4" s="56"/>
      <c r="F4" s="56"/>
      <c r="G4" s="55"/>
      <c r="H4" s="55"/>
    </row>
    <row r="5" spans="1:9" s="53" customFormat="1" x14ac:dyDescent="0.25">
      <c r="A5" s="58" t="s">
        <v>439</v>
      </c>
      <c r="B5" s="58"/>
      <c r="C5" s="63"/>
      <c r="D5" s="180" t="s">
        <v>440</v>
      </c>
      <c r="E5" s="107"/>
      <c r="F5" s="107"/>
      <c r="G5" s="107"/>
      <c r="H5" s="176"/>
    </row>
    <row r="6" spans="1:9" s="53" customFormat="1" ht="26.4" x14ac:dyDescent="0.25">
      <c r="A6" s="58"/>
      <c r="B6" s="58" t="s">
        <v>441</v>
      </c>
      <c r="C6" s="63"/>
      <c r="D6" s="69" t="s">
        <v>445</v>
      </c>
      <c r="E6" s="130"/>
      <c r="F6" s="172"/>
      <c r="G6" s="107"/>
      <c r="H6" s="176"/>
    </row>
    <row r="7" spans="1:9" s="53" customFormat="1" ht="52.8" x14ac:dyDescent="0.25">
      <c r="A7" s="58"/>
      <c r="B7" s="58" t="s">
        <v>442</v>
      </c>
      <c r="C7" s="63"/>
      <c r="D7" s="68" t="s">
        <v>622</v>
      </c>
      <c r="E7" s="130" t="s">
        <v>296</v>
      </c>
      <c r="F7" s="385">
        <f>101.67+152.50608</f>
        <v>254.17608000000001</v>
      </c>
      <c r="G7" s="175"/>
      <c r="H7" s="100">
        <f t="shared" ref="H7:H9" si="0">F7*G7</f>
        <v>0</v>
      </c>
    </row>
    <row r="8" spans="1:9" s="53" customFormat="1" ht="52.8" x14ac:dyDescent="0.25">
      <c r="A8" s="58"/>
      <c r="B8" s="58" t="s">
        <v>443</v>
      </c>
      <c r="C8" s="63"/>
      <c r="D8" s="69" t="s">
        <v>623</v>
      </c>
      <c r="E8" s="130" t="s">
        <v>296</v>
      </c>
      <c r="F8" s="385">
        <f>5.08+7.625304</f>
        <v>12.705304</v>
      </c>
      <c r="G8" s="175"/>
      <c r="H8" s="100">
        <f t="shared" si="0"/>
        <v>0</v>
      </c>
    </row>
    <row r="9" spans="1:9" s="53" customFormat="1" ht="26.4" x14ac:dyDescent="0.25">
      <c r="A9" s="58"/>
      <c r="B9" s="58" t="s">
        <v>444</v>
      </c>
      <c r="C9" s="63"/>
      <c r="D9" s="68" t="s">
        <v>446</v>
      </c>
      <c r="E9" s="130" t="s">
        <v>296</v>
      </c>
      <c r="F9" s="385">
        <v>5.0835360000000005</v>
      </c>
      <c r="G9" s="175"/>
      <c r="H9" s="100">
        <f t="shared" si="0"/>
        <v>0</v>
      </c>
    </row>
    <row r="10" spans="1:9" s="53" customFormat="1" x14ac:dyDescent="0.25">
      <c r="A10" s="58" t="s">
        <v>447</v>
      </c>
      <c r="B10" s="58"/>
      <c r="C10" s="63"/>
      <c r="D10" s="181" t="s">
        <v>448</v>
      </c>
      <c r="E10" s="130"/>
      <c r="F10" s="172"/>
      <c r="G10" s="107"/>
      <c r="H10" s="176"/>
    </row>
    <row r="11" spans="1:9" s="53" customFormat="1" ht="15.6" x14ac:dyDescent="0.25">
      <c r="A11" s="58"/>
      <c r="B11" s="58" t="s">
        <v>449</v>
      </c>
      <c r="C11" s="63"/>
      <c r="D11" s="69" t="s">
        <v>35</v>
      </c>
      <c r="E11" s="130" t="s">
        <v>296</v>
      </c>
      <c r="F11" s="385">
        <v>109.60894975713526</v>
      </c>
      <c r="G11" s="175"/>
      <c r="H11" s="100">
        <f>F11*G11</f>
        <v>0</v>
      </c>
    </row>
    <row r="12" spans="1:9" s="53" customFormat="1" x14ac:dyDescent="0.25">
      <c r="A12" s="58"/>
      <c r="B12" s="58" t="s">
        <v>450</v>
      </c>
      <c r="C12" s="63"/>
      <c r="D12" s="69" t="s">
        <v>452</v>
      </c>
      <c r="E12" s="130"/>
      <c r="F12" s="172"/>
      <c r="G12" s="107"/>
      <c r="H12" s="176"/>
    </row>
    <row r="13" spans="1:9" s="53" customFormat="1" ht="15.6" x14ac:dyDescent="0.25">
      <c r="A13" s="58"/>
      <c r="B13" s="58"/>
      <c r="C13" s="63" t="s">
        <v>17</v>
      </c>
      <c r="D13" s="235" t="s">
        <v>847</v>
      </c>
      <c r="E13" s="130" t="s">
        <v>296</v>
      </c>
      <c r="F13" s="385">
        <v>14.06016</v>
      </c>
      <c r="G13" s="175"/>
      <c r="H13" s="100">
        <f>F13*G13</f>
        <v>0</v>
      </c>
      <c r="I13" s="247"/>
    </row>
    <row r="14" spans="1:9" s="53" customFormat="1" ht="26.4" x14ac:dyDescent="0.25">
      <c r="A14" s="58"/>
      <c r="B14" s="58" t="s">
        <v>451</v>
      </c>
      <c r="C14" s="63"/>
      <c r="D14" s="231" t="s">
        <v>453</v>
      </c>
      <c r="E14" s="130"/>
      <c r="F14" s="172"/>
      <c r="G14" s="107"/>
      <c r="H14" s="176"/>
    </row>
    <row r="15" spans="1:9" s="53" customFormat="1" ht="26.4" x14ac:dyDescent="0.25">
      <c r="A15" s="58"/>
      <c r="B15" s="58"/>
      <c r="C15" s="63" t="s">
        <v>17</v>
      </c>
      <c r="D15" s="241" t="s">
        <v>689</v>
      </c>
      <c r="E15" s="130" t="s">
        <v>296</v>
      </c>
      <c r="F15" s="229">
        <v>10</v>
      </c>
      <c r="G15" s="175"/>
      <c r="H15" s="100">
        <f>F15*G15</f>
        <v>0</v>
      </c>
      <c r="I15" s="247"/>
    </row>
    <row r="16" spans="1:9" s="53" customFormat="1" x14ac:dyDescent="0.25">
      <c r="A16" s="58" t="s">
        <v>454</v>
      </c>
      <c r="B16" s="58"/>
      <c r="C16" s="63"/>
      <c r="D16" s="168" t="s">
        <v>10</v>
      </c>
      <c r="E16" s="130"/>
      <c r="F16" s="172"/>
      <c r="G16" s="107"/>
      <c r="H16" s="176"/>
    </row>
    <row r="17" spans="1:10" s="53" customFormat="1" x14ac:dyDescent="0.25">
      <c r="A17" s="58"/>
      <c r="B17" s="58" t="s">
        <v>455</v>
      </c>
      <c r="C17" s="63"/>
      <c r="D17" s="235" t="s">
        <v>822</v>
      </c>
      <c r="E17" s="133"/>
      <c r="F17" s="229"/>
      <c r="G17" s="175"/>
      <c r="H17" s="100"/>
      <c r="I17" s="247"/>
    </row>
    <row r="18" spans="1:10" s="53" customFormat="1" ht="26.4" x14ac:dyDescent="0.25">
      <c r="A18" s="58"/>
      <c r="B18" s="58"/>
      <c r="C18" s="63"/>
      <c r="D18" s="235" t="s">
        <v>918</v>
      </c>
      <c r="E18" s="133" t="s">
        <v>85</v>
      </c>
      <c r="F18" s="385">
        <v>58.583999999999989</v>
      </c>
      <c r="G18" s="175"/>
      <c r="H18" s="100">
        <f>F18*G18</f>
        <v>0</v>
      </c>
      <c r="I18" s="247"/>
    </row>
    <row r="19" spans="1:10" s="53" customFormat="1" x14ac:dyDescent="0.25">
      <c r="A19" s="237" t="s">
        <v>456</v>
      </c>
      <c r="B19" s="237"/>
      <c r="C19" s="229"/>
      <c r="D19" s="335" t="s">
        <v>457</v>
      </c>
      <c r="E19" s="321"/>
      <c r="F19" s="172"/>
      <c r="G19" s="172"/>
      <c r="H19" s="336"/>
      <c r="I19" s="337"/>
      <c r="J19" s="248"/>
    </row>
    <row r="20" spans="1:10" s="53" customFormat="1" ht="66" x14ac:dyDescent="0.25">
      <c r="A20" s="58"/>
      <c r="B20" s="58" t="s">
        <v>458</v>
      </c>
      <c r="C20" s="63"/>
      <c r="D20" s="235" t="s">
        <v>691</v>
      </c>
      <c r="E20" s="130"/>
      <c r="F20" s="229"/>
      <c r="G20" s="175"/>
      <c r="H20" s="100"/>
      <c r="I20" s="247"/>
      <c r="J20" s="182"/>
    </row>
    <row r="21" spans="1:10" s="53" customFormat="1" ht="15.6" x14ac:dyDescent="0.25">
      <c r="A21" s="58"/>
      <c r="B21" s="58"/>
      <c r="C21" s="63"/>
      <c r="D21" s="322" t="s">
        <v>920</v>
      </c>
      <c r="E21" s="130" t="s">
        <v>296</v>
      </c>
      <c r="F21" s="385">
        <v>12.100000000000001</v>
      </c>
      <c r="G21" s="175"/>
      <c r="H21" s="100">
        <f t="shared" ref="H21" si="1">F21*G21</f>
        <v>0</v>
      </c>
      <c r="I21" s="247"/>
      <c r="J21" s="248"/>
    </row>
    <row r="22" spans="1:10" s="53" customFormat="1" ht="15.6" x14ac:dyDescent="0.25">
      <c r="A22" s="58"/>
      <c r="B22" s="58"/>
      <c r="C22" s="63"/>
      <c r="D22" s="322" t="s">
        <v>921</v>
      </c>
      <c r="E22" s="130" t="s">
        <v>296</v>
      </c>
      <c r="F22" s="229">
        <v>2</v>
      </c>
      <c r="G22" s="175"/>
      <c r="H22" s="100">
        <f t="shared" ref="H22" si="2">F22*G22</f>
        <v>0</v>
      </c>
      <c r="I22" s="247"/>
      <c r="J22" s="248"/>
    </row>
    <row r="23" spans="1:10" s="53" customFormat="1" ht="26.4" x14ac:dyDescent="0.25">
      <c r="A23" s="58"/>
      <c r="B23" s="58" t="s">
        <v>459</v>
      </c>
      <c r="C23" s="63"/>
      <c r="D23" s="235" t="s">
        <v>848</v>
      </c>
      <c r="E23" s="130"/>
      <c r="F23" s="229"/>
      <c r="G23" s="175"/>
      <c r="H23" s="100"/>
      <c r="I23" s="247"/>
      <c r="J23" s="182"/>
    </row>
    <row r="24" spans="1:10" s="53" customFormat="1" ht="15.6" x14ac:dyDescent="0.25">
      <c r="A24" s="58"/>
      <c r="B24" s="58"/>
      <c r="C24" s="63"/>
      <c r="D24" s="235" t="s">
        <v>690</v>
      </c>
      <c r="E24" s="130" t="s">
        <v>150</v>
      </c>
      <c r="F24" s="385">
        <v>49.919902540932767</v>
      </c>
      <c r="G24" s="175"/>
      <c r="H24" s="100">
        <f t="shared" ref="H24" si="3">F24*G24</f>
        <v>0</v>
      </c>
      <c r="I24" s="247"/>
      <c r="J24" s="248"/>
    </row>
    <row r="25" spans="1:10" s="53" customFormat="1" ht="26.4" x14ac:dyDescent="0.25">
      <c r="A25" s="58" t="s">
        <v>915</v>
      </c>
      <c r="B25" s="58"/>
      <c r="C25" s="63"/>
      <c r="D25" s="235" t="s">
        <v>917</v>
      </c>
      <c r="E25" s="130"/>
      <c r="F25" s="229"/>
      <c r="G25" s="175"/>
      <c r="H25" s="100"/>
      <c r="I25" s="247"/>
      <c r="J25" s="248"/>
    </row>
    <row r="26" spans="1:10" s="53" customFormat="1" ht="52.8" x14ac:dyDescent="0.25">
      <c r="A26" s="58"/>
      <c r="B26" s="58"/>
      <c r="C26" s="63" t="s">
        <v>15</v>
      </c>
      <c r="D26" s="322" t="s">
        <v>922</v>
      </c>
      <c r="E26" s="130" t="s">
        <v>916</v>
      </c>
      <c r="F26" s="229">
        <v>8</v>
      </c>
      <c r="G26" s="175"/>
      <c r="H26" s="100">
        <f t="shared" ref="H26" si="4">F26*G26</f>
        <v>0</v>
      </c>
      <c r="I26" s="247"/>
      <c r="J26" s="248"/>
    </row>
    <row r="27" spans="1:10" s="53" customFormat="1" x14ac:dyDescent="0.25">
      <c r="A27" s="58" t="s">
        <v>460</v>
      </c>
      <c r="B27" s="58"/>
      <c r="C27" s="63"/>
      <c r="D27" s="168" t="s">
        <v>461</v>
      </c>
      <c r="E27" s="130"/>
      <c r="F27" s="172"/>
      <c r="G27" s="107"/>
      <c r="H27" s="176"/>
    </row>
    <row r="28" spans="1:10" s="53" customFormat="1" x14ac:dyDescent="0.25">
      <c r="A28" s="58"/>
      <c r="B28" s="58" t="s">
        <v>462</v>
      </c>
      <c r="C28" s="63"/>
      <c r="D28" s="69" t="s">
        <v>36</v>
      </c>
      <c r="E28" s="130" t="s">
        <v>84</v>
      </c>
      <c r="F28" s="229">
        <v>0.05</v>
      </c>
      <c r="G28" s="175"/>
      <c r="H28" s="100">
        <f>F28*G28</f>
        <v>0</v>
      </c>
    </row>
    <row r="29" spans="1:10" s="53" customFormat="1" x14ac:dyDescent="0.25">
      <c r="A29" s="58"/>
      <c r="B29" s="58" t="s">
        <v>463</v>
      </c>
      <c r="C29" s="63"/>
      <c r="D29" s="69" t="s">
        <v>37</v>
      </c>
      <c r="E29" s="130" t="s">
        <v>84</v>
      </c>
      <c r="F29" s="385">
        <v>0.19384200000000001</v>
      </c>
      <c r="G29" s="175"/>
      <c r="H29" s="100">
        <f>F29*G29</f>
        <v>0</v>
      </c>
    </row>
    <row r="30" spans="1:10" s="53" customFormat="1" x14ac:dyDescent="0.25">
      <c r="A30" s="58"/>
      <c r="B30" s="58" t="s">
        <v>464</v>
      </c>
      <c r="C30" s="63"/>
      <c r="D30" s="69" t="s">
        <v>38</v>
      </c>
      <c r="E30" s="130" t="s">
        <v>294</v>
      </c>
      <c r="F30" s="385">
        <v>210</v>
      </c>
      <c r="G30" s="175"/>
      <c r="H30" s="100">
        <f>F30*G30</f>
        <v>0</v>
      </c>
    </row>
    <row r="31" spans="1:10" s="53" customFormat="1" ht="26.4" x14ac:dyDescent="0.25">
      <c r="A31" s="58" t="s">
        <v>465</v>
      </c>
      <c r="B31" s="58"/>
      <c r="C31" s="63"/>
      <c r="D31" s="236" t="s">
        <v>466</v>
      </c>
      <c r="E31" s="130"/>
      <c r="F31" s="172"/>
      <c r="G31" s="107"/>
      <c r="H31" s="176"/>
    </row>
    <row r="32" spans="1:10" s="53" customFormat="1" x14ac:dyDescent="0.25">
      <c r="A32" s="58"/>
      <c r="B32" s="237" t="s">
        <v>467</v>
      </c>
      <c r="C32" s="63"/>
      <c r="D32" s="235" t="s">
        <v>694</v>
      </c>
      <c r="E32" s="130"/>
      <c r="F32" s="229"/>
      <c r="G32" s="175"/>
      <c r="H32" s="100"/>
      <c r="I32" s="247"/>
    </row>
    <row r="33" spans="1:9" s="53" customFormat="1" ht="15.6" x14ac:dyDescent="0.25">
      <c r="A33" s="58"/>
      <c r="B33" s="237"/>
      <c r="C33" s="63"/>
      <c r="D33" s="235" t="s">
        <v>692</v>
      </c>
      <c r="E33" s="130" t="s">
        <v>296</v>
      </c>
      <c r="F33" s="229">
        <v>1</v>
      </c>
      <c r="G33" s="175"/>
      <c r="H33" s="100">
        <f>F33*G33</f>
        <v>0</v>
      </c>
      <c r="I33" s="247"/>
    </row>
    <row r="34" spans="1:9" s="53" customFormat="1" ht="15.6" x14ac:dyDescent="0.25">
      <c r="A34" s="58"/>
      <c r="B34" s="237"/>
      <c r="C34" s="63"/>
      <c r="D34" s="235" t="s">
        <v>693</v>
      </c>
      <c r="E34" s="130" t="s">
        <v>296</v>
      </c>
      <c r="F34" s="229">
        <v>1</v>
      </c>
      <c r="G34" s="175"/>
      <c r="H34" s="100">
        <f>F34*G34</f>
        <v>0</v>
      </c>
      <c r="I34" s="247"/>
    </row>
    <row r="35" spans="1:9" x14ac:dyDescent="0.25">
      <c r="A35" s="65" t="s">
        <v>909</v>
      </c>
      <c r="B35" s="65"/>
      <c r="C35" s="63"/>
      <c r="D35" s="66" t="s">
        <v>910</v>
      </c>
      <c r="E35" s="107"/>
      <c r="F35" s="386"/>
      <c r="G35" s="178"/>
      <c r="H35" s="176"/>
    </row>
    <row r="36" spans="1:9" x14ac:dyDescent="0.25">
      <c r="A36" s="65"/>
      <c r="B36" s="65" t="s">
        <v>911</v>
      </c>
      <c r="C36" s="63"/>
      <c r="D36" s="69" t="s">
        <v>912</v>
      </c>
      <c r="E36" s="130"/>
      <c r="F36" s="386"/>
      <c r="G36" s="178"/>
      <c r="H36" s="176"/>
    </row>
    <row r="37" spans="1:9" ht="15.6" x14ac:dyDescent="0.25">
      <c r="A37" s="65"/>
      <c r="B37" s="65"/>
      <c r="C37" s="63" t="s">
        <v>15</v>
      </c>
      <c r="D37" s="69" t="s">
        <v>914</v>
      </c>
      <c r="E37" s="130" t="s">
        <v>150</v>
      </c>
      <c r="F37" s="172">
        <v>63.059999999999995</v>
      </c>
      <c r="G37" s="175"/>
      <c r="H37" s="100">
        <f t="shared" ref="H37:H38" si="5">F37*G37</f>
        <v>0</v>
      </c>
    </row>
    <row r="38" spans="1:9" ht="15.6" x14ac:dyDescent="0.25">
      <c r="A38" s="65"/>
      <c r="B38" s="65"/>
      <c r="C38" s="63" t="s">
        <v>17</v>
      </c>
      <c r="D38" s="69" t="s">
        <v>913</v>
      </c>
      <c r="E38" s="130" t="s">
        <v>150</v>
      </c>
      <c r="F38" s="387">
        <v>45.381729582666146</v>
      </c>
      <c r="G38" s="175"/>
      <c r="H38" s="100">
        <f t="shared" si="5"/>
        <v>0</v>
      </c>
    </row>
    <row r="39" spans="1:9" x14ac:dyDescent="0.25">
      <c r="A39" s="65" t="s">
        <v>995</v>
      </c>
      <c r="B39" s="67" t="s">
        <v>335</v>
      </c>
      <c r="C39" s="143"/>
      <c r="D39" s="143" t="s">
        <v>336</v>
      </c>
      <c r="E39" s="107"/>
      <c r="F39" s="99"/>
      <c r="G39" s="99"/>
      <c r="H39" s="151"/>
    </row>
    <row r="40" spans="1:9" ht="39.6" x14ac:dyDescent="0.25">
      <c r="A40" s="65"/>
      <c r="B40" s="67" t="s">
        <v>337</v>
      </c>
      <c r="C40" s="118"/>
      <c r="D40" s="118" t="s">
        <v>338</v>
      </c>
      <c r="E40" s="130" t="s">
        <v>296</v>
      </c>
      <c r="F40" s="377">
        <f>F7+F8+F9</f>
        <v>271.96492000000001</v>
      </c>
      <c r="G40" s="62"/>
      <c r="H40" s="100">
        <f>F40*G40</f>
        <v>0</v>
      </c>
    </row>
    <row r="41" spans="1:9" x14ac:dyDescent="0.25">
      <c r="A41" s="65"/>
      <c r="B41" s="67" t="s">
        <v>339</v>
      </c>
      <c r="C41" s="143"/>
      <c r="D41" s="143" t="s">
        <v>340</v>
      </c>
      <c r="E41" s="107"/>
      <c r="F41" s="99"/>
      <c r="G41" s="99"/>
      <c r="H41" s="151"/>
    </row>
    <row r="42" spans="1:9" ht="26.4" x14ac:dyDescent="0.25">
      <c r="A42" s="65"/>
      <c r="B42" s="67" t="s">
        <v>342</v>
      </c>
      <c r="C42" s="143"/>
      <c r="D42" s="143" t="s">
        <v>626</v>
      </c>
      <c r="E42" s="107"/>
      <c r="F42" s="99"/>
      <c r="G42" s="99"/>
      <c r="H42" s="151"/>
    </row>
    <row r="43" spans="1:9" ht="28.8" x14ac:dyDescent="0.25">
      <c r="A43" s="65"/>
      <c r="B43" s="67"/>
      <c r="C43" s="232" t="s">
        <v>15</v>
      </c>
      <c r="D43" s="232" t="s">
        <v>996</v>
      </c>
      <c r="E43" s="132" t="s">
        <v>345</v>
      </c>
      <c r="F43" s="414">
        <f>F40*4</f>
        <v>1087.85968</v>
      </c>
      <c r="G43" s="62"/>
      <c r="H43" s="100">
        <f t="shared" ref="H43" si="6">F43*G43</f>
        <v>0</v>
      </c>
    </row>
    <row r="44" spans="1:9" x14ac:dyDescent="0.25">
      <c r="A44" s="65"/>
      <c r="B44" s="67"/>
      <c r="C44" s="152"/>
      <c r="D44" s="152"/>
      <c r="E44" s="154"/>
      <c r="F44" s="414"/>
      <c r="G44" s="62"/>
      <c r="H44" s="100"/>
    </row>
    <row r="45" spans="1:9" x14ac:dyDescent="0.25">
      <c r="A45" s="65"/>
      <c r="B45" s="65"/>
      <c r="C45" s="63"/>
      <c r="D45" s="69"/>
      <c r="E45" s="107"/>
      <c r="F45" s="386"/>
      <c r="G45" s="175"/>
      <c r="H45" s="100"/>
    </row>
    <row r="46" spans="1:9" x14ac:dyDescent="0.25">
      <c r="A46" s="65"/>
      <c r="B46" s="65"/>
      <c r="C46" s="63"/>
      <c r="D46" s="69"/>
      <c r="E46" s="107"/>
      <c r="F46" s="178"/>
      <c r="G46" s="178"/>
      <c r="H46" s="176"/>
    </row>
    <row r="47" spans="1:9" x14ac:dyDescent="0.25">
      <c r="A47" s="174" t="s">
        <v>12</v>
      </c>
      <c r="B47" s="174"/>
      <c r="C47" s="174"/>
      <c r="D47" s="174"/>
      <c r="E47" s="187"/>
      <c r="F47" s="191"/>
      <c r="G47" s="191"/>
      <c r="H47" s="179">
        <f>SUM(H5:H46)</f>
        <v>0</v>
      </c>
    </row>
    <row r="1048323" spans="5:5" x14ac:dyDescent="0.25">
      <c r="E1048323" s="63"/>
    </row>
  </sheetData>
  <customSheetViews>
    <customSheetView guid="{D9A5B569-290F-4F90-A43F-DD82022D6BA1}" showPageBreaks="1" printArea="1" view="pageBreakPreview" topLeftCell="A31">
      <selection activeCell="I1" sqref="I1:I1048576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1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  <customSheetView guid="{5F332EA1-66F9-4534-98C2-3792B5EB04BE}" showPageBreaks="1" printArea="1" view="pageBreakPreview" topLeftCell="A22">
      <selection activeCell="H40" sqref="H40:H43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2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</customSheetViews>
  <mergeCells count="1">
    <mergeCell ref="E1:H1"/>
  </mergeCells>
  <phoneticPr fontId="8" type="noConversion"/>
  <pageMargins left="0.74803149606299213" right="0.74803149606299213" top="0.98425196850393704" bottom="0.98425196850393704" header="0.51181102362204722" footer="0.51181102362204722"/>
  <pageSetup paperSize="9" scale="58" firstPageNumber="14" orientation="portrait" useFirstPageNumber="1" r:id="rId3"/>
  <headerFooter alignWithMargins="0">
    <oddHeader>&amp;LCONTRACT SANRAL C.002-0.29-2018/1
FOR TRAINING AND CONSTRUCTION MANAGEMENT OF COMMUNITIES AND SMME CONTRACTORS ON OR NEAR NATIONAL ROAD R.573, SECTION 3 FROM KM 6.50 TO KM 13.30 - FROM SLOVO TO MOUTSIYA MALL</oddHeader>
    <oddFooter>&amp;RC-&amp;P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>
    <tabColor rgb="FF92D050"/>
  </sheetPr>
  <dimension ref="A1:I1048312"/>
  <sheetViews>
    <sheetView view="pageBreakPreview" topLeftCell="A22" zoomScaleNormal="100" zoomScaleSheetLayoutView="100" workbookViewId="0">
      <selection activeCell="G34" sqref="G34"/>
    </sheetView>
  </sheetViews>
  <sheetFormatPr defaultRowHeight="13.2" x14ac:dyDescent="0.25"/>
  <cols>
    <col min="1" max="1" width="9.33203125" style="50" customWidth="1"/>
    <col min="2" max="2" width="9" style="90" bestFit="1" customWidth="1"/>
    <col min="3" max="3" width="3.109375" style="90" bestFit="1" customWidth="1"/>
    <col min="4" max="4" width="40.6640625" style="50" customWidth="1"/>
    <col min="5" max="5" width="18.44140625" style="50" bestFit="1" customWidth="1"/>
    <col min="6" max="8" width="20.6640625" style="50" customWidth="1"/>
    <col min="9" max="257" width="9.109375" style="50"/>
    <col min="258" max="258" width="9.33203125" style="50" customWidth="1"/>
    <col min="259" max="259" width="6.6640625" style="50" customWidth="1"/>
    <col min="260" max="260" width="40.6640625" style="50" customWidth="1"/>
    <col min="261" max="264" width="9.33203125" style="50" customWidth="1"/>
    <col min="265" max="513" width="9.109375" style="50"/>
    <col min="514" max="514" width="9.33203125" style="50" customWidth="1"/>
    <col min="515" max="515" width="6.6640625" style="50" customWidth="1"/>
    <col min="516" max="516" width="40.6640625" style="50" customWidth="1"/>
    <col min="517" max="520" width="9.33203125" style="50" customWidth="1"/>
    <col min="521" max="769" width="9.109375" style="50"/>
    <col min="770" max="770" width="9.33203125" style="50" customWidth="1"/>
    <col min="771" max="771" width="6.6640625" style="50" customWidth="1"/>
    <col min="772" max="772" width="40.6640625" style="50" customWidth="1"/>
    <col min="773" max="776" width="9.33203125" style="50" customWidth="1"/>
    <col min="777" max="1025" width="9.109375" style="50"/>
    <col min="1026" max="1026" width="9.33203125" style="50" customWidth="1"/>
    <col min="1027" max="1027" width="6.6640625" style="50" customWidth="1"/>
    <col min="1028" max="1028" width="40.6640625" style="50" customWidth="1"/>
    <col min="1029" max="1032" width="9.33203125" style="50" customWidth="1"/>
    <col min="1033" max="1281" width="9.109375" style="50"/>
    <col min="1282" max="1282" width="9.33203125" style="50" customWidth="1"/>
    <col min="1283" max="1283" width="6.6640625" style="50" customWidth="1"/>
    <col min="1284" max="1284" width="40.6640625" style="50" customWidth="1"/>
    <col min="1285" max="1288" width="9.33203125" style="50" customWidth="1"/>
    <col min="1289" max="1537" width="9.109375" style="50"/>
    <col min="1538" max="1538" width="9.33203125" style="50" customWidth="1"/>
    <col min="1539" max="1539" width="6.6640625" style="50" customWidth="1"/>
    <col min="1540" max="1540" width="40.6640625" style="50" customWidth="1"/>
    <col min="1541" max="1544" width="9.33203125" style="50" customWidth="1"/>
    <col min="1545" max="1793" width="9.109375" style="50"/>
    <col min="1794" max="1794" width="9.33203125" style="50" customWidth="1"/>
    <col min="1795" max="1795" width="6.6640625" style="50" customWidth="1"/>
    <col min="1796" max="1796" width="40.6640625" style="50" customWidth="1"/>
    <col min="1797" max="1800" width="9.33203125" style="50" customWidth="1"/>
    <col min="1801" max="2049" width="9.109375" style="50"/>
    <col min="2050" max="2050" width="9.33203125" style="50" customWidth="1"/>
    <col min="2051" max="2051" width="6.6640625" style="50" customWidth="1"/>
    <col min="2052" max="2052" width="40.6640625" style="50" customWidth="1"/>
    <col min="2053" max="2056" width="9.33203125" style="50" customWidth="1"/>
    <col min="2057" max="2305" width="9.109375" style="50"/>
    <col min="2306" max="2306" width="9.33203125" style="50" customWidth="1"/>
    <col min="2307" max="2307" width="6.6640625" style="50" customWidth="1"/>
    <col min="2308" max="2308" width="40.6640625" style="50" customWidth="1"/>
    <col min="2309" max="2312" width="9.33203125" style="50" customWidth="1"/>
    <col min="2313" max="2561" width="9.109375" style="50"/>
    <col min="2562" max="2562" width="9.33203125" style="50" customWidth="1"/>
    <col min="2563" max="2563" width="6.6640625" style="50" customWidth="1"/>
    <col min="2564" max="2564" width="40.6640625" style="50" customWidth="1"/>
    <col min="2565" max="2568" width="9.33203125" style="50" customWidth="1"/>
    <col min="2569" max="2817" width="9.109375" style="50"/>
    <col min="2818" max="2818" width="9.33203125" style="50" customWidth="1"/>
    <col min="2819" max="2819" width="6.6640625" style="50" customWidth="1"/>
    <col min="2820" max="2820" width="40.6640625" style="50" customWidth="1"/>
    <col min="2821" max="2824" width="9.33203125" style="50" customWidth="1"/>
    <col min="2825" max="3073" width="9.109375" style="50"/>
    <col min="3074" max="3074" width="9.33203125" style="50" customWidth="1"/>
    <col min="3075" max="3075" width="6.6640625" style="50" customWidth="1"/>
    <col min="3076" max="3076" width="40.6640625" style="50" customWidth="1"/>
    <col min="3077" max="3080" width="9.33203125" style="50" customWidth="1"/>
    <col min="3081" max="3329" width="9.109375" style="50"/>
    <col min="3330" max="3330" width="9.33203125" style="50" customWidth="1"/>
    <col min="3331" max="3331" width="6.6640625" style="50" customWidth="1"/>
    <col min="3332" max="3332" width="40.6640625" style="50" customWidth="1"/>
    <col min="3333" max="3336" width="9.33203125" style="50" customWidth="1"/>
    <col min="3337" max="3585" width="9.109375" style="50"/>
    <col min="3586" max="3586" width="9.33203125" style="50" customWidth="1"/>
    <col min="3587" max="3587" width="6.6640625" style="50" customWidth="1"/>
    <col min="3588" max="3588" width="40.6640625" style="50" customWidth="1"/>
    <col min="3589" max="3592" width="9.33203125" style="50" customWidth="1"/>
    <col min="3593" max="3841" width="9.109375" style="50"/>
    <col min="3842" max="3842" width="9.33203125" style="50" customWidth="1"/>
    <col min="3843" max="3843" width="6.6640625" style="50" customWidth="1"/>
    <col min="3844" max="3844" width="40.6640625" style="50" customWidth="1"/>
    <col min="3845" max="3848" width="9.33203125" style="50" customWidth="1"/>
    <col min="3849" max="4097" width="9.109375" style="50"/>
    <col min="4098" max="4098" width="9.33203125" style="50" customWidth="1"/>
    <col min="4099" max="4099" width="6.6640625" style="50" customWidth="1"/>
    <col min="4100" max="4100" width="40.6640625" style="50" customWidth="1"/>
    <col min="4101" max="4104" width="9.33203125" style="50" customWidth="1"/>
    <col min="4105" max="4353" width="9.109375" style="50"/>
    <col min="4354" max="4354" width="9.33203125" style="50" customWidth="1"/>
    <col min="4355" max="4355" width="6.6640625" style="50" customWidth="1"/>
    <col min="4356" max="4356" width="40.6640625" style="50" customWidth="1"/>
    <col min="4357" max="4360" width="9.33203125" style="50" customWidth="1"/>
    <col min="4361" max="4609" width="9.109375" style="50"/>
    <col min="4610" max="4610" width="9.33203125" style="50" customWidth="1"/>
    <col min="4611" max="4611" width="6.6640625" style="50" customWidth="1"/>
    <col min="4612" max="4612" width="40.6640625" style="50" customWidth="1"/>
    <col min="4613" max="4616" width="9.33203125" style="50" customWidth="1"/>
    <col min="4617" max="4865" width="9.109375" style="50"/>
    <col min="4866" max="4866" width="9.33203125" style="50" customWidth="1"/>
    <col min="4867" max="4867" width="6.6640625" style="50" customWidth="1"/>
    <col min="4868" max="4868" width="40.6640625" style="50" customWidth="1"/>
    <col min="4869" max="4872" width="9.33203125" style="50" customWidth="1"/>
    <col min="4873" max="5121" width="9.109375" style="50"/>
    <col min="5122" max="5122" width="9.33203125" style="50" customWidth="1"/>
    <col min="5123" max="5123" width="6.6640625" style="50" customWidth="1"/>
    <col min="5124" max="5124" width="40.6640625" style="50" customWidth="1"/>
    <col min="5125" max="5128" width="9.33203125" style="50" customWidth="1"/>
    <col min="5129" max="5377" width="9.109375" style="50"/>
    <col min="5378" max="5378" width="9.33203125" style="50" customWidth="1"/>
    <col min="5379" max="5379" width="6.6640625" style="50" customWidth="1"/>
    <col min="5380" max="5380" width="40.6640625" style="50" customWidth="1"/>
    <col min="5381" max="5384" width="9.33203125" style="50" customWidth="1"/>
    <col min="5385" max="5633" width="9.109375" style="50"/>
    <col min="5634" max="5634" width="9.33203125" style="50" customWidth="1"/>
    <col min="5635" max="5635" width="6.6640625" style="50" customWidth="1"/>
    <col min="5636" max="5636" width="40.6640625" style="50" customWidth="1"/>
    <col min="5637" max="5640" width="9.33203125" style="50" customWidth="1"/>
    <col min="5641" max="5889" width="9.109375" style="50"/>
    <col min="5890" max="5890" width="9.33203125" style="50" customWidth="1"/>
    <col min="5891" max="5891" width="6.6640625" style="50" customWidth="1"/>
    <col min="5892" max="5892" width="40.6640625" style="50" customWidth="1"/>
    <col min="5893" max="5896" width="9.33203125" style="50" customWidth="1"/>
    <col min="5897" max="6145" width="9.109375" style="50"/>
    <col min="6146" max="6146" width="9.33203125" style="50" customWidth="1"/>
    <col min="6147" max="6147" width="6.6640625" style="50" customWidth="1"/>
    <col min="6148" max="6148" width="40.6640625" style="50" customWidth="1"/>
    <col min="6149" max="6152" width="9.33203125" style="50" customWidth="1"/>
    <col min="6153" max="6401" width="9.109375" style="50"/>
    <col min="6402" max="6402" width="9.33203125" style="50" customWidth="1"/>
    <col min="6403" max="6403" width="6.6640625" style="50" customWidth="1"/>
    <col min="6404" max="6404" width="40.6640625" style="50" customWidth="1"/>
    <col min="6405" max="6408" width="9.33203125" style="50" customWidth="1"/>
    <col min="6409" max="6657" width="9.109375" style="50"/>
    <col min="6658" max="6658" width="9.33203125" style="50" customWidth="1"/>
    <col min="6659" max="6659" width="6.6640625" style="50" customWidth="1"/>
    <col min="6660" max="6660" width="40.6640625" style="50" customWidth="1"/>
    <col min="6661" max="6664" width="9.33203125" style="50" customWidth="1"/>
    <col min="6665" max="6913" width="9.109375" style="50"/>
    <col min="6914" max="6914" width="9.33203125" style="50" customWidth="1"/>
    <col min="6915" max="6915" width="6.6640625" style="50" customWidth="1"/>
    <col min="6916" max="6916" width="40.6640625" style="50" customWidth="1"/>
    <col min="6917" max="6920" width="9.33203125" style="50" customWidth="1"/>
    <col min="6921" max="7169" width="9.109375" style="50"/>
    <col min="7170" max="7170" width="9.33203125" style="50" customWidth="1"/>
    <col min="7171" max="7171" width="6.6640625" style="50" customWidth="1"/>
    <col min="7172" max="7172" width="40.6640625" style="50" customWidth="1"/>
    <col min="7173" max="7176" width="9.33203125" style="50" customWidth="1"/>
    <col min="7177" max="7425" width="9.109375" style="50"/>
    <col min="7426" max="7426" width="9.33203125" style="50" customWidth="1"/>
    <col min="7427" max="7427" width="6.6640625" style="50" customWidth="1"/>
    <col min="7428" max="7428" width="40.6640625" style="50" customWidth="1"/>
    <col min="7429" max="7432" width="9.33203125" style="50" customWidth="1"/>
    <col min="7433" max="7681" width="9.109375" style="50"/>
    <col min="7682" max="7682" width="9.33203125" style="50" customWidth="1"/>
    <col min="7683" max="7683" width="6.6640625" style="50" customWidth="1"/>
    <col min="7684" max="7684" width="40.6640625" style="50" customWidth="1"/>
    <col min="7685" max="7688" width="9.33203125" style="50" customWidth="1"/>
    <col min="7689" max="7937" width="9.109375" style="50"/>
    <col min="7938" max="7938" width="9.33203125" style="50" customWidth="1"/>
    <col min="7939" max="7939" width="6.6640625" style="50" customWidth="1"/>
    <col min="7940" max="7940" width="40.6640625" style="50" customWidth="1"/>
    <col min="7941" max="7944" width="9.33203125" style="50" customWidth="1"/>
    <col min="7945" max="8193" width="9.109375" style="50"/>
    <col min="8194" max="8194" width="9.33203125" style="50" customWidth="1"/>
    <col min="8195" max="8195" width="6.6640625" style="50" customWidth="1"/>
    <col min="8196" max="8196" width="40.6640625" style="50" customWidth="1"/>
    <col min="8197" max="8200" width="9.33203125" style="50" customWidth="1"/>
    <col min="8201" max="8449" width="9.109375" style="50"/>
    <col min="8450" max="8450" width="9.33203125" style="50" customWidth="1"/>
    <col min="8451" max="8451" width="6.6640625" style="50" customWidth="1"/>
    <col min="8452" max="8452" width="40.6640625" style="50" customWidth="1"/>
    <col min="8453" max="8456" width="9.33203125" style="50" customWidth="1"/>
    <col min="8457" max="8705" width="9.109375" style="50"/>
    <col min="8706" max="8706" width="9.33203125" style="50" customWidth="1"/>
    <col min="8707" max="8707" width="6.6640625" style="50" customWidth="1"/>
    <col min="8708" max="8708" width="40.6640625" style="50" customWidth="1"/>
    <col min="8709" max="8712" width="9.33203125" style="50" customWidth="1"/>
    <col min="8713" max="8961" width="9.109375" style="50"/>
    <col min="8962" max="8962" width="9.33203125" style="50" customWidth="1"/>
    <col min="8963" max="8963" width="6.6640625" style="50" customWidth="1"/>
    <col min="8964" max="8964" width="40.6640625" style="50" customWidth="1"/>
    <col min="8965" max="8968" width="9.33203125" style="50" customWidth="1"/>
    <col min="8969" max="9217" width="9.109375" style="50"/>
    <col min="9218" max="9218" width="9.33203125" style="50" customWidth="1"/>
    <col min="9219" max="9219" width="6.6640625" style="50" customWidth="1"/>
    <col min="9220" max="9220" width="40.6640625" style="50" customWidth="1"/>
    <col min="9221" max="9224" width="9.33203125" style="50" customWidth="1"/>
    <col min="9225" max="9473" width="9.109375" style="50"/>
    <col min="9474" max="9474" width="9.33203125" style="50" customWidth="1"/>
    <col min="9475" max="9475" width="6.6640625" style="50" customWidth="1"/>
    <col min="9476" max="9476" width="40.6640625" style="50" customWidth="1"/>
    <col min="9477" max="9480" width="9.33203125" style="50" customWidth="1"/>
    <col min="9481" max="9729" width="9.109375" style="50"/>
    <col min="9730" max="9730" width="9.33203125" style="50" customWidth="1"/>
    <col min="9731" max="9731" width="6.6640625" style="50" customWidth="1"/>
    <col min="9732" max="9732" width="40.6640625" style="50" customWidth="1"/>
    <col min="9733" max="9736" width="9.33203125" style="50" customWidth="1"/>
    <col min="9737" max="9985" width="9.109375" style="50"/>
    <col min="9986" max="9986" width="9.33203125" style="50" customWidth="1"/>
    <col min="9987" max="9987" width="6.6640625" style="50" customWidth="1"/>
    <col min="9988" max="9988" width="40.6640625" style="50" customWidth="1"/>
    <col min="9989" max="9992" width="9.33203125" style="50" customWidth="1"/>
    <col min="9993" max="10241" width="9.109375" style="50"/>
    <col min="10242" max="10242" width="9.33203125" style="50" customWidth="1"/>
    <col min="10243" max="10243" width="6.6640625" style="50" customWidth="1"/>
    <col min="10244" max="10244" width="40.6640625" style="50" customWidth="1"/>
    <col min="10245" max="10248" width="9.33203125" style="50" customWidth="1"/>
    <col min="10249" max="10497" width="9.109375" style="50"/>
    <col min="10498" max="10498" width="9.33203125" style="50" customWidth="1"/>
    <col min="10499" max="10499" width="6.6640625" style="50" customWidth="1"/>
    <col min="10500" max="10500" width="40.6640625" style="50" customWidth="1"/>
    <col min="10501" max="10504" width="9.33203125" style="50" customWidth="1"/>
    <col min="10505" max="10753" width="9.109375" style="50"/>
    <col min="10754" max="10754" width="9.33203125" style="50" customWidth="1"/>
    <col min="10755" max="10755" width="6.6640625" style="50" customWidth="1"/>
    <col min="10756" max="10756" width="40.6640625" style="50" customWidth="1"/>
    <col min="10757" max="10760" width="9.33203125" style="50" customWidth="1"/>
    <col min="10761" max="11009" width="9.109375" style="50"/>
    <col min="11010" max="11010" width="9.33203125" style="50" customWidth="1"/>
    <col min="11011" max="11011" width="6.6640625" style="50" customWidth="1"/>
    <col min="11012" max="11012" width="40.6640625" style="50" customWidth="1"/>
    <col min="11013" max="11016" width="9.33203125" style="50" customWidth="1"/>
    <col min="11017" max="11265" width="9.109375" style="50"/>
    <col min="11266" max="11266" width="9.33203125" style="50" customWidth="1"/>
    <col min="11267" max="11267" width="6.6640625" style="50" customWidth="1"/>
    <col min="11268" max="11268" width="40.6640625" style="50" customWidth="1"/>
    <col min="11269" max="11272" width="9.33203125" style="50" customWidth="1"/>
    <col min="11273" max="11521" width="9.109375" style="50"/>
    <col min="11522" max="11522" width="9.33203125" style="50" customWidth="1"/>
    <col min="11523" max="11523" width="6.6640625" style="50" customWidth="1"/>
    <col min="11524" max="11524" width="40.6640625" style="50" customWidth="1"/>
    <col min="11525" max="11528" width="9.33203125" style="50" customWidth="1"/>
    <col min="11529" max="11777" width="9.109375" style="50"/>
    <col min="11778" max="11778" width="9.33203125" style="50" customWidth="1"/>
    <col min="11779" max="11779" width="6.6640625" style="50" customWidth="1"/>
    <col min="11780" max="11780" width="40.6640625" style="50" customWidth="1"/>
    <col min="11781" max="11784" width="9.33203125" style="50" customWidth="1"/>
    <col min="11785" max="12033" width="9.109375" style="50"/>
    <col min="12034" max="12034" width="9.33203125" style="50" customWidth="1"/>
    <col min="12035" max="12035" width="6.6640625" style="50" customWidth="1"/>
    <col min="12036" max="12036" width="40.6640625" style="50" customWidth="1"/>
    <col min="12037" max="12040" width="9.33203125" style="50" customWidth="1"/>
    <col min="12041" max="12289" width="9.109375" style="50"/>
    <col min="12290" max="12290" width="9.33203125" style="50" customWidth="1"/>
    <col min="12291" max="12291" width="6.6640625" style="50" customWidth="1"/>
    <col min="12292" max="12292" width="40.6640625" style="50" customWidth="1"/>
    <col min="12293" max="12296" width="9.33203125" style="50" customWidth="1"/>
    <col min="12297" max="12545" width="9.109375" style="50"/>
    <col min="12546" max="12546" width="9.33203125" style="50" customWidth="1"/>
    <col min="12547" max="12547" width="6.6640625" style="50" customWidth="1"/>
    <col min="12548" max="12548" width="40.6640625" style="50" customWidth="1"/>
    <col min="12549" max="12552" width="9.33203125" style="50" customWidth="1"/>
    <col min="12553" max="12801" width="9.109375" style="50"/>
    <col min="12802" max="12802" width="9.33203125" style="50" customWidth="1"/>
    <col min="12803" max="12803" width="6.6640625" style="50" customWidth="1"/>
    <col min="12804" max="12804" width="40.6640625" style="50" customWidth="1"/>
    <col min="12805" max="12808" width="9.33203125" style="50" customWidth="1"/>
    <col min="12809" max="13057" width="9.109375" style="50"/>
    <col min="13058" max="13058" width="9.33203125" style="50" customWidth="1"/>
    <col min="13059" max="13059" width="6.6640625" style="50" customWidth="1"/>
    <col min="13060" max="13060" width="40.6640625" style="50" customWidth="1"/>
    <col min="13061" max="13064" width="9.33203125" style="50" customWidth="1"/>
    <col min="13065" max="13313" width="9.109375" style="50"/>
    <col min="13314" max="13314" width="9.33203125" style="50" customWidth="1"/>
    <col min="13315" max="13315" width="6.6640625" style="50" customWidth="1"/>
    <col min="13316" max="13316" width="40.6640625" style="50" customWidth="1"/>
    <col min="13317" max="13320" width="9.33203125" style="50" customWidth="1"/>
    <col min="13321" max="13569" width="9.109375" style="50"/>
    <col min="13570" max="13570" width="9.33203125" style="50" customWidth="1"/>
    <col min="13571" max="13571" width="6.6640625" style="50" customWidth="1"/>
    <col min="13572" max="13572" width="40.6640625" style="50" customWidth="1"/>
    <col min="13573" max="13576" width="9.33203125" style="50" customWidth="1"/>
    <col min="13577" max="13825" width="9.109375" style="50"/>
    <col min="13826" max="13826" width="9.33203125" style="50" customWidth="1"/>
    <col min="13827" max="13827" width="6.6640625" style="50" customWidth="1"/>
    <col min="13828" max="13828" width="40.6640625" style="50" customWidth="1"/>
    <col min="13829" max="13832" width="9.33203125" style="50" customWidth="1"/>
    <col min="13833" max="14081" width="9.109375" style="50"/>
    <col min="14082" max="14082" width="9.33203125" style="50" customWidth="1"/>
    <col min="14083" max="14083" width="6.6640625" style="50" customWidth="1"/>
    <col min="14084" max="14084" width="40.6640625" style="50" customWidth="1"/>
    <col min="14085" max="14088" width="9.33203125" style="50" customWidth="1"/>
    <col min="14089" max="14337" width="9.109375" style="50"/>
    <col min="14338" max="14338" width="9.33203125" style="50" customWidth="1"/>
    <col min="14339" max="14339" width="6.6640625" style="50" customWidth="1"/>
    <col min="14340" max="14340" width="40.6640625" style="50" customWidth="1"/>
    <col min="14341" max="14344" width="9.33203125" style="50" customWidth="1"/>
    <col min="14345" max="14593" width="9.109375" style="50"/>
    <col min="14594" max="14594" width="9.33203125" style="50" customWidth="1"/>
    <col min="14595" max="14595" width="6.6640625" style="50" customWidth="1"/>
    <col min="14596" max="14596" width="40.6640625" style="50" customWidth="1"/>
    <col min="14597" max="14600" width="9.33203125" style="50" customWidth="1"/>
    <col min="14601" max="14849" width="9.109375" style="50"/>
    <col min="14850" max="14850" width="9.33203125" style="50" customWidth="1"/>
    <col min="14851" max="14851" width="6.6640625" style="50" customWidth="1"/>
    <col min="14852" max="14852" width="40.6640625" style="50" customWidth="1"/>
    <col min="14853" max="14856" width="9.33203125" style="50" customWidth="1"/>
    <col min="14857" max="15105" width="9.109375" style="50"/>
    <col min="15106" max="15106" width="9.33203125" style="50" customWidth="1"/>
    <col min="15107" max="15107" width="6.6640625" style="50" customWidth="1"/>
    <col min="15108" max="15108" width="40.6640625" style="50" customWidth="1"/>
    <col min="15109" max="15112" width="9.33203125" style="50" customWidth="1"/>
    <col min="15113" max="15361" width="9.109375" style="50"/>
    <col min="15362" max="15362" width="9.33203125" style="50" customWidth="1"/>
    <col min="15363" max="15363" width="6.6640625" style="50" customWidth="1"/>
    <col min="15364" max="15364" width="40.6640625" style="50" customWidth="1"/>
    <col min="15365" max="15368" width="9.33203125" style="50" customWidth="1"/>
    <col min="15369" max="15617" width="9.109375" style="50"/>
    <col min="15618" max="15618" width="9.33203125" style="50" customWidth="1"/>
    <col min="15619" max="15619" width="6.6640625" style="50" customWidth="1"/>
    <col min="15620" max="15620" width="40.6640625" style="50" customWidth="1"/>
    <col min="15621" max="15624" width="9.33203125" style="50" customWidth="1"/>
    <col min="15625" max="15873" width="9.109375" style="50"/>
    <col min="15874" max="15874" width="9.33203125" style="50" customWidth="1"/>
    <col min="15875" max="15875" width="6.6640625" style="50" customWidth="1"/>
    <col min="15876" max="15876" width="40.6640625" style="50" customWidth="1"/>
    <col min="15877" max="15880" width="9.33203125" style="50" customWidth="1"/>
    <col min="15881" max="16129" width="9.109375" style="50"/>
    <col min="16130" max="16130" width="9.33203125" style="50" customWidth="1"/>
    <col min="16131" max="16131" width="6.6640625" style="50" customWidth="1"/>
    <col min="16132" max="16132" width="40.6640625" style="50" customWidth="1"/>
    <col min="16133" max="16136" width="9.33203125" style="50" customWidth="1"/>
    <col min="16137" max="16384" width="9.109375" style="50"/>
  </cols>
  <sheetData>
    <row r="1" spans="1:9" ht="48" customHeight="1" x14ac:dyDescent="0.25">
      <c r="A1" s="48" t="s">
        <v>803</v>
      </c>
      <c r="B1" s="49"/>
      <c r="C1" s="49"/>
      <c r="D1" s="49"/>
      <c r="E1" s="461" t="s">
        <v>469</v>
      </c>
      <c r="F1" s="461"/>
      <c r="G1" s="461"/>
      <c r="H1" s="461"/>
    </row>
    <row r="2" spans="1:9" s="53" customFormat="1" x14ac:dyDescent="0.25">
      <c r="A2" s="51" t="s">
        <v>0</v>
      </c>
      <c r="B2" s="51"/>
      <c r="C2" s="109"/>
      <c r="D2" s="52" t="s">
        <v>1</v>
      </c>
      <c r="E2" s="52" t="s">
        <v>2</v>
      </c>
      <c r="F2" s="52" t="s">
        <v>3</v>
      </c>
      <c r="G2" s="52" t="s">
        <v>4</v>
      </c>
      <c r="H2" s="52" t="s">
        <v>5</v>
      </c>
      <c r="I2" s="246"/>
    </row>
    <row r="3" spans="1:9" s="53" customFormat="1" x14ac:dyDescent="0.25">
      <c r="A3" s="54"/>
      <c r="B3" s="54"/>
      <c r="C3" s="110"/>
      <c r="D3" s="55"/>
      <c r="E3" s="56"/>
      <c r="F3" s="56"/>
      <c r="G3" s="55"/>
      <c r="H3" s="55"/>
    </row>
    <row r="4" spans="1:9" s="53" customFormat="1" x14ac:dyDescent="0.25">
      <c r="A4" s="57"/>
      <c r="B4" s="57"/>
      <c r="C4" s="171"/>
      <c r="D4" s="55"/>
      <c r="E4" s="56"/>
      <c r="F4" s="56"/>
      <c r="G4" s="55"/>
      <c r="H4" s="55"/>
    </row>
    <row r="5" spans="1:9" s="53" customFormat="1" x14ac:dyDescent="0.25">
      <c r="A5" s="58" t="s">
        <v>470</v>
      </c>
      <c r="B5" s="58"/>
      <c r="C5" s="63"/>
      <c r="D5" s="168" t="s">
        <v>471</v>
      </c>
      <c r="E5" s="107"/>
      <c r="F5" s="172"/>
      <c r="G5" s="178"/>
      <c r="H5" s="176"/>
    </row>
    <row r="6" spans="1:9" s="53" customFormat="1" ht="26.4" x14ac:dyDescent="0.25">
      <c r="A6" s="58"/>
      <c r="B6" s="58" t="s">
        <v>472</v>
      </c>
      <c r="C6" s="63"/>
      <c r="D6" s="381" t="s">
        <v>831</v>
      </c>
      <c r="E6" s="107"/>
      <c r="F6" s="172"/>
      <c r="G6" s="177"/>
      <c r="H6" s="177"/>
      <c r="I6" s="247"/>
    </row>
    <row r="7" spans="1:9" s="53" customFormat="1" x14ac:dyDescent="0.25">
      <c r="A7" s="58"/>
      <c r="B7" s="58"/>
      <c r="C7" s="63" t="s">
        <v>15</v>
      </c>
      <c r="D7" s="322" t="s">
        <v>923</v>
      </c>
      <c r="E7" s="133" t="s">
        <v>85</v>
      </c>
      <c r="F7" s="388">
        <v>2622.3274122871831</v>
      </c>
      <c r="G7" s="175"/>
      <c r="H7" s="100">
        <f>F7*G7</f>
        <v>0</v>
      </c>
      <c r="I7" s="247"/>
    </row>
    <row r="8" spans="1:9" s="53" customFormat="1" x14ac:dyDescent="0.25">
      <c r="A8" s="58"/>
      <c r="B8" s="58"/>
      <c r="C8" s="63"/>
      <c r="D8" s="235"/>
      <c r="E8" s="133"/>
      <c r="F8" s="229"/>
      <c r="G8" s="175"/>
      <c r="H8" s="100"/>
      <c r="I8" s="247"/>
    </row>
    <row r="9" spans="1:9" s="53" customFormat="1" ht="26.4" x14ac:dyDescent="0.25">
      <c r="A9" s="58"/>
      <c r="B9" s="58" t="s">
        <v>473</v>
      </c>
      <c r="C9" s="63"/>
      <c r="D9" s="322" t="s">
        <v>830</v>
      </c>
      <c r="E9" s="107"/>
      <c r="F9" s="172"/>
      <c r="G9" s="126"/>
      <c r="H9" s="177"/>
    </row>
    <row r="10" spans="1:9" s="53" customFormat="1" ht="26.4" x14ac:dyDescent="0.25">
      <c r="A10" s="58"/>
      <c r="B10" s="58"/>
      <c r="C10" s="63" t="s">
        <v>15</v>
      </c>
      <c r="D10" s="322" t="s">
        <v>924</v>
      </c>
      <c r="E10" s="133" t="s">
        <v>85</v>
      </c>
      <c r="F10" s="385">
        <v>2831.6</v>
      </c>
      <c r="G10" s="175"/>
      <c r="H10" s="100">
        <f>F10*G10</f>
        <v>0</v>
      </c>
      <c r="I10" s="247"/>
    </row>
    <row r="11" spans="1:9" s="53" customFormat="1" x14ac:dyDescent="0.25">
      <c r="A11" s="58"/>
      <c r="B11" s="58"/>
      <c r="C11" s="63"/>
      <c r="D11" s="235"/>
      <c r="E11" s="133"/>
      <c r="F11" s="229"/>
      <c r="G11" s="175"/>
      <c r="H11" s="100"/>
      <c r="I11" s="247"/>
    </row>
    <row r="12" spans="1:9" s="53" customFormat="1" x14ac:dyDescent="0.25">
      <c r="A12" s="58" t="s">
        <v>474</v>
      </c>
      <c r="B12" s="58"/>
      <c r="C12" s="63"/>
      <c r="D12" s="168" t="s">
        <v>475</v>
      </c>
      <c r="E12" s="107"/>
      <c r="F12" s="172"/>
      <c r="G12" s="126"/>
      <c r="H12" s="177"/>
    </row>
    <row r="13" spans="1:9" s="53" customFormat="1" x14ac:dyDescent="0.25">
      <c r="A13" s="58"/>
      <c r="B13" s="58" t="s">
        <v>478</v>
      </c>
      <c r="C13" s="63"/>
      <c r="D13" s="73" t="s">
        <v>925</v>
      </c>
      <c r="E13" s="130"/>
      <c r="F13" s="229"/>
      <c r="G13" s="175"/>
      <c r="H13" s="100"/>
      <c r="I13" s="247"/>
    </row>
    <row r="14" spans="1:9" s="53" customFormat="1" x14ac:dyDescent="0.25">
      <c r="A14" s="58"/>
      <c r="B14" s="58"/>
      <c r="C14" s="63" t="s">
        <v>15</v>
      </c>
      <c r="D14" s="235" t="s">
        <v>849</v>
      </c>
      <c r="E14" s="130" t="s">
        <v>856</v>
      </c>
      <c r="F14" s="229">
        <v>9</v>
      </c>
      <c r="G14" s="175"/>
      <c r="H14" s="100">
        <f>F14*G14</f>
        <v>0</v>
      </c>
      <c r="I14" s="247"/>
    </row>
    <row r="15" spans="1:9" s="53" customFormat="1" ht="26.4" x14ac:dyDescent="0.25">
      <c r="A15" s="58"/>
      <c r="B15" s="58"/>
      <c r="C15" s="63" t="s">
        <v>17</v>
      </c>
      <c r="D15" s="322" t="s">
        <v>929</v>
      </c>
      <c r="E15" s="130" t="s">
        <v>856</v>
      </c>
      <c r="F15" s="385">
        <v>39.914999999999999</v>
      </c>
      <c r="G15" s="175"/>
      <c r="H15" s="100">
        <f t="shared" ref="H15:H17" si="0">F15*G15</f>
        <v>0</v>
      </c>
      <c r="I15" s="247"/>
    </row>
    <row r="16" spans="1:9" s="53" customFormat="1" ht="26.4" x14ac:dyDescent="0.25">
      <c r="A16" s="58"/>
      <c r="B16" s="58"/>
      <c r="C16" s="63" t="s">
        <v>30</v>
      </c>
      <c r="D16" s="322" t="s">
        <v>926</v>
      </c>
      <c r="E16" s="130" t="s">
        <v>856</v>
      </c>
      <c r="F16" s="385">
        <v>1.56</v>
      </c>
      <c r="G16" s="175"/>
      <c r="H16" s="100">
        <f t="shared" si="0"/>
        <v>0</v>
      </c>
      <c r="I16" s="247"/>
    </row>
    <row r="17" spans="1:9" s="53" customFormat="1" ht="26.4" x14ac:dyDescent="0.25">
      <c r="A17" s="58"/>
      <c r="B17" s="58"/>
      <c r="C17" s="63" t="s">
        <v>20</v>
      </c>
      <c r="D17" s="322" t="s">
        <v>927</v>
      </c>
      <c r="E17" s="130" t="s">
        <v>856</v>
      </c>
      <c r="F17" s="385">
        <v>9.7200000000000006</v>
      </c>
      <c r="G17" s="175"/>
      <c r="H17" s="100">
        <f t="shared" si="0"/>
        <v>0</v>
      </c>
      <c r="I17" s="247"/>
    </row>
    <row r="18" spans="1:9" s="53" customFormat="1" x14ac:dyDescent="0.25">
      <c r="A18" s="58"/>
      <c r="B18" s="58" t="s">
        <v>479</v>
      </c>
      <c r="C18" s="63"/>
      <c r="D18" s="235" t="s">
        <v>855</v>
      </c>
      <c r="E18" s="130"/>
      <c r="F18" s="229"/>
      <c r="G18" s="175"/>
      <c r="H18" s="100"/>
      <c r="I18" s="247"/>
    </row>
    <row r="19" spans="1:9" s="53" customFormat="1" ht="15.6" x14ac:dyDescent="0.25">
      <c r="A19" s="58"/>
      <c r="B19" s="58"/>
      <c r="C19" s="63" t="s">
        <v>15</v>
      </c>
      <c r="D19" s="235" t="s">
        <v>849</v>
      </c>
      <c r="E19" s="130" t="s">
        <v>150</v>
      </c>
      <c r="F19" s="385">
        <v>60</v>
      </c>
      <c r="G19" s="175"/>
      <c r="H19" s="100">
        <f>F19*G19</f>
        <v>0</v>
      </c>
      <c r="I19" s="247"/>
    </row>
    <row r="20" spans="1:9" s="53" customFormat="1" ht="26.4" x14ac:dyDescent="0.25">
      <c r="A20" s="58"/>
      <c r="B20" s="58"/>
      <c r="C20" s="63" t="s">
        <v>17</v>
      </c>
      <c r="D20" s="322" t="s">
        <v>928</v>
      </c>
      <c r="E20" s="130" t="s">
        <v>150</v>
      </c>
      <c r="F20" s="385">
        <v>798.30000000000007</v>
      </c>
      <c r="G20" s="175"/>
      <c r="H20" s="100">
        <f t="shared" ref="H20:H22" si="1">F20*G20</f>
        <v>0</v>
      </c>
      <c r="I20" s="247"/>
    </row>
    <row r="21" spans="1:9" s="53" customFormat="1" ht="26.4" x14ac:dyDescent="0.25">
      <c r="A21" s="58"/>
      <c r="B21" s="58"/>
      <c r="C21" s="63" t="s">
        <v>30</v>
      </c>
      <c r="D21" s="322" t="s">
        <v>926</v>
      </c>
      <c r="E21" s="130" t="s">
        <v>150</v>
      </c>
      <c r="F21" s="385">
        <v>10.4</v>
      </c>
      <c r="G21" s="175"/>
      <c r="H21" s="100">
        <f t="shared" si="1"/>
        <v>0</v>
      </c>
      <c r="I21" s="247"/>
    </row>
    <row r="22" spans="1:9" s="53" customFormat="1" ht="26.4" x14ac:dyDescent="0.25">
      <c r="A22" s="58"/>
      <c r="B22" s="58"/>
      <c r="C22" s="63" t="s">
        <v>20</v>
      </c>
      <c r="D22" s="322" t="s">
        <v>927</v>
      </c>
      <c r="E22" s="130" t="s">
        <v>150</v>
      </c>
      <c r="F22" s="385">
        <v>64.800000000000011</v>
      </c>
      <c r="G22" s="175"/>
      <c r="H22" s="100">
        <f t="shared" si="1"/>
        <v>0</v>
      </c>
      <c r="I22" s="247"/>
    </row>
    <row r="23" spans="1:9" s="53" customFormat="1" ht="26.4" x14ac:dyDescent="0.25">
      <c r="A23" s="58" t="s">
        <v>480</v>
      </c>
      <c r="B23" s="58"/>
      <c r="C23" s="63"/>
      <c r="D23" s="166" t="s">
        <v>40</v>
      </c>
      <c r="E23" s="107"/>
      <c r="F23" s="172"/>
      <c r="G23" s="126"/>
      <c r="H23" s="177"/>
    </row>
    <row r="24" spans="1:9" s="53" customFormat="1" ht="26.4" x14ac:dyDescent="0.25">
      <c r="A24" s="58"/>
      <c r="B24" s="58" t="s">
        <v>476</v>
      </c>
      <c r="C24" s="63"/>
      <c r="D24" s="235" t="s">
        <v>832</v>
      </c>
      <c r="E24" s="130" t="s">
        <v>150</v>
      </c>
      <c r="F24" s="385">
        <v>104.46899999999998</v>
      </c>
      <c r="G24" s="175"/>
      <c r="H24" s="100">
        <f>F24*G24</f>
        <v>0</v>
      </c>
      <c r="I24" s="247"/>
    </row>
    <row r="25" spans="1:9" s="53" customFormat="1" ht="15.6" x14ac:dyDescent="0.25">
      <c r="A25" s="58"/>
      <c r="B25" s="58" t="s">
        <v>477</v>
      </c>
      <c r="C25" s="63"/>
      <c r="D25" s="167" t="s">
        <v>41</v>
      </c>
      <c r="E25" s="130" t="s">
        <v>150</v>
      </c>
      <c r="F25" s="385">
        <v>82.628999999999991</v>
      </c>
      <c r="G25" s="175"/>
      <c r="H25" s="100">
        <f>F25*G25</f>
        <v>0</v>
      </c>
    </row>
    <row r="26" spans="1:9" s="53" customFormat="1" ht="39.6" x14ac:dyDescent="0.25">
      <c r="A26" s="58" t="s">
        <v>481</v>
      </c>
      <c r="B26" s="58"/>
      <c r="C26" s="63"/>
      <c r="D26" s="361" t="s">
        <v>857</v>
      </c>
      <c r="E26" s="107" t="s">
        <v>85</v>
      </c>
      <c r="F26" s="229">
        <v>88.628999999999991</v>
      </c>
      <c r="G26" s="175"/>
      <c r="H26" s="100">
        <f>F26*G26</f>
        <v>0</v>
      </c>
      <c r="I26" s="247"/>
    </row>
    <row r="27" spans="1:9" s="53" customFormat="1" x14ac:dyDescent="0.25">
      <c r="A27" s="58" t="s">
        <v>482</v>
      </c>
      <c r="B27" s="58"/>
      <c r="C27" s="63"/>
      <c r="D27" s="168" t="s">
        <v>461</v>
      </c>
      <c r="E27" s="107"/>
      <c r="F27" s="172"/>
      <c r="G27" s="126"/>
      <c r="H27" s="177"/>
    </row>
    <row r="28" spans="1:9" s="53" customFormat="1" x14ac:dyDescent="0.25">
      <c r="A28" s="58"/>
      <c r="B28" s="58" t="s">
        <v>483</v>
      </c>
      <c r="C28" s="63"/>
      <c r="D28" s="169" t="s">
        <v>823</v>
      </c>
      <c r="E28" s="107" t="s">
        <v>824</v>
      </c>
      <c r="F28" s="172">
        <v>1.3070550000000001</v>
      </c>
      <c r="G28" s="126"/>
      <c r="H28" s="100">
        <f t="shared" ref="H28:H30" si="2">F28*G28</f>
        <v>0</v>
      </c>
    </row>
    <row r="29" spans="1:9" s="53" customFormat="1" x14ac:dyDescent="0.25">
      <c r="A29" s="237"/>
      <c r="B29" s="237" t="s">
        <v>842</v>
      </c>
      <c r="C29" s="63"/>
      <c r="D29" s="242" t="s">
        <v>843</v>
      </c>
      <c r="E29" s="107"/>
      <c r="F29" s="229"/>
      <c r="G29" s="175"/>
      <c r="H29" s="100"/>
    </row>
    <row r="30" spans="1:9" s="53" customFormat="1" ht="26.4" x14ac:dyDescent="0.25">
      <c r="A30" s="58"/>
      <c r="B30" s="237"/>
      <c r="C30" s="63"/>
      <c r="D30" s="69" t="s">
        <v>825</v>
      </c>
      <c r="E30" s="130" t="s">
        <v>150</v>
      </c>
      <c r="F30" s="172">
        <v>858.30000000000007</v>
      </c>
      <c r="G30" s="175"/>
      <c r="H30" s="100">
        <f t="shared" si="2"/>
        <v>0</v>
      </c>
    </row>
    <row r="31" spans="1:9" s="53" customFormat="1" x14ac:dyDescent="0.25">
      <c r="A31" s="58" t="s">
        <v>850</v>
      </c>
      <c r="B31" s="58"/>
      <c r="C31" s="63"/>
      <c r="D31" s="68" t="s">
        <v>852</v>
      </c>
      <c r="E31" s="130"/>
      <c r="F31" s="229"/>
      <c r="G31" s="175"/>
      <c r="H31" s="100"/>
    </row>
    <row r="32" spans="1:9" s="53" customFormat="1" x14ac:dyDescent="0.25">
      <c r="A32" s="58"/>
      <c r="B32" s="58" t="s">
        <v>851</v>
      </c>
      <c r="C32" s="63"/>
      <c r="D32" s="68" t="s">
        <v>853</v>
      </c>
      <c r="E32" s="130" t="s">
        <v>854</v>
      </c>
      <c r="F32" s="172">
        <v>20</v>
      </c>
      <c r="G32" s="175"/>
      <c r="H32" s="100">
        <f>F32*G32</f>
        <v>0</v>
      </c>
    </row>
    <row r="33" spans="1:8" s="53" customFormat="1" x14ac:dyDescent="0.25">
      <c r="A33" s="58"/>
      <c r="B33" s="58"/>
      <c r="C33" s="63"/>
      <c r="D33" s="68"/>
      <c r="E33" s="130"/>
      <c r="F33" s="172"/>
      <c r="G33" s="107"/>
      <c r="H33" s="176"/>
    </row>
    <row r="34" spans="1:8" s="53" customFormat="1" x14ac:dyDescent="0.25">
      <c r="A34" s="58"/>
      <c r="B34" s="58"/>
      <c r="C34" s="63"/>
      <c r="D34" s="68"/>
      <c r="E34" s="130"/>
      <c r="F34" s="107"/>
      <c r="G34" s="107"/>
      <c r="H34" s="176"/>
    </row>
    <row r="35" spans="1:8" x14ac:dyDescent="0.25">
      <c r="A35" s="65"/>
      <c r="B35" s="65"/>
      <c r="C35" s="63"/>
      <c r="D35" s="69"/>
      <c r="E35" s="107"/>
      <c r="F35" s="107"/>
      <c r="G35" s="107"/>
      <c r="H35" s="173"/>
    </row>
    <row r="36" spans="1:8" x14ac:dyDescent="0.25">
      <c r="A36" s="174" t="s">
        <v>12</v>
      </c>
      <c r="B36" s="174"/>
      <c r="C36" s="174"/>
      <c r="D36" s="174"/>
      <c r="E36" s="187"/>
      <c r="F36" s="192"/>
      <c r="G36" s="192"/>
      <c r="H36" s="179">
        <f>SUM(H5:H35)</f>
        <v>0</v>
      </c>
    </row>
    <row r="1048312" spans="5:5" x14ac:dyDescent="0.25">
      <c r="E1048312" s="63"/>
    </row>
  </sheetData>
  <customSheetViews>
    <customSheetView guid="{D9A5B569-290F-4F90-A43F-DD82022D6BA1}" showPageBreaks="1" printArea="1" view="pageBreakPreview" topLeftCell="A22">
      <selection activeCell="G34" sqref="G34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1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  <customSheetView guid="{5F332EA1-66F9-4534-98C2-3792B5EB04BE}" showPageBreaks="1" printArea="1" view="pageBreakPreview" topLeftCell="A22">
      <selection activeCell="D6" sqref="D6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2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</customSheetViews>
  <mergeCells count="1">
    <mergeCell ref="E1:H1"/>
  </mergeCells>
  <pageMargins left="0.74803149606299213" right="0.74803149606299213" top="0.98425196850393704" bottom="0.98425196850393704" header="0.51181102362204722" footer="0.51181102362204722"/>
  <pageSetup paperSize="9" scale="58" firstPageNumber="14" orientation="portrait" useFirstPageNumber="1" r:id="rId3"/>
  <headerFooter alignWithMargins="0">
    <oddHeader>&amp;LCONTRACT SANRAL C.002-0.29-2018/1
FOR TRAINING AND CONSTRUCTION MANAGEMENT OF COMMUNITIES AND SMME CONTRACTORS ON OR NEAR NATIONAL ROAD R.573, SECTION 3 FROM KM 6.50 TO KM 13.30 - FROM SLOVO TO MOUTSIYA MALL</oddHeader>
    <oddFooter>&amp;RC-&amp;P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92D050"/>
  </sheetPr>
  <dimension ref="A1:J18"/>
  <sheetViews>
    <sheetView view="pageBreakPreview" zoomScaleNormal="100" zoomScaleSheetLayoutView="100" workbookViewId="0">
      <selection activeCell="I1" sqref="I1:J1048576"/>
    </sheetView>
  </sheetViews>
  <sheetFormatPr defaultRowHeight="13.2" x14ac:dyDescent="0.25"/>
  <cols>
    <col min="1" max="1" width="9.33203125" style="50" customWidth="1"/>
    <col min="2" max="2" width="9" style="90" bestFit="1" customWidth="1"/>
    <col min="3" max="3" width="3.6640625" style="90" customWidth="1"/>
    <col min="4" max="4" width="40.6640625" style="50" customWidth="1"/>
    <col min="5" max="5" width="23.33203125" style="50" bestFit="1" customWidth="1"/>
    <col min="6" max="8" width="20.6640625" style="50" customWidth="1"/>
    <col min="9" max="257" width="8.88671875" style="50"/>
    <col min="258" max="258" width="9.33203125" style="50" customWidth="1"/>
    <col min="259" max="259" width="6.6640625" style="50" customWidth="1"/>
    <col min="260" max="260" width="40.6640625" style="50" customWidth="1"/>
    <col min="261" max="264" width="9.33203125" style="50" customWidth="1"/>
    <col min="265" max="513" width="8.88671875" style="50"/>
    <col min="514" max="514" width="9.33203125" style="50" customWidth="1"/>
    <col min="515" max="515" width="6.6640625" style="50" customWidth="1"/>
    <col min="516" max="516" width="40.6640625" style="50" customWidth="1"/>
    <col min="517" max="520" width="9.33203125" style="50" customWidth="1"/>
    <col min="521" max="769" width="8.88671875" style="50"/>
    <col min="770" max="770" width="9.33203125" style="50" customWidth="1"/>
    <col min="771" max="771" width="6.6640625" style="50" customWidth="1"/>
    <col min="772" max="772" width="40.6640625" style="50" customWidth="1"/>
    <col min="773" max="776" width="9.33203125" style="50" customWidth="1"/>
    <col min="777" max="1025" width="8.88671875" style="50"/>
    <col min="1026" max="1026" width="9.33203125" style="50" customWidth="1"/>
    <col min="1027" max="1027" width="6.6640625" style="50" customWidth="1"/>
    <col min="1028" max="1028" width="40.6640625" style="50" customWidth="1"/>
    <col min="1029" max="1032" width="9.33203125" style="50" customWidth="1"/>
    <col min="1033" max="1281" width="8.88671875" style="50"/>
    <col min="1282" max="1282" width="9.33203125" style="50" customWidth="1"/>
    <col min="1283" max="1283" width="6.6640625" style="50" customWidth="1"/>
    <col min="1284" max="1284" width="40.6640625" style="50" customWidth="1"/>
    <col min="1285" max="1288" width="9.33203125" style="50" customWidth="1"/>
    <col min="1289" max="1537" width="8.88671875" style="50"/>
    <col min="1538" max="1538" width="9.33203125" style="50" customWidth="1"/>
    <col min="1539" max="1539" width="6.6640625" style="50" customWidth="1"/>
    <col min="1540" max="1540" width="40.6640625" style="50" customWidth="1"/>
    <col min="1541" max="1544" width="9.33203125" style="50" customWidth="1"/>
    <col min="1545" max="1793" width="8.88671875" style="50"/>
    <col min="1794" max="1794" width="9.33203125" style="50" customWidth="1"/>
    <col min="1795" max="1795" width="6.6640625" style="50" customWidth="1"/>
    <col min="1796" max="1796" width="40.6640625" style="50" customWidth="1"/>
    <col min="1797" max="1800" width="9.33203125" style="50" customWidth="1"/>
    <col min="1801" max="2049" width="8.88671875" style="50"/>
    <col min="2050" max="2050" width="9.33203125" style="50" customWidth="1"/>
    <col min="2051" max="2051" width="6.6640625" style="50" customWidth="1"/>
    <col min="2052" max="2052" width="40.6640625" style="50" customWidth="1"/>
    <col min="2053" max="2056" width="9.33203125" style="50" customWidth="1"/>
    <col min="2057" max="2305" width="8.88671875" style="50"/>
    <col min="2306" max="2306" width="9.33203125" style="50" customWidth="1"/>
    <col min="2307" max="2307" width="6.6640625" style="50" customWidth="1"/>
    <col min="2308" max="2308" width="40.6640625" style="50" customWidth="1"/>
    <col min="2309" max="2312" width="9.33203125" style="50" customWidth="1"/>
    <col min="2313" max="2561" width="8.88671875" style="50"/>
    <col min="2562" max="2562" width="9.33203125" style="50" customWidth="1"/>
    <col min="2563" max="2563" width="6.6640625" style="50" customWidth="1"/>
    <col min="2564" max="2564" width="40.6640625" style="50" customWidth="1"/>
    <col min="2565" max="2568" width="9.33203125" style="50" customWidth="1"/>
    <col min="2569" max="2817" width="8.88671875" style="50"/>
    <col min="2818" max="2818" width="9.33203125" style="50" customWidth="1"/>
    <col min="2819" max="2819" width="6.6640625" style="50" customWidth="1"/>
    <col min="2820" max="2820" width="40.6640625" style="50" customWidth="1"/>
    <col min="2821" max="2824" width="9.33203125" style="50" customWidth="1"/>
    <col min="2825" max="3073" width="8.88671875" style="50"/>
    <col min="3074" max="3074" width="9.33203125" style="50" customWidth="1"/>
    <col min="3075" max="3075" width="6.6640625" style="50" customWidth="1"/>
    <col min="3076" max="3076" width="40.6640625" style="50" customWidth="1"/>
    <col min="3077" max="3080" width="9.33203125" style="50" customWidth="1"/>
    <col min="3081" max="3329" width="8.88671875" style="50"/>
    <col min="3330" max="3330" width="9.33203125" style="50" customWidth="1"/>
    <col min="3331" max="3331" width="6.6640625" style="50" customWidth="1"/>
    <col min="3332" max="3332" width="40.6640625" style="50" customWidth="1"/>
    <col min="3333" max="3336" width="9.33203125" style="50" customWidth="1"/>
    <col min="3337" max="3585" width="8.88671875" style="50"/>
    <col min="3586" max="3586" width="9.33203125" style="50" customWidth="1"/>
    <col min="3587" max="3587" width="6.6640625" style="50" customWidth="1"/>
    <col min="3588" max="3588" width="40.6640625" style="50" customWidth="1"/>
    <col min="3589" max="3592" width="9.33203125" style="50" customWidth="1"/>
    <col min="3593" max="3841" width="8.88671875" style="50"/>
    <col min="3842" max="3842" width="9.33203125" style="50" customWidth="1"/>
    <col min="3843" max="3843" width="6.6640625" style="50" customWidth="1"/>
    <col min="3844" max="3844" width="40.6640625" style="50" customWidth="1"/>
    <col min="3845" max="3848" width="9.33203125" style="50" customWidth="1"/>
    <col min="3849" max="4097" width="8.88671875" style="50"/>
    <col min="4098" max="4098" width="9.33203125" style="50" customWidth="1"/>
    <col min="4099" max="4099" width="6.6640625" style="50" customWidth="1"/>
    <col min="4100" max="4100" width="40.6640625" style="50" customWidth="1"/>
    <col min="4101" max="4104" width="9.33203125" style="50" customWidth="1"/>
    <col min="4105" max="4353" width="8.88671875" style="50"/>
    <col min="4354" max="4354" width="9.33203125" style="50" customWidth="1"/>
    <col min="4355" max="4355" width="6.6640625" style="50" customWidth="1"/>
    <col min="4356" max="4356" width="40.6640625" style="50" customWidth="1"/>
    <col min="4357" max="4360" width="9.33203125" style="50" customWidth="1"/>
    <col min="4361" max="4609" width="8.88671875" style="50"/>
    <col min="4610" max="4610" width="9.33203125" style="50" customWidth="1"/>
    <col min="4611" max="4611" width="6.6640625" style="50" customWidth="1"/>
    <col min="4612" max="4612" width="40.6640625" style="50" customWidth="1"/>
    <col min="4613" max="4616" width="9.33203125" style="50" customWidth="1"/>
    <col min="4617" max="4865" width="8.88671875" style="50"/>
    <col min="4866" max="4866" width="9.33203125" style="50" customWidth="1"/>
    <col min="4867" max="4867" width="6.6640625" style="50" customWidth="1"/>
    <col min="4868" max="4868" width="40.6640625" style="50" customWidth="1"/>
    <col min="4869" max="4872" width="9.33203125" style="50" customWidth="1"/>
    <col min="4873" max="5121" width="8.88671875" style="50"/>
    <col min="5122" max="5122" width="9.33203125" style="50" customWidth="1"/>
    <col min="5123" max="5123" width="6.6640625" style="50" customWidth="1"/>
    <col min="5124" max="5124" width="40.6640625" style="50" customWidth="1"/>
    <col min="5125" max="5128" width="9.33203125" style="50" customWidth="1"/>
    <col min="5129" max="5377" width="8.88671875" style="50"/>
    <col min="5378" max="5378" width="9.33203125" style="50" customWidth="1"/>
    <col min="5379" max="5379" width="6.6640625" style="50" customWidth="1"/>
    <col min="5380" max="5380" width="40.6640625" style="50" customWidth="1"/>
    <col min="5381" max="5384" width="9.33203125" style="50" customWidth="1"/>
    <col min="5385" max="5633" width="8.88671875" style="50"/>
    <col min="5634" max="5634" width="9.33203125" style="50" customWidth="1"/>
    <col min="5635" max="5635" width="6.6640625" style="50" customWidth="1"/>
    <col min="5636" max="5636" width="40.6640625" style="50" customWidth="1"/>
    <col min="5637" max="5640" width="9.33203125" style="50" customWidth="1"/>
    <col min="5641" max="5889" width="8.88671875" style="50"/>
    <col min="5890" max="5890" width="9.33203125" style="50" customWidth="1"/>
    <col min="5891" max="5891" width="6.6640625" style="50" customWidth="1"/>
    <col min="5892" max="5892" width="40.6640625" style="50" customWidth="1"/>
    <col min="5893" max="5896" width="9.33203125" style="50" customWidth="1"/>
    <col min="5897" max="6145" width="8.88671875" style="50"/>
    <col min="6146" max="6146" width="9.33203125" style="50" customWidth="1"/>
    <col min="6147" max="6147" width="6.6640625" style="50" customWidth="1"/>
    <col min="6148" max="6148" width="40.6640625" style="50" customWidth="1"/>
    <col min="6149" max="6152" width="9.33203125" style="50" customWidth="1"/>
    <col min="6153" max="6401" width="8.88671875" style="50"/>
    <col min="6402" max="6402" width="9.33203125" style="50" customWidth="1"/>
    <col min="6403" max="6403" width="6.6640625" style="50" customWidth="1"/>
    <col min="6404" max="6404" width="40.6640625" style="50" customWidth="1"/>
    <col min="6405" max="6408" width="9.33203125" style="50" customWidth="1"/>
    <col min="6409" max="6657" width="8.88671875" style="50"/>
    <col min="6658" max="6658" width="9.33203125" style="50" customWidth="1"/>
    <col min="6659" max="6659" width="6.6640625" style="50" customWidth="1"/>
    <col min="6660" max="6660" width="40.6640625" style="50" customWidth="1"/>
    <col min="6661" max="6664" width="9.33203125" style="50" customWidth="1"/>
    <col min="6665" max="6913" width="8.88671875" style="50"/>
    <col min="6914" max="6914" width="9.33203125" style="50" customWidth="1"/>
    <col min="6915" max="6915" width="6.6640625" style="50" customWidth="1"/>
    <col min="6916" max="6916" width="40.6640625" style="50" customWidth="1"/>
    <col min="6917" max="6920" width="9.33203125" style="50" customWidth="1"/>
    <col min="6921" max="7169" width="8.88671875" style="50"/>
    <col min="7170" max="7170" width="9.33203125" style="50" customWidth="1"/>
    <col min="7171" max="7171" width="6.6640625" style="50" customWidth="1"/>
    <col min="7172" max="7172" width="40.6640625" style="50" customWidth="1"/>
    <col min="7173" max="7176" width="9.33203125" style="50" customWidth="1"/>
    <col min="7177" max="7425" width="8.88671875" style="50"/>
    <col min="7426" max="7426" width="9.33203125" style="50" customWidth="1"/>
    <col min="7427" max="7427" width="6.6640625" style="50" customWidth="1"/>
    <col min="7428" max="7428" width="40.6640625" style="50" customWidth="1"/>
    <col min="7429" max="7432" width="9.33203125" style="50" customWidth="1"/>
    <col min="7433" max="7681" width="8.88671875" style="50"/>
    <col min="7682" max="7682" width="9.33203125" style="50" customWidth="1"/>
    <col min="7683" max="7683" width="6.6640625" style="50" customWidth="1"/>
    <col min="7684" max="7684" width="40.6640625" style="50" customWidth="1"/>
    <col min="7685" max="7688" width="9.33203125" style="50" customWidth="1"/>
    <col min="7689" max="7937" width="8.88671875" style="50"/>
    <col min="7938" max="7938" width="9.33203125" style="50" customWidth="1"/>
    <col min="7939" max="7939" width="6.6640625" style="50" customWidth="1"/>
    <col min="7940" max="7940" width="40.6640625" style="50" customWidth="1"/>
    <col min="7941" max="7944" width="9.33203125" style="50" customWidth="1"/>
    <col min="7945" max="8193" width="8.88671875" style="50"/>
    <col min="8194" max="8194" width="9.33203125" style="50" customWidth="1"/>
    <col min="8195" max="8195" width="6.6640625" style="50" customWidth="1"/>
    <col min="8196" max="8196" width="40.6640625" style="50" customWidth="1"/>
    <col min="8197" max="8200" width="9.33203125" style="50" customWidth="1"/>
    <col min="8201" max="8449" width="8.88671875" style="50"/>
    <col min="8450" max="8450" width="9.33203125" style="50" customWidth="1"/>
    <col min="8451" max="8451" width="6.6640625" style="50" customWidth="1"/>
    <col min="8452" max="8452" width="40.6640625" style="50" customWidth="1"/>
    <col min="8453" max="8456" width="9.33203125" style="50" customWidth="1"/>
    <col min="8457" max="8705" width="8.88671875" style="50"/>
    <col min="8706" max="8706" width="9.33203125" style="50" customWidth="1"/>
    <col min="8707" max="8707" width="6.6640625" style="50" customWidth="1"/>
    <col min="8708" max="8708" width="40.6640625" style="50" customWidth="1"/>
    <col min="8709" max="8712" width="9.33203125" style="50" customWidth="1"/>
    <col min="8713" max="8961" width="8.88671875" style="50"/>
    <col min="8962" max="8962" width="9.33203125" style="50" customWidth="1"/>
    <col min="8963" max="8963" width="6.6640625" style="50" customWidth="1"/>
    <col min="8964" max="8964" width="40.6640625" style="50" customWidth="1"/>
    <col min="8965" max="8968" width="9.33203125" style="50" customWidth="1"/>
    <col min="8969" max="9217" width="8.88671875" style="50"/>
    <col min="9218" max="9218" width="9.33203125" style="50" customWidth="1"/>
    <col min="9219" max="9219" width="6.6640625" style="50" customWidth="1"/>
    <col min="9220" max="9220" width="40.6640625" style="50" customWidth="1"/>
    <col min="9221" max="9224" width="9.33203125" style="50" customWidth="1"/>
    <col min="9225" max="9473" width="8.88671875" style="50"/>
    <col min="9474" max="9474" width="9.33203125" style="50" customWidth="1"/>
    <col min="9475" max="9475" width="6.6640625" style="50" customWidth="1"/>
    <col min="9476" max="9476" width="40.6640625" style="50" customWidth="1"/>
    <col min="9477" max="9480" width="9.33203125" style="50" customWidth="1"/>
    <col min="9481" max="9729" width="8.88671875" style="50"/>
    <col min="9730" max="9730" width="9.33203125" style="50" customWidth="1"/>
    <col min="9731" max="9731" width="6.6640625" style="50" customWidth="1"/>
    <col min="9732" max="9732" width="40.6640625" style="50" customWidth="1"/>
    <col min="9733" max="9736" width="9.33203125" style="50" customWidth="1"/>
    <col min="9737" max="9985" width="8.88671875" style="50"/>
    <col min="9986" max="9986" width="9.33203125" style="50" customWidth="1"/>
    <col min="9987" max="9987" width="6.6640625" style="50" customWidth="1"/>
    <col min="9988" max="9988" width="40.6640625" style="50" customWidth="1"/>
    <col min="9989" max="9992" width="9.33203125" style="50" customWidth="1"/>
    <col min="9993" max="10241" width="8.88671875" style="50"/>
    <col min="10242" max="10242" width="9.33203125" style="50" customWidth="1"/>
    <col min="10243" max="10243" width="6.6640625" style="50" customWidth="1"/>
    <col min="10244" max="10244" width="40.6640625" style="50" customWidth="1"/>
    <col min="10245" max="10248" width="9.33203125" style="50" customWidth="1"/>
    <col min="10249" max="10497" width="8.88671875" style="50"/>
    <col min="10498" max="10498" width="9.33203125" style="50" customWidth="1"/>
    <col min="10499" max="10499" width="6.6640625" style="50" customWidth="1"/>
    <col min="10500" max="10500" width="40.6640625" style="50" customWidth="1"/>
    <col min="10501" max="10504" width="9.33203125" style="50" customWidth="1"/>
    <col min="10505" max="10753" width="8.88671875" style="50"/>
    <col min="10754" max="10754" width="9.33203125" style="50" customWidth="1"/>
    <col min="10755" max="10755" width="6.6640625" style="50" customWidth="1"/>
    <col min="10756" max="10756" width="40.6640625" style="50" customWidth="1"/>
    <col min="10757" max="10760" width="9.33203125" style="50" customWidth="1"/>
    <col min="10761" max="11009" width="8.88671875" style="50"/>
    <col min="11010" max="11010" width="9.33203125" style="50" customWidth="1"/>
    <col min="11011" max="11011" width="6.6640625" style="50" customWidth="1"/>
    <col min="11012" max="11012" width="40.6640625" style="50" customWidth="1"/>
    <col min="11013" max="11016" width="9.33203125" style="50" customWidth="1"/>
    <col min="11017" max="11265" width="8.88671875" style="50"/>
    <col min="11266" max="11266" width="9.33203125" style="50" customWidth="1"/>
    <col min="11267" max="11267" width="6.6640625" style="50" customWidth="1"/>
    <col min="11268" max="11268" width="40.6640625" style="50" customWidth="1"/>
    <col min="11269" max="11272" width="9.33203125" style="50" customWidth="1"/>
    <col min="11273" max="11521" width="8.88671875" style="50"/>
    <col min="11522" max="11522" width="9.33203125" style="50" customWidth="1"/>
    <col min="11523" max="11523" width="6.6640625" style="50" customWidth="1"/>
    <col min="11524" max="11524" width="40.6640625" style="50" customWidth="1"/>
    <col min="11525" max="11528" width="9.33203125" style="50" customWidth="1"/>
    <col min="11529" max="11777" width="8.88671875" style="50"/>
    <col min="11778" max="11778" width="9.33203125" style="50" customWidth="1"/>
    <col min="11779" max="11779" width="6.6640625" style="50" customWidth="1"/>
    <col min="11780" max="11780" width="40.6640625" style="50" customWidth="1"/>
    <col min="11781" max="11784" width="9.33203125" style="50" customWidth="1"/>
    <col min="11785" max="12033" width="8.88671875" style="50"/>
    <col min="12034" max="12034" width="9.33203125" style="50" customWidth="1"/>
    <col min="12035" max="12035" width="6.6640625" style="50" customWidth="1"/>
    <col min="12036" max="12036" width="40.6640625" style="50" customWidth="1"/>
    <col min="12037" max="12040" width="9.33203125" style="50" customWidth="1"/>
    <col min="12041" max="12289" width="8.88671875" style="50"/>
    <col min="12290" max="12290" width="9.33203125" style="50" customWidth="1"/>
    <col min="12291" max="12291" width="6.6640625" style="50" customWidth="1"/>
    <col min="12292" max="12292" width="40.6640625" style="50" customWidth="1"/>
    <col min="12293" max="12296" width="9.33203125" style="50" customWidth="1"/>
    <col min="12297" max="12545" width="8.88671875" style="50"/>
    <col min="12546" max="12546" width="9.33203125" style="50" customWidth="1"/>
    <col min="12547" max="12547" width="6.6640625" style="50" customWidth="1"/>
    <col min="12548" max="12548" width="40.6640625" style="50" customWidth="1"/>
    <col min="12549" max="12552" width="9.33203125" style="50" customWidth="1"/>
    <col min="12553" max="12801" width="8.88671875" style="50"/>
    <col min="12802" max="12802" width="9.33203125" style="50" customWidth="1"/>
    <col min="12803" max="12803" width="6.6640625" style="50" customWidth="1"/>
    <col min="12804" max="12804" width="40.6640625" style="50" customWidth="1"/>
    <col min="12805" max="12808" width="9.33203125" style="50" customWidth="1"/>
    <col min="12809" max="13057" width="8.88671875" style="50"/>
    <col min="13058" max="13058" width="9.33203125" style="50" customWidth="1"/>
    <col min="13059" max="13059" width="6.6640625" style="50" customWidth="1"/>
    <col min="13060" max="13060" width="40.6640625" style="50" customWidth="1"/>
    <col min="13061" max="13064" width="9.33203125" style="50" customWidth="1"/>
    <col min="13065" max="13313" width="8.88671875" style="50"/>
    <col min="13314" max="13314" width="9.33203125" style="50" customWidth="1"/>
    <col min="13315" max="13315" width="6.6640625" style="50" customWidth="1"/>
    <col min="13316" max="13316" width="40.6640625" style="50" customWidth="1"/>
    <col min="13317" max="13320" width="9.33203125" style="50" customWidth="1"/>
    <col min="13321" max="13569" width="8.88671875" style="50"/>
    <col min="13570" max="13570" width="9.33203125" style="50" customWidth="1"/>
    <col min="13571" max="13571" width="6.6640625" style="50" customWidth="1"/>
    <col min="13572" max="13572" width="40.6640625" style="50" customWidth="1"/>
    <col min="13573" max="13576" width="9.33203125" style="50" customWidth="1"/>
    <col min="13577" max="13825" width="8.88671875" style="50"/>
    <col min="13826" max="13826" width="9.33203125" style="50" customWidth="1"/>
    <col min="13827" max="13827" width="6.6640625" style="50" customWidth="1"/>
    <col min="13828" max="13828" width="40.6640625" style="50" customWidth="1"/>
    <col min="13829" max="13832" width="9.33203125" style="50" customWidth="1"/>
    <col min="13833" max="14081" width="8.88671875" style="50"/>
    <col min="14082" max="14082" width="9.33203125" style="50" customWidth="1"/>
    <col min="14083" max="14083" width="6.6640625" style="50" customWidth="1"/>
    <col min="14084" max="14084" width="40.6640625" style="50" customWidth="1"/>
    <col min="14085" max="14088" width="9.33203125" style="50" customWidth="1"/>
    <col min="14089" max="14337" width="8.88671875" style="50"/>
    <col min="14338" max="14338" width="9.33203125" style="50" customWidth="1"/>
    <col min="14339" max="14339" width="6.6640625" style="50" customWidth="1"/>
    <col min="14340" max="14340" width="40.6640625" style="50" customWidth="1"/>
    <col min="14341" max="14344" width="9.33203125" style="50" customWidth="1"/>
    <col min="14345" max="14593" width="8.88671875" style="50"/>
    <col min="14594" max="14594" width="9.33203125" style="50" customWidth="1"/>
    <col min="14595" max="14595" width="6.6640625" style="50" customWidth="1"/>
    <col min="14596" max="14596" width="40.6640625" style="50" customWidth="1"/>
    <col min="14597" max="14600" width="9.33203125" style="50" customWidth="1"/>
    <col min="14601" max="14849" width="8.88671875" style="50"/>
    <col min="14850" max="14850" width="9.33203125" style="50" customWidth="1"/>
    <col min="14851" max="14851" width="6.6640625" style="50" customWidth="1"/>
    <col min="14852" max="14852" width="40.6640625" style="50" customWidth="1"/>
    <col min="14853" max="14856" width="9.33203125" style="50" customWidth="1"/>
    <col min="14857" max="15105" width="8.88671875" style="50"/>
    <col min="15106" max="15106" width="9.33203125" style="50" customWidth="1"/>
    <col min="15107" max="15107" width="6.6640625" style="50" customWidth="1"/>
    <col min="15108" max="15108" width="40.6640625" style="50" customWidth="1"/>
    <col min="15109" max="15112" width="9.33203125" style="50" customWidth="1"/>
    <col min="15113" max="15361" width="8.88671875" style="50"/>
    <col min="15362" max="15362" width="9.33203125" style="50" customWidth="1"/>
    <col min="15363" max="15363" width="6.6640625" style="50" customWidth="1"/>
    <col min="15364" max="15364" width="40.6640625" style="50" customWidth="1"/>
    <col min="15365" max="15368" width="9.33203125" style="50" customWidth="1"/>
    <col min="15369" max="15617" width="8.88671875" style="50"/>
    <col min="15618" max="15618" width="9.33203125" style="50" customWidth="1"/>
    <col min="15619" max="15619" width="6.6640625" style="50" customWidth="1"/>
    <col min="15620" max="15620" width="40.6640625" style="50" customWidth="1"/>
    <col min="15621" max="15624" width="9.33203125" style="50" customWidth="1"/>
    <col min="15625" max="15873" width="8.88671875" style="50"/>
    <col min="15874" max="15874" width="9.33203125" style="50" customWidth="1"/>
    <col min="15875" max="15875" width="6.6640625" style="50" customWidth="1"/>
    <col min="15876" max="15876" width="40.6640625" style="50" customWidth="1"/>
    <col min="15877" max="15880" width="9.33203125" style="50" customWidth="1"/>
    <col min="15881" max="16129" width="8.88671875" style="50"/>
    <col min="16130" max="16130" width="9.33203125" style="50" customWidth="1"/>
    <col min="16131" max="16131" width="6.6640625" style="50" customWidth="1"/>
    <col min="16132" max="16132" width="40.6640625" style="50" customWidth="1"/>
    <col min="16133" max="16136" width="9.33203125" style="50" customWidth="1"/>
    <col min="16137" max="16384" width="8.88671875" style="50"/>
  </cols>
  <sheetData>
    <row r="1" spans="1:10" ht="48" customHeight="1" x14ac:dyDescent="0.25">
      <c r="A1" s="48" t="s">
        <v>859</v>
      </c>
      <c r="B1" s="49"/>
      <c r="C1" s="49"/>
      <c r="D1" s="49"/>
      <c r="E1" s="461" t="s">
        <v>858</v>
      </c>
      <c r="F1" s="461"/>
      <c r="G1" s="461"/>
      <c r="H1" s="461"/>
    </row>
    <row r="2" spans="1:10" s="53" customFormat="1" x14ac:dyDescent="0.25">
      <c r="A2" s="51" t="s">
        <v>0</v>
      </c>
      <c r="B2" s="51"/>
      <c r="C2" s="109"/>
      <c r="D2" s="52" t="s">
        <v>1</v>
      </c>
      <c r="E2" s="52" t="s">
        <v>2</v>
      </c>
      <c r="F2" s="52" t="s">
        <v>3</v>
      </c>
      <c r="G2" s="52" t="s">
        <v>4</v>
      </c>
      <c r="H2" s="52" t="s">
        <v>5</v>
      </c>
      <c r="I2" s="323"/>
    </row>
    <row r="3" spans="1:10" s="53" customFormat="1" x14ac:dyDescent="0.25">
      <c r="A3" s="54"/>
      <c r="B3" s="54"/>
      <c r="C3" s="110"/>
      <c r="D3" s="55"/>
      <c r="E3" s="105"/>
      <c r="F3" s="105"/>
      <c r="G3" s="99"/>
      <c r="H3" s="99"/>
    </row>
    <row r="4" spans="1:10" s="53" customFormat="1" x14ac:dyDescent="0.25">
      <c r="A4" s="199"/>
      <c r="B4" s="199"/>
      <c r="C4" s="200"/>
      <c r="D4" s="73"/>
      <c r="E4" s="133"/>
      <c r="F4" s="133"/>
      <c r="G4" s="195"/>
      <c r="H4" s="195"/>
    </row>
    <row r="5" spans="1:10" s="53" customFormat="1" ht="26.4" x14ac:dyDescent="0.25">
      <c r="A5" s="199" t="s">
        <v>863</v>
      </c>
      <c r="B5" s="199"/>
      <c r="C5" s="200"/>
      <c r="D5" s="355" t="s">
        <v>860</v>
      </c>
      <c r="E5" s="132"/>
      <c r="F5" s="389"/>
      <c r="G5" s="198"/>
      <c r="H5" s="197"/>
    </row>
    <row r="6" spans="1:10" s="53" customFormat="1" ht="15.6" x14ac:dyDescent="0.25">
      <c r="A6" s="199"/>
      <c r="B6" s="199" t="s">
        <v>861</v>
      </c>
      <c r="C6" s="200"/>
      <c r="D6" s="68" t="s">
        <v>862</v>
      </c>
      <c r="E6" s="133" t="s">
        <v>83</v>
      </c>
      <c r="F6" s="362">
        <v>608.40060000000005</v>
      </c>
      <c r="G6" s="193"/>
      <c r="H6" s="100">
        <f t="shared" ref="H6" si="0">F6*G6</f>
        <v>0</v>
      </c>
      <c r="J6" s="363"/>
    </row>
    <row r="7" spans="1:10" s="53" customFormat="1" ht="15.6" x14ac:dyDescent="0.25">
      <c r="A7" s="199"/>
      <c r="B7" s="199" t="s">
        <v>864</v>
      </c>
      <c r="C7" s="200"/>
      <c r="D7" s="68" t="s">
        <v>865</v>
      </c>
      <c r="E7" s="133" t="s">
        <v>83</v>
      </c>
      <c r="F7" s="362">
        <v>2433.6024000000002</v>
      </c>
      <c r="G7" s="193"/>
      <c r="H7" s="100">
        <f t="shared" ref="H7" si="1">F7*G7</f>
        <v>0</v>
      </c>
      <c r="J7" s="363"/>
    </row>
    <row r="8" spans="1:10" s="53" customFormat="1" x14ac:dyDescent="0.25">
      <c r="A8" s="199" t="s">
        <v>987</v>
      </c>
      <c r="B8" s="199" t="s">
        <v>335</v>
      </c>
      <c r="C8" s="200"/>
      <c r="D8" s="138" t="s">
        <v>336</v>
      </c>
      <c r="E8" s="133"/>
      <c r="F8" s="362"/>
      <c r="G8" s="193"/>
      <c r="H8" s="100"/>
      <c r="J8" s="363"/>
    </row>
    <row r="9" spans="1:10" s="53" customFormat="1" ht="39.6" x14ac:dyDescent="0.25">
      <c r="A9" s="199"/>
      <c r="B9" s="199" t="s">
        <v>337</v>
      </c>
      <c r="C9" s="200"/>
      <c r="D9" s="73" t="s">
        <v>338</v>
      </c>
      <c r="E9" s="133" t="s">
        <v>83</v>
      </c>
      <c r="F9" s="362">
        <f>(F6+F7)</f>
        <v>3042.0030000000002</v>
      </c>
      <c r="G9" s="193"/>
      <c r="H9" s="197">
        <f>F9*G9</f>
        <v>0</v>
      </c>
      <c r="J9" s="326"/>
    </row>
    <row r="10" spans="1:10" s="53" customFormat="1" x14ac:dyDescent="0.25">
      <c r="A10" s="199"/>
      <c r="B10" s="199" t="s">
        <v>339</v>
      </c>
      <c r="C10" s="200"/>
      <c r="D10" s="138" t="s">
        <v>340</v>
      </c>
      <c r="E10" s="133"/>
      <c r="F10" s="362"/>
      <c r="G10" s="193"/>
      <c r="H10" s="100"/>
    </row>
    <row r="11" spans="1:10" s="53" customFormat="1" ht="26.4" x14ac:dyDescent="0.25">
      <c r="A11" s="199"/>
      <c r="B11" s="199" t="s">
        <v>341</v>
      </c>
      <c r="C11" s="200"/>
      <c r="D11" s="68" t="s">
        <v>343</v>
      </c>
      <c r="E11" s="133"/>
      <c r="F11" s="362"/>
      <c r="G11" s="193"/>
      <c r="H11" s="100"/>
      <c r="J11" s="326"/>
    </row>
    <row r="12" spans="1:10" s="53" customFormat="1" ht="28.8" customHeight="1" x14ac:dyDescent="0.25">
      <c r="A12" s="199"/>
      <c r="B12" s="199"/>
      <c r="C12" s="200" t="s">
        <v>15</v>
      </c>
      <c r="D12" s="73" t="s">
        <v>344</v>
      </c>
      <c r="E12" s="170" t="s">
        <v>986</v>
      </c>
      <c r="F12" s="362">
        <f>(F6+F7)*5</f>
        <v>15210.015000000001</v>
      </c>
      <c r="G12" s="193"/>
      <c r="H12" s="197">
        <f>F12*G12</f>
        <v>0</v>
      </c>
    </row>
    <row r="13" spans="1:10" s="53" customFormat="1" x14ac:dyDescent="0.25">
      <c r="A13" s="199"/>
      <c r="B13" s="199"/>
      <c r="C13" s="200"/>
      <c r="D13" s="113"/>
      <c r="E13" s="132"/>
      <c r="F13" s="133"/>
      <c r="G13" s="133"/>
      <c r="H13" s="194"/>
    </row>
    <row r="14" spans="1:10" s="53" customFormat="1" x14ac:dyDescent="0.25">
      <c r="A14" s="199"/>
      <c r="B14" s="199"/>
      <c r="C14" s="200"/>
      <c r="D14" s="68"/>
      <c r="E14" s="132"/>
      <c r="F14" s="198"/>
      <c r="G14" s="202"/>
      <c r="H14" s="197"/>
    </row>
    <row r="15" spans="1:10" s="53" customFormat="1" x14ac:dyDescent="0.25">
      <c r="A15" s="113"/>
      <c r="B15" s="113"/>
      <c r="C15" s="170"/>
      <c r="D15" s="113"/>
      <c r="E15" s="132"/>
      <c r="F15" s="133"/>
      <c r="G15" s="133"/>
      <c r="H15" s="197"/>
    </row>
    <row r="16" spans="1:10" s="53" customFormat="1" x14ac:dyDescent="0.25">
      <c r="A16" s="113"/>
      <c r="B16" s="113"/>
      <c r="C16" s="170"/>
      <c r="D16" s="113"/>
      <c r="E16" s="132"/>
      <c r="F16" s="133"/>
      <c r="G16" s="133"/>
      <c r="H16" s="197"/>
    </row>
    <row r="17" spans="1:8" x14ac:dyDescent="0.25">
      <c r="A17" s="73"/>
      <c r="B17" s="73"/>
      <c r="C17" s="170"/>
      <c r="D17" s="69"/>
      <c r="E17" s="133"/>
      <c r="F17" s="133"/>
      <c r="G17" s="133"/>
      <c r="H17" s="197"/>
    </row>
    <row r="18" spans="1:8" x14ac:dyDescent="0.25">
      <c r="A18" s="174" t="s">
        <v>12</v>
      </c>
      <c r="B18" s="174"/>
      <c r="C18" s="174"/>
      <c r="D18" s="174"/>
      <c r="E18" s="187"/>
      <c r="F18" s="192"/>
      <c r="G18" s="192"/>
      <c r="H18" s="179">
        <f>SUM(H5:H17)</f>
        <v>0</v>
      </c>
    </row>
  </sheetData>
  <customSheetViews>
    <customSheetView guid="{D9A5B569-290F-4F90-A43F-DD82022D6BA1}" showPageBreaks="1" printArea="1" view="pageBreakPreview">
      <selection activeCell="I1" sqref="I1:J1048576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1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  <customSheetView guid="{5F332EA1-66F9-4534-98C2-3792B5EB04BE}" showPageBreaks="1" printArea="1" view="pageBreakPreview">
      <selection activeCell="H10" sqref="H10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2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</customSheetViews>
  <mergeCells count="1">
    <mergeCell ref="E1:H1"/>
  </mergeCells>
  <pageMargins left="0.74803149606299213" right="0.74803149606299213" top="0.98425196850393704" bottom="0.98425196850393704" header="0.51181102362204722" footer="0.51181102362204722"/>
  <pageSetup paperSize="9" scale="58" firstPageNumber="14" orientation="portrait" useFirstPageNumber="1" r:id="rId3"/>
  <headerFooter alignWithMargins="0">
    <oddHeader>&amp;LCONTRACT SANRAL C.002-0.29-2018/1
FOR TRAINING AND CONSTRUCTION MANAGEMENT OF COMMUNITIES AND SMME CONTRACTORS ON OR NEAR NATIONAL ROAD R.573, SECTION 3 FROM KM 6.50 TO KM 13.30 - FROM SLOVO TO MOUTSIYA MALL</oddHeader>
    <oddFooter>&amp;RC-&amp;P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92D050"/>
  </sheetPr>
  <dimension ref="A1:I1048302"/>
  <sheetViews>
    <sheetView view="pageBreakPreview" topLeftCell="A13" zoomScaleNormal="100" zoomScaleSheetLayoutView="100" workbookViewId="0">
      <selection activeCell="G21" sqref="G21"/>
    </sheetView>
  </sheetViews>
  <sheetFormatPr defaultRowHeight="13.2" x14ac:dyDescent="0.25"/>
  <cols>
    <col min="1" max="1" width="9.33203125" style="264" customWidth="1"/>
    <col min="2" max="2" width="9" style="264" bestFit="1" customWidth="1"/>
    <col min="3" max="3" width="3.109375" style="264" bestFit="1" customWidth="1"/>
    <col min="4" max="4" width="40.6640625" style="264" customWidth="1"/>
    <col min="5" max="5" width="23.33203125" style="264" bestFit="1" customWidth="1"/>
    <col min="6" max="8" width="20.6640625" style="264" customWidth="1"/>
    <col min="9" max="257" width="8.88671875" style="264"/>
    <col min="258" max="258" width="9.33203125" style="264" customWidth="1"/>
    <col min="259" max="259" width="6.6640625" style="264" customWidth="1"/>
    <col min="260" max="260" width="40.6640625" style="264" customWidth="1"/>
    <col min="261" max="264" width="9.33203125" style="264" customWidth="1"/>
    <col min="265" max="513" width="8.88671875" style="264"/>
    <col min="514" max="514" width="9.33203125" style="264" customWidth="1"/>
    <col min="515" max="515" width="6.6640625" style="264" customWidth="1"/>
    <col min="516" max="516" width="40.6640625" style="264" customWidth="1"/>
    <col min="517" max="520" width="9.33203125" style="264" customWidth="1"/>
    <col min="521" max="769" width="8.88671875" style="264"/>
    <col min="770" max="770" width="9.33203125" style="264" customWidth="1"/>
    <col min="771" max="771" width="6.6640625" style="264" customWidth="1"/>
    <col min="772" max="772" width="40.6640625" style="264" customWidth="1"/>
    <col min="773" max="776" width="9.33203125" style="264" customWidth="1"/>
    <col min="777" max="1025" width="8.88671875" style="264"/>
    <col min="1026" max="1026" width="9.33203125" style="264" customWidth="1"/>
    <col min="1027" max="1027" width="6.6640625" style="264" customWidth="1"/>
    <col min="1028" max="1028" width="40.6640625" style="264" customWidth="1"/>
    <col min="1029" max="1032" width="9.33203125" style="264" customWidth="1"/>
    <col min="1033" max="1281" width="8.88671875" style="264"/>
    <col min="1282" max="1282" width="9.33203125" style="264" customWidth="1"/>
    <col min="1283" max="1283" width="6.6640625" style="264" customWidth="1"/>
    <col min="1284" max="1284" width="40.6640625" style="264" customWidth="1"/>
    <col min="1285" max="1288" width="9.33203125" style="264" customWidth="1"/>
    <col min="1289" max="1537" width="8.88671875" style="264"/>
    <col min="1538" max="1538" width="9.33203125" style="264" customWidth="1"/>
    <col min="1539" max="1539" width="6.6640625" style="264" customWidth="1"/>
    <col min="1540" max="1540" width="40.6640625" style="264" customWidth="1"/>
    <col min="1541" max="1544" width="9.33203125" style="264" customWidth="1"/>
    <col min="1545" max="1793" width="8.88671875" style="264"/>
    <col min="1794" max="1794" width="9.33203125" style="264" customWidth="1"/>
    <col min="1795" max="1795" width="6.6640625" style="264" customWidth="1"/>
    <col min="1796" max="1796" width="40.6640625" style="264" customWidth="1"/>
    <col min="1797" max="1800" width="9.33203125" style="264" customWidth="1"/>
    <col min="1801" max="2049" width="8.88671875" style="264"/>
    <col min="2050" max="2050" width="9.33203125" style="264" customWidth="1"/>
    <col min="2051" max="2051" width="6.6640625" style="264" customWidth="1"/>
    <col min="2052" max="2052" width="40.6640625" style="264" customWidth="1"/>
    <col min="2053" max="2056" width="9.33203125" style="264" customWidth="1"/>
    <col min="2057" max="2305" width="8.88671875" style="264"/>
    <col min="2306" max="2306" width="9.33203125" style="264" customWidth="1"/>
    <col min="2307" max="2307" width="6.6640625" style="264" customWidth="1"/>
    <col min="2308" max="2308" width="40.6640625" style="264" customWidth="1"/>
    <col min="2309" max="2312" width="9.33203125" style="264" customWidth="1"/>
    <col min="2313" max="2561" width="8.88671875" style="264"/>
    <col min="2562" max="2562" width="9.33203125" style="264" customWidth="1"/>
    <col min="2563" max="2563" width="6.6640625" style="264" customWidth="1"/>
    <col min="2564" max="2564" width="40.6640625" style="264" customWidth="1"/>
    <col min="2565" max="2568" width="9.33203125" style="264" customWidth="1"/>
    <col min="2569" max="2817" width="8.88671875" style="264"/>
    <col min="2818" max="2818" width="9.33203125" style="264" customWidth="1"/>
    <col min="2819" max="2819" width="6.6640625" style="264" customWidth="1"/>
    <col min="2820" max="2820" width="40.6640625" style="264" customWidth="1"/>
    <col min="2821" max="2824" width="9.33203125" style="264" customWidth="1"/>
    <col min="2825" max="3073" width="8.88671875" style="264"/>
    <col min="3074" max="3074" width="9.33203125" style="264" customWidth="1"/>
    <col min="3075" max="3075" width="6.6640625" style="264" customWidth="1"/>
    <col min="3076" max="3076" width="40.6640625" style="264" customWidth="1"/>
    <col min="3077" max="3080" width="9.33203125" style="264" customWidth="1"/>
    <col min="3081" max="3329" width="8.88671875" style="264"/>
    <col min="3330" max="3330" width="9.33203125" style="264" customWidth="1"/>
    <col min="3331" max="3331" width="6.6640625" style="264" customWidth="1"/>
    <col min="3332" max="3332" width="40.6640625" style="264" customWidth="1"/>
    <col min="3333" max="3336" width="9.33203125" style="264" customWidth="1"/>
    <col min="3337" max="3585" width="8.88671875" style="264"/>
    <col min="3586" max="3586" width="9.33203125" style="264" customWidth="1"/>
    <col min="3587" max="3587" width="6.6640625" style="264" customWidth="1"/>
    <col min="3588" max="3588" width="40.6640625" style="264" customWidth="1"/>
    <col min="3589" max="3592" width="9.33203125" style="264" customWidth="1"/>
    <col min="3593" max="3841" width="8.88671875" style="264"/>
    <col min="3842" max="3842" width="9.33203125" style="264" customWidth="1"/>
    <col min="3843" max="3843" width="6.6640625" style="264" customWidth="1"/>
    <col min="3844" max="3844" width="40.6640625" style="264" customWidth="1"/>
    <col min="3845" max="3848" width="9.33203125" style="264" customWidth="1"/>
    <col min="3849" max="4097" width="8.88671875" style="264"/>
    <col min="4098" max="4098" width="9.33203125" style="264" customWidth="1"/>
    <col min="4099" max="4099" width="6.6640625" style="264" customWidth="1"/>
    <col min="4100" max="4100" width="40.6640625" style="264" customWidth="1"/>
    <col min="4101" max="4104" width="9.33203125" style="264" customWidth="1"/>
    <col min="4105" max="4353" width="8.88671875" style="264"/>
    <col min="4354" max="4354" width="9.33203125" style="264" customWidth="1"/>
    <col min="4355" max="4355" width="6.6640625" style="264" customWidth="1"/>
    <col min="4356" max="4356" width="40.6640625" style="264" customWidth="1"/>
    <col min="4357" max="4360" width="9.33203125" style="264" customWidth="1"/>
    <col min="4361" max="4609" width="8.88671875" style="264"/>
    <col min="4610" max="4610" width="9.33203125" style="264" customWidth="1"/>
    <col min="4611" max="4611" width="6.6640625" style="264" customWidth="1"/>
    <col min="4612" max="4612" width="40.6640625" style="264" customWidth="1"/>
    <col min="4613" max="4616" width="9.33203125" style="264" customWidth="1"/>
    <col min="4617" max="4865" width="8.88671875" style="264"/>
    <col min="4866" max="4866" width="9.33203125" style="264" customWidth="1"/>
    <col min="4867" max="4867" width="6.6640625" style="264" customWidth="1"/>
    <col min="4868" max="4868" width="40.6640625" style="264" customWidth="1"/>
    <col min="4869" max="4872" width="9.33203125" style="264" customWidth="1"/>
    <col min="4873" max="5121" width="8.88671875" style="264"/>
    <col min="5122" max="5122" width="9.33203125" style="264" customWidth="1"/>
    <col min="5123" max="5123" width="6.6640625" style="264" customWidth="1"/>
    <col min="5124" max="5124" width="40.6640625" style="264" customWidth="1"/>
    <col min="5125" max="5128" width="9.33203125" style="264" customWidth="1"/>
    <col min="5129" max="5377" width="8.88671875" style="264"/>
    <col min="5378" max="5378" width="9.33203125" style="264" customWidth="1"/>
    <col min="5379" max="5379" width="6.6640625" style="264" customWidth="1"/>
    <col min="5380" max="5380" width="40.6640625" style="264" customWidth="1"/>
    <col min="5381" max="5384" width="9.33203125" style="264" customWidth="1"/>
    <col min="5385" max="5633" width="8.88671875" style="264"/>
    <col min="5634" max="5634" width="9.33203125" style="264" customWidth="1"/>
    <col min="5635" max="5635" width="6.6640625" style="264" customWidth="1"/>
    <col min="5636" max="5636" width="40.6640625" style="264" customWidth="1"/>
    <col min="5637" max="5640" width="9.33203125" style="264" customWidth="1"/>
    <col min="5641" max="5889" width="8.88671875" style="264"/>
    <col min="5890" max="5890" width="9.33203125" style="264" customWidth="1"/>
    <col min="5891" max="5891" width="6.6640625" style="264" customWidth="1"/>
    <col min="5892" max="5892" width="40.6640625" style="264" customWidth="1"/>
    <col min="5893" max="5896" width="9.33203125" style="264" customWidth="1"/>
    <col min="5897" max="6145" width="8.88671875" style="264"/>
    <col min="6146" max="6146" width="9.33203125" style="264" customWidth="1"/>
    <col min="6147" max="6147" width="6.6640625" style="264" customWidth="1"/>
    <col min="6148" max="6148" width="40.6640625" style="264" customWidth="1"/>
    <col min="6149" max="6152" width="9.33203125" style="264" customWidth="1"/>
    <col min="6153" max="6401" width="8.88671875" style="264"/>
    <col min="6402" max="6402" width="9.33203125" style="264" customWidth="1"/>
    <col min="6403" max="6403" width="6.6640625" style="264" customWidth="1"/>
    <col min="6404" max="6404" width="40.6640625" style="264" customWidth="1"/>
    <col min="6405" max="6408" width="9.33203125" style="264" customWidth="1"/>
    <col min="6409" max="6657" width="8.88671875" style="264"/>
    <col min="6658" max="6658" width="9.33203125" style="264" customWidth="1"/>
    <col min="6659" max="6659" width="6.6640625" style="264" customWidth="1"/>
    <col min="6660" max="6660" width="40.6640625" style="264" customWidth="1"/>
    <col min="6661" max="6664" width="9.33203125" style="264" customWidth="1"/>
    <col min="6665" max="6913" width="8.88671875" style="264"/>
    <col min="6914" max="6914" width="9.33203125" style="264" customWidth="1"/>
    <col min="6915" max="6915" width="6.6640625" style="264" customWidth="1"/>
    <col min="6916" max="6916" width="40.6640625" style="264" customWidth="1"/>
    <col min="6917" max="6920" width="9.33203125" style="264" customWidth="1"/>
    <col min="6921" max="7169" width="8.88671875" style="264"/>
    <col min="7170" max="7170" width="9.33203125" style="264" customWidth="1"/>
    <col min="7171" max="7171" width="6.6640625" style="264" customWidth="1"/>
    <col min="7172" max="7172" width="40.6640625" style="264" customWidth="1"/>
    <col min="7173" max="7176" width="9.33203125" style="264" customWidth="1"/>
    <col min="7177" max="7425" width="8.88671875" style="264"/>
    <col min="7426" max="7426" width="9.33203125" style="264" customWidth="1"/>
    <col min="7427" max="7427" width="6.6640625" style="264" customWidth="1"/>
    <col min="7428" max="7428" width="40.6640625" style="264" customWidth="1"/>
    <col min="7429" max="7432" width="9.33203125" style="264" customWidth="1"/>
    <col min="7433" max="7681" width="8.88671875" style="264"/>
    <col min="7682" max="7682" width="9.33203125" style="264" customWidth="1"/>
    <col min="7683" max="7683" width="6.6640625" style="264" customWidth="1"/>
    <col min="7684" max="7684" width="40.6640625" style="264" customWidth="1"/>
    <col min="7685" max="7688" width="9.33203125" style="264" customWidth="1"/>
    <col min="7689" max="7937" width="8.88671875" style="264"/>
    <col min="7938" max="7938" width="9.33203125" style="264" customWidth="1"/>
    <col min="7939" max="7939" width="6.6640625" style="264" customWidth="1"/>
    <col min="7940" max="7940" width="40.6640625" style="264" customWidth="1"/>
    <col min="7941" max="7944" width="9.33203125" style="264" customWidth="1"/>
    <col min="7945" max="8193" width="8.88671875" style="264"/>
    <col min="8194" max="8194" width="9.33203125" style="264" customWidth="1"/>
    <col min="8195" max="8195" width="6.6640625" style="264" customWidth="1"/>
    <col min="8196" max="8196" width="40.6640625" style="264" customWidth="1"/>
    <col min="8197" max="8200" width="9.33203125" style="264" customWidth="1"/>
    <col min="8201" max="8449" width="8.88671875" style="264"/>
    <col min="8450" max="8450" width="9.33203125" style="264" customWidth="1"/>
    <col min="8451" max="8451" width="6.6640625" style="264" customWidth="1"/>
    <col min="8452" max="8452" width="40.6640625" style="264" customWidth="1"/>
    <col min="8453" max="8456" width="9.33203125" style="264" customWidth="1"/>
    <col min="8457" max="8705" width="8.88671875" style="264"/>
    <col min="8706" max="8706" width="9.33203125" style="264" customWidth="1"/>
    <col min="8707" max="8707" width="6.6640625" style="264" customWidth="1"/>
    <col min="8708" max="8708" width="40.6640625" style="264" customWidth="1"/>
    <col min="8709" max="8712" width="9.33203125" style="264" customWidth="1"/>
    <col min="8713" max="8961" width="8.88671875" style="264"/>
    <col min="8962" max="8962" width="9.33203125" style="264" customWidth="1"/>
    <col min="8963" max="8963" width="6.6640625" style="264" customWidth="1"/>
    <col min="8964" max="8964" width="40.6640625" style="264" customWidth="1"/>
    <col min="8965" max="8968" width="9.33203125" style="264" customWidth="1"/>
    <col min="8969" max="9217" width="8.88671875" style="264"/>
    <col min="9218" max="9218" width="9.33203125" style="264" customWidth="1"/>
    <col min="9219" max="9219" width="6.6640625" style="264" customWidth="1"/>
    <col min="9220" max="9220" width="40.6640625" style="264" customWidth="1"/>
    <col min="9221" max="9224" width="9.33203125" style="264" customWidth="1"/>
    <col min="9225" max="9473" width="8.88671875" style="264"/>
    <col min="9474" max="9474" width="9.33203125" style="264" customWidth="1"/>
    <col min="9475" max="9475" width="6.6640625" style="264" customWidth="1"/>
    <col min="9476" max="9476" width="40.6640625" style="264" customWidth="1"/>
    <col min="9477" max="9480" width="9.33203125" style="264" customWidth="1"/>
    <col min="9481" max="9729" width="8.88671875" style="264"/>
    <col min="9730" max="9730" width="9.33203125" style="264" customWidth="1"/>
    <col min="9731" max="9731" width="6.6640625" style="264" customWidth="1"/>
    <col min="9732" max="9732" width="40.6640625" style="264" customWidth="1"/>
    <col min="9733" max="9736" width="9.33203125" style="264" customWidth="1"/>
    <col min="9737" max="9985" width="8.88671875" style="264"/>
    <col min="9986" max="9986" width="9.33203125" style="264" customWidth="1"/>
    <col min="9987" max="9987" width="6.6640625" style="264" customWidth="1"/>
    <col min="9988" max="9988" width="40.6640625" style="264" customWidth="1"/>
    <col min="9989" max="9992" width="9.33203125" style="264" customWidth="1"/>
    <col min="9993" max="10241" width="8.88671875" style="264"/>
    <col min="10242" max="10242" width="9.33203125" style="264" customWidth="1"/>
    <col min="10243" max="10243" width="6.6640625" style="264" customWidth="1"/>
    <col min="10244" max="10244" width="40.6640625" style="264" customWidth="1"/>
    <col min="10245" max="10248" width="9.33203125" style="264" customWidth="1"/>
    <col min="10249" max="10497" width="8.88671875" style="264"/>
    <col min="10498" max="10498" width="9.33203125" style="264" customWidth="1"/>
    <col min="10499" max="10499" width="6.6640625" style="264" customWidth="1"/>
    <col min="10500" max="10500" width="40.6640625" style="264" customWidth="1"/>
    <col min="10501" max="10504" width="9.33203125" style="264" customWidth="1"/>
    <col min="10505" max="10753" width="8.88671875" style="264"/>
    <col min="10754" max="10754" width="9.33203125" style="264" customWidth="1"/>
    <col min="10755" max="10755" width="6.6640625" style="264" customWidth="1"/>
    <col min="10756" max="10756" width="40.6640625" style="264" customWidth="1"/>
    <col min="10757" max="10760" width="9.33203125" style="264" customWidth="1"/>
    <col min="10761" max="11009" width="8.88671875" style="264"/>
    <col min="11010" max="11010" width="9.33203125" style="264" customWidth="1"/>
    <col min="11011" max="11011" width="6.6640625" style="264" customWidth="1"/>
    <col min="11012" max="11012" width="40.6640625" style="264" customWidth="1"/>
    <col min="11013" max="11016" width="9.33203125" style="264" customWidth="1"/>
    <col min="11017" max="11265" width="8.88671875" style="264"/>
    <col min="11266" max="11266" width="9.33203125" style="264" customWidth="1"/>
    <col min="11267" max="11267" width="6.6640625" style="264" customWidth="1"/>
    <col min="11268" max="11268" width="40.6640625" style="264" customWidth="1"/>
    <col min="11269" max="11272" width="9.33203125" style="264" customWidth="1"/>
    <col min="11273" max="11521" width="8.88671875" style="264"/>
    <col min="11522" max="11522" width="9.33203125" style="264" customWidth="1"/>
    <col min="11523" max="11523" width="6.6640625" style="264" customWidth="1"/>
    <col min="11524" max="11524" width="40.6640625" style="264" customWidth="1"/>
    <col min="11525" max="11528" width="9.33203125" style="264" customWidth="1"/>
    <col min="11529" max="11777" width="8.88671875" style="264"/>
    <col min="11778" max="11778" width="9.33203125" style="264" customWidth="1"/>
    <col min="11779" max="11779" width="6.6640625" style="264" customWidth="1"/>
    <col min="11780" max="11780" width="40.6640625" style="264" customWidth="1"/>
    <col min="11781" max="11784" width="9.33203125" style="264" customWidth="1"/>
    <col min="11785" max="12033" width="8.88671875" style="264"/>
    <col min="12034" max="12034" width="9.33203125" style="264" customWidth="1"/>
    <col min="12035" max="12035" width="6.6640625" style="264" customWidth="1"/>
    <col min="12036" max="12036" width="40.6640625" style="264" customWidth="1"/>
    <col min="12037" max="12040" width="9.33203125" style="264" customWidth="1"/>
    <col min="12041" max="12289" width="8.88671875" style="264"/>
    <col min="12290" max="12290" width="9.33203125" style="264" customWidth="1"/>
    <col min="12291" max="12291" width="6.6640625" style="264" customWidth="1"/>
    <col min="12292" max="12292" width="40.6640625" style="264" customWidth="1"/>
    <col min="12293" max="12296" width="9.33203125" style="264" customWidth="1"/>
    <col min="12297" max="12545" width="8.88671875" style="264"/>
    <col min="12546" max="12546" width="9.33203125" style="264" customWidth="1"/>
    <col min="12547" max="12547" width="6.6640625" style="264" customWidth="1"/>
    <col min="12548" max="12548" width="40.6640625" style="264" customWidth="1"/>
    <col min="12549" max="12552" width="9.33203125" style="264" customWidth="1"/>
    <col min="12553" max="12801" width="8.88671875" style="264"/>
    <col min="12802" max="12802" width="9.33203125" style="264" customWidth="1"/>
    <col min="12803" max="12803" width="6.6640625" style="264" customWidth="1"/>
    <col min="12804" max="12804" width="40.6640625" style="264" customWidth="1"/>
    <col min="12805" max="12808" width="9.33203125" style="264" customWidth="1"/>
    <col min="12809" max="13057" width="8.88671875" style="264"/>
    <col min="13058" max="13058" width="9.33203125" style="264" customWidth="1"/>
    <col min="13059" max="13059" width="6.6640625" style="264" customWidth="1"/>
    <col min="13060" max="13060" width="40.6640625" style="264" customWidth="1"/>
    <col min="13061" max="13064" width="9.33203125" style="264" customWidth="1"/>
    <col min="13065" max="13313" width="8.88671875" style="264"/>
    <col min="13314" max="13314" width="9.33203125" style="264" customWidth="1"/>
    <col min="13315" max="13315" width="6.6640625" style="264" customWidth="1"/>
    <col min="13316" max="13316" width="40.6640625" style="264" customWidth="1"/>
    <col min="13317" max="13320" width="9.33203125" style="264" customWidth="1"/>
    <col min="13321" max="13569" width="8.88671875" style="264"/>
    <col min="13570" max="13570" width="9.33203125" style="264" customWidth="1"/>
    <col min="13571" max="13571" width="6.6640625" style="264" customWidth="1"/>
    <col min="13572" max="13572" width="40.6640625" style="264" customWidth="1"/>
    <col min="13573" max="13576" width="9.33203125" style="264" customWidth="1"/>
    <col min="13577" max="13825" width="8.88671875" style="264"/>
    <col min="13826" max="13826" width="9.33203125" style="264" customWidth="1"/>
    <col min="13827" max="13827" width="6.6640625" style="264" customWidth="1"/>
    <col min="13828" max="13828" width="40.6640625" style="264" customWidth="1"/>
    <col min="13829" max="13832" width="9.33203125" style="264" customWidth="1"/>
    <col min="13833" max="14081" width="8.88671875" style="264"/>
    <col min="14082" max="14082" width="9.33203125" style="264" customWidth="1"/>
    <col min="14083" max="14083" width="6.6640625" style="264" customWidth="1"/>
    <col min="14084" max="14084" width="40.6640625" style="264" customWidth="1"/>
    <col min="14085" max="14088" width="9.33203125" style="264" customWidth="1"/>
    <col min="14089" max="14337" width="8.88671875" style="264"/>
    <col min="14338" max="14338" width="9.33203125" style="264" customWidth="1"/>
    <col min="14339" max="14339" width="6.6640625" style="264" customWidth="1"/>
    <col min="14340" max="14340" width="40.6640625" style="264" customWidth="1"/>
    <col min="14341" max="14344" width="9.33203125" style="264" customWidth="1"/>
    <col min="14345" max="14593" width="8.88671875" style="264"/>
    <col min="14594" max="14594" width="9.33203125" style="264" customWidth="1"/>
    <col min="14595" max="14595" width="6.6640625" style="264" customWidth="1"/>
    <col min="14596" max="14596" width="40.6640625" style="264" customWidth="1"/>
    <col min="14597" max="14600" width="9.33203125" style="264" customWidth="1"/>
    <col min="14601" max="14849" width="8.88671875" style="264"/>
    <col min="14850" max="14850" width="9.33203125" style="264" customWidth="1"/>
    <col min="14851" max="14851" width="6.6640625" style="264" customWidth="1"/>
    <col min="14852" max="14852" width="40.6640625" style="264" customWidth="1"/>
    <col min="14853" max="14856" width="9.33203125" style="264" customWidth="1"/>
    <col min="14857" max="15105" width="8.88671875" style="264"/>
    <col min="15106" max="15106" width="9.33203125" style="264" customWidth="1"/>
    <col min="15107" max="15107" width="6.6640625" style="264" customWidth="1"/>
    <col min="15108" max="15108" width="40.6640625" style="264" customWidth="1"/>
    <col min="15109" max="15112" width="9.33203125" style="264" customWidth="1"/>
    <col min="15113" max="15361" width="8.88671875" style="264"/>
    <col min="15362" max="15362" width="9.33203125" style="264" customWidth="1"/>
    <col min="15363" max="15363" width="6.6640625" style="264" customWidth="1"/>
    <col min="15364" max="15364" width="40.6640625" style="264" customWidth="1"/>
    <col min="15365" max="15368" width="9.33203125" style="264" customWidth="1"/>
    <col min="15369" max="15617" width="8.88671875" style="264"/>
    <col min="15618" max="15618" width="9.33203125" style="264" customWidth="1"/>
    <col min="15619" max="15619" width="6.6640625" style="264" customWidth="1"/>
    <col min="15620" max="15620" width="40.6640625" style="264" customWidth="1"/>
    <col min="15621" max="15624" width="9.33203125" style="264" customWidth="1"/>
    <col min="15625" max="15873" width="8.88671875" style="264"/>
    <col min="15874" max="15874" width="9.33203125" style="264" customWidth="1"/>
    <col min="15875" max="15875" width="6.6640625" style="264" customWidth="1"/>
    <col min="15876" max="15876" width="40.6640625" style="264" customWidth="1"/>
    <col min="15877" max="15880" width="9.33203125" style="264" customWidth="1"/>
    <col min="15881" max="16129" width="8.88671875" style="264"/>
    <col min="16130" max="16130" width="9.33203125" style="264" customWidth="1"/>
    <col min="16131" max="16131" width="6.6640625" style="264" customWidth="1"/>
    <col min="16132" max="16132" width="40.6640625" style="264" customWidth="1"/>
    <col min="16133" max="16136" width="9.33203125" style="264" customWidth="1"/>
    <col min="16137" max="16384" width="8.88671875" style="264"/>
  </cols>
  <sheetData>
    <row r="1" spans="1:9" ht="48" customHeight="1" x14ac:dyDescent="0.25">
      <c r="A1" s="290" t="s">
        <v>804</v>
      </c>
      <c r="B1" s="289"/>
      <c r="C1" s="289"/>
      <c r="D1" s="289"/>
      <c r="E1" s="468" t="s">
        <v>487</v>
      </c>
      <c r="F1" s="468"/>
      <c r="G1" s="468"/>
      <c r="H1" s="468"/>
    </row>
    <row r="2" spans="1:9" x14ac:dyDescent="0.25">
      <c r="A2" s="288" t="s">
        <v>0</v>
      </c>
      <c r="B2" s="288"/>
      <c r="C2" s="287"/>
      <c r="D2" s="286" t="s">
        <v>1</v>
      </c>
      <c r="E2" s="286" t="s">
        <v>2</v>
      </c>
      <c r="F2" s="286" t="s">
        <v>3</v>
      </c>
      <c r="G2" s="286" t="s">
        <v>4</v>
      </c>
      <c r="H2" s="286" t="s">
        <v>5</v>
      </c>
      <c r="I2" s="285" t="s">
        <v>659</v>
      </c>
    </row>
    <row r="3" spans="1:9" x14ac:dyDescent="0.25">
      <c r="A3" s="284"/>
      <c r="B3" s="284"/>
      <c r="C3" s="283"/>
      <c r="D3" s="280"/>
      <c r="E3" s="279"/>
      <c r="F3" s="279"/>
      <c r="G3" s="278"/>
      <c r="H3" s="278"/>
    </row>
    <row r="4" spans="1:9" x14ac:dyDescent="0.25">
      <c r="A4" s="282"/>
      <c r="B4" s="282"/>
      <c r="C4" s="281"/>
      <c r="D4" s="280"/>
      <c r="E4" s="279"/>
      <c r="F4" s="279"/>
      <c r="G4" s="278"/>
      <c r="H4" s="278"/>
    </row>
    <row r="5" spans="1:9" ht="26.4" x14ac:dyDescent="0.25">
      <c r="A5" s="277" t="s">
        <v>488</v>
      </c>
      <c r="B5" s="277"/>
      <c r="C5" s="276"/>
      <c r="D5" s="275" t="s">
        <v>489</v>
      </c>
      <c r="E5" s="270"/>
      <c r="F5" s="390"/>
      <c r="G5" s="270"/>
      <c r="H5" s="197"/>
    </row>
    <row r="6" spans="1:9" ht="15.6" x14ac:dyDescent="0.25">
      <c r="A6" s="277"/>
      <c r="B6" s="277" t="s">
        <v>490</v>
      </c>
      <c r="C6" s="276"/>
      <c r="D6" s="274" t="s">
        <v>826</v>
      </c>
      <c r="E6" s="270" t="s">
        <v>83</v>
      </c>
      <c r="F6" s="391">
        <v>3309.0184769175667</v>
      </c>
      <c r="G6" s="193"/>
      <c r="H6" s="100">
        <f>F6*G6</f>
        <v>0</v>
      </c>
    </row>
    <row r="7" spans="1:9" ht="15.6" x14ac:dyDescent="0.25">
      <c r="A7" s="277"/>
      <c r="B7" s="277" t="s">
        <v>491</v>
      </c>
      <c r="C7" s="276"/>
      <c r="D7" s="274" t="s">
        <v>485</v>
      </c>
      <c r="E7" s="270" t="s">
        <v>83</v>
      </c>
      <c r="F7" s="391">
        <v>165.45092384587829</v>
      </c>
      <c r="G7" s="193"/>
      <c r="H7" s="100">
        <f>F7*G7</f>
        <v>0</v>
      </c>
    </row>
    <row r="8" spans="1:9" ht="26.4" x14ac:dyDescent="0.25">
      <c r="A8" s="277" t="s">
        <v>492</v>
      </c>
      <c r="B8" s="277"/>
      <c r="C8" s="276"/>
      <c r="D8" s="275" t="s">
        <v>493</v>
      </c>
      <c r="E8" s="270"/>
      <c r="F8" s="390"/>
      <c r="G8" s="270"/>
      <c r="H8" s="197"/>
    </row>
    <row r="9" spans="1:9" ht="15.6" x14ac:dyDescent="0.25">
      <c r="A9" s="277"/>
      <c r="B9" s="277" t="s">
        <v>494</v>
      </c>
      <c r="C9" s="276"/>
      <c r="D9" s="274" t="s">
        <v>484</v>
      </c>
      <c r="E9" s="270" t="s">
        <v>83</v>
      </c>
      <c r="F9" s="391">
        <v>7160.2719999999999</v>
      </c>
      <c r="G9" s="193"/>
      <c r="H9" s="100">
        <f>F9*G9</f>
        <v>0</v>
      </c>
    </row>
    <row r="10" spans="1:9" ht="15.6" x14ac:dyDescent="0.25">
      <c r="A10" s="274"/>
      <c r="B10" s="274" t="s">
        <v>495</v>
      </c>
      <c r="C10" s="272"/>
      <c r="D10" s="274" t="s">
        <v>485</v>
      </c>
      <c r="E10" s="270" t="s">
        <v>83</v>
      </c>
      <c r="F10" s="391">
        <v>716.02719999999999</v>
      </c>
      <c r="G10" s="193"/>
      <c r="H10" s="100">
        <f>F10*G10</f>
        <v>0</v>
      </c>
    </row>
    <row r="11" spans="1:9" ht="39.6" x14ac:dyDescent="0.25">
      <c r="A11" s="274" t="s">
        <v>497</v>
      </c>
      <c r="B11" s="274"/>
      <c r="C11" s="272"/>
      <c r="D11" s="275" t="s">
        <v>498</v>
      </c>
      <c r="E11" s="270"/>
      <c r="F11" s="390"/>
      <c r="G11" s="270"/>
      <c r="H11" s="197"/>
    </row>
    <row r="12" spans="1:9" ht="26.4" x14ac:dyDescent="0.25">
      <c r="A12" s="274"/>
      <c r="B12" s="274" t="s">
        <v>499</v>
      </c>
      <c r="C12" s="272"/>
      <c r="D12" s="274" t="s">
        <v>496</v>
      </c>
      <c r="E12" s="270" t="s">
        <v>83</v>
      </c>
      <c r="F12" s="391">
        <v>6768.7589948964714</v>
      </c>
      <c r="G12" s="193"/>
      <c r="H12" s="100">
        <f>F12*G12</f>
        <v>0</v>
      </c>
    </row>
    <row r="13" spans="1:9" ht="15.6" x14ac:dyDescent="0.25">
      <c r="A13" s="274"/>
      <c r="B13" s="274" t="s">
        <v>500</v>
      </c>
      <c r="C13" s="272"/>
      <c r="D13" s="274" t="s">
        <v>485</v>
      </c>
      <c r="E13" s="270" t="s">
        <v>83</v>
      </c>
      <c r="F13" s="392">
        <v>1692.1897487241179</v>
      </c>
      <c r="G13" s="193"/>
      <c r="H13" s="100">
        <f>F13*G13</f>
        <v>0</v>
      </c>
    </row>
    <row r="14" spans="1:9" x14ac:dyDescent="0.25">
      <c r="A14" s="274" t="s">
        <v>501</v>
      </c>
      <c r="B14" s="274"/>
      <c r="C14" s="272"/>
      <c r="D14" s="275" t="s">
        <v>502</v>
      </c>
      <c r="E14" s="270"/>
      <c r="F14" s="390"/>
      <c r="G14" s="270"/>
      <c r="H14" s="197"/>
    </row>
    <row r="15" spans="1:9" x14ac:dyDescent="0.25">
      <c r="A15" s="274"/>
      <c r="B15" s="274" t="s">
        <v>503</v>
      </c>
      <c r="C15" s="272"/>
      <c r="D15" s="274" t="s">
        <v>504</v>
      </c>
      <c r="E15" s="270"/>
      <c r="F15" s="390"/>
      <c r="G15" s="270"/>
      <c r="H15" s="197"/>
    </row>
    <row r="16" spans="1:9" ht="26.4" x14ac:dyDescent="0.25">
      <c r="A16" s="274"/>
      <c r="B16" s="274"/>
      <c r="C16" s="272" t="s">
        <v>30</v>
      </c>
      <c r="D16" s="274" t="s">
        <v>39</v>
      </c>
      <c r="E16" s="270" t="s">
        <v>547</v>
      </c>
      <c r="F16" s="393">
        <v>10</v>
      </c>
      <c r="G16" s="193"/>
      <c r="H16" s="100">
        <f>F16*G16</f>
        <v>0</v>
      </c>
    </row>
    <row r="17" spans="1:8" ht="26.4" x14ac:dyDescent="0.25">
      <c r="A17" s="274"/>
      <c r="B17" s="274"/>
      <c r="C17" s="272" t="s">
        <v>20</v>
      </c>
      <c r="D17" s="274" t="s">
        <v>505</v>
      </c>
      <c r="E17" s="270" t="s">
        <v>547</v>
      </c>
      <c r="F17" s="391">
        <v>7343.7</v>
      </c>
      <c r="G17" s="193"/>
      <c r="H17" s="100">
        <f>F17*G17</f>
        <v>0</v>
      </c>
    </row>
    <row r="18" spans="1:8" x14ac:dyDescent="0.25">
      <c r="A18" s="199" t="s">
        <v>987</v>
      </c>
      <c r="B18" s="274"/>
      <c r="C18" s="412"/>
      <c r="D18" s="413" t="s">
        <v>992</v>
      </c>
      <c r="E18" s="270"/>
      <c r="F18" s="391"/>
      <c r="G18" s="193"/>
      <c r="H18" s="100"/>
    </row>
    <row r="19" spans="1:8" x14ac:dyDescent="0.25">
      <c r="B19" s="54"/>
      <c r="C19" s="136"/>
      <c r="D19" s="138" t="s">
        <v>336</v>
      </c>
      <c r="E19" s="270"/>
      <c r="F19" s="391"/>
      <c r="G19" s="193"/>
      <c r="H19" s="100"/>
    </row>
    <row r="20" spans="1:8" ht="26.4" x14ac:dyDescent="0.25">
      <c r="A20" s="199"/>
      <c r="B20" s="58" t="s">
        <v>993</v>
      </c>
      <c r="C20" s="136"/>
      <c r="D20" s="68" t="s">
        <v>994</v>
      </c>
      <c r="E20" s="270" t="s">
        <v>83</v>
      </c>
      <c r="F20" s="391">
        <f>(F13+F12)*0.5</f>
        <v>4230.4743718102945</v>
      </c>
      <c r="G20" s="193"/>
      <c r="H20" s="100">
        <f>F20*G20</f>
        <v>0</v>
      </c>
    </row>
    <row r="21" spans="1:8" ht="39.6" x14ac:dyDescent="0.25">
      <c r="A21" s="274"/>
      <c r="B21" s="58" t="s">
        <v>337</v>
      </c>
      <c r="C21" s="139"/>
      <c r="D21" s="118" t="s">
        <v>338</v>
      </c>
      <c r="E21" s="270" t="s">
        <v>83</v>
      </c>
      <c r="F21" s="391">
        <f>(F13+F12)*0.5</f>
        <v>4230.4743718102945</v>
      </c>
      <c r="G21" s="193"/>
      <c r="H21" s="100">
        <f>F21*G21</f>
        <v>0</v>
      </c>
    </row>
    <row r="22" spans="1:8" x14ac:dyDescent="0.25">
      <c r="A22" s="274"/>
      <c r="B22" s="58"/>
      <c r="C22" s="139"/>
      <c r="D22" s="120" t="s">
        <v>340</v>
      </c>
      <c r="E22" s="270"/>
      <c r="F22" s="391"/>
      <c r="G22" s="193"/>
      <c r="H22" s="100"/>
    </row>
    <row r="23" spans="1:8" ht="26.4" x14ac:dyDescent="0.25">
      <c r="A23" s="274"/>
      <c r="B23" s="199" t="s">
        <v>341</v>
      </c>
      <c r="C23" s="200"/>
      <c r="D23" s="68" t="s">
        <v>343</v>
      </c>
      <c r="E23" s="133"/>
      <c r="F23" s="362"/>
      <c r="G23" s="193"/>
      <c r="H23" s="100"/>
    </row>
    <row r="24" spans="1:8" ht="39.6" x14ac:dyDescent="0.25">
      <c r="A24" s="199"/>
      <c r="B24" s="199"/>
      <c r="C24" s="200" t="s">
        <v>15</v>
      </c>
      <c r="D24" s="73" t="s">
        <v>988</v>
      </c>
      <c r="E24" s="170" t="s">
        <v>986</v>
      </c>
      <c r="F24" s="362">
        <f>(F6+F7)*5+(F9+F10)*2+(F12+F13)*3</f>
        <v>58507.791634678993</v>
      </c>
      <c r="G24" s="193"/>
      <c r="H24" s="197">
        <f>F24*G24</f>
        <v>0</v>
      </c>
    </row>
    <row r="25" spans="1:8" x14ac:dyDescent="0.25">
      <c r="A25" s="273"/>
      <c r="B25" s="273"/>
      <c r="C25" s="272"/>
      <c r="D25" s="271"/>
      <c r="E25" s="270"/>
      <c r="F25" s="394"/>
      <c r="G25" s="269"/>
      <c r="H25" s="197"/>
    </row>
    <row r="26" spans="1:8" x14ac:dyDescent="0.25">
      <c r="A26" s="268" t="s">
        <v>12</v>
      </c>
      <c r="B26" s="268"/>
      <c r="C26" s="268"/>
      <c r="D26" s="268"/>
      <c r="E26" s="267"/>
      <c r="F26" s="266"/>
      <c r="G26" s="266"/>
      <c r="H26" s="179">
        <f>SUM(H5:H25)</f>
        <v>0</v>
      </c>
    </row>
    <row r="1048302" spans="5:5" x14ac:dyDescent="0.25">
      <c r="E1048302" s="265"/>
    </row>
  </sheetData>
  <customSheetViews>
    <customSheetView guid="{D9A5B569-290F-4F90-A43F-DD82022D6BA1}" showPageBreaks="1" printArea="1" view="pageBreakPreview" topLeftCell="A13">
      <selection activeCell="G21" sqref="G21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1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  <customSheetView guid="{5F332EA1-66F9-4534-98C2-3792B5EB04BE}" showPageBreaks="1" printArea="1" view="pageBreakPreview">
      <selection activeCell="H23" sqref="H23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2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</customSheetViews>
  <mergeCells count="1">
    <mergeCell ref="E1:H1"/>
  </mergeCells>
  <pageMargins left="0.74803149606299213" right="0.74803149606299213" top="0.98425196850393704" bottom="0.98425196850393704" header="0.51181102362204722" footer="0.51181102362204722"/>
  <pageSetup paperSize="9" scale="58" firstPageNumber="14" orientation="portrait" useFirstPageNumber="1" r:id="rId3"/>
  <headerFooter alignWithMargins="0">
    <oddHeader>&amp;LCONTRACT SANRAL C.002-0.29-2018/1
FOR TRAINING AND CONSTRUCTION MANAGEMENT OF COMMUNITIES AND SMME CONTRACTORS ON OR NEAR NATIONAL ROAD R.573, SECTION 3 FROM KM 6.50 TO KM 13.30 - FROM SLOVO TO MOUTSIYA MALL</oddHeader>
    <oddFooter>&amp;RC-&amp;P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8">
    <tabColor rgb="FF92D050"/>
  </sheetPr>
  <dimension ref="A1:J17"/>
  <sheetViews>
    <sheetView view="pageBreakPreview" zoomScaleNormal="100" zoomScaleSheetLayoutView="100" workbookViewId="0">
      <selection activeCell="I1" sqref="I1:I1048576"/>
    </sheetView>
  </sheetViews>
  <sheetFormatPr defaultRowHeight="13.2" x14ac:dyDescent="0.25"/>
  <cols>
    <col min="1" max="1" width="9.33203125" style="50" customWidth="1"/>
    <col min="2" max="2" width="9" style="90" bestFit="1" customWidth="1"/>
    <col min="3" max="3" width="3.6640625" style="90" customWidth="1"/>
    <col min="4" max="4" width="40.6640625" style="50" customWidth="1"/>
    <col min="5" max="5" width="23.33203125" style="50" bestFit="1" customWidth="1"/>
    <col min="6" max="8" width="20.6640625" style="50" customWidth="1"/>
    <col min="9" max="257" width="9.109375" style="50"/>
    <col min="258" max="258" width="9.33203125" style="50" customWidth="1"/>
    <col min="259" max="259" width="6.6640625" style="50" customWidth="1"/>
    <col min="260" max="260" width="40.6640625" style="50" customWidth="1"/>
    <col min="261" max="264" width="9.33203125" style="50" customWidth="1"/>
    <col min="265" max="513" width="9.109375" style="50"/>
    <col min="514" max="514" width="9.33203125" style="50" customWidth="1"/>
    <col min="515" max="515" width="6.6640625" style="50" customWidth="1"/>
    <col min="516" max="516" width="40.6640625" style="50" customWidth="1"/>
    <col min="517" max="520" width="9.33203125" style="50" customWidth="1"/>
    <col min="521" max="769" width="9.109375" style="50"/>
    <col min="770" max="770" width="9.33203125" style="50" customWidth="1"/>
    <col min="771" max="771" width="6.6640625" style="50" customWidth="1"/>
    <col min="772" max="772" width="40.6640625" style="50" customWidth="1"/>
    <col min="773" max="776" width="9.33203125" style="50" customWidth="1"/>
    <col min="777" max="1025" width="9.109375" style="50"/>
    <col min="1026" max="1026" width="9.33203125" style="50" customWidth="1"/>
    <col min="1027" max="1027" width="6.6640625" style="50" customWidth="1"/>
    <col min="1028" max="1028" width="40.6640625" style="50" customWidth="1"/>
    <col min="1029" max="1032" width="9.33203125" style="50" customWidth="1"/>
    <col min="1033" max="1281" width="9.109375" style="50"/>
    <col min="1282" max="1282" width="9.33203125" style="50" customWidth="1"/>
    <col min="1283" max="1283" width="6.6640625" style="50" customWidth="1"/>
    <col min="1284" max="1284" width="40.6640625" style="50" customWidth="1"/>
    <col min="1285" max="1288" width="9.33203125" style="50" customWidth="1"/>
    <col min="1289" max="1537" width="9.109375" style="50"/>
    <col min="1538" max="1538" width="9.33203125" style="50" customWidth="1"/>
    <col min="1539" max="1539" width="6.6640625" style="50" customWidth="1"/>
    <col min="1540" max="1540" width="40.6640625" style="50" customWidth="1"/>
    <col min="1541" max="1544" width="9.33203125" style="50" customWidth="1"/>
    <col min="1545" max="1793" width="9.109375" style="50"/>
    <col min="1794" max="1794" width="9.33203125" style="50" customWidth="1"/>
    <col min="1795" max="1795" width="6.6640625" style="50" customWidth="1"/>
    <col min="1796" max="1796" width="40.6640625" style="50" customWidth="1"/>
    <col min="1797" max="1800" width="9.33203125" style="50" customWidth="1"/>
    <col min="1801" max="2049" width="9.109375" style="50"/>
    <col min="2050" max="2050" width="9.33203125" style="50" customWidth="1"/>
    <col min="2051" max="2051" width="6.6640625" style="50" customWidth="1"/>
    <col min="2052" max="2052" width="40.6640625" style="50" customWidth="1"/>
    <col min="2053" max="2056" width="9.33203125" style="50" customWidth="1"/>
    <col min="2057" max="2305" width="9.109375" style="50"/>
    <col min="2306" max="2306" width="9.33203125" style="50" customWidth="1"/>
    <col min="2307" max="2307" width="6.6640625" style="50" customWidth="1"/>
    <col min="2308" max="2308" width="40.6640625" style="50" customWidth="1"/>
    <col min="2309" max="2312" width="9.33203125" style="50" customWidth="1"/>
    <col min="2313" max="2561" width="9.109375" style="50"/>
    <col min="2562" max="2562" width="9.33203125" style="50" customWidth="1"/>
    <col min="2563" max="2563" width="6.6640625" style="50" customWidth="1"/>
    <col min="2564" max="2564" width="40.6640625" style="50" customWidth="1"/>
    <col min="2565" max="2568" width="9.33203125" style="50" customWidth="1"/>
    <col min="2569" max="2817" width="9.109375" style="50"/>
    <col min="2818" max="2818" width="9.33203125" style="50" customWidth="1"/>
    <col min="2819" max="2819" width="6.6640625" style="50" customWidth="1"/>
    <col min="2820" max="2820" width="40.6640625" style="50" customWidth="1"/>
    <col min="2821" max="2824" width="9.33203125" style="50" customWidth="1"/>
    <col min="2825" max="3073" width="9.109375" style="50"/>
    <col min="3074" max="3074" width="9.33203125" style="50" customWidth="1"/>
    <col min="3075" max="3075" width="6.6640625" style="50" customWidth="1"/>
    <col min="3076" max="3076" width="40.6640625" style="50" customWidth="1"/>
    <col min="3077" max="3080" width="9.33203125" style="50" customWidth="1"/>
    <col min="3081" max="3329" width="9.109375" style="50"/>
    <col min="3330" max="3330" width="9.33203125" style="50" customWidth="1"/>
    <col min="3331" max="3331" width="6.6640625" style="50" customWidth="1"/>
    <col min="3332" max="3332" width="40.6640625" style="50" customWidth="1"/>
    <col min="3333" max="3336" width="9.33203125" style="50" customWidth="1"/>
    <col min="3337" max="3585" width="9.109375" style="50"/>
    <col min="3586" max="3586" width="9.33203125" style="50" customWidth="1"/>
    <col min="3587" max="3587" width="6.6640625" style="50" customWidth="1"/>
    <col min="3588" max="3588" width="40.6640625" style="50" customWidth="1"/>
    <col min="3589" max="3592" width="9.33203125" style="50" customWidth="1"/>
    <col min="3593" max="3841" width="9.109375" style="50"/>
    <col min="3842" max="3842" width="9.33203125" style="50" customWidth="1"/>
    <col min="3843" max="3843" width="6.6640625" style="50" customWidth="1"/>
    <col min="3844" max="3844" width="40.6640625" style="50" customWidth="1"/>
    <col min="3845" max="3848" width="9.33203125" style="50" customWidth="1"/>
    <col min="3849" max="4097" width="9.109375" style="50"/>
    <col min="4098" max="4098" width="9.33203125" style="50" customWidth="1"/>
    <col min="4099" max="4099" width="6.6640625" style="50" customWidth="1"/>
    <col min="4100" max="4100" width="40.6640625" style="50" customWidth="1"/>
    <col min="4101" max="4104" width="9.33203125" style="50" customWidth="1"/>
    <col min="4105" max="4353" width="9.109375" style="50"/>
    <col min="4354" max="4354" width="9.33203125" style="50" customWidth="1"/>
    <col min="4355" max="4355" width="6.6640625" style="50" customWidth="1"/>
    <col min="4356" max="4356" width="40.6640625" style="50" customWidth="1"/>
    <col min="4357" max="4360" width="9.33203125" style="50" customWidth="1"/>
    <col min="4361" max="4609" width="9.109375" style="50"/>
    <col min="4610" max="4610" width="9.33203125" style="50" customWidth="1"/>
    <col min="4611" max="4611" width="6.6640625" style="50" customWidth="1"/>
    <col min="4612" max="4612" width="40.6640625" style="50" customWidth="1"/>
    <col min="4613" max="4616" width="9.33203125" style="50" customWidth="1"/>
    <col min="4617" max="4865" width="9.109375" style="50"/>
    <col min="4866" max="4866" width="9.33203125" style="50" customWidth="1"/>
    <col min="4867" max="4867" width="6.6640625" style="50" customWidth="1"/>
    <col min="4868" max="4868" width="40.6640625" style="50" customWidth="1"/>
    <col min="4869" max="4872" width="9.33203125" style="50" customWidth="1"/>
    <col min="4873" max="5121" width="9.109375" style="50"/>
    <col min="5122" max="5122" width="9.33203125" style="50" customWidth="1"/>
    <col min="5123" max="5123" width="6.6640625" style="50" customWidth="1"/>
    <col min="5124" max="5124" width="40.6640625" style="50" customWidth="1"/>
    <col min="5125" max="5128" width="9.33203125" style="50" customWidth="1"/>
    <col min="5129" max="5377" width="9.109375" style="50"/>
    <col min="5378" max="5378" width="9.33203125" style="50" customWidth="1"/>
    <col min="5379" max="5379" width="6.6640625" style="50" customWidth="1"/>
    <col min="5380" max="5380" width="40.6640625" style="50" customWidth="1"/>
    <col min="5381" max="5384" width="9.33203125" style="50" customWidth="1"/>
    <col min="5385" max="5633" width="9.109375" style="50"/>
    <col min="5634" max="5634" width="9.33203125" style="50" customWidth="1"/>
    <col min="5635" max="5635" width="6.6640625" style="50" customWidth="1"/>
    <col min="5636" max="5636" width="40.6640625" style="50" customWidth="1"/>
    <col min="5637" max="5640" width="9.33203125" style="50" customWidth="1"/>
    <col min="5641" max="5889" width="9.109375" style="50"/>
    <col min="5890" max="5890" width="9.33203125" style="50" customWidth="1"/>
    <col min="5891" max="5891" width="6.6640625" style="50" customWidth="1"/>
    <col min="5892" max="5892" width="40.6640625" style="50" customWidth="1"/>
    <col min="5893" max="5896" width="9.33203125" style="50" customWidth="1"/>
    <col min="5897" max="6145" width="9.109375" style="50"/>
    <col min="6146" max="6146" width="9.33203125" style="50" customWidth="1"/>
    <col min="6147" max="6147" width="6.6640625" style="50" customWidth="1"/>
    <col min="6148" max="6148" width="40.6640625" style="50" customWidth="1"/>
    <col min="6149" max="6152" width="9.33203125" style="50" customWidth="1"/>
    <col min="6153" max="6401" width="9.109375" style="50"/>
    <col min="6402" max="6402" width="9.33203125" style="50" customWidth="1"/>
    <col min="6403" max="6403" width="6.6640625" style="50" customWidth="1"/>
    <col min="6404" max="6404" width="40.6640625" style="50" customWidth="1"/>
    <col min="6405" max="6408" width="9.33203125" style="50" customWidth="1"/>
    <col min="6409" max="6657" width="9.109375" style="50"/>
    <col min="6658" max="6658" width="9.33203125" style="50" customWidth="1"/>
    <col min="6659" max="6659" width="6.6640625" style="50" customWidth="1"/>
    <col min="6660" max="6660" width="40.6640625" style="50" customWidth="1"/>
    <col min="6661" max="6664" width="9.33203125" style="50" customWidth="1"/>
    <col min="6665" max="6913" width="9.109375" style="50"/>
    <col min="6914" max="6914" width="9.33203125" style="50" customWidth="1"/>
    <col min="6915" max="6915" width="6.6640625" style="50" customWidth="1"/>
    <col min="6916" max="6916" width="40.6640625" style="50" customWidth="1"/>
    <col min="6917" max="6920" width="9.33203125" style="50" customWidth="1"/>
    <col min="6921" max="7169" width="9.109375" style="50"/>
    <col min="7170" max="7170" width="9.33203125" style="50" customWidth="1"/>
    <col min="7171" max="7171" width="6.6640625" style="50" customWidth="1"/>
    <col min="7172" max="7172" width="40.6640625" style="50" customWidth="1"/>
    <col min="7173" max="7176" width="9.33203125" style="50" customWidth="1"/>
    <col min="7177" max="7425" width="9.109375" style="50"/>
    <col min="7426" max="7426" width="9.33203125" style="50" customWidth="1"/>
    <col min="7427" max="7427" width="6.6640625" style="50" customWidth="1"/>
    <col min="7428" max="7428" width="40.6640625" style="50" customWidth="1"/>
    <col min="7429" max="7432" width="9.33203125" style="50" customWidth="1"/>
    <col min="7433" max="7681" width="9.109375" style="50"/>
    <col min="7682" max="7682" width="9.33203125" style="50" customWidth="1"/>
    <col min="7683" max="7683" width="6.6640625" style="50" customWidth="1"/>
    <col min="7684" max="7684" width="40.6640625" style="50" customWidth="1"/>
    <col min="7685" max="7688" width="9.33203125" style="50" customWidth="1"/>
    <col min="7689" max="7937" width="9.109375" style="50"/>
    <col min="7938" max="7938" width="9.33203125" style="50" customWidth="1"/>
    <col min="7939" max="7939" width="6.6640625" style="50" customWidth="1"/>
    <col min="7940" max="7940" width="40.6640625" style="50" customWidth="1"/>
    <col min="7941" max="7944" width="9.33203125" style="50" customWidth="1"/>
    <col min="7945" max="8193" width="9.109375" style="50"/>
    <col min="8194" max="8194" width="9.33203125" style="50" customWidth="1"/>
    <col min="8195" max="8195" width="6.6640625" style="50" customWidth="1"/>
    <col min="8196" max="8196" width="40.6640625" style="50" customWidth="1"/>
    <col min="8197" max="8200" width="9.33203125" style="50" customWidth="1"/>
    <col min="8201" max="8449" width="9.109375" style="50"/>
    <col min="8450" max="8450" width="9.33203125" style="50" customWidth="1"/>
    <col min="8451" max="8451" width="6.6640625" style="50" customWidth="1"/>
    <col min="8452" max="8452" width="40.6640625" style="50" customWidth="1"/>
    <col min="8453" max="8456" width="9.33203125" style="50" customWidth="1"/>
    <col min="8457" max="8705" width="9.109375" style="50"/>
    <col min="8706" max="8706" width="9.33203125" style="50" customWidth="1"/>
    <col min="8707" max="8707" width="6.6640625" style="50" customWidth="1"/>
    <col min="8708" max="8708" width="40.6640625" style="50" customWidth="1"/>
    <col min="8709" max="8712" width="9.33203125" style="50" customWidth="1"/>
    <col min="8713" max="8961" width="9.109375" style="50"/>
    <col min="8962" max="8962" width="9.33203125" style="50" customWidth="1"/>
    <col min="8963" max="8963" width="6.6640625" style="50" customWidth="1"/>
    <col min="8964" max="8964" width="40.6640625" style="50" customWidth="1"/>
    <col min="8965" max="8968" width="9.33203125" style="50" customWidth="1"/>
    <col min="8969" max="9217" width="9.109375" style="50"/>
    <col min="9218" max="9218" width="9.33203125" style="50" customWidth="1"/>
    <col min="9219" max="9219" width="6.6640625" style="50" customWidth="1"/>
    <col min="9220" max="9220" width="40.6640625" style="50" customWidth="1"/>
    <col min="9221" max="9224" width="9.33203125" style="50" customWidth="1"/>
    <col min="9225" max="9473" width="9.109375" style="50"/>
    <col min="9474" max="9474" width="9.33203125" style="50" customWidth="1"/>
    <col min="9475" max="9475" width="6.6640625" style="50" customWidth="1"/>
    <col min="9476" max="9476" width="40.6640625" style="50" customWidth="1"/>
    <col min="9477" max="9480" width="9.33203125" style="50" customWidth="1"/>
    <col min="9481" max="9729" width="9.109375" style="50"/>
    <col min="9730" max="9730" width="9.33203125" style="50" customWidth="1"/>
    <col min="9731" max="9731" width="6.6640625" style="50" customWidth="1"/>
    <col min="9732" max="9732" width="40.6640625" style="50" customWidth="1"/>
    <col min="9733" max="9736" width="9.33203125" style="50" customWidth="1"/>
    <col min="9737" max="9985" width="9.109375" style="50"/>
    <col min="9986" max="9986" width="9.33203125" style="50" customWidth="1"/>
    <col min="9987" max="9987" width="6.6640625" style="50" customWidth="1"/>
    <col min="9988" max="9988" width="40.6640625" style="50" customWidth="1"/>
    <col min="9989" max="9992" width="9.33203125" style="50" customWidth="1"/>
    <col min="9993" max="10241" width="9.109375" style="50"/>
    <col min="10242" max="10242" width="9.33203125" style="50" customWidth="1"/>
    <col min="10243" max="10243" width="6.6640625" style="50" customWidth="1"/>
    <col min="10244" max="10244" width="40.6640625" style="50" customWidth="1"/>
    <col min="10245" max="10248" width="9.33203125" style="50" customWidth="1"/>
    <col min="10249" max="10497" width="9.109375" style="50"/>
    <col min="10498" max="10498" width="9.33203125" style="50" customWidth="1"/>
    <col min="10499" max="10499" width="6.6640625" style="50" customWidth="1"/>
    <col min="10500" max="10500" width="40.6640625" style="50" customWidth="1"/>
    <col min="10501" max="10504" width="9.33203125" style="50" customWidth="1"/>
    <col min="10505" max="10753" width="9.109375" style="50"/>
    <col min="10754" max="10754" width="9.33203125" style="50" customWidth="1"/>
    <col min="10755" max="10755" width="6.6640625" style="50" customWidth="1"/>
    <col min="10756" max="10756" width="40.6640625" style="50" customWidth="1"/>
    <col min="10757" max="10760" width="9.33203125" style="50" customWidth="1"/>
    <col min="10761" max="11009" width="9.109375" style="50"/>
    <col min="11010" max="11010" width="9.33203125" style="50" customWidth="1"/>
    <col min="11011" max="11011" width="6.6640625" style="50" customWidth="1"/>
    <col min="11012" max="11012" width="40.6640625" style="50" customWidth="1"/>
    <col min="11013" max="11016" width="9.33203125" style="50" customWidth="1"/>
    <col min="11017" max="11265" width="9.109375" style="50"/>
    <col min="11266" max="11266" width="9.33203125" style="50" customWidth="1"/>
    <col min="11267" max="11267" width="6.6640625" style="50" customWidth="1"/>
    <col min="11268" max="11268" width="40.6640625" style="50" customWidth="1"/>
    <col min="11269" max="11272" width="9.33203125" style="50" customWidth="1"/>
    <col min="11273" max="11521" width="9.109375" style="50"/>
    <col min="11522" max="11522" width="9.33203125" style="50" customWidth="1"/>
    <col min="11523" max="11523" width="6.6640625" style="50" customWidth="1"/>
    <col min="11524" max="11524" width="40.6640625" style="50" customWidth="1"/>
    <col min="11525" max="11528" width="9.33203125" style="50" customWidth="1"/>
    <col min="11529" max="11777" width="9.109375" style="50"/>
    <col min="11778" max="11778" width="9.33203125" style="50" customWidth="1"/>
    <col min="11779" max="11779" width="6.6640625" style="50" customWidth="1"/>
    <col min="11780" max="11780" width="40.6640625" style="50" customWidth="1"/>
    <col min="11781" max="11784" width="9.33203125" style="50" customWidth="1"/>
    <col min="11785" max="12033" width="9.109375" style="50"/>
    <col min="12034" max="12034" width="9.33203125" style="50" customWidth="1"/>
    <col min="12035" max="12035" width="6.6640625" style="50" customWidth="1"/>
    <col min="12036" max="12036" width="40.6640625" style="50" customWidth="1"/>
    <col min="12037" max="12040" width="9.33203125" style="50" customWidth="1"/>
    <col min="12041" max="12289" width="9.109375" style="50"/>
    <col min="12290" max="12290" width="9.33203125" style="50" customWidth="1"/>
    <col min="12291" max="12291" width="6.6640625" style="50" customWidth="1"/>
    <col min="12292" max="12292" width="40.6640625" style="50" customWidth="1"/>
    <col min="12293" max="12296" width="9.33203125" style="50" customWidth="1"/>
    <col min="12297" max="12545" width="9.109375" style="50"/>
    <col min="12546" max="12546" width="9.33203125" style="50" customWidth="1"/>
    <col min="12547" max="12547" width="6.6640625" style="50" customWidth="1"/>
    <col min="12548" max="12548" width="40.6640625" style="50" customWidth="1"/>
    <col min="12549" max="12552" width="9.33203125" style="50" customWidth="1"/>
    <col min="12553" max="12801" width="9.109375" style="50"/>
    <col min="12802" max="12802" width="9.33203125" style="50" customWidth="1"/>
    <col min="12803" max="12803" width="6.6640625" style="50" customWidth="1"/>
    <col min="12804" max="12804" width="40.6640625" style="50" customWidth="1"/>
    <col min="12805" max="12808" width="9.33203125" style="50" customWidth="1"/>
    <col min="12809" max="13057" width="9.109375" style="50"/>
    <col min="13058" max="13058" width="9.33203125" style="50" customWidth="1"/>
    <col min="13059" max="13059" width="6.6640625" style="50" customWidth="1"/>
    <col min="13060" max="13060" width="40.6640625" style="50" customWidth="1"/>
    <col min="13061" max="13064" width="9.33203125" style="50" customWidth="1"/>
    <col min="13065" max="13313" width="9.109375" style="50"/>
    <col min="13314" max="13314" width="9.33203125" style="50" customWidth="1"/>
    <col min="13315" max="13315" width="6.6640625" style="50" customWidth="1"/>
    <col min="13316" max="13316" width="40.6640625" style="50" customWidth="1"/>
    <col min="13317" max="13320" width="9.33203125" style="50" customWidth="1"/>
    <col min="13321" max="13569" width="9.109375" style="50"/>
    <col min="13570" max="13570" width="9.33203125" style="50" customWidth="1"/>
    <col min="13571" max="13571" width="6.6640625" style="50" customWidth="1"/>
    <col min="13572" max="13572" width="40.6640625" style="50" customWidth="1"/>
    <col min="13573" max="13576" width="9.33203125" style="50" customWidth="1"/>
    <col min="13577" max="13825" width="9.109375" style="50"/>
    <col min="13826" max="13826" width="9.33203125" style="50" customWidth="1"/>
    <col min="13827" max="13827" width="6.6640625" style="50" customWidth="1"/>
    <col min="13828" max="13828" width="40.6640625" style="50" customWidth="1"/>
    <col min="13829" max="13832" width="9.33203125" style="50" customWidth="1"/>
    <col min="13833" max="14081" width="9.109375" style="50"/>
    <col min="14082" max="14082" width="9.33203125" style="50" customWidth="1"/>
    <col min="14083" max="14083" width="6.6640625" style="50" customWidth="1"/>
    <col min="14084" max="14084" width="40.6640625" style="50" customWidth="1"/>
    <col min="14085" max="14088" width="9.33203125" style="50" customWidth="1"/>
    <col min="14089" max="14337" width="9.109375" style="50"/>
    <col min="14338" max="14338" width="9.33203125" style="50" customWidth="1"/>
    <col min="14339" max="14339" width="6.6640625" style="50" customWidth="1"/>
    <col min="14340" max="14340" width="40.6640625" style="50" customWidth="1"/>
    <col min="14341" max="14344" width="9.33203125" style="50" customWidth="1"/>
    <col min="14345" max="14593" width="9.109375" style="50"/>
    <col min="14594" max="14594" width="9.33203125" style="50" customWidth="1"/>
    <col min="14595" max="14595" width="6.6640625" style="50" customWidth="1"/>
    <col min="14596" max="14596" width="40.6640625" style="50" customWidth="1"/>
    <col min="14597" max="14600" width="9.33203125" style="50" customWidth="1"/>
    <col min="14601" max="14849" width="9.109375" style="50"/>
    <col min="14850" max="14850" width="9.33203125" style="50" customWidth="1"/>
    <col min="14851" max="14851" width="6.6640625" style="50" customWidth="1"/>
    <col min="14852" max="14852" width="40.6640625" style="50" customWidth="1"/>
    <col min="14853" max="14856" width="9.33203125" style="50" customWidth="1"/>
    <col min="14857" max="15105" width="9.109375" style="50"/>
    <col min="15106" max="15106" width="9.33203125" style="50" customWidth="1"/>
    <col min="15107" max="15107" width="6.6640625" style="50" customWidth="1"/>
    <col min="15108" max="15108" width="40.6640625" style="50" customWidth="1"/>
    <col min="15109" max="15112" width="9.33203125" style="50" customWidth="1"/>
    <col min="15113" max="15361" width="9.109375" style="50"/>
    <col min="15362" max="15362" width="9.33203125" style="50" customWidth="1"/>
    <col min="15363" max="15363" width="6.6640625" style="50" customWidth="1"/>
    <col min="15364" max="15364" width="40.6640625" style="50" customWidth="1"/>
    <col min="15365" max="15368" width="9.33203125" style="50" customWidth="1"/>
    <col min="15369" max="15617" width="9.109375" style="50"/>
    <col min="15618" max="15618" width="9.33203125" style="50" customWidth="1"/>
    <col min="15619" max="15619" width="6.6640625" style="50" customWidth="1"/>
    <col min="15620" max="15620" width="40.6640625" style="50" customWidth="1"/>
    <col min="15621" max="15624" width="9.33203125" style="50" customWidth="1"/>
    <col min="15625" max="15873" width="9.109375" style="50"/>
    <col min="15874" max="15874" width="9.33203125" style="50" customWidth="1"/>
    <col min="15875" max="15875" width="6.6640625" style="50" customWidth="1"/>
    <col min="15876" max="15876" width="40.6640625" style="50" customWidth="1"/>
    <col min="15877" max="15880" width="9.33203125" style="50" customWidth="1"/>
    <col min="15881" max="16129" width="9.109375" style="50"/>
    <col min="16130" max="16130" width="9.33203125" style="50" customWidth="1"/>
    <col min="16131" max="16131" width="6.6640625" style="50" customWidth="1"/>
    <col min="16132" max="16132" width="40.6640625" style="50" customWidth="1"/>
    <col min="16133" max="16136" width="9.33203125" style="50" customWidth="1"/>
    <col min="16137" max="16384" width="9.109375" style="50"/>
  </cols>
  <sheetData>
    <row r="1" spans="1:10" ht="48" customHeight="1" x14ac:dyDescent="0.25">
      <c r="A1" s="48" t="s">
        <v>805</v>
      </c>
      <c r="B1" s="49"/>
      <c r="C1" s="49"/>
      <c r="D1" s="49"/>
      <c r="E1" s="461" t="s">
        <v>507</v>
      </c>
      <c r="F1" s="461"/>
      <c r="G1" s="461"/>
      <c r="H1" s="461"/>
    </row>
    <row r="2" spans="1:10" s="53" customFormat="1" x14ac:dyDescent="0.25">
      <c r="A2" s="51" t="s">
        <v>0</v>
      </c>
      <c r="B2" s="51"/>
      <c r="C2" s="109"/>
      <c r="D2" s="52" t="s">
        <v>1</v>
      </c>
      <c r="E2" s="52" t="s">
        <v>2</v>
      </c>
      <c r="F2" s="52" t="s">
        <v>3</v>
      </c>
      <c r="G2" s="52" t="s">
        <v>4</v>
      </c>
      <c r="H2" s="52" t="s">
        <v>5</v>
      </c>
      <c r="I2" s="323"/>
    </row>
    <row r="3" spans="1:10" s="53" customFormat="1" x14ac:dyDescent="0.25">
      <c r="A3" s="54"/>
      <c r="B3" s="54"/>
      <c r="C3" s="110"/>
      <c r="D3" s="55"/>
      <c r="E3" s="105"/>
      <c r="F3" s="105"/>
      <c r="G3" s="99"/>
      <c r="H3" s="99"/>
    </row>
    <row r="4" spans="1:10" s="53" customFormat="1" x14ac:dyDescent="0.25">
      <c r="A4" s="199"/>
      <c r="B4" s="199"/>
      <c r="C4" s="200"/>
      <c r="D4" s="73"/>
      <c r="E4" s="133"/>
      <c r="F4" s="133"/>
      <c r="G4" s="195"/>
      <c r="H4" s="195"/>
    </row>
    <row r="5" spans="1:10" s="53" customFormat="1" ht="26.4" x14ac:dyDescent="0.25">
      <c r="A5" s="199" t="s">
        <v>508</v>
      </c>
      <c r="B5" s="199"/>
      <c r="C5" s="200"/>
      <c r="D5" s="355" t="s">
        <v>695</v>
      </c>
      <c r="E5" s="132"/>
      <c r="F5" s="389"/>
      <c r="G5" s="198"/>
      <c r="H5" s="197"/>
    </row>
    <row r="6" spans="1:10" s="53" customFormat="1" ht="26.4" x14ac:dyDescent="0.25">
      <c r="A6" s="199"/>
      <c r="B6" s="199" t="s">
        <v>989</v>
      </c>
      <c r="C6" s="200" t="s">
        <v>990</v>
      </c>
      <c r="D6" s="68" t="s">
        <v>991</v>
      </c>
      <c r="E6" s="133" t="s">
        <v>83</v>
      </c>
      <c r="F6" s="362">
        <v>841.5</v>
      </c>
      <c r="G6" s="193"/>
      <c r="H6" s="411" t="s">
        <v>705</v>
      </c>
    </row>
    <row r="7" spans="1:10" s="53" customFormat="1" ht="15.6" x14ac:dyDescent="0.25">
      <c r="A7" s="199"/>
      <c r="B7" s="199" t="s">
        <v>867</v>
      </c>
      <c r="C7" s="200"/>
      <c r="D7" s="68" t="s">
        <v>868</v>
      </c>
      <c r="E7" s="133" t="s">
        <v>83</v>
      </c>
      <c r="F7" s="362">
        <v>615.25874999999996</v>
      </c>
      <c r="G7" s="193"/>
      <c r="H7" s="100">
        <f t="shared" ref="H7" si="0">F7*G7</f>
        <v>0</v>
      </c>
      <c r="J7" s="326"/>
    </row>
    <row r="8" spans="1:10" s="53" customFormat="1" x14ac:dyDescent="0.25">
      <c r="A8" s="199"/>
      <c r="B8" s="199"/>
      <c r="C8" s="200"/>
      <c r="D8" s="73"/>
      <c r="E8" s="170"/>
      <c r="F8" s="170"/>
      <c r="G8" s="193"/>
      <c r="H8" s="197"/>
      <c r="J8" s="326"/>
    </row>
    <row r="9" spans="1:10" s="53" customFormat="1" x14ac:dyDescent="0.25">
      <c r="A9" s="199"/>
      <c r="B9" s="199"/>
      <c r="C9" s="200"/>
      <c r="D9" s="68"/>
      <c r="E9" s="132"/>
      <c r="F9" s="19"/>
      <c r="G9" s="198"/>
      <c r="H9" s="197"/>
    </row>
    <row r="10" spans="1:10" s="53" customFormat="1" x14ac:dyDescent="0.25">
      <c r="A10" s="199"/>
      <c r="B10" s="199"/>
      <c r="C10" s="200"/>
      <c r="D10" s="68"/>
      <c r="E10" s="133"/>
      <c r="F10" s="170"/>
      <c r="G10" s="193"/>
      <c r="H10" s="100"/>
      <c r="J10" s="326"/>
    </row>
    <row r="11" spans="1:10" s="53" customFormat="1" x14ac:dyDescent="0.25">
      <c r="A11" s="199"/>
      <c r="B11" s="199"/>
      <c r="C11" s="200"/>
      <c r="D11" s="155"/>
      <c r="E11" s="133"/>
      <c r="F11" s="133"/>
      <c r="G11" s="133"/>
      <c r="H11" s="197"/>
    </row>
    <row r="12" spans="1:10" s="53" customFormat="1" x14ac:dyDescent="0.25">
      <c r="A12" s="199"/>
      <c r="B12" s="199"/>
      <c r="C12" s="200"/>
      <c r="D12" s="113"/>
      <c r="E12" s="132"/>
      <c r="F12" s="133"/>
      <c r="G12" s="133"/>
      <c r="H12" s="194"/>
    </row>
    <row r="13" spans="1:10" s="53" customFormat="1" x14ac:dyDescent="0.25">
      <c r="A13" s="199"/>
      <c r="B13" s="199"/>
      <c r="C13" s="200"/>
      <c r="D13" s="68"/>
      <c r="E13" s="132"/>
      <c r="F13" s="198"/>
      <c r="G13" s="202"/>
      <c r="H13" s="197"/>
    </row>
    <row r="14" spans="1:10" s="53" customFormat="1" x14ac:dyDescent="0.25">
      <c r="A14" s="113"/>
      <c r="B14" s="113"/>
      <c r="C14" s="170"/>
      <c r="D14" s="113"/>
      <c r="E14" s="132"/>
      <c r="F14" s="133"/>
      <c r="G14" s="133"/>
      <c r="H14" s="197"/>
    </row>
    <row r="15" spans="1:10" s="53" customFormat="1" x14ac:dyDescent="0.25">
      <c r="A15" s="113"/>
      <c r="B15" s="113"/>
      <c r="C15" s="170"/>
      <c r="D15" s="113"/>
      <c r="E15" s="132"/>
      <c r="F15" s="133"/>
      <c r="G15" s="133"/>
      <c r="H15" s="197"/>
    </row>
    <row r="16" spans="1:10" x14ac:dyDescent="0.25">
      <c r="A16" s="73"/>
      <c r="B16" s="73"/>
      <c r="C16" s="170"/>
      <c r="D16" s="69"/>
      <c r="E16" s="133"/>
      <c r="F16" s="133"/>
      <c r="G16" s="133"/>
      <c r="H16" s="197"/>
    </row>
    <row r="17" spans="1:8" x14ac:dyDescent="0.25">
      <c r="A17" s="174" t="s">
        <v>12</v>
      </c>
      <c r="B17" s="174"/>
      <c r="C17" s="174"/>
      <c r="D17" s="174"/>
      <c r="E17" s="187"/>
      <c r="F17" s="192"/>
      <c r="G17" s="192"/>
      <c r="H17" s="179">
        <f>SUM(H5:H16)</f>
        <v>0</v>
      </c>
    </row>
  </sheetData>
  <customSheetViews>
    <customSheetView guid="{D9A5B569-290F-4F90-A43F-DD82022D6BA1}" showPageBreaks="1" printArea="1" view="pageBreakPreview">
      <selection activeCell="I1" sqref="I1:I1048576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1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  <customSheetView guid="{5F332EA1-66F9-4534-98C2-3792B5EB04BE}" showPageBreaks="1" printArea="1" view="pageBreakPreview">
      <selection activeCell="E6" sqref="E6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2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</customSheetViews>
  <mergeCells count="1">
    <mergeCell ref="E1:H1"/>
  </mergeCells>
  <pageMargins left="0.74803149606299213" right="0.74803149606299213" top="0.98425196850393704" bottom="0.98425196850393704" header="0.51181102362204722" footer="0.51181102362204722"/>
  <pageSetup paperSize="9" scale="58" firstPageNumber="14" orientation="portrait" useFirstPageNumber="1" r:id="rId3"/>
  <headerFooter alignWithMargins="0">
    <oddHeader>&amp;LCONTRACT SANRAL C.002-0.29-2018/1
FOR TRAINING AND CONSTRUCTION MANAGEMENT OF COMMUNITIES AND SMME CONTRACTORS ON OR NEAR NATIONAL ROAD R.573, SECTION 3 FROM KM 6.50 TO KM 13.30 - FROM SLOVO TO MOUTSIYA MALL</oddHeader>
    <oddFooter>&amp;RC-&amp;P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20">
    <tabColor rgb="FF92D050"/>
  </sheetPr>
  <dimension ref="A1:J1048295"/>
  <sheetViews>
    <sheetView view="pageBreakPreview" zoomScaleNormal="100" zoomScaleSheetLayoutView="100" workbookViewId="0">
      <selection activeCell="J1" sqref="J1:J1048576"/>
    </sheetView>
  </sheetViews>
  <sheetFormatPr defaultRowHeight="13.2" x14ac:dyDescent="0.25"/>
  <cols>
    <col min="1" max="1" width="9.33203125" style="50" customWidth="1"/>
    <col min="2" max="2" width="9" style="90" bestFit="1" customWidth="1"/>
    <col min="3" max="3" width="3.6640625" style="90" customWidth="1"/>
    <col min="4" max="4" width="3.109375" style="90" customWidth="1"/>
    <col min="5" max="5" width="40.6640625" style="50" customWidth="1"/>
    <col min="6" max="6" width="23.33203125" style="50" bestFit="1" customWidth="1"/>
    <col min="7" max="9" width="20.6640625" style="50" customWidth="1"/>
    <col min="10" max="258" width="9.109375" style="50"/>
    <col min="259" max="259" width="9.33203125" style="50" customWidth="1"/>
    <col min="260" max="260" width="6.6640625" style="50" customWidth="1"/>
    <col min="261" max="261" width="40.6640625" style="50" customWidth="1"/>
    <col min="262" max="265" width="9.33203125" style="50" customWidth="1"/>
    <col min="266" max="514" width="9.109375" style="50"/>
    <col min="515" max="515" width="9.33203125" style="50" customWidth="1"/>
    <col min="516" max="516" width="6.6640625" style="50" customWidth="1"/>
    <col min="517" max="517" width="40.6640625" style="50" customWidth="1"/>
    <col min="518" max="521" width="9.33203125" style="50" customWidth="1"/>
    <col min="522" max="770" width="9.109375" style="50"/>
    <col min="771" max="771" width="9.33203125" style="50" customWidth="1"/>
    <col min="772" max="772" width="6.6640625" style="50" customWidth="1"/>
    <col min="773" max="773" width="40.6640625" style="50" customWidth="1"/>
    <col min="774" max="777" width="9.33203125" style="50" customWidth="1"/>
    <col min="778" max="1026" width="9.109375" style="50"/>
    <col min="1027" max="1027" width="9.33203125" style="50" customWidth="1"/>
    <col min="1028" max="1028" width="6.6640625" style="50" customWidth="1"/>
    <col min="1029" max="1029" width="40.6640625" style="50" customWidth="1"/>
    <col min="1030" max="1033" width="9.33203125" style="50" customWidth="1"/>
    <col min="1034" max="1282" width="9.109375" style="50"/>
    <col min="1283" max="1283" width="9.33203125" style="50" customWidth="1"/>
    <col min="1284" max="1284" width="6.6640625" style="50" customWidth="1"/>
    <col min="1285" max="1285" width="40.6640625" style="50" customWidth="1"/>
    <col min="1286" max="1289" width="9.33203125" style="50" customWidth="1"/>
    <col min="1290" max="1538" width="9.109375" style="50"/>
    <col min="1539" max="1539" width="9.33203125" style="50" customWidth="1"/>
    <col min="1540" max="1540" width="6.6640625" style="50" customWidth="1"/>
    <col min="1541" max="1541" width="40.6640625" style="50" customWidth="1"/>
    <col min="1542" max="1545" width="9.33203125" style="50" customWidth="1"/>
    <col min="1546" max="1794" width="9.109375" style="50"/>
    <col min="1795" max="1795" width="9.33203125" style="50" customWidth="1"/>
    <col min="1796" max="1796" width="6.6640625" style="50" customWidth="1"/>
    <col min="1797" max="1797" width="40.6640625" style="50" customWidth="1"/>
    <col min="1798" max="1801" width="9.33203125" style="50" customWidth="1"/>
    <col min="1802" max="2050" width="9.109375" style="50"/>
    <col min="2051" max="2051" width="9.33203125" style="50" customWidth="1"/>
    <col min="2052" max="2052" width="6.6640625" style="50" customWidth="1"/>
    <col min="2053" max="2053" width="40.6640625" style="50" customWidth="1"/>
    <col min="2054" max="2057" width="9.33203125" style="50" customWidth="1"/>
    <col min="2058" max="2306" width="9.109375" style="50"/>
    <col min="2307" max="2307" width="9.33203125" style="50" customWidth="1"/>
    <col min="2308" max="2308" width="6.6640625" style="50" customWidth="1"/>
    <col min="2309" max="2309" width="40.6640625" style="50" customWidth="1"/>
    <col min="2310" max="2313" width="9.33203125" style="50" customWidth="1"/>
    <col min="2314" max="2562" width="9.109375" style="50"/>
    <col min="2563" max="2563" width="9.33203125" style="50" customWidth="1"/>
    <col min="2564" max="2564" width="6.6640625" style="50" customWidth="1"/>
    <col min="2565" max="2565" width="40.6640625" style="50" customWidth="1"/>
    <col min="2566" max="2569" width="9.33203125" style="50" customWidth="1"/>
    <col min="2570" max="2818" width="9.109375" style="50"/>
    <col min="2819" max="2819" width="9.33203125" style="50" customWidth="1"/>
    <col min="2820" max="2820" width="6.6640625" style="50" customWidth="1"/>
    <col min="2821" max="2821" width="40.6640625" style="50" customWidth="1"/>
    <col min="2822" max="2825" width="9.33203125" style="50" customWidth="1"/>
    <col min="2826" max="3074" width="9.109375" style="50"/>
    <col min="3075" max="3075" width="9.33203125" style="50" customWidth="1"/>
    <col min="3076" max="3076" width="6.6640625" style="50" customWidth="1"/>
    <col min="3077" max="3077" width="40.6640625" style="50" customWidth="1"/>
    <col min="3078" max="3081" width="9.33203125" style="50" customWidth="1"/>
    <col min="3082" max="3330" width="9.109375" style="50"/>
    <col min="3331" max="3331" width="9.33203125" style="50" customWidth="1"/>
    <col min="3332" max="3332" width="6.6640625" style="50" customWidth="1"/>
    <col min="3333" max="3333" width="40.6640625" style="50" customWidth="1"/>
    <col min="3334" max="3337" width="9.33203125" style="50" customWidth="1"/>
    <col min="3338" max="3586" width="9.109375" style="50"/>
    <col min="3587" max="3587" width="9.33203125" style="50" customWidth="1"/>
    <col min="3588" max="3588" width="6.6640625" style="50" customWidth="1"/>
    <col min="3589" max="3589" width="40.6640625" style="50" customWidth="1"/>
    <col min="3590" max="3593" width="9.33203125" style="50" customWidth="1"/>
    <col min="3594" max="3842" width="9.109375" style="50"/>
    <col min="3843" max="3843" width="9.33203125" style="50" customWidth="1"/>
    <col min="3844" max="3844" width="6.6640625" style="50" customWidth="1"/>
    <col min="3845" max="3845" width="40.6640625" style="50" customWidth="1"/>
    <col min="3846" max="3849" width="9.33203125" style="50" customWidth="1"/>
    <col min="3850" max="4098" width="9.109375" style="50"/>
    <col min="4099" max="4099" width="9.33203125" style="50" customWidth="1"/>
    <col min="4100" max="4100" width="6.6640625" style="50" customWidth="1"/>
    <col min="4101" max="4101" width="40.6640625" style="50" customWidth="1"/>
    <col min="4102" max="4105" width="9.33203125" style="50" customWidth="1"/>
    <col min="4106" max="4354" width="9.109375" style="50"/>
    <col min="4355" max="4355" width="9.33203125" style="50" customWidth="1"/>
    <col min="4356" max="4356" width="6.6640625" style="50" customWidth="1"/>
    <col min="4357" max="4357" width="40.6640625" style="50" customWidth="1"/>
    <col min="4358" max="4361" width="9.33203125" style="50" customWidth="1"/>
    <col min="4362" max="4610" width="9.109375" style="50"/>
    <col min="4611" max="4611" width="9.33203125" style="50" customWidth="1"/>
    <col min="4612" max="4612" width="6.6640625" style="50" customWidth="1"/>
    <col min="4613" max="4613" width="40.6640625" style="50" customWidth="1"/>
    <col min="4614" max="4617" width="9.33203125" style="50" customWidth="1"/>
    <col min="4618" max="4866" width="9.109375" style="50"/>
    <col min="4867" max="4867" width="9.33203125" style="50" customWidth="1"/>
    <col min="4868" max="4868" width="6.6640625" style="50" customWidth="1"/>
    <col min="4869" max="4869" width="40.6640625" style="50" customWidth="1"/>
    <col min="4870" max="4873" width="9.33203125" style="50" customWidth="1"/>
    <col min="4874" max="5122" width="9.109375" style="50"/>
    <col min="5123" max="5123" width="9.33203125" style="50" customWidth="1"/>
    <col min="5124" max="5124" width="6.6640625" style="50" customWidth="1"/>
    <col min="5125" max="5125" width="40.6640625" style="50" customWidth="1"/>
    <col min="5126" max="5129" width="9.33203125" style="50" customWidth="1"/>
    <col min="5130" max="5378" width="9.109375" style="50"/>
    <col min="5379" max="5379" width="9.33203125" style="50" customWidth="1"/>
    <col min="5380" max="5380" width="6.6640625" style="50" customWidth="1"/>
    <col min="5381" max="5381" width="40.6640625" style="50" customWidth="1"/>
    <col min="5382" max="5385" width="9.33203125" style="50" customWidth="1"/>
    <col min="5386" max="5634" width="9.109375" style="50"/>
    <col min="5635" max="5635" width="9.33203125" style="50" customWidth="1"/>
    <col min="5636" max="5636" width="6.6640625" style="50" customWidth="1"/>
    <col min="5637" max="5637" width="40.6640625" style="50" customWidth="1"/>
    <col min="5638" max="5641" width="9.33203125" style="50" customWidth="1"/>
    <col min="5642" max="5890" width="9.109375" style="50"/>
    <col min="5891" max="5891" width="9.33203125" style="50" customWidth="1"/>
    <col min="5892" max="5892" width="6.6640625" style="50" customWidth="1"/>
    <col min="5893" max="5893" width="40.6640625" style="50" customWidth="1"/>
    <col min="5894" max="5897" width="9.33203125" style="50" customWidth="1"/>
    <col min="5898" max="6146" width="9.109375" style="50"/>
    <col min="6147" max="6147" width="9.33203125" style="50" customWidth="1"/>
    <col min="6148" max="6148" width="6.6640625" style="50" customWidth="1"/>
    <col min="6149" max="6149" width="40.6640625" style="50" customWidth="1"/>
    <col min="6150" max="6153" width="9.33203125" style="50" customWidth="1"/>
    <col min="6154" max="6402" width="9.109375" style="50"/>
    <col min="6403" max="6403" width="9.33203125" style="50" customWidth="1"/>
    <col min="6404" max="6404" width="6.6640625" style="50" customWidth="1"/>
    <col min="6405" max="6405" width="40.6640625" style="50" customWidth="1"/>
    <col min="6406" max="6409" width="9.33203125" style="50" customWidth="1"/>
    <col min="6410" max="6658" width="9.109375" style="50"/>
    <col min="6659" max="6659" width="9.33203125" style="50" customWidth="1"/>
    <col min="6660" max="6660" width="6.6640625" style="50" customWidth="1"/>
    <col min="6661" max="6661" width="40.6640625" style="50" customWidth="1"/>
    <col min="6662" max="6665" width="9.33203125" style="50" customWidth="1"/>
    <col min="6666" max="6914" width="9.109375" style="50"/>
    <col min="6915" max="6915" width="9.33203125" style="50" customWidth="1"/>
    <col min="6916" max="6916" width="6.6640625" style="50" customWidth="1"/>
    <col min="6917" max="6917" width="40.6640625" style="50" customWidth="1"/>
    <col min="6918" max="6921" width="9.33203125" style="50" customWidth="1"/>
    <col min="6922" max="7170" width="9.109375" style="50"/>
    <col min="7171" max="7171" width="9.33203125" style="50" customWidth="1"/>
    <col min="7172" max="7172" width="6.6640625" style="50" customWidth="1"/>
    <col min="7173" max="7173" width="40.6640625" style="50" customWidth="1"/>
    <col min="7174" max="7177" width="9.33203125" style="50" customWidth="1"/>
    <col min="7178" max="7426" width="9.109375" style="50"/>
    <col min="7427" max="7427" width="9.33203125" style="50" customWidth="1"/>
    <col min="7428" max="7428" width="6.6640625" style="50" customWidth="1"/>
    <col min="7429" max="7429" width="40.6640625" style="50" customWidth="1"/>
    <col min="7430" max="7433" width="9.33203125" style="50" customWidth="1"/>
    <col min="7434" max="7682" width="9.109375" style="50"/>
    <col min="7683" max="7683" width="9.33203125" style="50" customWidth="1"/>
    <col min="7684" max="7684" width="6.6640625" style="50" customWidth="1"/>
    <col min="7685" max="7685" width="40.6640625" style="50" customWidth="1"/>
    <col min="7686" max="7689" width="9.33203125" style="50" customWidth="1"/>
    <col min="7690" max="7938" width="9.109375" style="50"/>
    <col min="7939" max="7939" width="9.33203125" style="50" customWidth="1"/>
    <col min="7940" max="7940" width="6.6640625" style="50" customWidth="1"/>
    <col min="7941" max="7941" width="40.6640625" style="50" customWidth="1"/>
    <col min="7942" max="7945" width="9.33203125" style="50" customWidth="1"/>
    <col min="7946" max="8194" width="9.109375" style="50"/>
    <col min="8195" max="8195" width="9.33203125" style="50" customWidth="1"/>
    <col min="8196" max="8196" width="6.6640625" style="50" customWidth="1"/>
    <col min="8197" max="8197" width="40.6640625" style="50" customWidth="1"/>
    <col min="8198" max="8201" width="9.33203125" style="50" customWidth="1"/>
    <col min="8202" max="8450" width="9.109375" style="50"/>
    <col min="8451" max="8451" width="9.33203125" style="50" customWidth="1"/>
    <col min="8452" max="8452" width="6.6640625" style="50" customWidth="1"/>
    <col min="8453" max="8453" width="40.6640625" style="50" customWidth="1"/>
    <col min="8454" max="8457" width="9.33203125" style="50" customWidth="1"/>
    <col min="8458" max="8706" width="9.109375" style="50"/>
    <col min="8707" max="8707" width="9.33203125" style="50" customWidth="1"/>
    <col min="8708" max="8708" width="6.6640625" style="50" customWidth="1"/>
    <col min="8709" max="8709" width="40.6640625" style="50" customWidth="1"/>
    <col min="8710" max="8713" width="9.33203125" style="50" customWidth="1"/>
    <col min="8714" max="8962" width="9.109375" style="50"/>
    <col min="8963" max="8963" width="9.33203125" style="50" customWidth="1"/>
    <col min="8964" max="8964" width="6.6640625" style="50" customWidth="1"/>
    <col min="8965" max="8965" width="40.6640625" style="50" customWidth="1"/>
    <col min="8966" max="8969" width="9.33203125" style="50" customWidth="1"/>
    <col min="8970" max="9218" width="9.109375" style="50"/>
    <col min="9219" max="9219" width="9.33203125" style="50" customWidth="1"/>
    <col min="9220" max="9220" width="6.6640625" style="50" customWidth="1"/>
    <col min="9221" max="9221" width="40.6640625" style="50" customWidth="1"/>
    <col min="9222" max="9225" width="9.33203125" style="50" customWidth="1"/>
    <col min="9226" max="9474" width="9.109375" style="50"/>
    <col min="9475" max="9475" width="9.33203125" style="50" customWidth="1"/>
    <col min="9476" max="9476" width="6.6640625" style="50" customWidth="1"/>
    <col min="9477" max="9477" width="40.6640625" style="50" customWidth="1"/>
    <col min="9478" max="9481" width="9.33203125" style="50" customWidth="1"/>
    <col min="9482" max="9730" width="9.109375" style="50"/>
    <col min="9731" max="9731" width="9.33203125" style="50" customWidth="1"/>
    <col min="9732" max="9732" width="6.6640625" style="50" customWidth="1"/>
    <col min="9733" max="9733" width="40.6640625" style="50" customWidth="1"/>
    <col min="9734" max="9737" width="9.33203125" style="50" customWidth="1"/>
    <col min="9738" max="9986" width="9.109375" style="50"/>
    <col min="9987" max="9987" width="9.33203125" style="50" customWidth="1"/>
    <col min="9988" max="9988" width="6.6640625" style="50" customWidth="1"/>
    <col min="9989" max="9989" width="40.6640625" style="50" customWidth="1"/>
    <col min="9990" max="9993" width="9.33203125" style="50" customWidth="1"/>
    <col min="9994" max="10242" width="9.109375" style="50"/>
    <col min="10243" max="10243" width="9.33203125" style="50" customWidth="1"/>
    <col min="10244" max="10244" width="6.6640625" style="50" customWidth="1"/>
    <col min="10245" max="10245" width="40.6640625" style="50" customWidth="1"/>
    <col min="10246" max="10249" width="9.33203125" style="50" customWidth="1"/>
    <col min="10250" max="10498" width="9.109375" style="50"/>
    <col min="10499" max="10499" width="9.33203125" style="50" customWidth="1"/>
    <col min="10500" max="10500" width="6.6640625" style="50" customWidth="1"/>
    <col min="10501" max="10501" width="40.6640625" style="50" customWidth="1"/>
    <col min="10502" max="10505" width="9.33203125" style="50" customWidth="1"/>
    <col min="10506" max="10754" width="9.109375" style="50"/>
    <col min="10755" max="10755" width="9.33203125" style="50" customWidth="1"/>
    <col min="10756" max="10756" width="6.6640625" style="50" customWidth="1"/>
    <col min="10757" max="10757" width="40.6640625" style="50" customWidth="1"/>
    <col min="10758" max="10761" width="9.33203125" style="50" customWidth="1"/>
    <col min="10762" max="11010" width="9.109375" style="50"/>
    <col min="11011" max="11011" width="9.33203125" style="50" customWidth="1"/>
    <col min="11012" max="11012" width="6.6640625" style="50" customWidth="1"/>
    <col min="11013" max="11013" width="40.6640625" style="50" customWidth="1"/>
    <col min="11014" max="11017" width="9.33203125" style="50" customWidth="1"/>
    <col min="11018" max="11266" width="9.109375" style="50"/>
    <col min="11267" max="11267" width="9.33203125" style="50" customWidth="1"/>
    <col min="11268" max="11268" width="6.6640625" style="50" customWidth="1"/>
    <col min="11269" max="11269" width="40.6640625" style="50" customWidth="1"/>
    <col min="11270" max="11273" width="9.33203125" style="50" customWidth="1"/>
    <col min="11274" max="11522" width="9.109375" style="50"/>
    <col min="11523" max="11523" width="9.33203125" style="50" customWidth="1"/>
    <col min="11524" max="11524" width="6.6640625" style="50" customWidth="1"/>
    <col min="11525" max="11525" width="40.6640625" style="50" customWidth="1"/>
    <col min="11526" max="11529" width="9.33203125" style="50" customWidth="1"/>
    <col min="11530" max="11778" width="9.109375" style="50"/>
    <col min="11779" max="11779" width="9.33203125" style="50" customWidth="1"/>
    <col min="11780" max="11780" width="6.6640625" style="50" customWidth="1"/>
    <col min="11781" max="11781" width="40.6640625" style="50" customWidth="1"/>
    <col min="11782" max="11785" width="9.33203125" style="50" customWidth="1"/>
    <col min="11786" max="12034" width="9.109375" style="50"/>
    <col min="12035" max="12035" width="9.33203125" style="50" customWidth="1"/>
    <col min="12036" max="12036" width="6.6640625" style="50" customWidth="1"/>
    <col min="12037" max="12037" width="40.6640625" style="50" customWidth="1"/>
    <col min="12038" max="12041" width="9.33203125" style="50" customWidth="1"/>
    <col min="12042" max="12290" width="9.109375" style="50"/>
    <col min="12291" max="12291" width="9.33203125" style="50" customWidth="1"/>
    <col min="12292" max="12292" width="6.6640625" style="50" customWidth="1"/>
    <col min="12293" max="12293" width="40.6640625" style="50" customWidth="1"/>
    <col min="12294" max="12297" width="9.33203125" style="50" customWidth="1"/>
    <col min="12298" max="12546" width="9.109375" style="50"/>
    <col min="12547" max="12547" width="9.33203125" style="50" customWidth="1"/>
    <col min="12548" max="12548" width="6.6640625" style="50" customWidth="1"/>
    <col min="12549" max="12549" width="40.6640625" style="50" customWidth="1"/>
    <col min="12550" max="12553" width="9.33203125" style="50" customWidth="1"/>
    <col min="12554" max="12802" width="9.109375" style="50"/>
    <col min="12803" max="12803" width="9.33203125" style="50" customWidth="1"/>
    <col min="12804" max="12804" width="6.6640625" style="50" customWidth="1"/>
    <col min="12805" max="12805" width="40.6640625" style="50" customWidth="1"/>
    <col min="12806" max="12809" width="9.33203125" style="50" customWidth="1"/>
    <col min="12810" max="13058" width="9.109375" style="50"/>
    <col min="13059" max="13059" width="9.33203125" style="50" customWidth="1"/>
    <col min="13060" max="13060" width="6.6640625" style="50" customWidth="1"/>
    <col min="13061" max="13061" width="40.6640625" style="50" customWidth="1"/>
    <col min="13062" max="13065" width="9.33203125" style="50" customWidth="1"/>
    <col min="13066" max="13314" width="9.109375" style="50"/>
    <col min="13315" max="13315" width="9.33203125" style="50" customWidth="1"/>
    <col min="13316" max="13316" width="6.6640625" style="50" customWidth="1"/>
    <col min="13317" max="13317" width="40.6640625" style="50" customWidth="1"/>
    <col min="13318" max="13321" width="9.33203125" style="50" customWidth="1"/>
    <col min="13322" max="13570" width="9.109375" style="50"/>
    <col min="13571" max="13571" width="9.33203125" style="50" customWidth="1"/>
    <col min="13572" max="13572" width="6.6640625" style="50" customWidth="1"/>
    <col min="13573" max="13573" width="40.6640625" style="50" customWidth="1"/>
    <col min="13574" max="13577" width="9.33203125" style="50" customWidth="1"/>
    <col min="13578" max="13826" width="9.109375" style="50"/>
    <col min="13827" max="13827" width="9.33203125" style="50" customWidth="1"/>
    <col min="13828" max="13828" width="6.6640625" style="50" customWidth="1"/>
    <col min="13829" max="13829" width="40.6640625" style="50" customWidth="1"/>
    <col min="13830" max="13833" width="9.33203125" style="50" customWidth="1"/>
    <col min="13834" max="14082" width="9.109375" style="50"/>
    <col min="14083" max="14083" width="9.33203125" style="50" customWidth="1"/>
    <col min="14084" max="14084" width="6.6640625" style="50" customWidth="1"/>
    <col min="14085" max="14085" width="40.6640625" style="50" customWidth="1"/>
    <col min="14086" max="14089" width="9.33203125" style="50" customWidth="1"/>
    <col min="14090" max="14338" width="9.109375" style="50"/>
    <col min="14339" max="14339" width="9.33203125" style="50" customWidth="1"/>
    <col min="14340" max="14340" width="6.6640625" style="50" customWidth="1"/>
    <col min="14341" max="14341" width="40.6640625" style="50" customWidth="1"/>
    <col min="14342" max="14345" width="9.33203125" style="50" customWidth="1"/>
    <col min="14346" max="14594" width="9.109375" style="50"/>
    <col min="14595" max="14595" width="9.33203125" style="50" customWidth="1"/>
    <col min="14596" max="14596" width="6.6640625" style="50" customWidth="1"/>
    <col min="14597" max="14597" width="40.6640625" style="50" customWidth="1"/>
    <col min="14598" max="14601" width="9.33203125" style="50" customWidth="1"/>
    <col min="14602" max="14850" width="9.109375" style="50"/>
    <col min="14851" max="14851" width="9.33203125" style="50" customWidth="1"/>
    <col min="14852" max="14852" width="6.6640625" style="50" customWidth="1"/>
    <col min="14853" max="14853" width="40.6640625" style="50" customWidth="1"/>
    <col min="14854" max="14857" width="9.33203125" style="50" customWidth="1"/>
    <col min="14858" max="15106" width="9.109375" style="50"/>
    <col min="15107" max="15107" width="9.33203125" style="50" customWidth="1"/>
    <col min="15108" max="15108" width="6.6640625" style="50" customWidth="1"/>
    <col min="15109" max="15109" width="40.6640625" style="50" customWidth="1"/>
    <col min="15110" max="15113" width="9.33203125" style="50" customWidth="1"/>
    <col min="15114" max="15362" width="9.109375" style="50"/>
    <col min="15363" max="15363" width="9.33203125" style="50" customWidth="1"/>
    <col min="15364" max="15364" width="6.6640625" style="50" customWidth="1"/>
    <col min="15365" max="15365" width="40.6640625" style="50" customWidth="1"/>
    <col min="15366" max="15369" width="9.33203125" style="50" customWidth="1"/>
    <col min="15370" max="15618" width="9.109375" style="50"/>
    <col min="15619" max="15619" width="9.33203125" style="50" customWidth="1"/>
    <col min="15620" max="15620" width="6.6640625" style="50" customWidth="1"/>
    <col min="15621" max="15621" width="40.6640625" style="50" customWidth="1"/>
    <col min="15622" max="15625" width="9.33203125" style="50" customWidth="1"/>
    <col min="15626" max="15874" width="9.109375" style="50"/>
    <col min="15875" max="15875" width="9.33203125" style="50" customWidth="1"/>
    <col min="15876" max="15876" width="6.6640625" style="50" customWidth="1"/>
    <col min="15877" max="15877" width="40.6640625" style="50" customWidth="1"/>
    <col min="15878" max="15881" width="9.33203125" style="50" customWidth="1"/>
    <col min="15882" max="16130" width="9.109375" style="50"/>
    <col min="16131" max="16131" width="9.33203125" style="50" customWidth="1"/>
    <col min="16132" max="16132" width="6.6640625" style="50" customWidth="1"/>
    <col min="16133" max="16133" width="40.6640625" style="50" customWidth="1"/>
    <col min="16134" max="16137" width="9.33203125" style="50" customWidth="1"/>
    <col min="16138" max="16384" width="9.109375" style="50"/>
  </cols>
  <sheetData>
    <row r="1" spans="1:10" ht="48" customHeight="1" x14ac:dyDescent="0.25">
      <c r="A1" s="48" t="s">
        <v>806</v>
      </c>
      <c r="B1" s="49"/>
      <c r="C1" s="49"/>
      <c r="D1" s="49"/>
      <c r="E1" s="49"/>
      <c r="F1" s="461" t="s">
        <v>510</v>
      </c>
      <c r="G1" s="461"/>
      <c r="H1" s="461"/>
      <c r="I1" s="461"/>
    </row>
    <row r="2" spans="1:10" s="53" customFormat="1" x14ac:dyDescent="0.25">
      <c r="A2" s="51" t="s">
        <v>0</v>
      </c>
      <c r="B2" s="51"/>
      <c r="C2" s="109"/>
      <c r="D2" s="52"/>
      <c r="E2" s="52" t="s">
        <v>1</v>
      </c>
      <c r="F2" s="52" t="s">
        <v>2</v>
      </c>
      <c r="G2" s="52" t="s">
        <v>3</v>
      </c>
      <c r="H2" s="52" t="s">
        <v>4</v>
      </c>
      <c r="I2" s="52" t="s">
        <v>5</v>
      </c>
      <c r="J2" s="246"/>
    </row>
    <row r="3" spans="1:10" s="53" customFormat="1" x14ac:dyDescent="0.25">
      <c r="A3" s="54"/>
      <c r="B3" s="54"/>
      <c r="C3" s="110"/>
      <c r="D3" s="56"/>
      <c r="E3" s="55"/>
      <c r="F3" s="105"/>
      <c r="G3" s="105"/>
      <c r="H3" s="99"/>
      <c r="I3" s="99"/>
    </row>
    <row r="4" spans="1:10" s="53" customFormat="1" x14ac:dyDescent="0.25">
      <c r="A4" s="199"/>
      <c r="B4" s="199"/>
      <c r="C4" s="200"/>
      <c r="D4" s="200"/>
      <c r="E4" s="73"/>
      <c r="F4" s="133"/>
      <c r="G4" s="389"/>
      <c r="H4" s="195"/>
      <c r="I4" s="195"/>
    </row>
    <row r="5" spans="1:10" s="53" customFormat="1" x14ac:dyDescent="0.25">
      <c r="A5" s="199" t="s">
        <v>511</v>
      </c>
      <c r="B5" s="199"/>
      <c r="C5" s="200"/>
      <c r="D5" s="200"/>
      <c r="E5" s="166" t="s">
        <v>512</v>
      </c>
      <c r="F5" s="133"/>
      <c r="G5" s="389"/>
      <c r="H5" s="195"/>
      <c r="I5" s="196"/>
    </row>
    <row r="6" spans="1:10" s="53" customFormat="1" ht="15.6" x14ac:dyDescent="0.25">
      <c r="A6" s="199"/>
      <c r="B6" s="199" t="s">
        <v>513</v>
      </c>
      <c r="C6" s="200"/>
      <c r="D6" s="200"/>
      <c r="E6" s="113" t="s">
        <v>624</v>
      </c>
      <c r="F6" s="133" t="s">
        <v>83</v>
      </c>
      <c r="G6" s="362">
        <v>3459.8999999999996</v>
      </c>
      <c r="H6" s="193"/>
      <c r="I6" s="100">
        <f t="shared" ref="I6" si="0">G6*H6</f>
        <v>0</v>
      </c>
    </row>
    <row r="7" spans="1:10" x14ac:dyDescent="0.25">
      <c r="A7" s="199" t="s">
        <v>833</v>
      </c>
      <c r="B7" s="199"/>
      <c r="C7" s="200"/>
      <c r="D7" s="200"/>
      <c r="E7" s="112" t="s">
        <v>834</v>
      </c>
      <c r="F7" s="19"/>
      <c r="G7" s="364"/>
      <c r="H7" s="193"/>
      <c r="I7" s="100"/>
    </row>
    <row r="8" spans="1:10" ht="15.6" x14ac:dyDescent="0.25">
      <c r="A8" s="340"/>
      <c r="B8" s="199" t="s">
        <v>835</v>
      </c>
      <c r="C8" s="200" t="s">
        <v>17</v>
      </c>
      <c r="D8" s="200"/>
      <c r="E8" s="113" t="s">
        <v>836</v>
      </c>
      <c r="F8" s="19" t="s">
        <v>83</v>
      </c>
      <c r="G8" s="362">
        <v>172.995</v>
      </c>
      <c r="H8" s="193"/>
      <c r="I8" s="100">
        <f t="shared" ref="I8" si="1">G8*H8</f>
        <v>0</v>
      </c>
    </row>
    <row r="9" spans="1:10" s="53" customFormat="1" ht="26.4" x14ac:dyDescent="0.25">
      <c r="A9" s="199" t="s">
        <v>516</v>
      </c>
      <c r="B9" s="199"/>
      <c r="C9" s="200"/>
      <c r="D9" s="200"/>
      <c r="E9" s="166" t="s">
        <v>514</v>
      </c>
      <c r="F9" s="133"/>
      <c r="G9" s="389"/>
      <c r="H9" s="198"/>
      <c r="I9" s="197"/>
    </row>
    <row r="10" spans="1:10" s="53" customFormat="1" ht="39.6" x14ac:dyDescent="0.25">
      <c r="A10" s="199"/>
      <c r="B10" s="199" t="s">
        <v>517</v>
      </c>
      <c r="C10" s="200"/>
      <c r="D10" s="200"/>
      <c r="E10" s="169" t="s">
        <v>515</v>
      </c>
      <c r="F10" s="133" t="s">
        <v>83</v>
      </c>
      <c r="G10" s="364">
        <v>345.99</v>
      </c>
      <c r="H10" s="193"/>
      <c r="I10" s="100">
        <f>G10*H10</f>
        <v>0</v>
      </c>
    </row>
    <row r="11" spans="1:10" x14ac:dyDescent="0.25">
      <c r="A11" s="199" t="s">
        <v>837</v>
      </c>
      <c r="B11" s="199"/>
      <c r="C11" s="200"/>
      <c r="D11" s="200"/>
      <c r="E11" s="168" t="s">
        <v>838</v>
      </c>
      <c r="F11" s="19"/>
      <c r="G11" s="364"/>
      <c r="H11" s="193"/>
      <c r="I11" s="100"/>
    </row>
    <row r="12" spans="1:10" ht="15.6" x14ac:dyDescent="0.25">
      <c r="A12" s="199"/>
      <c r="B12" s="199" t="s">
        <v>839</v>
      </c>
      <c r="C12" s="200"/>
      <c r="D12" s="200"/>
      <c r="E12" s="169" t="s">
        <v>840</v>
      </c>
      <c r="F12" s="19" t="s">
        <v>547</v>
      </c>
      <c r="G12" s="362">
        <v>13973</v>
      </c>
      <c r="H12" s="193"/>
      <c r="I12" s="100">
        <f>G12*H12</f>
        <v>0</v>
      </c>
    </row>
    <row r="13" spans="1:10" ht="26.4" x14ac:dyDescent="0.25">
      <c r="A13" s="199" t="s">
        <v>971</v>
      </c>
      <c r="B13" s="199"/>
      <c r="C13" s="200"/>
      <c r="D13" s="200"/>
      <c r="E13" s="138" t="s">
        <v>972</v>
      </c>
      <c r="F13" s="19" t="s">
        <v>83</v>
      </c>
      <c r="G13" s="362">
        <f>'C4.4'!F6</f>
        <v>841.5</v>
      </c>
      <c r="H13" s="193"/>
      <c r="I13" s="100">
        <f t="shared" ref="I13" si="2">G13*H13</f>
        <v>0</v>
      </c>
    </row>
    <row r="14" spans="1:10" s="53" customFormat="1" x14ac:dyDescent="0.25">
      <c r="A14" s="199" t="s">
        <v>636</v>
      </c>
      <c r="B14" s="199"/>
      <c r="C14" s="200"/>
      <c r="D14" s="200"/>
      <c r="E14" s="166" t="s">
        <v>519</v>
      </c>
      <c r="F14" s="132"/>
      <c r="G14" s="364"/>
      <c r="H14" s="193"/>
      <c r="I14" s="100"/>
    </row>
    <row r="15" spans="1:10" s="53" customFormat="1" ht="26.4" x14ac:dyDescent="0.25">
      <c r="A15" s="199"/>
      <c r="B15" s="199" t="s">
        <v>637</v>
      </c>
      <c r="C15" s="200"/>
      <c r="D15" s="200"/>
      <c r="E15" s="169" t="s">
        <v>625</v>
      </c>
      <c r="F15" s="133" t="s">
        <v>83</v>
      </c>
      <c r="G15" s="364">
        <v>100</v>
      </c>
      <c r="H15" s="193"/>
      <c r="I15" s="100">
        <f>G15*H15</f>
        <v>0</v>
      </c>
    </row>
    <row r="16" spans="1:10" s="53" customFormat="1" x14ac:dyDescent="0.25">
      <c r="A16" s="113"/>
      <c r="B16" s="113"/>
      <c r="C16" s="170"/>
      <c r="D16" s="170"/>
      <c r="E16" s="113"/>
      <c r="F16" s="132"/>
      <c r="G16" s="364"/>
      <c r="H16" s="170"/>
      <c r="I16" s="197"/>
    </row>
    <row r="17" spans="1:9" s="53" customFormat="1" x14ac:dyDescent="0.25">
      <c r="A17" s="113"/>
      <c r="B17" s="113"/>
      <c r="C17" s="170"/>
      <c r="D17" s="170"/>
      <c r="E17" s="113"/>
      <c r="F17" s="132"/>
      <c r="G17" s="364"/>
      <c r="H17" s="170"/>
      <c r="I17" s="197"/>
    </row>
    <row r="18" spans="1:9" x14ac:dyDescent="0.25">
      <c r="A18" s="73"/>
      <c r="B18" s="73"/>
      <c r="C18" s="170"/>
      <c r="D18" s="170"/>
      <c r="E18" s="69"/>
      <c r="F18" s="133"/>
      <c r="G18" s="364"/>
      <c r="H18" s="170"/>
      <c r="I18" s="197"/>
    </row>
    <row r="19" spans="1:9" x14ac:dyDescent="0.25">
      <c r="A19" s="174" t="s">
        <v>12</v>
      </c>
      <c r="B19" s="174"/>
      <c r="C19" s="174"/>
      <c r="D19" s="174"/>
      <c r="E19" s="174"/>
      <c r="F19" s="187"/>
      <c r="G19" s="174"/>
      <c r="H19" s="174"/>
      <c r="I19" s="179">
        <f>SUM(I5:I18)</f>
        <v>0</v>
      </c>
    </row>
    <row r="1048295" spans="6:6" x14ac:dyDescent="0.25">
      <c r="F1048295" s="63"/>
    </row>
  </sheetData>
  <customSheetViews>
    <customSheetView guid="{D9A5B569-290F-4F90-A43F-DD82022D6BA1}" showPageBreaks="1" printArea="1" view="pageBreakPreview">
      <selection activeCell="J1" sqref="J1:J1048576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1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  <customSheetView guid="{5F332EA1-66F9-4534-98C2-3792B5EB04BE}" showPageBreaks="1" printArea="1" view="pageBreakPreview">
      <selection activeCell="C13" sqref="C12:E13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2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</customSheetViews>
  <mergeCells count="1">
    <mergeCell ref="F1:I1"/>
  </mergeCells>
  <phoneticPr fontId="8" type="noConversion"/>
  <pageMargins left="0.74803149606299213" right="0.74803149606299213" top="0.98425196850393704" bottom="0.98425196850393704" header="0.51181102362204722" footer="0.51181102362204722"/>
  <pageSetup paperSize="9" scale="58" firstPageNumber="14" orientation="portrait" useFirstPageNumber="1" r:id="rId3"/>
  <headerFooter alignWithMargins="0">
    <oddHeader>&amp;LCONTRACT SANRAL C.002-0.29-2018/1
FOR TRAINING AND CONSTRUCTION MANAGEMENT OF COMMUNITIES AND SMME CONTRACTORS ON OR NEAR NATIONAL ROAD R.573, SECTION 3 FROM KM 6.50 TO KM 13.30 - FROM SLOVO TO MOUTSIYA MALL</oddHeader>
    <oddFooter>&amp;RC-&amp;P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1">
    <tabColor rgb="FF92D050"/>
  </sheetPr>
  <dimension ref="A1:I1048290"/>
  <sheetViews>
    <sheetView view="pageBreakPreview" zoomScaleNormal="100" zoomScaleSheetLayoutView="100" workbookViewId="0">
      <selection activeCell="I1" sqref="I1:I1048576"/>
    </sheetView>
  </sheetViews>
  <sheetFormatPr defaultRowHeight="13.2" x14ac:dyDescent="0.25"/>
  <cols>
    <col min="1" max="1" width="9.33203125" style="50" customWidth="1"/>
    <col min="2" max="2" width="9" style="90" bestFit="1" customWidth="1"/>
    <col min="3" max="3" width="3.6640625" style="90" customWidth="1"/>
    <col min="4" max="4" width="40.6640625" style="50" customWidth="1"/>
    <col min="5" max="5" width="24.6640625" style="50" customWidth="1"/>
    <col min="6" max="8" width="20.6640625" style="50" customWidth="1"/>
    <col min="9" max="257" width="9.109375" style="50"/>
    <col min="258" max="258" width="9.33203125" style="50" customWidth="1"/>
    <col min="259" max="259" width="6.6640625" style="50" customWidth="1"/>
    <col min="260" max="260" width="40.6640625" style="50" customWidth="1"/>
    <col min="261" max="264" width="9.33203125" style="50" customWidth="1"/>
    <col min="265" max="513" width="9.109375" style="50"/>
    <col min="514" max="514" width="9.33203125" style="50" customWidth="1"/>
    <col min="515" max="515" width="6.6640625" style="50" customWidth="1"/>
    <col min="516" max="516" width="40.6640625" style="50" customWidth="1"/>
    <col min="517" max="520" width="9.33203125" style="50" customWidth="1"/>
    <col min="521" max="769" width="9.109375" style="50"/>
    <col min="770" max="770" width="9.33203125" style="50" customWidth="1"/>
    <col min="771" max="771" width="6.6640625" style="50" customWidth="1"/>
    <col min="772" max="772" width="40.6640625" style="50" customWidth="1"/>
    <col min="773" max="776" width="9.33203125" style="50" customWidth="1"/>
    <col min="777" max="1025" width="9.109375" style="50"/>
    <col min="1026" max="1026" width="9.33203125" style="50" customWidth="1"/>
    <col min="1027" max="1027" width="6.6640625" style="50" customWidth="1"/>
    <col min="1028" max="1028" width="40.6640625" style="50" customWidth="1"/>
    <col min="1029" max="1032" width="9.33203125" style="50" customWidth="1"/>
    <col min="1033" max="1281" width="9.109375" style="50"/>
    <col min="1282" max="1282" width="9.33203125" style="50" customWidth="1"/>
    <col min="1283" max="1283" width="6.6640625" style="50" customWidth="1"/>
    <col min="1284" max="1284" width="40.6640625" style="50" customWidth="1"/>
    <col min="1285" max="1288" width="9.33203125" style="50" customWidth="1"/>
    <col min="1289" max="1537" width="9.109375" style="50"/>
    <col min="1538" max="1538" width="9.33203125" style="50" customWidth="1"/>
    <col min="1539" max="1539" width="6.6640625" style="50" customWidth="1"/>
    <col min="1540" max="1540" width="40.6640625" style="50" customWidth="1"/>
    <col min="1541" max="1544" width="9.33203125" style="50" customWidth="1"/>
    <col min="1545" max="1793" width="9.109375" style="50"/>
    <col min="1794" max="1794" width="9.33203125" style="50" customWidth="1"/>
    <col min="1795" max="1795" width="6.6640625" style="50" customWidth="1"/>
    <col min="1796" max="1796" width="40.6640625" style="50" customWidth="1"/>
    <col min="1797" max="1800" width="9.33203125" style="50" customWidth="1"/>
    <col min="1801" max="2049" width="9.109375" style="50"/>
    <col min="2050" max="2050" width="9.33203125" style="50" customWidth="1"/>
    <col min="2051" max="2051" width="6.6640625" style="50" customWidth="1"/>
    <col min="2052" max="2052" width="40.6640625" style="50" customWidth="1"/>
    <col min="2053" max="2056" width="9.33203125" style="50" customWidth="1"/>
    <col min="2057" max="2305" width="9.109375" style="50"/>
    <col min="2306" max="2306" width="9.33203125" style="50" customWidth="1"/>
    <col min="2307" max="2307" width="6.6640625" style="50" customWidth="1"/>
    <col min="2308" max="2308" width="40.6640625" style="50" customWidth="1"/>
    <col min="2309" max="2312" width="9.33203125" style="50" customWidth="1"/>
    <col min="2313" max="2561" width="9.109375" style="50"/>
    <col min="2562" max="2562" width="9.33203125" style="50" customWidth="1"/>
    <col min="2563" max="2563" width="6.6640625" style="50" customWidth="1"/>
    <col min="2564" max="2564" width="40.6640625" style="50" customWidth="1"/>
    <col min="2565" max="2568" width="9.33203125" style="50" customWidth="1"/>
    <col min="2569" max="2817" width="9.109375" style="50"/>
    <col min="2818" max="2818" width="9.33203125" style="50" customWidth="1"/>
    <col min="2819" max="2819" width="6.6640625" style="50" customWidth="1"/>
    <col min="2820" max="2820" width="40.6640625" style="50" customWidth="1"/>
    <col min="2821" max="2824" width="9.33203125" style="50" customWidth="1"/>
    <col min="2825" max="3073" width="9.109375" style="50"/>
    <col min="3074" max="3074" width="9.33203125" style="50" customWidth="1"/>
    <col min="3075" max="3075" width="6.6640625" style="50" customWidth="1"/>
    <col min="3076" max="3076" width="40.6640625" style="50" customWidth="1"/>
    <col min="3077" max="3080" width="9.33203125" style="50" customWidth="1"/>
    <col min="3081" max="3329" width="9.109375" style="50"/>
    <col min="3330" max="3330" width="9.33203125" style="50" customWidth="1"/>
    <col min="3331" max="3331" width="6.6640625" style="50" customWidth="1"/>
    <col min="3332" max="3332" width="40.6640625" style="50" customWidth="1"/>
    <col min="3333" max="3336" width="9.33203125" style="50" customWidth="1"/>
    <col min="3337" max="3585" width="9.109375" style="50"/>
    <col min="3586" max="3586" width="9.33203125" style="50" customWidth="1"/>
    <col min="3587" max="3587" width="6.6640625" style="50" customWidth="1"/>
    <col min="3588" max="3588" width="40.6640625" style="50" customWidth="1"/>
    <col min="3589" max="3592" width="9.33203125" style="50" customWidth="1"/>
    <col min="3593" max="3841" width="9.109375" style="50"/>
    <col min="3842" max="3842" width="9.33203125" style="50" customWidth="1"/>
    <col min="3843" max="3843" width="6.6640625" style="50" customWidth="1"/>
    <col min="3844" max="3844" width="40.6640625" style="50" customWidth="1"/>
    <col min="3845" max="3848" width="9.33203125" style="50" customWidth="1"/>
    <col min="3849" max="4097" width="9.109375" style="50"/>
    <col min="4098" max="4098" width="9.33203125" style="50" customWidth="1"/>
    <col min="4099" max="4099" width="6.6640625" style="50" customWidth="1"/>
    <col min="4100" max="4100" width="40.6640625" style="50" customWidth="1"/>
    <col min="4101" max="4104" width="9.33203125" style="50" customWidth="1"/>
    <col min="4105" max="4353" width="9.109375" style="50"/>
    <col min="4354" max="4354" width="9.33203125" style="50" customWidth="1"/>
    <col min="4355" max="4355" width="6.6640625" style="50" customWidth="1"/>
    <col min="4356" max="4356" width="40.6640625" style="50" customWidth="1"/>
    <col min="4357" max="4360" width="9.33203125" style="50" customWidth="1"/>
    <col min="4361" max="4609" width="9.109375" style="50"/>
    <col min="4610" max="4610" width="9.33203125" style="50" customWidth="1"/>
    <col min="4611" max="4611" width="6.6640625" style="50" customWidth="1"/>
    <col min="4612" max="4612" width="40.6640625" style="50" customWidth="1"/>
    <col min="4613" max="4616" width="9.33203125" style="50" customWidth="1"/>
    <col min="4617" max="4865" width="9.109375" style="50"/>
    <col min="4866" max="4866" width="9.33203125" style="50" customWidth="1"/>
    <col min="4867" max="4867" width="6.6640625" style="50" customWidth="1"/>
    <col min="4868" max="4868" width="40.6640625" style="50" customWidth="1"/>
    <col min="4869" max="4872" width="9.33203125" style="50" customWidth="1"/>
    <col min="4873" max="5121" width="9.109375" style="50"/>
    <col min="5122" max="5122" width="9.33203125" style="50" customWidth="1"/>
    <col min="5123" max="5123" width="6.6640625" style="50" customWidth="1"/>
    <col min="5124" max="5124" width="40.6640625" style="50" customWidth="1"/>
    <col min="5125" max="5128" width="9.33203125" style="50" customWidth="1"/>
    <col min="5129" max="5377" width="9.109375" style="50"/>
    <col min="5378" max="5378" width="9.33203125" style="50" customWidth="1"/>
    <col min="5379" max="5379" width="6.6640625" style="50" customWidth="1"/>
    <col min="5380" max="5380" width="40.6640625" style="50" customWidth="1"/>
    <col min="5381" max="5384" width="9.33203125" style="50" customWidth="1"/>
    <col min="5385" max="5633" width="9.109375" style="50"/>
    <col min="5634" max="5634" width="9.33203125" style="50" customWidth="1"/>
    <col min="5635" max="5635" width="6.6640625" style="50" customWidth="1"/>
    <col min="5636" max="5636" width="40.6640625" style="50" customWidth="1"/>
    <col min="5637" max="5640" width="9.33203125" style="50" customWidth="1"/>
    <col min="5641" max="5889" width="9.109375" style="50"/>
    <col min="5890" max="5890" width="9.33203125" style="50" customWidth="1"/>
    <col min="5891" max="5891" width="6.6640625" style="50" customWidth="1"/>
    <col min="5892" max="5892" width="40.6640625" style="50" customWidth="1"/>
    <col min="5893" max="5896" width="9.33203125" style="50" customWidth="1"/>
    <col min="5897" max="6145" width="9.109375" style="50"/>
    <col min="6146" max="6146" width="9.33203125" style="50" customWidth="1"/>
    <col min="6147" max="6147" width="6.6640625" style="50" customWidth="1"/>
    <col min="6148" max="6148" width="40.6640625" style="50" customWidth="1"/>
    <col min="6149" max="6152" width="9.33203125" style="50" customWidth="1"/>
    <col min="6153" max="6401" width="9.109375" style="50"/>
    <col min="6402" max="6402" width="9.33203125" style="50" customWidth="1"/>
    <col min="6403" max="6403" width="6.6640625" style="50" customWidth="1"/>
    <col min="6404" max="6404" width="40.6640625" style="50" customWidth="1"/>
    <col min="6405" max="6408" width="9.33203125" style="50" customWidth="1"/>
    <col min="6409" max="6657" width="9.109375" style="50"/>
    <col min="6658" max="6658" width="9.33203125" style="50" customWidth="1"/>
    <col min="6659" max="6659" width="6.6640625" style="50" customWidth="1"/>
    <col min="6660" max="6660" width="40.6640625" style="50" customWidth="1"/>
    <col min="6661" max="6664" width="9.33203125" style="50" customWidth="1"/>
    <col min="6665" max="6913" width="9.109375" style="50"/>
    <col min="6914" max="6914" width="9.33203125" style="50" customWidth="1"/>
    <col min="6915" max="6915" width="6.6640625" style="50" customWidth="1"/>
    <col min="6916" max="6916" width="40.6640625" style="50" customWidth="1"/>
    <col min="6917" max="6920" width="9.33203125" style="50" customWidth="1"/>
    <col min="6921" max="7169" width="9.109375" style="50"/>
    <col min="7170" max="7170" width="9.33203125" style="50" customWidth="1"/>
    <col min="7171" max="7171" width="6.6640625" style="50" customWidth="1"/>
    <col min="7172" max="7172" width="40.6640625" style="50" customWidth="1"/>
    <col min="7173" max="7176" width="9.33203125" style="50" customWidth="1"/>
    <col min="7177" max="7425" width="9.109375" style="50"/>
    <col min="7426" max="7426" width="9.33203125" style="50" customWidth="1"/>
    <col min="7427" max="7427" width="6.6640625" style="50" customWidth="1"/>
    <col min="7428" max="7428" width="40.6640625" style="50" customWidth="1"/>
    <col min="7429" max="7432" width="9.33203125" style="50" customWidth="1"/>
    <col min="7433" max="7681" width="9.109375" style="50"/>
    <col min="7682" max="7682" width="9.33203125" style="50" customWidth="1"/>
    <col min="7683" max="7683" width="6.6640625" style="50" customWidth="1"/>
    <col min="7684" max="7684" width="40.6640625" style="50" customWidth="1"/>
    <col min="7685" max="7688" width="9.33203125" style="50" customWidth="1"/>
    <col min="7689" max="7937" width="9.109375" style="50"/>
    <col min="7938" max="7938" width="9.33203125" style="50" customWidth="1"/>
    <col min="7939" max="7939" width="6.6640625" style="50" customWidth="1"/>
    <col min="7940" max="7940" width="40.6640625" style="50" customWidth="1"/>
    <col min="7941" max="7944" width="9.33203125" style="50" customWidth="1"/>
    <col min="7945" max="8193" width="9.109375" style="50"/>
    <col min="8194" max="8194" width="9.33203125" style="50" customWidth="1"/>
    <col min="8195" max="8195" width="6.6640625" style="50" customWidth="1"/>
    <col min="8196" max="8196" width="40.6640625" style="50" customWidth="1"/>
    <col min="8197" max="8200" width="9.33203125" style="50" customWidth="1"/>
    <col min="8201" max="8449" width="9.109375" style="50"/>
    <col min="8450" max="8450" width="9.33203125" style="50" customWidth="1"/>
    <col min="8451" max="8451" width="6.6640625" style="50" customWidth="1"/>
    <col min="8452" max="8452" width="40.6640625" style="50" customWidth="1"/>
    <col min="8453" max="8456" width="9.33203125" style="50" customWidth="1"/>
    <col min="8457" max="8705" width="9.109375" style="50"/>
    <col min="8706" max="8706" width="9.33203125" style="50" customWidth="1"/>
    <col min="8707" max="8707" width="6.6640625" style="50" customWidth="1"/>
    <col min="8708" max="8708" width="40.6640625" style="50" customWidth="1"/>
    <col min="8709" max="8712" width="9.33203125" style="50" customWidth="1"/>
    <col min="8713" max="8961" width="9.109375" style="50"/>
    <col min="8962" max="8962" width="9.33203125" style="50" customWidth="1"/>
    <col min="8963" max="8963" width="6.6640625" style="50" customWidth="1"/>
    <col min="8964" max="8964" width="40.6640625" style="50" customWidth="1"/>
    <col min="8965" max="8968" width="9.33203125" style="50" customWidth="1"/>
    <col min="8969" max="9217" width="9.109375" style="50"/>
    <col min="9218" max="9218" width="9.33203125" style="50" customWidth="1"/>
    <col min="9219" max="9219" width="6.6640625" style="50" customWidth="1"/>
    <col min="9220" max="9220" width="40.6640625" style="50" customWidth="1"/>
    <col min="9221" max="9224" width="9.33203125" style="50" customWidth="1"/>
    <col min="9225" max="9473" width="9.109375" style="50"/>
    <col min="9474" max="9474" width="9.33203125" style="50" customWidth="1"/>
    <col min="9475" max="9475" width="6.6640625" style="50" customWidth="1"/>
    <col min="9476" max="9476" width="40.6640625" style="50" customWidth="1"/>
    <col min="9477" max="9480" width="9.33203125" style="50" customWidth="1"/>
    <col min="9481" max="9729" width="9.109375" style="50"/>
    <col min="9730" max="9730" width="9.33203125" style="50" customWidth="1"/>
    <col min="9731" max="9731" width="6.6640625" style="50" customWidth="1"/>
    <col min="9732" max="9732" width="40.6640625" style="50" customWidth="1"/>
    <col min="9733" max="9736" width="9.33203125" style="50" customWidth="1"/>
    <col min="9737" max="9985" width="9.109375" style="50"/>
    <col min="9986" max="9986" width="9.33203125" style="50" customWidth="1"/>
    <col min="9987" max="9987" width="6.6640625" style="50" customWidth="1"/>
    <col min="9988" max="9988" width="40.6640625" style="50" customWidth="1"/>
    <col min="9989" max="9992" width="9.33203125" style="50" customWidth="1"/>
    <col min="9993" max="10241" width="9.109375" style="50"/>
    <col min="10242" max="10242" width="9.33203125" style="50" customWidth="1"/>
    <col min="10243" max="10243" width="6.6640625" style="50" customWidth="1"/>
    <col min="10244" max="10244" width="40.6640625" style="50" customWidth="1"/>
    <col min="10245" max="10248" width="9.33203125" style="50" customWidth="1"/>
    <col min="10249" max="10497" width="9.109375" style="50"/>
    <col min="10498" max="10498" width="9.33203125" style="50" customWidth="1"/>
    <col min="10499" max="10499" width="6.6640625" style="50" customWidth="1"/>
    <col min="10500" max="10500" width="40.6640625" style="50" customWidth="1"/>
    <col min="10501" max="10504" width="9.33203125" style="50" customWidth="1"/>
    <col min="10505" max="10753" width="9.109375" style="50"/>
    <col min="10754" max="10754" width="9.33203125" style="50" customWidth="1"/>
    <col min="10755" max="10755" width="6.6640625" style="50" customWidth="1"/>
    <col min="10756" max="10756" width="40.6640625" style="50" customWidth="1"/>
    <col min="10757" max="10760" width="9.33203125" style="50" customWidth="1"/>
    <col min="10761" max="11009" width="9.109375" style="50"/>
    <col min="11010" max="11010" width="9.33203125" style="50" customWidth="1"/>
    <col min="11011" max="11011" width="6.6640625" style="50" customWidth="1"/>
    <col min="11012" max="11012" width="40.6640625" style="50" customWidth="1"/>
    <col min="11013" max="11016" width="9.33203125" style="50" customWidth="1"/>
    <col min="11017" max="11265" width="9.109375" style="50"/>
    <col min="11266" max="11266" width="9.33203125" style="50" customWidth="1"/>
    <col min="11267" max="11267" width="6.6640625" style="50" customWidth="1"/>
    <col min="11268" max="11268" width="40.6640625" style="50" customWidth="1"/>
    <col min="11269" max="11272" width="9.33203125" style="50" customWidth="1"/>
    <col min="11273" max="11521" width="9.109375" style="50"/>
    <col min="11522" max="11522" width="9.33203125" style="50" customWidth="1"/>
    <col min="11523" max="11523" width="6.6640625" style="50" customWidth="1"/>
    <col min="11524" max="11524" width="40.6640625" style="50" customWidth="1"/>
    <col min="11525" max="11528" width="9.33203125" style="50" customWidth="1"/>
    <col min="11529" max="11777" width="9.109375" style="50"/>
    <col min="11778" max="11778" width="9.33203125" style="50" customWidth="1"/>
    <col min="11779" max="11779" width="6.6640625" style="50" customWidth="1"/>
    <col min="11780" max="11780" width="40.6640625" style="50" customWidth="1"/>
    <col min="11781" max="11784" width="9.33203125" style="50" customWidth="1"/>
    <col min="11785" max="12033" width="9.109375" style="50"/>
    <col min="12034" max="12034" width="9.33203125" style="50" customWidth="1"/>
    <col min="12035" max="12035" width="6.6640625" style="50" customWidth="1"/>
    <col min="12036" max="12036" width="40.6640625" style="50" customWidth="1"/>
    <col min="12037" max="12040" width="9.33203125" style="50" customWidth="1"/>
    <col min="12041" max="12289" width="9.109375" style="50"/>
    <col min="12290" max="12290" width="9.33203125" style="50" customWidth="1"/>
    <col min="12291" max="12291" width="6.6640625" style="50" customWidth="1"/>
    <col min="12292" max="12292" width="40.6640625" style="50" customWidth="1"/>
    <col min="12293" max="12296" width="9.33203125" style="50" customWidth="1"/>
    <col min="12297" max="12545" width="9.109375" style="50"/>
    <col min="12546" max="12546" width="9.33203125" style="50" customWidth="1"/>
    <col min="12547" max="12547" width="6.6640625" style="50" customWidth="1"/>
    <col min="12548" max="12548" width="40.6640625" style="50" customWidth="1"/>
    <col min="12549" max="12552" width="9.33203125" style="50" customWidth="1"/>
    <col min="12553" max="12801" width="9.109375" style="50"/>
    <col min="12802" max="12802" width="9.33203125" style="50" customWidth="1"/>
    <col min="12803" max="12803" width="6.6640625" style="50" customWidth="1"/>
    <col min="12804" max="12804" width="40.6640625" style="50" customWidth="1"/>
    <col min="12805" max="12808" width="9.33203125" style="50" customWidth="1"/>
    <col min="12809" max="13057" width="9.109375" style="50"/>
    <col min="13058" max="13058" width="9.33203125" style="50" customWidth="1"/>
    <col min="13059" max="13059" width="6.6640625" style="50" customWidth="1"/>
    <col min="13060" max="13060" width="40.6640625" style="50" customWidth="1"/>
    <col min="13061" max="13064" width="9.33203125" style="50" customWidth="1"/>
    <col min="13065" max="13313" width="9.109375" style="50"/>
    <col min="13314" max="13314" width="9.33203125" style="50" customWidth="1"/>
    <col min="13315" max="13315" width="6.6640625" style="50" customWidth="1"/>
    <col min="13316" max="13316" width="40.6640625" style="50" customWidth="1"/>
    <col min="13317" max="13320" width="9.33203125" style="50" customWidth="1"/>
    <col min="13321" max="13569" width="9.109375" style="50"/>
    <col min="13570" max="13570" width="9.33203125" style="50" customWidth="1"/>
    <col min="13571" max="13571" width="6.6640625" style="50" customWidth="1"/>
    <col min="13572" max="13572" width="40.6640625" style="50" customWidth="1"/>
    <col min="13573" max="13576" width="9.33203125" style="50" customWidth="1"/>
    <col min="13577" max="13825" width="9.109375" style="50"/>
    <col min="13826" max="13826" width="9.33203125" style="50" customWidth="1"/>
    <col min="13827" max="13827" width="6.6640625" style="50" customWidth="1"/>
    <col min="13828" max="13828" width="40.6640625" style="50" customWidth="1"/>
    <col min="13829" max="13832" width="9.33203125" style="50" customWidth="1"/>
    <col min="13833" max="14081" width="9.109375" style="50"/>
    <col min="14082" max="14082" width="9.33203125" style="50" customWidth="1"/>
    <col min="14083" max="14083" width="6.6640625" style="50" customWidth="1"/>
    <col min="14084" max="14084" width="40.6640625" style="50" customWidth="1"/>
    <col min="14085" max="14088" width="9.33203125" style="50" customWidth="1"/>
    <col min="14089" max="14337" width="9.109375" style="50"/>
    <col min="14338" max="14338" width="9.33203125" style="50" customWidth="1"/>
    <col min="14339" max="14339" width="6.6640625" style="50" customWidth="1"/>
    <col min="14340" max="14340" width="40.6640625" style="50" customWidth="1"/>
    <col min="14341" max="14344" width="9.33203125" style="50" customWidth="1"/>
    <col min="14345" max="14593" width="9.109375" style="50"/>
    <col min="14594" max="14594" width="9.33203125" style="50" customWidth="1"/>
    <col min="14595" max="14595" width="6.6640625" style="50" customWidth="1"/>
    <col min="14596" max="14596" width="40.6640625" style="50" customWidth="1"/>
    <col min="14597" max="14600" width="9.33203125" style="50" customWidth="1"/>
    <col min="14601" max="14849" width="9.109375" style="50"/>
    <col min="14850" max="14850" width="9.33203125" style="50" customWidth="1"/>
    <col min="14851" max="14851" width="6.6640625" style="50" customWidth="1"/>
    <col min="14852" max="14852" width="40.6640625" style="50" customWidth="1"/>
    <col min="14853" max="14856" width="9.33203125" style="50" customWidth="1"/>
    <col min="14857" max="15105" width="9.109375" style="50"/>
    <col min="15106" max="15106" width="9.33203125" style="50" customWidth="1"/>
    <col min="15107" max="15107" width="6.6640625" style="50" customWidth="1"/>
    <col min="15108" max="15108" width="40.6640625" style="50" customWidth="1"/>
    <col min="15109" max="15112" width="9.33203125" style="50" customWidth="1"/>
    <col min="15113" max="15361" width="9.109375" style="50"/>
    <col min="15362" max="15362" width="9.33203125" style="50" customWidth="1"/>
    <col min="15363" max="15363" width="6.6640625" style="50" customWidth="1"/>
    <col min="15364" max="15364" width="40.6640625" style="50" customWidth="1"/>
    <col min="15365" max="15368" width="9.33203125" style="50" customWidth="1"/>
    <col min="15369" max="15617" width="9.109375" style="50"/>
    <col min="15618" max="15618" width="9.33203125" style="50" customWidth="1"/>
    <col min="15619" max="15619" width="6.6640625" style="50" customWidth="1"/>
    <col min="15620" max="15620" width="40.6640625" style="50" customWidth="1"/>
    <col min="15621" max="15624" width="9.33203125" style="50" customWidth="1"/>
    <col min="15625" max="15873" width="9.109375" style="50"/>
    <col min="15874" max="15874" width="9.33203125" style="50" customWidth="1"/>
    <col min="15875" max="15875" width="6.6640625" style="50" customWidth="1"/>
    <col min="15876" max="15876" width="40.6640625" style="50" customWidth="1"/>
    <col min="15877" max="15880" width="9.33203125" style="50" customWidth="1"/>
    <col min="15881" max="16129" width="9.109375" style="50"/>
    <col min="16130" max="16130" width="9.33203125" style="50" customWidth="1"/>
    <col min="16131" max="16131" width="6.6640625" style="50" customWidth="1"/>
    <col min="16132" max="16132" width="40.6640625" style="50" customWidth="1"/>
    <col min="16133" max="16136" width="9.33203125" style="50" customWidth="1"/>
    <col min="16137" max="16384" width="9.109375" style="50"/>
  </cols>
  <sheetData>
    <row r="1" spans="1:9" ht="48" customHeight="1" x14ac:dyDescent="0.25">
      <c r="A1" s="48" t="s">
        <v>807</v>
      </c>
      <c r="B1" s="49"/>
      <c r="C1" s="49"/>
      <c r="D1" s="49"/>
      <c r="E1" s="461" t="s">
        <v>521</v>
      </c>
      <c r="F1" s="461"/>
      <c r="G1" s="461"/>
      <c r="H1" s="461"/>
    </row>
    <row r="2" spans="1:9" s="53" customFormat="1" x14ac:dyDescent="0.25">
      <c r="A2" s="51" t="s">
        <v>0</v>
      </c>
      <c r="B2" s="51"/>
      <c r="C2" s="109"/>
      <c r="D2" s="52" t="s">
        <v>1</v>
      </c>
      <c r="E2" s="52" t="s">
        <v>2</v>
      </c>
      <c r="F2" s="52" t="s">
        <v>3</v>
      </c>
      <c r="G2" s="52" t="s">
        <v>4</v>
      </c>
      <c r="H2" s="52" t="s">
        <v>5</v>
      </c>
      <c r="I2" s="246"/>
    </row>
    <row r="3" spans="1:9" s="53" customFormat="1" x14ac:dyDescent="0.25">
      <c r="A3" s="54"/>
      <c r="B3" s="54"/>
      <c r="C3" s="110"/>
      <c r="D3" s="55"/>
      <c r="E3" s="105"/>
      <c r="F3" s="105"/>
      <c r="G3" s="105"/>
      <c r="H3" s="99"/>
    </row>
    <row r="4" spans="1:9" s="53" customFormat="1" x14ac:dyDescent="0.25">
      <c r="A4" s="199"/>
      <c r="B4" s="199"/>
      <c r="C4" s="200"/>
      <c r="D4" s="73"/>
      <c r="E4" s="133"/>
      <c r="F4" s="133"/>
      <c r="G4" s="133"/>
      <c r="H4" s="195"/>
    </row>
    <row r="5" spans="1:9" s="53" customFormat="1" x14ac:dyDescent="0.25">
      <c r="A5" s="199" t="s">
        <v>522</v>
      </c>
      <c r="B5" s="199"/>
      <c r="C5" s="200"/>
      <c r="D5" s="166" t="s">
        <v>523</v>
      </c>
      <c r="E5" s="133"/>
      <c r="F5" s="389"/>
      <c r="G5" s="198"/>
      <c r="H5" s="197"/>
    </row>
    <row r="6" spans="1:9" s="53" customFormat="1" ht="26.4" x14ac:dyDescent="0.25">
      <c r="A6" s="199"/>
      <c r="B6" s="199" t="s">
        <v>524</v>
      </c>
      <c r="C6" s="200"/>
      <c r="D6" s="169" t="s">
        <v>841</v>
      </c>
      <c r="E6" s="133"/>
      <c r="F6" s="389"/>
      <c r="G6" s="198"/>
      <c r="H6" s="197"/>
    </row>
    <row r="7" spans="1:9" s="53" customFormat="1" ht="26.4" x14ac:dyDescent="0.25">
      <c r="A7" s="199"/>
      <c r="B7" s="199"/>
      <c r="C7" s="200" t="s">
        <v>17</v>
      </c>
      <c r="D7" s="482" t="s">
        <v>967</v>
      </c>
      <c r="E7" s="133" t="s">
        <v>83</v>
      </c>
      <c r="F7" s="362">
        <v>283.54285714285714</v>
      </c>
      <c r="G7" s="193"/>
      <c r="H7" s="100">
        <f>F7*G7</f>
        <v>0</v>
      </c>
    </row>
    <row r="8" spans="1:9" s="53" customFormat="1" ht="26.4" x14ac:dyDescent="0.25">
      <c r="A8" s="199" t="s">
        <v>638</v>
      </c>
      <c r="B8" s="199"/>
      <c r="C8" s="200"/>
      <c r="D8" s="138" t="s">
        <v>525</v>
      </c>
      <c r="E8" s="133"/>
      <c r="F8" s="389"/>
      <c r="G8" s="198"/>
      <c r="H8" s="197"/>
    </row>
    <row r="9" spans="1:9" s="53" customFormat="1" ht="15.6" x14ac:dyDescent="0.25">
      <c r="A9" s="199"/>
      <c r="B9" s="199" t="s">
        <v>639</v>
      </c>
      <c r="C9" s="200"/>
      <c r="D9" s="113" t="s">
        <v>526</v>
      </c>
      <c r="E9" s="133" t="s">
        <v>547</v>
      </c>
      <c r="F9" s="364">
        <v>3147.2999999999997</v>
      </c>
      <c r="G9" s="193"/>
      <c r="H9" s="100">
        <f>F9*G9</f>
        <v>0</v>
      </c>
    </row>
    <row r="10" spans="1:9" s="53" customFormat="1" x14ac:dyDescent="0.25">
      <c r="A10" s="199"/>
      <c r="B10" s="243"/>
      <c r="C10" s="200"/>
      <c r="D10" s="113"/>
      <c r="E10" s="133"/>
      <c r="F10" s="364"/>
      <c r="G10" s="193"/>
      <c r="H10" s="100"/>
    </row>
    <row r="11" spans="1:9" s="53" customFormat="1" x14ac:dyDescent="0.25">
      <c r="A11" s="199"/>
      <c r="B11" s="199"/>
      <c r="C11" s="200"/>
      <c r="D11" s="333"/>
      <c r="E11" s="133"/>
      <c r="F11" s="133"/>
      <c r="G11" s="198"/>
      <c r="H11" s="197"/>
    </row>
    <row r="12" spans="1:9" s="53" customFormat="1" x14ac:dyDescent="0.25">
      <c r="A12" s="199"/>
      <c r="B12" s="199"/>
      <c r="C12" s="200"/>
      <c r="D12" s="166"/>
      <c r="E12" s="133"/>
      <c r="F12" s="133"/>
      <c r="G12" s="198"/>
      <c r="H12" s="197"/>
    </row>
    <row r="13" spans="1:9" x14ac:dyDescent="0.25">
      <c r="A13" s="73"/>
      <c r="B13" s="73"/>
      <c r="C13" s="170"/>
      <c r="D13" s="69"/>
      <c r="E13" s="133"/>
      <c r="F13" s="133"/>
      <c r="G13" s="198"/>
      <c r="H13" s="197"/>
    </row>
    <row r="14" spans="1:9" x14ac:dyDescent="0.25">
      <c r="A14" s="174" t="s">
        <v>12</v>
      </c>
      <c r="B14" s="174"/>
      <c r="C14" s="174"/>
      <c r="D14" s="174"/>
      <c r="E14" s="187"/>
      <c r="F14" s="192"/>
      <c r="G14" s="205"/>
      <c r="H14" s="179">
        <f>SUM(H5:H13)</f>
        <v>0</v>
      </c>
    </row>
    <row r="1048290" spans="5:5" x14ac:dyDescent="0.25">
      <c r="E1048290" s="63"/>
    </row>
  </sheetData>
  <customSheetViews>
    <customSheetView guid="{D9A5B569-290F-4F90-A43F-DD82022D6BA1}" showPageBreaks="1" printArea="1" view="pageBreakPreview">
      <selection activeCell="I1" sqref="I1:I1048576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1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  <customSheetView guid="{5F332EA1-66F9-4534-98C2-3792B5EB04BE}" showPageBreaks="1" printArea="1" view="pageBreakPreview">
      <selection activeCell="D7" sqref="D7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2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</customSheetViews>
  <mergeCells count="1">
    <mergeCell ref="E1:H1"/>
  </mergeCells>
  <phoneticPr fontId="8" type="noConversion"/>
  <pageMargins left="0.74803149606299213" right="0.74803149606299213" top="0.98425196850393704" bottom="0.98425196850393704" header="0.51181102362204722" footer="0.51181102362204722"/>
  <pageSetup paperSize="9" scale="58" firstPageNumber="14" orientation="portrait" useFirstPageNumber="1" r:id="rId3"/>
  <headerFooter alignWithMargins="0">
    <oddHeader>&amp;LCONTRACT SANRAL C.002-0.29-2018/1
FOR TRAINING AND CONSTRUCTION MANAGEMENT OF COMMUNITIES AND SMME CONTRACTORS ON OR NEAR NATIONAL ROAD R.573, SECTION 3 FROM KM 6.50 TO KM 13.30 - FROM SLOVO TO MOUTSIYA MALL</oddHeader>
    <oddFooter>&amp;RC-&amp;P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2">
    <tabColor rgb="FF92D050"/>
  </sheetPr>
  <dimension ref="A1:J16"/>
  <sheetViews>
    <sheetView view="pageBreakPreview" topLeftCell="B1" zoomScaleNormal="100" zoomScaleSheetLayoutView="100" workbookViewId="0">
      <selection activeCell="I1" sqref="I1:I1048576"/>
    </sheetView>
  </sheetViews>
  <sheetFormatPr defaultRowHeight="13.2" x14ac:dyDescent="0.25"/>
  <cols>
    <col min="1" max="1" width="9.33203125" style="50" customWidth="1"/>
    <col min="2" max="2" width="9" style="90" bestFit="1" customWidth="1"/>
    <col min="3" max="3" width="4.6640625" style="90" customWidth="1"/>
    <col min="4" max="4" width="40.6640625" style="50" customWidth="1"/>
    <col min="5" max="5" width="25.5546875" style="50" bestFit="1" customWidth="1"/>
    <col min="6" max="8" width="20.6640625" style="50" customWidth="1"/>
    <col min="9" max="257" width="9.109375" style="50"/>
    <col min="258" max="258" width="9.33203125" style="50" customWidth="1"/>
    <col min="259" max="259" width="6.6640625" style="50" customWidth="1"/>
    <col min="260" max="260" width="40.6640625" style="50" customWidth="1"/>
    <col min="261" max="264" width="9.33203125" style="50" customWidth="1"/>
    <col min="265" max="513" width="9.109375" style="50"/>
    <col min="514" max="514" width="9.33203125" style="50" customWidth="1"/>
    <col min="515" max="515" width="6.6640625" style="50" customWidth="1"/>
    <col min="516" max="516" width="40.6640625" style="50" customWidth="1"/>
    <col min="517" max="520" width="9.33203125" style="50" customWidth="1"/>
    <col min="521" max="769" width="9.109375" style="50"/>
    <col min="770" max="770" width="9.33203125" style="50" customWidth="1"/>
    <col min="771" max="771" width="6.6640625" style="50" customWidth="1"/>
    <col min="772" max="772" width="40.6640625" style="50" customWidth="1"/>
    <col min="773" max="776" width="9.33203125" style="50" customWidth="1"/>
    <col min="777" max="1025" width="9.109375" style="50"/>
    <col min="1026" max="1026" width="9.33203125" style="50" customWidth="1"/>
    <col min="1027" max="1027" width="6.6640625" style="50" customWidth="1"/>
    <col min="1028" max="1028" width="40.6640625" style="50" customWidth="1"/>
    <col min="1029" max="1032" width="9.33203125" style="50" customWidth="1"/>
    <col min="1033" max="1281" width="9.109375" style="50"/>
    <col min="1282" max="1282" width="9.33203125" style="50" customWidth="1"/>
    <col min="1283" max="1283" width="6.6640625" style="50" customWidth="1"/>
    <col min="1284" max="1284" width="40.6640625" style="50" customWidth="1"/>
    <col min="1285" max="1288" width="9.33203125" style="50" customWidth="1"/>
    <col min="1289" max="1537" width="9.109375" style="50"/>
    <col min="1538" max="1538" width="9.33203125" style="50" customWidth="1"/>
    <col min="1539" max="1539" width="6.6640625" style="50" customWidth="1"/>
    <col min="1540" max="1540" width="40.6640625" style="50" customWidth="1"/>
    <col min="1541" max="1544" width="9.33203125" style="50" customWidth="1"/>
    <col min="1545" max="1793" width="9.109375" style="50"/>
    <col min="1794" max="1794" width="9.33203125" style="50" customWidth="1"/>
    <col min="1795" max="1795" width="6.6640625" style="50" customWidth="1"/>
    <col min="1796" max="1796" width="40.6640625" style="50" customWidth="1"/>
    <col min="1797" max="1800" width="9.33203125" style="50" customWidth="1"/>
    <col min="1801" max="2049" width="9.109375" style="50"/>
    <col min="2050" max="2050" width="9.33203125" style="50" customWidth="1"/>
    <col min="2051" max="2051" width="6.6640625" style="50" customWidth="1"/>
    <col min="2052" max="2052" width="40.6640625" style="50" customWidth="1"/>
    <col min="2053" max="2056" width="9.33203125" style="50" customWidth="1"/>
    <col min="2057" max="2305" width="9.109375" style="50"/>
    <col min="2306" max="2306" width="9.33203125" style="50" customWidth="1"/>
    <col min="2307" max="2307" width="6.6640625" style="50" customWidth="1"/>
    <col min="2308" max="2308" width="40.6640625" style="50" customWidth="1"/>
    <col min="2309" max="2312" width="9.33203125" style="50" customWidth="1"/>
    <col min="2313" max="2561" width="9.109375" style="50"/>
    <col min="2562" max="2562" width="9.33203125" style="50" customWidth="1"/>
    <col min="2563" max="2563" width="6.6640625" style="50" customWidth="1"/>
    <col min="2564" max="2564" width="40.6640625" style="50" customWidth="1"/>
    <col min="2565" max="2568" width="9.33203125" style="50" customWidth="1"/>
    <col min="2569" max="2817" width="9.109375" style="50"/>
    <col min="2818" max="2818" width="9.33203125" style="50" customWidth="1"/>
    <col min="2819" max="2819" width="6.6640625" style="50" customWidth="1"/>
    <col min="2820" max="2820" width="40.6640625" style="50" customWidth="1"/>
    <col min="2821" max="2824" width="9.33203125" style="50" customWidth="1"/>
    <col min="2825" max="3073" width="9.109375" style="50"/>
    <col min="3074" max="3074" width="9.33203125" style="50" customWidth="1"/>
    <col min="3075" max="3075" width="6.6640625" style="50" customWidth="1"/>
    <col min="3076" max="3076" width="40.6640625" style="50" customWidth="1"/>
    <col min="3077" max="3080" width="9.33203125" style="50" customWidth="1"/>
    <col min="3081" max="3329" width="9.109375" style="50"/>
    <col min="3330" max="3330" width="9.33203125" style="50" customWidth="1"/>
    <col min="3331" max="3331" width="6.6640625" style="50" customWidth="1"/>
    <col min="3332" max="3332" width="40.6640625" style="50" customWidth="1"/>
    <col min="3333" max="3336" width="9.33203125" style="50" customWidth="1"/>
    <col min="3337" max="3585" width="9.109375" style="50"/>
    <col min="3586" max="3586" width="9.33203125" style="50" customWidth="1"/>
    <col min="3587" max="3587" width="6.6640625" style="50" customWidth="1"/>
    <col min="3588" max="3588" width="40.6640625" style="50" customWidth="1"/>
    <col min="3589" max="3592" width="9.33203125" style="50" customWidth="1"/>
    <col min="3593" max="3841" width="9.109375" style="50"/>
    <col min="3842" max="3842" width="9.33203125" style="50" customWidth="1"/>
    <col min="3843" max="3843" width="6.6640625" style="50" customWidth="1"/>
    <col min="3844" max="3844" width="40.6640625" style="50" customWidth="1"/>
    <col min="3845" max="3848" width="9.33203125" style="50" customWidth="1"/>
    <col min="3849" max="4097" width="9.109375" style="50"/>
    <col min="4098" max="4098" width="9.33203125" style="50" customWidth="1"/>
    <col min="4099" max="4099" width="6.6640625" style="50" customWidth="1"/>
    <col min="4100" max="4100" width="40.6640625" style="50" customWidth="1"/>
    <col min="4101" max="4104" width="9.33203125" style="50" customWidth="1"/>
    <col min="4105" max="4353" width="9.109375" style="50"/>
    <col min="4354" max="4354" width="9.33203125" style="50" customWidth="1"/>
    <col min="4355" max="4355" width="6.6640625" style="50" customWidth="1"/>
    <col min="4356" max="4356" width="40.6640625" style="50" customWidth="1"/>
    <col min="4357" max="4360" width="9.33203125" style="50" customWidth="1"/>
    <col min="4361" max="4609" width="9.109375" style="50"/>
    <col min="4610" max="4610" width="9.33203125" style="50" customWidth="1"/>
    <col min="4611" max="4611" width="6.6640625" style="50" customWidth="1"/>
    <col min="4612" max="4612" width="40.6640625" style="50" customWidth="1"/>
    <col min="4613" max="4616" width="9.33203125" style="50" customWidth="1"/>
    <col min="4617" max="4865" width="9.109375" style="50"/>
    <col min="4866" max="4866" width="9.33203125" style="50" customWidth="1"/>
    <col min="4867" max="4867" width="6.6640625" style="50" customWidth="1"/>
    <col min="4868" max="4868" width="40.6640625" style="50" customWidth="1"/>
    <col min="4869" max="4872" width="9.33203125" style="50" customWidth="1"/>
    <col min="4873" max="5121" width="9.109375" style="50"/>
    <col min="5122" max="5122" width="9.33203125" style="50" customWidth="1"/>
    <col min="5123" max="5123" width="6.6640625" style="50" customWidth="1"/>
    <col min="5124" max="5124" width="40.6640625" style="50" customWidth="1"/>
    <col min="5125" max="5128" width="9.33203125" style="50" customWidth="1"/>
    <col min="5129" max="5377" width="9.109375" style="50"/>
    <col min="5378" max="5378" width="9.33203125" style="50" customWidth="1"/>
    <col min="5379" max="5379" width="6.6640625" style="50" customWidth="1"/>
    <col min="5380" max="5380" width="40.6640625" style="50" customWidth="1"/>
    <col min="5381" max="5384" width="9.33203125" style="50" customWidth="1"/>
    <col min="5385" max="5633" width="9.109375" style="50"/>
    <col min="5634" max="5634" width="9.33203125" style="50" customWidth="1"/>
    <col min="5635" max="5635" width="6.6640625" style="50" customWidth="1"/>
    <col min="5636" max="5636" width="40.6640625" style="50" customWidth="1"/>
    <col min="5637" max="5640" width="9.33203125" style="50" customWidth="1"/>
    <col min="5641" max="5889" width="9.109375" style="50"/>
    <col min="5890" max="5890" width="9.33203125" style="50" customWidth="1"/>
    <col min="5891" max="5891" width="6.6640625" style="50" customWidth="1"/>
    <col min="5892" max="5892" width="40.6640625" style="50" customWidth="1"/>
    <col min="5893" max="5896" width="9.33203125" style="50" customWidth="1"/>
    <col min="5897" max="6145" width="9.109375" style="50"/>
    <col min="6146" max="6146" width="9.33203125" style="50" customWidth="1"/>
    <col min="6147" max="6147" width="6.6640625" style="50" customWidth="1"/>
    <col min="6148" max="6148" width="40.6640625" style="50" customWidth="1"/>
    <col min="6149" max="6152" width="9.33203125" style="50" customWidth="1"/>
    <col min="6153" max="6401" width="9.109375" style="50"/>
    <col min="6402" max="6402" width="9.33203125" style="50" customWidth="1"/>
    <col min="6403" max="6403" width="6.6640625" style="50" customWidth="1"/>
    <col min="6404" max="6404" width="40.6640625" style="50" customWidth="1"/>
    <col min="6405" max="6408" width="9.33203125" style="50" customWidth="1"/>
    <col min="6409" max="6657" width="9.109375" style="50"/>
    <col min="6658" max="6658" width="9.33203125" style="50" customWidth="1"/>
    <col min="6659" max="6659" width="6.6640625" style="50" customWidth="1"/>
    <col min="6660" max="6660" width="40.6640625" style="50" customWidth="1"/>
    <col min="6661" max="6664" width="9.33203125" style="50" customWidth="1"/>
    <col min="6665" max="6913" width="9.109375" style="50"/>
    <col min="6914" max="6914" width="9.33203125" style="50" customWidth="1"/>
    <col min="6915" max="6915" width="6.6640625" style="50" customWidth="1"/>
    <col min="6916" max="6916" width="40.6640625" style="50" customWidth="1"/>
    <col min="6917" max="6920" width="9.33203125" style="50" customWidth="1"/>
    <col min="6921" max="7169" width="9.109375" style="50"/>
    <col min="7170" max="7170" width="9.33203125" style="50" customWidth="1"/>
    <col min="7171" max="7171" width="6.6640625" style="50" customWidth="1"/>
    <col min="7172" max="7172" width="40.6640625" style="50" customWidth="1"/>
    <col min="7173" max="7176" width="9.33203125" style="50" customWidth="1"/>
    <col min="7177" max="7425" width="9.109375" style="50"/>
    <col min="7426" max="7426" width="9.33203125" style="50" customWidth="1"/>
    <col min="7427" max="7427" width="6.6640625" style="50" customWidth="1"/>
    <col min="7428" max="7428" width="40.6640625" style="50" customWidth="1"/>
    <col min="7429" max="7432" width="9.33203125" style="50" customWidth="1"/>
    <col min="7433" max="7681" width="9.109375" style="50"/>
    <col min="7682" max="7682" width="9.33203125" style="50" customWidth="1"/>
    <col min="7683" max="7683" width="6.6640625" style="50" customWidth="1"/>
    <col min="7684" max="7684" width="40.6640625" style="50" customWidth="1"/>
    <col min="7685" max="7688" width="9.33203125" style="50" customWidth="1"/>
    <col min="7689" max="7937" width="9.109375" style="50"/>
    <col min="7938" max="7938" width="9.33203125" style="50" customWidth="1"/>
    <col min="7939" max="7939" width="6.6640625" style="50" customWidth="1"/>
    <col min="7940" max="7940" width="40.6640625" style="50" customWidth="1"/>
    <col min="7941" max="7944" width="9.33203125" style="50" customWidth="1"/>
    <col min="7945" max="8193" width="9.109375" style="50"/>
    <col min="8194" max="8194" width="9.33203125" style="50" customWidth="1"/>
    <col min="8195" max="8195" width="6.6640625" style="50" customWidth="1"/>
    <col min="8196" max="8196" width="40.6640625" style="50" customWidth="1"/>
    <col min="8197" max="8200" width="9.33203125" style="50" customWidth="1"/>
    <col min="8201" max="8449" width="9.109375" style="50"/>
    <col min="8450" max="8450" width="9.33203125" style="50" customWidth="1"/>
    <col min="8451" max="8451" width="6.6640625" style="50" customWidth="1"/>
    <col min="8452" max="8452" width="40.6640625" style="50" customWidth="1"/>
    <col min="8453" max="8456" width="9.33203125" style="50" customWidth="1"/>
    <col min="8457" max="8705" width="9.109375" style="50"/>
    <col min="8706" max="8706" width="9.33203125" style="50" customWidth="1"/>
    <col min="8707" max="8707" width="6.6640625" style="50" customWidth="1"/>
    <col min="8708" max="8708" width="40.6640625" style="50" customWidth="1"/>
    <col min="8709" max="8712" width="9.33203125" style="50" customWidth="1"/>
    <col min="8713" max="8961" width="9.109375" style="50"/>
    <col min="8962" max="8962" width="9.33203125" style="50" customWidth="1"/>
    <col min="8963" max="8963" width="6.6640625" style="50" customWidth="1"/>
    <col min="8964" max="8964" width="40.6640625" style="50" customWidth="1"/>
    <col min="8965" max="8968" width="9.33203125" style="50" customWidth="1"/>
    <col min="8969" max="9217" width="9.109375" style="50"/>
    <col min="9218" max="9218" width="9.33203125" style="50" customWidth="1"/>
    <col min="9219" max="9219" width="6.6640625" style="50" customWidth="1"/>
    <col min="9220" max="9220" width="40.6640625" style="50" customWidth="1"/>
    <col min="9221" max="9224" width="9.33203125" style="50" customWidth="1"/>
    <col min="9225" max="9473" width="9.109375" style="50"/>
    <col min="9474" max="9474" width="9.33203125" style="50" customWidth="1"/>
    <col min="9475" max="9475" width="6.6640625" style="50" customWidth="1"/>
    <col min="9476" max="9476" width="40.6640625" style="50" customWidth="1"/>
    <col min="9477" max="9480" width="9.33203125" style="50" customWidth="1"/>
    <col min="9481" max="9729" width="9.109375" style="50"/>
    <col min="9730" max="9730" width="9.33203125" style="50" customWidth="1"/>
    <col min="9731" max="9731" width="6.6640625" style="50" customWidth="1"/>
    <col min="9732" max="9732" width="40.6640625" style="50" customWidth="1"/>
    <col min="9733" max="9736" width="9.33203125" style="50" customWidth="1"/>
    <col min="9737" max="9985" width="9.109375" style="50"/>
    <col min="9986" max="9986" width="9.33203125" style="50" customWidth="1"/>
    <col min="9987" max="9987" width="6.6640625" style="50" customWidth="1"/>
    <col min="9988" max="9988" width="40.6640625" style="50" customWidth="1"/>
    <col min="9989" max="9992" width="9.33203125" style="50" customWidth="1"/>
    <col min="9993" max="10241" width="9.109375" style="50"/>
    <col min="10242" max="10242" width="9.33203125" style="50" customWidth="1"/>
    <col min="10243" max="10243" width="6.6640625" style="50" customWidth="1"/>
    <col min="10244" max="10244" width="40.6640625" style="50" customWidth="1"/>
    <col min="10245" max="10248" width="9.33203125" style="50" customWidth="1"/>
    <col min="10249" max="10497" width="9.109375" style="50"/>
    <col min="10498" max="10498" width="9.33203125" style="50" customWidth="1"/>
    <col min="10499" max="10499" width="6.6640625" style="50" customWidth="1"/>
    <col min="10500" max="10500" width="40.6640625" style="50" customWidth="1"/>
    <col min="10501" max="10504" width="9.33203125" style="50" customWidth="1"/>
    <col min="10505" max="10753" width="9.109375" style="50"/>
    <col min="10754" max="10754" width="9.33203125" style="50" customWidth="1"/>
    <col min="10755" max="10755" width="6.6640625" style="50" customWidth="1"/>
    <col min="10756" max="10756" width="40.6640625" style="50" customWidth="1"/>
    <col min="10757" max="10760" width="9.33203125" style="50" customWidth="1"/>
    <col min="10761" max="11009" width="9.109375" style="50"/>
    <col min="11010" max="11010" width="9.33203125" style="50" customWidth="1"/>
    <col min="11011" max="11011" width="6.6640625" style="50" customWidth="1"/>
    <col min="11012" max="11012" width="40.6640625" style="50" customWidth="1"/>
    <col min="11013" max="11016" width="9.33203125" style="50" customWidth="1"/>
    <col min="11017" max="11265" width="9.109375" style="50"/>
    <col min="11266" max="11266" width="9.33203125" style="50" customWidth="1"/>
    <col min="11267" max="11267" width="6.6640625" style="50" customWidth="1"/>
    <col min="11268" max="11268" width="40.6640625" style="50" customWidth="1"/>
    <col min="11269" max="11272" width="9.33203125" style="50" customWidth="1"/>
    <col min="11273" max="11521" width="9.109375" style="50"/>
    <col min="11522" max="11522" width="9.33203125" style="50" customWidth="1"/>
    <col min="11523" max="11523" width="6.6640625" style="50" customWidth="1"/>
    <col min="11524" max="11524" width="40.6640625" style="50" customWidth="1"/>
    <col min="11525" max="11528" width="9.33203125" style="50" customWidth="1"/>
    <col min="11529" max="11777" width="9.109375" style="50"/>
    <col min="11778" max="11778" width="9.33203125" style="50" customWidth="1"/>
    <col min="11779" max="11779" width="6.6640625" style="50" customWidth="1"/>
    <col min="11780" max="11780" width="40.6640625" style="50" customWidth="1"/>
    <col min="11781" max="11784" width="9.33203125" style="50" customWidth="1"/>
    <col min="11785" max="12033" width="9.109375" style="50"/>
    <col min="12034" max="12034" width="9.33203125" style="50" customWidth="1"/>
    <col min="12035" max="12035" width="6.6640625" style="50" customWidth="1"/>
    <col min="12036" max="12036" width="40.6640625" style="50" customWidth="1"/>
    <col min="12037" max="12040" width="9.33203125" style="50" customWidth="1"/>
    <col min="12041" max="12289" width="9.109375" style="50"/>
    <col min="12290" max="12290" width="9.33203125" style="50" customWidth="1"/>
    <col min="12291" max="12291" width="6.6640625" style="50" customWidth="1"/>
    <col min="12292" max="12292" width="40.6640625" style="50" customWidth="1"/>
    <col min="12293" max="12296" width="9.33203125" style="50" customWidth="1"/>
    <col min="12297" max="12545" width="9.109375" style="50"/>
    <col min="12546" max="12546" width="9.33203125" style="50" customWidth="1"/>
    <col min="12547" max="12547" width="6.6640625" style="50" customWidth="1"/>
    <col min="12548" max="12548" width="40.6640625" style="50" customWidth="1"/>
    <col min="12549" max="12552" width="9.33203125" style="50" customWidth="1"/>
    <col min="12553" max="12801" width="9.109375" style="50"/>
    <col min="12802" max="12802" width="9.33203125" style="50" customWidth="1"/>
    <col min="12803" max="12803" width="6.6640625" style="50" customWidth="1"/>
    <col min="12804" max="12804" width="40.6640625" style="50" customWidth="1"/>
    <col min="12805" max="12808" width="9.33203125" style="50" customWidth="1"/>
    <col min="12809" max="13057" width="9.109375" style="50"/>
    <col min="13058" max="13058" width="9.33203125" style="50" customWidth="1"/>
    <col min="13059" max="13059" width="6.6640625" style="50" customWidth="1"/>
    <col min="13060" max="13060" width="40.6640625" style="50" customWidth="1"/>
    <col min="13061" max="13064" width="9.33203125" style="50" customWidth="1"/>
    <col min="13065" max="13313" width="9.109375" style="50"/>
    <col min="13314" max="13314" width="9.33203125" style="50" customWidth="1"/>
    <col min="13315" max="13315" width="6.6640625" style="50" customWidth="1"/>
    <col min="13316" max="13316" width="40.6640625" style="50" customWidth="1"/>
    <col min="13317" max="13320" width="9.33203125" style="50" customWidth="1"/>
    <col min="13321" max="13569" width="9.109375" style="50"/>
    <col min="13570" max="13570" width="9.33203125" style="50" customWidth="1"/>
    <col min="13571" max="13571" width="6.6640625" style="50" customWidth="1"/>
    <col min="13572" max="13572" width="40.6640625" style="50" customWidth="1"/>
    <col min="13573" max="13576" width="9.33203125" style="50" customWidth="1"/>
    <col min="13577" max="13825" width="9.109375" style="50"/>
    <col min="13826" max="13826" width="9.33203125" style="50" customWidth="1"/>
    <col min="13827" max="13827" width="6.6640625" style="50" customWidth="1"/>
    <col min="13828" max="13828" width="40.6640625" style="50" customWidth="1"/>
    <col min="13829" max="13832" width="9.33203125" style="50" customWidth="1"/>
    <col min="13833" max="14081" width="9.109375" style="50"/>
    <col min="14082" max="14082" width="9.33203125" style="50" customWidth="1"/>
    <col min="14083" max="14083" width="6.6640625" style="50" customWidth="1"/>
    <col min="14084" max="14084" width="40.6640625" style="50" customWidth="1"/>
    <col min="14085" max="14088" width="9.33203125" style="50" customWidth="1"/>
    <col min="14089" max="14337" width="9.109375" style="50"/>
    <col min="14338" max="14338" width="9.33203125" style="50" customWidth="1"/>
    <col min="14339" max="14339" width="6.6640625" style="50" customWidth="1"/>
    <col min="14340" max="14340" width="40.6640625" style="50" customWidth="1"/>
    <col min="14341" max="14344" width="9.33203125" style="50" customWidth="1"/>
    <col min="14345" max="14593" width="9.109375" style="50"/>
    <col min="14594" max="14594" width="9.33203125" style="50" customWidth="1"/>
    <col min="14595" max="14595" width="6.6640625" style="50" customWidth="1"/>
    <col min="14596" max="14596" width="40.6640625" style="50" customWidth="1"/>
    <col min="14597" max="14600" width="9.33203125" style="50" customWidth="1"/>
    <col min="14601" max="14849" width="9.109375" style="50"/>
    <col min="14850" max="14850" width="9.33203125" style="50" customWidth="1"/>
    <col min="14851" max="14851" width="6.6640625" style="50" customWidth="1"/>
    <col min="14852" max="14852" width="40.6640625" style="50" customWidth="1"/>
    <col min="14853" max="14856" width="9.33203125" style="50" customWidth="1"/>
    <col min="14857" max="15105" width="9.109375" style="50"/>
    <col min="15106" max="15106" width="9.33203125" style="50" customWidth="1"/>
    <col min="15107" max="15107" width="6.6640625" style="50" customWidth="1"/>
    <col min="15108" max="15108" width="40.6640625" style="50" customWidth="1"/>
    <col min="15109" max="15112" width="9.33203125" style="50" customWidth="1"/>
    <col min="15113" max="15361" width="9.109375" style="50"/>
    <col min="15362" max="15362" width="9.33203125" style="50" customWidth="1"/>
    <col min="15363" max="15363" width="6.6640625" style="50" customWidth="1"/>
    <col min="15364" max="15364" width="40.6640625" style="50" customWidth="1"/>
    <col min="15365" max="15368" width="9.33203125" style="50" customWidth="1"/>
    <col min="15369" max="15617" width="9.109375" style="50"/>
    <col min="15618" max="15618" width="9.33203125" style="50" customWidth="1"/>
    <col min="15619" max="15619" width="6.6640625" style="50" customWidth="1"/>
    <col min="15620" max="15620" width="40.6640625" style="50" customWidth="1"/>
    <col min="15621" max="15624" width="9.33203125" style="50" customWidth="1"/>
    <col min="15625" max="15873" width="9.109375" style="50"/>
    <col min="15874" max="15874" width="9.33203125" style="50" customWidth="1"/>
    <col min="15875" max="15875" width="6.6640625" style="50" customWidth="1"/>
    <col min="15876" max="15876" width="40.6640625" style="50" customWidth="1"/>
    <col min="15877" max="15880" width="9.33203125" style="50" customWidth="1"/>
    <col min="15881" max="16129" width="9.109375" style="50"/>
    <col min="16130" max="16130" width="9.33203125" style="50" customWidth="1"/>
    <col min="16131" max="16131" width="6.6640625" style="50" customWidth="1"/>
    <col min="16132" max="16132" width="40.6640625" style="50" customWidth="1"/>
    <col min="16133" max="16136" width="9.33203125" style="50" customWidth="1"/>
    <col min="16137" max="16384" width="9.109375" style="50"/>
  </cols>
  <sheetData>
    <row r="1" spans="1:10" ht="48" customHeight="1" x14ac:dyDescent="0.25">
      <c r="A1" s="48" t="s">
        <v>808</v>
      </c>
      <c r="B1" s="49"/>
      <c r="C1" s="49"/>
      <c r="D1" s="49"/>
      <c r="E1" s="461" t="s">
        <v>528</v>
      </c>
      <c r="F1" s="461"/>
      <c r="G1" s="461"/>
      <c r="H1" s="461"/>
    </row>
    <row r="2" spans="1:10" s="53" customFormat="1" x14ac:dyDescent="0.25">
      <c r="A2" s="51" t="s">
        <v>0</v>
      </c>
      <c r="B2" s="51"/>
      <c r="C2" s="109"/>
      <c r="D2" s="52" t="s">
        <v>1</v>
      </c>
      <c r="E2" s="52" t="s">
        <v>2</v>
      </c>
      <c r="F2" s="52" t="s">
        <v>3</v>
      </c>
      <c r="G2" s="52" t="s">
        <v>4</v>
      </c>
      <c r="H2" s="52" t="s">
        <v>5</v>
      </c>
      <c r="I2" s="323"/>
    </row>
    <row r="3" spans="1:10" s="53" customFormat="1" x14ac:dyDescent="0.25">
      <c r="A3" s="54"/>
      <c r="B3" s="54"/>
      <c r="C3" s="110"/>
      <c r="D3" s="55"/>
      <c r="E3" s="105"/>
      <c r="F3" s="260"/>
      <c r="G3" s="105"/>
      <c r="H3" s="99"/>
    </row>
    <row r="4" spans="1:10" s="53" customFormat="1" x14ac:dyDescent="0.25">
      <c r="A4" s="199"/>
      <c r="B4" s="199"/>
      <c r="C4" s="200"/>
      <c r="D4" s="73"/>
      <c r="E4" s="133"/>
      <c r="F4" s="389"/>
      <c r="G4" s="133"/>
      <c r="H4" s="195"/>
    </row>
    <row r="5" spans="1:10" s="53" customFormat="1" ht="26.4" x14ac:dyDescent="0.25">
      <c r="A5" s="199" t="s">
        <v>787</v>
      </c>
      <c r="B5" s="199"/>
      <c r="C5" s="200"/>
      <c r="D5" s="166" t="s">
        <v>788</v>
      </c>
      <c r="E5" s="19" t="s">
        <v>298</v>
      </c>
      <c r="F5" s="372">
        <v>3</v>
      </c>
      <c r="G5" s="101"/>
      <c r="H5" s="100">
        <f>F5*G5</f>
        <v>0</v>
      </c>
    </row>
    <row r="6" spans="1:10" s="53" customFormat="1" x14ac:dyDescent="0.25">
      <c r="A6" s="199" t="s">
        <v>529</v>
      </c>
      <c r="B6" s="199"/>
      <c r="C6" s="200"/>
      <c r="D6" s="166" t="s">
        <v>530</v>
      </c>
      <c r="E6" s="133"/>
      <c r="F6" s="389"/>
      <c r="G6" s="133"/>
      <c r="H6" s="196"/>
    </row>
    <row r="7" spans="1:10" s="53" customFormat="1" ht="26.4" x14ac:dyDescent="0.25">
      <c r="A7" s="199"/>
      <c r="B7" s="199" t="s">
        <v>870</v>
      </c>
      <c r="C7" s="200"/>
      <c r="D7" s="167" t="s">
        <v>869</v>
      </c>
      <c r="E7" s="133"/>
      <c r="F7" s="389"/>
      <c r="G7" s="133"/>
      <c r="H7" s="196"/>
    </row>
    <row r="8" spans="1:10" s="53" customFormat="1" ht="26.4" x14ac:dyDescent="0.25">
      <c r="A8" s="199"/>
      <c r="B8" s="199"/>
      <c r="C8" s="200" t="s">
        <v>23</v>
      </c>
      <c r="D8" s="483" t="s">
        <v>966</v>
      </c>
      <c r="E8" s="133" t="s">
        <v>83</v>
      </c>
      <c r="F8" s="395">
        <v>841.5</v>
      </c>
      <c r="G8" s="101"/>
      <c r="H8" s="100">
        <f t="shared" ref="H8" si="0">F8*G8</f>
        <v>0</v>
      </c>
      <c r="J8" s="326"/>
    </row>
    <row r="9" spans="1:10" s="53" customFormat="1" ht="26.4" x14ac:dyDescent="0.25">
      <c r="A9" s="199"/>
      <c r="B9" s="199" t="s">
        <v>640</v>
      </c>
      <c r="C9" s="200"/>
      <c r="D9" s="68" t="s">
        <v>531</v>
      </c>
      <c r="E9" s="133"/>
      <c r="F9" s="389"/>
      <c r="G9" s="101"/>
      <c r="H9" s="100"/>
    </row>
    <row r="10" spans="1:10" s="53" customFormat="1" ht="39.6" x14ac:dyDescent="0.25">
      <c r="A10" s="199"/>
      <c r="B10" s="199"/>
      <c r="C10" s="200" t="s">
        <v>17</v>
      </c>
      <c r="D10" s="68" t="s">
        <v>871</v>
      </c>
      <c r="E10" s="133" t="s">
        <v>83</v>
      </c>
      <c r="F10" s="362">
        <v>2461.0349999999999</v>
      </c>
      <c r="G10" s="101"/>
      <c r="H10" s="100">
        <f t="shared" ref="H10" si="1">F10*G10</f>
        <v>0</v>
      </c>
    </row>
    <row r="11" spans="1:10" s="53" customFormat="1" ht="39.6" x14ac:dyDescent="0.25">
      <c r="A11" s="199"/>
      <c r="B11" s="199"/>
      <c r="C11" s="200" t="s">
        <v>24</v>
      </c>
      <c r="D11" s="356" t="s">
        <v>930</v>
      </c>
      <c r="E11" s="133" t="s">
        <v>83</v>
      </c>
      <c r="F11" s="362">
        <v>2345.7449999999999</v>
      </c>
      <c r="G11" s="101"/>
      <c r="H11" s="100">
        <f t="shared" ref="H11" si="2">F11*G11</f>
        <v>0</v>
      </c>
    </row>
    <row r="12" spans="1:10" s="53" customFormat="1" x14ac:dyDescent="0.25">
      <c r="A12" s="199"/>
      <c r="B12" s="199"/>
      <c r="C12" s="200"/>
      <c r="D12" s="410"/>
      <c r="E12" s="133"/>
      <c r="F12" s="364"/>
      <c r="G12" s="170"/>
      <c r="H12" s="100"/>
      <c r="I12" s="247"/>
    </row>
    <row r="13" spans="1:10" s="53" customFormat="1" x14ac:dyDescent="0.25">
      <c r="A13" s="199"/>
      <c r="B13" s="199"/>
      <c r="C13" s="200"/>
      <c r="D13" s="206"/>
      <c r="E13" s="133"/>
      <c r="F13" s="133"/>
      <c r="G13" s="133"/>
      <c r="H13" s="196"/>
    </row>
    <row r="14" spans="1:10" s="53" customFormat="1" x14ac:dyDescent="0.25">
      <c r="A14" s="113"/>
      <c r="B14" s="113"/>
      <c r="C14" s="170"/>
      <c r="D14" s="113"/>
      <c r="E14" s="132"/>
      <c r="F14" s="133"/>
      <c r="G14" s="133"/>
      <c r="H14" s="196"/>
    </row>
    <row r="15" spans="1:10" x14ac:dyDescent="0.25">
      <c r="A15" s="73"/>
      <c r="B15" s="73"/>
      <c r="C15" s="170"/>
      <c r="D15" s="69"/>
      <c r="E15" s="133"/>
      <c r="F15" s="133"/>
      <c r="G15" s="133"/>
      <c r="H15" s="196"/>
    </row>
    <row r="16" spans="1:10" x14ac:dyDescent="0.25">
      <c r="A16" s="174" t="s">
        <v>12</v>
      </c>
      <c r="B16" s="174"/>
      <c r="C16" s="174"/>
      <c r="D16" s="174"/>
      <c r="E16" s="187"/>
      <c r="F16" s="192"/>
      <c r="G16" s="192"/>
      <c r="H16" s="179">
        <f>SUM(H5:H15)</f>
        <v>0</v>
      </c>
    </row>
  </sheetData>
  <customSheetViews>
    <customSheetView guid="{D9A5B569-290F-4F90-A43F-DD82022D6BA1}" showPageBreaks="1" printArea="1" view="pageBreakPreview" topLeftCell="B1">
      <selection activeCell="I1" sqref="I1:I1048576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1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  <customSheetView guid="{5F332EA1-66F9-4534-98C2-3792B5EB04BE}" showPageBreaks="1" printArea="1" view="pageBreakPreview" topLeftCell="B1">
      <selection activeCell="D8" sqref="D8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2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</customSheetViews>
  <mergeCells count="1">
    <mergeCell ref="E1:H1"/>
  </mergeCells>
  <phoneticPr fontId="8" type="noConversion"/>
  <pageMargins left="0.74803149606299213" right="0.74803149606299213" top="0.98425196850393704" bottom="0.98425196850393704" header="0.51181102362204722" footer="0.51181102362204722"/>
  <pageSetup paperSize="9" scale="58" firstPageNumber="14" orientation="portrait" useFirstPageNumber="1" r:id="rId3"/>
  <headerFooter alignWithMargins="0">
    <oddHeader>&amp;LCONTRACT SANRAL C.002-0.29-2018/1
FOR TRAINING AND CONSTRUCTION MANAGEMENT OF COMMUNITIES AND SMME CONTRACTORS ON OR NEAR NATIONAL ROAD R.573, SECTION 3 FROM KM 6.50 TO KM 13.30 - FROM SLOVO TO MOUTSIYA MALL</oddHeader>
    <oddFooter>&amp;RC-&amp;P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6">
    <tabColor rgb="FF92D050"/>
  </sheetPr>
  <dimension ref="A1:I1048296"/>
  <sheetViews>
    <sheetView view="pageBreakPreview" zoomScaleNormal="100" zoomScaleSheetLayoutView="100" workbookViewId="0">
      <selection activeCell="H1" sqref="H1:I1048576"/>
    </sheetView>
  </sheetViews>
  <sheetFormatPr defaultRowHeight="13.2" x14ac:dyDescent="0.25"/>
  <cols>
    <col min="1" max="1" width="9.33203125" style="50" customWidth="1"/>
    <col min="2" max="2" width="8" style="90" customWidth="1"/>
    <col min="3" max="3" width="40.6640625" style="50" customWidth="1"/>
    <col min="4" max="4" width="25.5546875" style="50" bestFit="1" customWidth="1"/>
    <col min="5" max="7" width="20.6640625" style="50" customWidth="1"/>
    <col min="8" max="256" width="9.109375" style="50"/>
    <col min="257" max="257" width="9.33203125" style="50" customWidth="1"/>
    <col min="258" max="258" width="6.6640625" style="50" customWidth="1"/>
    <col min="259" max="259" width="40.6640625" style="50" customWidth="1"/>
    <col min="260" max="263" width="9.33203125" style="50" customWidth="1"/>
    <col min="264" max="512" width="9.109375" style="50"/>
    <col min="513" max="513" width="9.33203125" style="50" customWidth="1"/>
    <col min="514" max="514" width="6.6640625" style="50" customWidth="1"/>
    <col min="515" max="515" width="40.6640625" style="50" customWidth="1"/>
    <col min="516" max="519" width="9.33203125" style="50" customWidth="1"/>
    <col min="520" max="768" width="9.109375" style="50"/>
    <col min="769" max="769" width="9.33203125" style="50" customWidth="1"/>
    <col min="770" max="770" width="6.6640625" style="50" customWidth="1"/>
    <col min="771" max="771" width="40.6640625" style="50" customWidth="1"/>
    <col min="772" max="775" width="9.33203125" style="50" customWidth="1"/>
    <col min="776" max="1024" width="9.109375" style="50"/>
    <col min="1025" max="1025" width="9.33203125" style="50" customWidth="1"/>
    <col min="1026" max="1026" width="6.6640625" style="50" customWidth="1"/>
    <col min="1027" max="1027" width="40.6640625" style="50" customWidth="1"/>
    <col min="1028" max="1031" width="9.33203125" style="50" customWidth="1"/>
    <col min="1032" max="1280" width="9.109375" style="50"/>
    <col min="1281" max="1281" width="9.33203125" style="50" customWidth="1"/>
    <col min="1282" max="1282" width="6.6640625" style="50" customWidth="1"/>
    <col min="1283" max="1283" width="40.6640625" style="50" customWidth="1"/>
    <col min="1284" max="1287" width="9.33203125" style="50" customWidth="1"/>
    <col min="1288" max="1536" width="9.109375" style="50"/>
    <col min="1537" max="1537" width="9.33203125" style="50" customWidth="1"/>
    <col min="1538" max="1538" width="6.6640625" style="50" customWidth="1"/>
    <col min="1539" max="1539" width="40.6640625" style="50" customWidth="1"/>
    <col min="1540" max="1543" width="9.33203125" style="50" customWidth="1"/>
    <col min="1544" max="1792" width="9.109375" style="50"/>
    <col min="1793" max="1793" width="9.33203125" style="50" customWidth="1"/>
    <col min="1794" max="1794" width="6.6640625" style="50" customWidth="1"/>
    <col min="1795" max="1795" width="40.6640625" style="50" customWidth="1"/>
    <col min="1796" max="1799" width="9.33203125" style="50" customWidth="1"/>
    <col min="1800" max="2048" width="9.109375" style="50"/>
    <col min="2049" max="2049" width="9.33203125" style="50" customWidth="1"/>
    <col min="2050" max="2050" width="6.6640625" style="50" customWidth="1"/>
    <col min="2051" max="2051" width="40.6640625" style="50" customWidth="1"/>
    <col min="2052" max="2055" width="9.33203125" style="50" customWidth="1"/>
    <col min="2056" max="2304" width="9.109375" style="50"/>
    <col min="2305" max="2305" width="9.33203125" style="50" customWidth="1"/>
    <col min="2306" max="2306" width="6.6640625" style="50" customWidth="1"/>
    <col min="2307" max="2307" width="40.6640625" style="50" customWidth="1"/>
    <col min="2308" max="2311" width="9.33203125" style="50" customWidth="1"/>
    <col min="2312" max="2560" width="9.109375" style="50"/>
    <col min="2561" max="2561" width="9.33203125" style="50" customWidth="1"/>
    <col min="2562" max="2562" width="6.6640625" style="50" customWidth="1"/>
    <col min="2563" max="2563" width="40.6640625" style="50" customWidth="1"/>
    <col min="2564" max="2567" width="9.33203125" style="50" customWidth="1"/>
    <col min="2568" max="2816" width="9.109375" style="50"/>
    <col min="2817" max="2817" width="9.33203125" style="50" customWidth="1"/>
    <col min="2818" max="2818" width="6.6640625" style="50" customWidth="1"/>
    <col min="2819" max="2819" width="40.6640625" style="50" customWidth="1"/>
    <col min="2820" max="2823" width="9.33203125" style="50" customWidth="1"/>
    <col min="2824" max="3072" width="9.109375" style="50"/>
    <col min="3073" max="3073" width="9.33203125" style="50" customWidth="1"/>
    <col min="3074" max="3074" width="6.6640625" style="50" customWidth="1"/>
    <col min="3075" max="3075" width="40.6640625" style="50" customWidth="1"/>
    <col min="3076" max="3079" width="9.33203125" style="50" customWidth="1"/>
    <col min="3080" max="3328" width="9.109375" style="50"/>
    <col min="3329" max="3329" width="9.33203125" style="50" customWidth="1"/>
    <col min="3330" max="3330" width="6.6640625" style="50" customWidth="1"/>
    <col min="3331" max="3331" width="40.6640625" style="50" customWidth="1"/>
    <col min="3332" max="3335" width="9.33203125" style="50" customWidth="1"/>
    <col min="3336" max="3584" width="9.109375" style="50"/>
    <col min="3585" max="3585" width="9.33203125" style="50" customWidth="1"/>
    <col min="3586" max="3586" width="6.6640625" style="50" customWidth="1"/>
    <col min="3587" max="3587" width="40.6640625" style="50" customWidth="1"/>
    <col min="3588" max="3591" width="9.33203125" style="50" customWidth="1"/>
    <col min="3592" max="3840" width="9.109375" style="50"/>
    <col min="3841" max="3841" width="9.33203125" style="50" customWidth="1"/>
    <col min="3842" max="3842" width="6.6640625" style="50" customWidth="1"/>
    <col min="3843" max="3843" width="40.6640625" style="50" customWidth="1"/>
    <col min="3844" max="3847" width="9.33203125" style="50" customWidth="1"/>
    <col min="3848" max="4096" width="9.109375" style="50"/>
    <col min="4097" max="4097" width="9.33203125" style="50" customWidth="1"/>
    <col min="4098" max="4098" width="6.6640625" style="50" customWidth="1"/>
    <col min="4099" max="4099" width="40.6640625" style="50" customWidth="1"/>
    <col min="4100" max="4103" width="9.33203125" style="50" customWidth="1"/>
    <col min="4104" max="4352" width="9.109375" style="50"/>
    <col min="4353" max="4353" width="9.33203125" style="50" customWidth="1"/>
    <col min="4354" max="4354" width="6.6640625" style="50" customWidth="1"/>
    <col min="4355" max="4355" width="40.6640625" style="50" customWidth="1"/>
    <col min="4356" max="4359" width="9.33203125" style="50" customWidth="1"/>
    <col min="4360" max="4608" width="9.109375" style="50"/>
    <col min="4609" max="4609" width="9.33203125" style="50" customWidth="1"/>
    <col min="4610" max="4610" width="6.6640625" style="50" customWidth="1"/>
    <col min="4611" max="4611" width="40.6640625" style="50" customWidth="1"/>
    <col min="4612" max="4615" width="9.33203125" style="50" customWidth="1"/>
    <col min="4616" max="4864" width="9.109375" style="50"/>
    <col min="4865" max="4865" width="9.33203125" style="50" customWidth="1"/>
    <col min="4866" max="4866" width="6.6640625" style="50" customWidth="1"/>
    <col min="4867" max="4867" width="40.6640625" style="50" customWidth="1"/>
    <col min="4868" max="4871" width="9.33203125" style="50" customWidth="1"/>
    <col min="4872" max="5120" width="9.109375" style="50"/>
    <col min="5121" max="5121" width="9.33203125" style="50" customWidth="1"/>
    <col min="5122" max="5122" width="6.6640625" style="50" customWidth="1"/>
    <col min="5123" max="5123" width="40.6640625" style="50" customWidth="1"/>
    <col min="5124" max="5127" width="9.33203125" style="50" customWidth="1"/>
    <col min="5128" max="5376" width="9.109375" style="50"/>
    <col min="5377" max="5377" width="9.33203125" style="50" customWidth="1"/>
    <col min="5378" max="5378" width="6.6640625" style="50" customWidth="1"/>
    <col min="5379" max="5379" width="40.6640625" style="50" customWidth="1"/>
    <col min="5380" max="5383" width="9.33203125" style="50" customWidth="1"/>
    <col min="5384" max="5632" width="9.109375" style="50"/>
    <col min="5633" max="5633" width="9.33203125" style="50" customWidth="1"/>
    <col min="5634" max="5634" width="6.6640625" style="50" customWidth="1"/>
    <col min="5635" max="5635" width="40.6640625" style="50" customWidth="1"/>
    <col min="5636" max="5639" width="9.33203125" style="50" customWidth="1"/>
    <col min="5640" max="5888" width="9.109375" style="50"/>
    <col min="5889" max="5889" width="9.33203125" style="50" customWidth="1"/>
    <col min="5890" max="5890" width="6.6640625" style="50" customWidth="1"/>
    <col min="5891" max="5891" width="40.6640625" style="50" customWidth="1"/>
    <col min="5892" max="5895" width="9.33203125" style="50" customWidth="1"/>
    <col min="5896" max="6144" width="9.109375" style="50"/>
    <col min="6145" max="6145" width="9.33203125" style="50" customWidth="1"/>
    <col min="6146" max="6146" width="6.6640625" style="50" customWidth="1"/>
    <col min="6147" max="6147" width="40.6640625" style="50" customWidth="1"/>
    <col min="6148" max="6151" width="9.33203125" style="50" customWidth="1"/>
    <col min="6152" max="6400" width="9.109375" style="50"/>
    <col min="6401" max="6401" width="9.33203125" style="50" customWidth="1"/>
    <col min="6402" max="6402" width="6.6640625" style="50" customWidth="1"/>
    <col min="6403" max="6403" width="40.6640625" style="50" customWidth="1"/>
    <col min="6404" max="6407" width="9.33203125" style="50" customWidth="1"/>
    <col min="6408" max="6656" width="9.109375" style="50"/>
    <col min="6657" max="6657" width="9.33203125" style="50" customWidth="1"/>
    <col min="6658" max="6658" width="6.6640625" style="50" customWidth="1"/>
    <col min="6659" max="6659" width="40.6640625" style="50" customWidth="1"/>
    <col min="6660" max="6663" width="9.33203125" style="50" customWidth="1"/>
    <col min="6664" max="6912" width="9.109375" style="50"/>
    <col min="6913" max="6913" width="9.33203125" style="50" customWidth="1"/>
    <col min="6914" max="6914" width="6.6640625" style="50" customWidth="1"/>
    <col min="6915" max="6915" width="40.6640625" style="50" customWidth="1"/>
    <col min="6916" max="6919" width="9.33203125" style="50" customWidth="1"/>
    <col min="6920" max="7168" width="9.109375" style="50"/>
    <col min="7169" max="7169" width="9.33203125" style="50" customWidth="1"/>
    <col min="7170" max="7170" width="6.6640625" style="50" customWidth="1"/>
    <col min="7171" max="7171" width="40.6640625" style="50" customWidth="1"/>
    <col min="7172" max="7175" width="9.33203125" style="50" customWidth="1"/>
    <col min="7176" max="7424" width="9.109375" style="50"/>
    <col min="7425" max="7425" width="9.33203125" style="50" customWidth="1"/>
    <col min="7426" max="7426" width="6.6640625" style="50" customWidth="1"/>
    <col min="7427" max="7427" width="40.6640625" style="50" customWidth="1"/>
    <col min="7428" max="7431" width="9.33203125" style="50" customWidth="1"/>
    <col min="7432" max="7680" width="9.109375" style="50"/>
    <col min="7681" max="7681" width="9.33203125" style="50" customWidth="1"/>
    <col min="7682" max="7682" width="6.6640625" style="50" customWidth="1"/>
    <col min="7683" max="7683" width="40.6640625" style="50" customWidth="1"/>
    <col min="7684" max="7687" width="9.33203125" style="50" customWidth="1"/>
    <col min="7688" max="7936" width="9.109375" style="50"/>
    <col min="7937" max="7937" width="9.33203125" style="50" customWidth="1"/>
    <col min="7938" max="7938" width="6.6640625" style="50" customWidth="1"/>
    <col min="7939" max="7939" width="40.6640625" style="50" customWidth="1"/>
    <col min="7940" max="7943" width="9.33203125" style="50" customWidth="1"/>
    <col min="7944" max="8192" width="9.109375" style="50"/>
    <col min="8193" max="8193" width="9.33203125" style="50" customWidth="1"/>
    <col min="8194" max="8194" width="6.6640625" style="50" customWidth="1"/>
    <col min="8195" max="8195" width="40.6640625" style="50" customWidth="1"/>
    <col min="8196" max="8199" width="9.33203125" style="50" customWidth="1"/>
    <col min="8200" max="8448" width="9.109375" style="50"/>
    <col min="8449" max="8449" width="9.33203125" style="50" customWidth="1"/>
    <col min="8450" max="8450" width="6.6640625" style="50" customWidth="1"/>
    <col min="8451" max="8451" width="40.6640625" style="50" customWidth="1"/>
    <col min="8452" max="8455" width="9.33203125" style="50" customWidth="1"/>
    <col min="8456" max="8704" width="9.109375" style="50"/>
    <col min="8705" max="8705" width="9.33203125" style="50" customWidth="1"/>
    <col min="8706" max="8706" width="6.6640625" style="50" customWidth="1"/>
    <col min="8707" max="8707" width="40.6640625" style="50" customWidth="1"/>
    <col min="8708" max="8711" width="9.33203125" style="50" customWidth="1"/>
    <col min="8712" max="8960" width="9.109375" style="50"/>
    <col min="8961" max="8961" width="9.33203125" style="50" customWidth="1"/>
    <col min="8962" max="8962" width="6.6640625" style="50" customWidth="1"/>
    <col min="8963" max="8963" width="40.6640625" style="50" customWidth="1"/>
    <col min="8964" max="8967" width="9.33203125" style="50" customWidth="1"/>
    <col min="8968" max="9216" width="9.109375" style="50"/>
    <col min="9217" max="9217" width="9.33203125" style="50" customWidth="1"/>
    <col min="9218" max="9218" width="6.6640625" style="50" customWidth="1"/>
    <col min="9219" max="9219" width="40.6640625" style="50" customWidth="1"/>
    <col min="9220" max="9223" width="9.33203125" style="50" customWidth="1"/>
    <col min="9224" max="9472" width="9.109375" style="50"/>
    <col min="9473" max="9473" width="9.33203125" style="50" customWidth="1"/>
    <col min="9474" max="9474" width="6.6640625" style="50" customWidth="1"/>
    <col min="9475" max="9475" width="40.6640625" style="50" customWidth="1"/>
    <col min="9476" max="9479" width="9.33203125" style="50" customWidth="1"/>
    <col min="9480" max="9728" width="9.109375" style="50"/>
    <col min="9729" max="9729" width="9.33203125" style="50" customWidth="1"/>
    <col min="9730" max="9730" width="6.6640625" style="50" customWidth="1"/>
    <col min="9731" max="9731" width="40.6640625" style="50" customWidth="1"/>
    <col min="9732" max="9735" width="9.33203125" style="50" customWidth="1"/>
    <col min="9736" max="9984" width="9.109375" style="50"/>
    <col min="9985" max="9985" width="9.33203125" style="50" customWidth="1"/>
    <col min="9986" max="9986" width="6.6640625" style="50" customWidth="1"/>
    <col min="9987" max="9987" width="40.6640625" style="50" customWidth="1"/>
    <col min="9988" max="9991" width="9.33203125" style="50" customWidth="1"/>
    <col min="9992" max="10240" width="9.109375" style="50"/>
    <col min="10241" max="10241" width="9.33203125" style="50" customWidth="1"/>
    <col min="10242" max="10242" width="6.6640625" style="50" customWidth="1"/>
    <col min="10243" max="10243" width="40.6640625" style="50" customWidth="1"/>
    <col min="10244" max="10247" width="9.33203125" style="50" customWidth="1"/>
    <col min="10248" max="10496" width="9.109375" style="50"/>
    <col min="10497" max="10497" width="9.33203125" style="50" customWidth="1"/>
    <col min="10498" max="10498" width="6.6640625" style="50" customWidth="1"/>
    <col min="10499" max="10499" width="40.6640625" style="50" customWidth="1"/>
    <col min="10500" max="10503" width="9.33203125" style="50" customWidth="1"/>
    <col min="10504" max="10752" width="9.109375" style="50"/>
    <col min="10753" max="10753" width="9.33203125" style="50" customWidth="1"/>
    <col min="10754" max="10754" width="6.6640625" style="50" customWidth="1"/>
    <col min="10755" max="10755" width="40.6640625" style="50" customWidth="1"/>
    <col min="10756" max="10759" width="9.33203125" style="50" customWidth="1"/>
    <col min="10760" max="11008" width="9.109375" style="50"/>
    <col min="11009" max="11009" width="9.33203125" style="50" customWidth="1"/>
    <col min="11010" max="11010" width="6.6640625" style="50" customWidth="1"/>
    <col min="11011" max="11011" width="40.6640625" style="50" customWidth="1"/>
    <col min="11012" max="11015" width="9.33203125" style="50" customWidth="1"/>
    <col min="11016" max="11264" width="9.109375" style="50"/>
    <col min="11265" max="11265" width="9.33203125" style="50" customWidth="1"/>
    <col min="11266" max="11266" width="6.6640625" style="50" customWidth="1"/>
    <col min="11267" max="11267" width="40.6640625" style="50" customWidth="1"/>
    <col min="11268" max="11271" width="9.33203125" style="50" customWidth="1"/>
    <col min="11272" max="11520" width="9.109375" style="50"/>
    <col min="11521" max="11521" width="9.33203125" style="50" customWidth="1"/>
    <col min="11522" max="11522" width="6.6640625" style="50" customWidth="1"/>
    <col min="11523" max="11523" width="40.6640625" style="50" customWidth="1"/>
    <col min="11524" max="11527" width="9.33203125" style="50" customWidth="1"/>
    <col min="11528" max="11776" width="9.109375" style="50"/>
    <col min="11777" max="11777" width="9.33203125" style="50" customWidth="1"/>
    <col min="11778" max="11778" width="6.6640625" style="50" customWidth="1"/>
    <col min="11779" max="11779" width="40.6640625" style="50" customWidth="1"/>
    <col min="11780" max="11783" width="9.33203125" style="50" customWidth="1"/>
    <col min="11784" max="12032" width="9.109375" style="50"/>
    <col min="12033" max="12033" width="9.33203125" style="50" customWidth="1"/>
    <col min="12034" max="12034" width="6.6640625" style="50" customWidth="1"/>
    <col min="12035" max="12035" width="40.6640625" style="50" customWidth="1"/>
    <col min="12036" max="12039" width="9.33203125" style="50" customWidth="1"/>
    <col min="12040" max="12288" width="9.109375" style="50"/>
    <col min="12289" max="12289" width="9.33203125" style="50" customWidth="1"/>
    <col min="12290" max="12290" width="6.6640625" style="50" customWidth="1"/>
    <col min="12291" max="12291" width="40.6640625" style="50" customWidth="1"/>
    <col min="12292" max="12295" width="9.33203125" style="50" customWidth="1"/>
    <col min="12296" max="12544" width="9.109375" style="50"/>
    <col min="12545" max="12545" width="9.33203125" style="50" customWidth="1"/>
    <col min="12546" max="12546" width="6.6640625" style="50" customWidth="1"/>
    <col min="12547" max="12547" width="40.6640625" style="50" customWidth="1"/>
    <col min="12548" max="12551" width="9.33203125" style="50" customWidth="1"/>
    <col min="12552" max="12800" width="9.109375" style="50"/>
    <col min="12801" max="12801" width="9.33203125" style="50" customWidth="1"/>
    <col min="12802" max="12802" width="6.6640625" style="50" customWidth="1"/>
    <col min="12803" max="12803" width="40.6640625" style="50" customWidth="1"/>
    <col min="12804" max="12807" width="9.33203125" style="50" customWidth="1"/>
    <col min="12808" max="13056" width="9.109375" style="50"/>
    <col min="13057" max="13057" width="9.33203125" style="50" customWidth="1"/>
    <col min="13058" max="13058" width="6.6640625" style="50" customWidth="1"/>
    <col min="13059" max="13059" width="40.6640625" style="50" customWidth="1"/>
    <col min="13060" max="13063" width="9.33203125" style="50" customWidth="1"/>
    <col min="13064" max="13312" width="9.109375" style="50"/>
    <col min="13313" max="13313" width="9.33203125" style="50" customWidth="1"/>
    <col min="13314" max="13314" width="6.6640625" style="50" customWidth="1"/>
    <col min="13315" max="13315" width="40.6640625" style="50" customWidth="1"/>
    <col min="13316" max="13319" width="9.33203125" style="50" customWidth="1"/>
    <col min="13320" max="13568" width="9.109375" style="50"/>
    <col min="13569" max="13569" width="9.33203125" style="50" customWidth="1"/>
    <col min="13570" max="13570" width="6.6640625" style="50" customWidth="1"/>
    <col min="13571" max="13571" width="40.6640625" style="50" customWidth="1"/>
    <col min="13572" max="13575" width="9.33203125" style="50" customWidth="1"/>
    <col min="13576" max="13824" width="9.109375" style="50"/>
    <col min="13825" max="13825" width="9.33203125" style="50" customWidth="1"/>
    <col min="13826" max="13826" width="6.6640625" style="50" customWidth="1"/>
    <col min="13827" max="13827" width="40.6640625" style="50" customWidth="1"/>
    <col min="13828" max="13831" width="9.33203125" style="50" customWidth="1"/>
    <col min="13832" max="14080" width="9.109375" style="50"/>
    <col min="14081" max="14081" width="9.33203125" style="50" customWidth="1"/>
    <col min="14082" max="14082" width="6.6640625" style="50" customWidth="1"/>
    <col min="14083" max="14083" width="40.6640625" style="50" customWidth="1"/>
    <col min="14084" max="14087" width="9.33203125" style="50" customWidth="1"/>
    <col min="14088" max="14336" width="9.109375" style="50"/>
    <col min="14337" max="14337" width="9.33203125" style="50" customWidth="1"/>
    <col min="14338" max="14338" width="6.6640625" style="50" customWidth="1"/>
    <col min="14339" max="14339" width="40.6640625" style="50" customWidth="1"/>
    <col min="14340" max="14343" width="9.33203125" style="50" customWidth="1"/>
    <col min="14344" max="14592" width="9.109375" style="50"/>
    <col min="14593" max="14593" width="9.33203125" style="50" customWidth="1"/>
    <col min="14594" max="14594" width="6.6640625" style="50" customWidth="1"/>
    <col min="14595" max="14595" width="40.6640625" style="50" customWidth="1"/>
    <col min="14596" max="14599" width="9.33203125" style="50" customWidth="1"/>
    <col min="14600" max="14848" width="9.109375" style="50"/>
    <col min="14849" max="14849" width="9.33203125" style="50" customWidth="1"/>
    <col min="14850" max="14850" width="6.6640625" style="50" customWidth="1"/>
    <col min="14851" max="14851" width="40.6640625" style="50" customWidth="1"/>
    <col min="14852" max="14855" width="9.33203125" style="50" customWidth="1"/>
    <col min="14856" max="15104" width="9.109375" style="50"/>
    <col min="15105" max="15105" width="9.33203125" style="50" customWidth="1"/>
    <col min="15106" max="15106" width="6.6640625" style="50" customWidth="1"/>
    <col min="15107" max="15107" width="40.6640625" style="50" customWidth="1"/>
    <col min="15108" max="15111" width="9.33203125" style="50" customWidth="1"/>
    <col min="15112" max="15360" width="9.109375" style="50"/>
    <col min="15361" max="15361" width="9.33203125" style="50" customWidth="1"/>
    <col min="15362" max="15362" width="6.6640625" style="50" customWidth="1"/>
    <col min="15363" max="15363" width="40.6640625" style="50" customWidth="1"/>
    <col min="15364" max="15367" width="9.33203125" style="50" customWidth="1"/>
    <col min="15368" max="15616" width="9.109375" style="50"/>
    <col min="15617" max="15617" width="9.33203125" style="50" customWidth="1"/>
    <col min="15618" max="15618" width="6.6640625" style="50" customWidth="1"/>
    <col min="15619" max="15619" width="40.6640625" style="50" customWidth="1"/>
    <col min="15620" max="15623" width="9.33203125" style="50" customWidth="1"/>
    <col min="15624" max="15872" width="9.109375" style="50"/>
    <col min="15873" max="15873" width="9.33203125" style="50" customWidth="1"/>
    <col min="15874" max="15874" width="6.6640625" style="50" customWidth="1"/>
    <col min="15875" max="15875" width="40.6640625" style="50" customWidth="1"/>
    <col min="15876" max="15879" width="9.33203125" style="50" customWidth="1"/>
    <col min="15880" max="16128" width="9.109375" style="50"/>
    <col min="16129" max="16129" width="9.33203125" style="50" customWidth="1"/>
    <col min="16130" max="16130" width="6.6640625" style="50" customWidth="1"/>
    <col min="16131" max="16131" width="40.6640625" style="50" customWidth="1"/>
    <col min="16132" max="16135" width="9.33203125" style="50" customWidth="1"/>
    <col min="16136" max="16384" width="9.109375" style="50"/>
  </cols>
  <sheetData>
    <row r="1" spans="1:9" ht="48" customHeight="1" x14ac:dyDescent="0.25">
      <c r="A1" s="48" t="s">
        <v>533</v>
      </c>
      <c r="B1" s="49"/>
      <c r="C1" s="49"/>
      <c r="D1" s="461" t="s">
        <v>534</v>
      </c>
      <c r="E1" s="461"/>
      <c r="F1" s="461"/>
      <c r="G1" s="461"/>
    </row>
    <row r="2" spans="1:9" s="53" customFormat="1" x14ac:dyDescent="0.25">
      <c r="A2" s="51" t="s">
        <v>0</v>
      </c>
      <c r="B2" s="51"/>
      <c r="C2" s="52" t="s">
        <v>1</v>
      </c>
      <c r="D2" s="52" t="s">
        <v>2</v>
      </c>
      <c r="E2" s="52" t="s">
        <v>3</v>
      </c>
      <c r="F2" s="52" t="s">
        <v>4</v>
      </c>
      <c r="G2" s="52" t="s">
        <v>5</v>
      </c>
      <c r="H2" s="246"/>
    </row>
    <row r="3" spans="1:9" s="53" customFormat="1" x14ac:dyDescent="0.25">
      <c r="A3" s="54"/>
      <c r="B3" s="54"/>
      <c r="C3" s="55"/>
      <c r="D3" s="105"/>
      <c r="E3" s="105"/>
      <c r="F3" s="106"/>
      <c r="G3" s="100"/>
    </row>
    <row r="4" spans="1:9" s="53" customFormat="1" x14ac:dyDescent="0.25">
      <c r="A4" s="199"/>
      <c r="B4" s="199"/>
      <c r="C4" s="73"/>
      <c r="D4" s="133"/>
      <c r="E4" s="133"/>
      <c r="F4" s="198"/>
      <c r="G4" s="197"/>
    </row>
    <row r="5" spans="1:9" s="53" customFormat="1" x14ac:dyDescent="0.25">
      <c r="A5" s="199" t="s">
        <v>535</v>
      </c>
      <c r="B5" s="199"/>
      <c r="C5" s="181" t="s">
        <v>536</v>
      </c>
      <c r="D5" s="132"/>
      <c r="E5" s="389"/>
      <c r="F5" s="396"/>
      <c r="G5" s="371"/>
    </row>
    <row r="6" spans="1:9" s="53" customFormat="1" x14ac:dyDescent="0.25">
      <c r="A6" s="199"/>
      <c r="B6" s="199" t="s">
        <v>696</v>
      </c>
      <c r="C6" s="235" t="s">
        <v>698</v>
      </c>
      <c r="D6" s="133"/>
      <c r="E6" s="364"/>
      <c r="F6" s="366"/>
      <c r="G6" s="253"/>
      <c r="H6" s="247"/>
    </row>
    <row r="7" spans="1:9" s="53" customFormat="1" ht="15.6" x14ac:dyDescent="0.25">
      <c r="A7" s="199"/>
      <c r="B7" s="199"/>
      <c r="C7" s="235" t="s">
        <v>697</v>
      </c>
      <c r="D7" s="133" t="s">
        <v>547</v>
      </c>
      <c r="E7" s="362">
        <v>13973</v>
      </c>
      <c r="F7" s="366"/>
      <c r="G7" s="253">
        <f t="shared" ref="G7" si="0">E7*F7</f>
        <v>0</v>
      </c>
      <c r="H7" s="247"/>
      <c r="I7" s="409"/>
    </row>
    <row r="8" spans="1:9" s="53" customFormat="1" x14ac:dyDescent="0.25">
      <c r="A8" s="199"/>
      <c r="B8" s="199"/>
      <c r="C8" s="235"/>
      <c r="D8" s="133"/>
      <c r="E8" s="364"/>
      <c r="F8" s="366"/>
      <c r="G8" s="253"/>
      <c r="H8" s="247"/>
    </row>
    <row r="9" spans="1:9" s="53" customFormat="1" ht="26.4" x14ac:dyDescent="0.25">
      <c r="A9" s="199" t="s">
        <v>537</v>
      </c>
      <c r="B9" s="199"/>
      <c r="C9" s="320" t="s">
        <v>538</v>
      </c>
      <c r="D9" s="133" t="s">
        <v>83</v>
      </c>
      <c r="E9" s="364">
        <v>46.808999999999997</v>
      </c>
      <c r="F9" s="366"/>
      <c r="G9" s="253">
        <f>E9*F9</f>
        <v>0</v>
      </c>
      <c r="I9" s="326"/>
    </row>
    <row r="10" spans="1:9" s="53" customFormat="1" ht="26.4" x14ac:dyDescent="0.25">
      <c r="A10" s="199" t="s">
        <v>539</v>
      </c>
      <c r="B10" s="199"/>
      <c r="C10" s="236" t="s">
        <v>540</v>
      </c>
      <c r="D10" s="132"/>
      <c r="E10" s="389"/>
      <c r="F10" s="396"/>
      <c r="G10" s="371"/>
    </row>
    <row r="11" spans="1:9" s="53" customFormat="1" x14ac:dyDescent="0.25">
      <c r="A11" s="199"/>
      <c r="B11" s="199" t="s">
        <v>541</v>
      </c>
      <c r="C11" s="244" t="s">
        <v>543</v>
      </c>
      <c r="D11" s="130" t="s">
        <v>371</v>
      </c>
      <c r="E11" s="389" t="s">
        <v>610</v>
      </c>
      <c r="F11" s="396" t="s">
        <v>611</v>
      </c>
      <c r="G11" s="397">
        <v>100000</v>
      </c>
    </row>
    <row r="12" spans="1:9" s="53" customFormat="1" ht="26.4" x14ac:dyDescent="0.25">
      <c r="A12" s="199"/>
      <c r="B12" s="199" t="s">
        <v>542</v>
      </c>
      <c r="C12" s="234" t="s">
        <v>544</v>
      </c>
      <c r="D12" s="132" t="s">
        <v>253</v>
      </c>
      <c r="E12" s="398">
        <v>100000</v>
      </c>
      <c r="F12" s="484"/>
      <c r="G12" s="371">
        <f>F12*E12</f>
        <v>0</v>
      </c>
    </row>
    <row r="13" spans="1:9" s="53" customFormat="1" ht="26.4" x14ac:dyDescent="0.25">
      <c r="A13" s="199" t="s">
        <v>545</v>
      </c>
      <c r="B13" s="199"/>
      <c r="C13" s="236" t="s">
        <v>641</v>
      </c>
      <c r="D13" s="132"/>
      <c r="E13" s="389"/>
      <c r="F13" s="396"/>
      <c r="G13" s="371"/>
    </row>
    <row r="14" spans="1:9" s="53" customFormat="1" x14ac:dyDescent="0.25">
      <c r="A14" s="199"/>
      <c r="B14" s="199" t="s">
        <v>546</v>
      </c>
      <c r="C14" s="235" t="s">
        <v>698</v>
      </c>
      <c r="D14" s="133"/>
      <c r="E14" s="364"/>
      <c r="F14" s="366"/>
      <c r="G14" s="253"/>
      <c r="H14" s="247"/>
    </row>
    <row r="15" spans="1:9" s="53" customFormat="1" ht="15.6" x14ac:dyDescent="0.25">
      <c r="A15" s="199"/>
      <c r="B15" s="199"/>
      <c r="C15" s="235" t="s">
        <v>697</v>
      </c>
      <c r="D15" s="133" t="s">
        <v>547</v>
      </c>
      <c r="E15" s="364">
        <v>2794.6000000000004</v>
      </c>
      <c r="F15" s="366"/>
      <c r="G15" s="253">
        <f t="shared" ref="G15" si="1">E15*F15</f>
        <v>0</v>
      </c>
      <c r="I15" s="326"/>
    </row>
    <row r="16" spans="1:9" s="53" customFormat="1" x14ac:dyDescent="0.25">
      <c r="A16" s="199"/>
      <c r="B16" s="199"/>
      <c r="C16" s="235"/>
      <c r="D16" s="133"/>
      <c r="E16" s="364"/>
      <c r="F16" s="366"/>
      <c r="G16" s="253"/>
    </row>
    <row r="17" spans="1:7" s="53" customFormat="1" x14ac:dyDescent="0.25">
      <c r="A17" s="199"/>
      <c r="B17" s="199"/>
      <c r="C17" s="235"/>
      <c r="D17" s="133"/>
      <c r="E17" s="170"/>
      <c r="F17" s="193"/>
      <c r="G17" s="100"/>
    </row>
    <row r="18" spans="1:7" s="53" customFormat="1" x14ac:dyDescent="0.25">
      <c r="A18" s="199"/>
      <c r="B18" s="199"/>
      <c r="C18" s="235"/>
      <c r="D18" s="133"/>
      <c r="E18" s="170"/>
      <c r="F18" s="193"/>
      <c r="G18" s="100"/>
    </row>
    <row r="19" spans="1:7" x14ac:dyDescent="0.25">
      <c r="A19" s="73"/>
      <c r="B19" s="73"/>
      <c r="C19" s="69"/>
      <c r="D19" s="133"/>
      <c r="E19" s="133"/>
      <c r="F19" s="198"/>
      <c r="G19" s="197"/>
    </row>
    <row r="20" spans="1:7" x14ac:dyDescent="0.25">
      <c r="A20" s="174" t="s">
        <v>12</v>
      </c>
      <c r="B20" s="174"/>
      <c r="C20" s="174"/>
      <c r="D20" s="187"/>
      <c r="E20" s="192"/>
      <c r="F20" s="205"/>
      <c r="G20" s="179">
        <f>SUM(G5:G19)</f>
        <v>100000</v>
      </c>
    </row>
    <row r="1048296" spans="4:4" x14ac:dyDescent="0.25">
      <c r="D1048296" s="63"/>
    </row>
  </sheetData>
  <customSheetViews>
    <customSheetView guid="{D9A5B569-290F-4F90-A43F-DD82022D6BA1}" showPageBreaks="1" printArea="1" view="pageBreakPreview">
      <selection activeCell="H1" sqref="H1:I1048576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1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  <customSheetView guid="{5F332EA1-66F9-4534-98C2-3792B5EB04BE}" showPageBreaks="1" printArea="1" view="pageBreakPreview">
      <selection activeCell="C12" sqref="C12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2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</customSheetViews>
  <mergeCells count="1">
    <mergeCell ref="D1:G1"/>
  </mergeCells>
  <pageMargins left="0.74803149606299213" right="0.74803149606299213" top="0.98425196850393704" bottom="0.98425196850393704" header="0.51181102362204722" footer="0.51181102362204722"/>
  <pageSetup paperSize="9" scale="58" firstPageNumber="14" orientation="portrait" useFirstPageNumber="1" r:id="rId3"/>
  <headerFooter alignWithMargins="0">
    <oddHeader>&amp;LCONTRACT SANRAL C.002-0.29-2018/1
FOR TRAINING AND CONSTRUCTION MANAGEMENT OF COMMUNITIES AND SMME CONTRACTORS ON OR NEAR NATIONAL ROAD R.573, SECTION 3 FROM KM 6.50 TO KM 13.30 - FROM SLOVO TO MOUTSIYA MALL</oddHeader>
    <oddFooter>&amp;RC-&amp;P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92D050"/>
  </sheetPr>
  <dimension ref="A1:J1048298"/>
  <sheetViews>
    <sheetView view="pageBreakPreview" zoomScaleNormal="100" zoomScaleSheetLayoutView="100" workbookViewId="0">
      <selection activeCell="I1" sqref="I1:I1048576"/>
    </sheetView>
  </sheetViews>
  <sheetFormatPr defaultRowHeight="13.2" x14ac:dyDescent="0.25"/>
  <cols>
    <col min="1" max="1" width="9.33203125" style="50" customWidth="1"/>
    <col min="2" max="2" width="10" style="90" bestFit="1" customWidth="1"/>
    <col min="3" max="3" width="3.88671875" style="90" customWidth="1"/>
    <col min="4" max="4" width="40.6640625" style="50" customWidth="1"/>
    <col min="5" max="5" width="25.5546875" style="50" bestFit="1" customWidth="1"/>
    <col min="6" max="8" width="20.6640625" style="50" customWidth="1"/>
    <col min="9" max="257" width="8.88671875" style="50"/>
    <col min="258" max="258" width="9.33203125" style="50" customWidth="1"/>
    <col min="259" max="259" width="6.6640625" style="50" customWidth="1"/>
    <col min="260" max="260" width="40.6640625" style="50" customWidth="1"/>
    <col min="261" max="264" width="9.33203125" style="50" customWidth="1"/>
    <col min="265" max="513" width="8.88671875" style="50"/>
    <col min="514" max="514" width="9.33203125" style="50" customWidth="1"/>
    <col min="515" max="515" width="6.6640625" style="50" customWidth="1"/>
    <col min="516" max="516" width="40.6640625" style="50" customWidth="1"/>
    <col min="517" max="520" width="9.33203125" style="50" customWidth="1"/>
    <col min="521" max="769" width="8.88671875" style="50"/>
    <col min="770" max="770" width="9.33203125" style="50" customWidth="1"/>
    <col min="771" max="771" width="6.6640625" style="50" customWidth="1"/>
    <col min="772" max="772" width="40.6640625" style="50" customWidth="1"/>
    <col min="773" max="776" width="9.33203125" style="50" customWidth="1"/>
    <col min="777" max="1025" width="8.88671875" style="50"/>
    <col min="1026" max="1026" width="9.33203125" style="50" customWidth="1"/>
    <col min="1027" max="1027" width="6.6640625" style="50" customWidth="1"/>
    <col min="1028" max="1028" width="40.6640625" style="50" customWidth="1"/>
    <col min="1029" max="1032" width="9.33203125" style="50" customWidth="1"/>
    <col min="1033" max="1281" width="8.88671875" style="50"/>
    <col min="1282" max="1282" width="9.33203125" style="50" customWidth="1"/>
    <col min="1283" max="1283" width="6.6640625" style="50" customWidth="1"/>
    <col min="1284" max="1284" width="40.6640625" style="50" customWidth="1"/>
    <col min="1285" max="1288" width="9.33203125" style="50" customWidth="1"/>
    <col min="1289" max="1537" width="8.88671875" style="50"/>
    <col min="1538" max="1538" width="9.33203125" style="50" customWidth="1"/>
    <col min="1539" max="1539" width="6.6640625" style="50" customWidth="1"/>
    <col min="1540" max="1540" width="40.6640625" style="50" customWidth="1"/>
    <col min="1541" max="1544" width="9.33203125" style="50" customWidth="1"/>
    <col min="1545" max="1793" width="8.88671875" style="50"/>
    <col min="1794" max="1794" width="9.33203125" style="50" customWidth="1"/>
    <col min="1795" max="1795" width="6.6640625" style="50" customWidth="1"/>
    <col min="1796" max="1796" width="40.6640625" style="50" customWidth="1"/>
    <col min="1797" max="1800" width="9.33203125" style="50" customWidth="1"/>
    <col min="1801" max="2049" width="8.88671875" style="50"/>
    <col min="2050" max="2050" width="9.33203125" style="50" customWidth="1"/>
    <col min="2051" max="2051" width="6.6640625" style="50" customWidth="1"/>
    <col min="2052" max="2052" width="40.6640625" style="50" customWidth="1"/>
    <col min="2053" max="2056" width="9.33203125" style="50" customWidth="1"/>
    <col min="2057" max="2305" width="8.88671875" style="50"/>
    <col min="2306" max="2306" width="9.33203125" style="50" customWidth="1"/>
    <col min="2307" max="2307" width="6.6640625" style="50" customWidth="1"/>
    <col min="2308" max="2308" width="40.6640625" style="50" customWidth="1"/>
    <col min="2309" max="2312" width="9.33203125" style="50" customWidth="1"/>
    <col min="2313" max="2561" width="8.88671875" style="50"/>
    <col min="2562" max="2562" width="9.33203125" style="50" customWidth="1"/>
    <col min="2563" max="2563" width="6.6640625" style="50" customWidth="1"/>
    <col min="2564" max="2564" width="40.6640625" style="50" customWidth="1"/>
    <col min="2565" max="2568" width="9.33203125" style="50" customWidth="1"/>
    <col min="2569" max="2817" width="8.88671875" style="50"/>
    <col min="2818" max="2818" width="9.33203125" style="50" customWidth="1"/>
    <col min="2819" max="2819" width="6.6640625" style="50" customWidth="1"/>
    <col min="2820" max="2820" width="40.6640625" style="50" customWidth="1"/>
    <col min="2821" max="2824" width="9.33203125" style="50" customWidth="1"/>
    <col min="2825" max="3073" width="8.88671875" style="50"/>
    <col min="3074" max="3074" width="9.33203125" style="50" customWidth="1"/>
    <col min="3075" max="3075" width="6.6640625" style="50" customWidth="1"/>
    <col min="3076" max="3076" width="40.6640625" style="50" customWidth="1"/>
    <col min="3077" max="3080" width="9.33203125" style="50" customWidth="1"/>
    <col min="3081" max="3329" width="8.88671875" style="50"/>
    <col min="3330" max="3330" width="9.33203125" style="50" customWidth="1"/>
    <col min="3331" max="3331" width="6.6640625" style="50" customWidth="1"/>
    <col min="3332" max="3332" width="40.6640625" style="50" customWidth="1"/>
    <col min="3333" max="3336" width="9.33203125" style="50" customWidth="1"/>
    <col min="3337" max="3585" width="8.88671875" style="50"/>
    <col min="3586" max="3586" width="9.33203125" style="50" customWidth="1"/>
    <col min="3587" max="3587" width="6.6640625" style="50" customWidth="1"/>
    <col min="3588" max="3588" width="40.6640625" style="50" customWidth="1"/>
    <col min="3589" max="3592" width="9.33203125" style="50" customWidth="1"/>
    <col min="3593" max="3841" width="8.88671875" style="50"/>
    <col min="3842" max="3842" width="9.33203125" style="50" customWidth="1"/>
    <col min="3843" max="3843" width="6.6640625" style="50" customWidth="1"/>
    <col min="3844" max="3844" width="40.6640625" style="50" customWidth="1"/>
    <col min="3845" max="3848" width="9.33203125" style="50" customWidth="1"/>
    <col min="3849" max="4097" width="8.88671875" style="50"/>
    <col min="4098" max="4098" width="9.33203125" style="50" customWidth="1"/>
    <col min="4099" max="4099" width="6.6640625" style="50" customWidth="1"/>
    <col min="4100" max="4100" width="40.6640625" style="50" customWidth="1"/>
    <col min="4101" max="4104" width="9.33203125" style="50" customWidth="1"/>
    <col min="4105" max="4353" width="8.88671875" style="50"/>
    <col min="4354" max="4354" width="9.33203125" style="50" customWidth="1"/>
    <col min="4355" max="4355" width="6.6640625" style="50" customWidth="1"/>
    <col min="4356" max="4356" width="40.6640625" style="50" customWidth="1"/>
    <col min="4357" max="4360" width="9.33203125" style="50" customWidth="1"/>
    <col min="4361" max="4609" width="8.88671875" style="50"/>
    <col min="4610" max="4610" width="9.33203125" style="50" customWidth="1"/>
    <col min="4611" max="4611" width="6.6640625" style="50" customWidth="1"/>
    <col min="4612" max="4612" width="40.6640625" style="50" customWidth="1"/>
    <col min="4613" max="4616" width="9.33203125" style="50" customWidth="1"/>
    <col min="4617" max="4865" width="8.88671875" style="50"/>
    <col min="4866" max="4866" width="9.33203125" style="50" customWidth="1"/>
    <col min="4867" max="4867" width="6.6640625" style="50" customWidth="1"/>
    <col min="4868" max="4868" width="40.6640625" style="50" customWidth="1"/>
    <col min="4869" max="4872" width="9.33203125" style="50" customWidth="1"/>
    <col min="4873" max="5121" width="8.88671875" style="50"/>
    <col min="5122" max="5122" width="9.33203125" style="50" customWidth="1"/>
    <col min="5123" max="5123" width="6.6640625" style="50" customWidth="1"/>
    <col min="5124" max="5124" width="40.6640625" style="50" customWidth="1"/>
    <col min="5125" max="5128" width="9.33203125" style="50" customWidth="1"/>
    <col min="5129" max="5377" width="8.88671875" style="50"/>
    <col min="5378" max="5378" width="9.33203125" style="50" customWidth="1"/>
    <col min="5379" max="5379" width="6.6640625" style="50" customWidth="1"/>
    <col min="5380" max="5380" width="40.6640625" style="50" customWidth="1"/>
    <col min="5381" max="5384" width="9.33203125" style="50" customWidth="1"/>
    <col min="5385" max="5633" width="8.88671875" style="50"/>
    <col min="5634" max="5634" width="9.33203125" style="50" customWidth="1"/>
    <col min="5635" max="5635" width="6.6640625" style="50" customWidth="1"/>
    <col min="5636" max="5636" width="40.6640625" style="50" customWidth="1"/>
    <col min="5637" max="5640" width="9.33203125" style="50" customWidth="1"/>
    <col min="5641" max="5889" width="8.88671875" style="50"/>
    <col min="5890" max="5890" width="9.33203125" style="50" customWidth="1"/>
    <col min="5891" max="5891" width="6.6640625" style="50" customWidth="1"/>
    <col min="5892" max="5892" width="40.6640625" style="50" customWidth="1"/>
    <col min="5893" max="5896" width="9.33203125" style="50" customWidth="1"/>
    <col min="5897" max="6145" width="8.88671875" style="50"/>
    <col min="6146" max="6146" width="9.33203125" style="50" customWidth="1"/>
    <col min="6147" max="6147" width="6.6640625" style="50" customWidth="1"/>
    <col min="6148" max="6148" width="40.6640625" style="50" customWidth="1"/>
    <col min="6149" max="6152" width="9.33203125" style="50" customWidth="1"/>
    <col min="6153" max="6401" width="8.88671875" style="50"/>
    <col min="6402" max="6402" width="9.33203125" style="50" customWidth="1"/>
    <col min="6403" max="6403" width="6.6640625" style="50" customWidth="1"/>
    <col min="6404" max="6404" width="40.6640625" style="50" customWidth="1"/>
    <col min="6405" max="6408" width="9.33203125" style="50" customWidth="1"/>
    <col min="6409" max="6657" width="8.88671875" style="50"/>
    <col min="6658" max="6658" width="9.33203125" style="50" customWidth="1"/>
    <col min="6659" max="6659" width="6.6640625" style="50" customWidth="1"/>
    <col min="6660" max="6660" width="40.6640625" style="50" customWidth="1"/>
    <col min="6661" max="6664" width="9.33203125" style="50" customWidth="1"/>
    <col min="6665" max="6913" width="8.88671875" style="50"/>
    <col min="6914" max="6914" width="9.33203125" style="50" customWidth="1"/>
    <col min="6915" max="6915" width="6.6640625" style="50" customWidth="1"/>
    <col min="6916" max="6916" width="40.6640625" style="50" customWidth="1"/>
    <col min="6917" max="6920" width="9.33203125" style="50" customWidth="1"/>
    <col min="6921" max="7169" width="8.88671875" style="50"/>
    <col min="7170" max="7170" width="9.33203125" style="50" customWidth="1"/>
    <col min="7171" max="7171" width="6.6640625" style="50" customWidth="1"/>
    <col min="7172" max="7172" width="40.6640625" style="50" customWidth="1"/>
    <col min="7173" max="7176" width="9.33203125" style="50" customWidth="1"/>
    <col min="7177" max="7425" width="8.88671875" style="50"/>
    <col min="7426" max="7426" width="9.33203125" style="50" customWidth="1"/>
    <col min="7427" max="7427" width="6.6640625" style="50" customWidth="1"/>
    <col min="7428" max="7428" width="40.6640625" style="50" customWidth="1"/>
    <col min="7429" max="7432" width="9.33203125" style="50" customWidth="1"/>
    <col min="7433" max="7681" width="8.88671875" style="50"/>
    <col min="7682" max="7682" width="9.33203125" style="50" customWidth="1"/>
    <col min="7683" max="7683" width="6.6640625" style="50" customWidth="1"/>
    <col min="7684" max="7684" width="40.6640625" style="50" customWidth="1"/>
    <col min="7685" max="7688" width="9.33203125" style="50" customWidth="1"/>
    <col min="7689" max="7937" width="8.88671875" style="50"/>
    <col min="7938" max="7938" width="9.33203125" style="50" customWidth="1"/>
    <col min="7939" max="7939" width="6.6640625" style="50" customWidth="1"/>
    <col min="7940" max="7940" width="40.6640625" style="50" customWidth="1"/>
    <col min="7941" max="7944" width="9.33203125" style="50" customWidth="1"/>
    <col min="7945" max="8193" width="8.88671875" style="50"/>
    <col min="8194" max="8194" width="9.33203125" style="50" customWidth="1"/>
    <col min="8195" max="8195" width="6.6640625" style="50" customWidth="1"/>
    <col min="8196" max="8196" width="40.6640625" style="50" customWidth="1"/>
    <col min="8197" max="8200" width="9.33203125" style="50" customWidth="1"/>
    <col min="8201" max="8449" width="8.88671875" style="50"/>
    <col min="8450" max="8450" width="9.33203125" style="50" customWidth="1"/>
    <col min="8451" max="8451" width="6.6640625" style="50" customWidth="1"/>
    <col min="8452" max="8452" width="40.6640625" style="50" customWidth="1"/>
    <col min="8453" max="8456" width="9.33203125" style="50" customWidth="1"/>
    <col min="8457" max="8705" width="8.88671875" style="50"/>
    <col min="8706" max="8706" width="9.33203125" style="50" customWidth="1"/>
    <col min="8707" max="8707" width="6.6640625" style="50" customWidth="1"/>
    <col min="8708" max="8708" width="40.6640625" style="50" customWidth="1"/>
    <col min="8709" max="8712" width="9.33203125" style="50" customWidth="1"/>
    <col min="8713" max="8961" width="8.88671875" style="50"/>
    <col min="8962" max="8962" width="9.33203125" style="50" customWidth="1"/>
    <col min="8963" max="8963" width="6.6640625" style="50" customWidth="1"/>
    <col min="8964" max="8964" width="40.6640625" style="50" customWidth="1"/>
    <col min="8965" max="8968" width="9.33203125" style="50" customWidth="1"/>
    <col min="8969" max="9217" width="8.88671875" style="50"/>
    <col min="9218" max="9218" width="9.33203125" style="50" customWidth="1"/>
    <col min="9219" max="9219" width="6.6640625" style="50" customWidth="1"/>
    <col min="9220" max="9220" width="40.6640625" style="50" customWidth="1"/>
    <col min="9221" max="9224" width="9.33203125" style="50" customWidth="1"/>
    <col min="9225" max="9473" width="8.88671875" style="50"/>
    <col min="9474" max="9474" width="9.33203125" style="50" customWidth="1"/>
    <col min="9475" max="9475" width="6.6640625" style="50" customWidth="1"/>
    <col min="9476" max="9476" width="40.6640625" style="50" customWidth="1"/>
    <col min="9477" max="9480" width="9.33203125" style="50" customWidth="1"/>
    <col min="9481" max="9729" width="8.88671875" style="50"/>
    <col min="9730" max="9730" width="9.33203125" style="50" customWidth="1"/>
    <col min="9731" max="9731" width="6.6640625" style="50" customWidth="1"/>
    <col min="9732" max="9732" width="40.6640625" style="50" customWidth="1"/>
    <col min="9733" max="9736" width="9.33203125" style="50" customWidth="1"/>
    <col min="9737" max="9985" width="8.88671875" style="50"/>
    <col min="9986" max="9986" width="9.33203125" style="50" customWidth="1"/>
    <col min="9987" max="9987" width="6.6640625" style="50" customWidth="1"/>
    <col min="9988" max="9988" width="40.6640625" style="50" customWidth="1"/>
    <col min="9989" max="9992" width="9.33203125" style="50" customWidth="1"/>
    <col min="9993" max="10241" width="8.88671875" style="50"/>
    <col min="10242" max="10242" width="9.33203125" style="50" customWidth="1"/>
    <col min="10243" max="10243" width="6.6640625" style="50" customWidth="1"/>
    <col min="10244" max="10244" width="40.6640625" style="50" customWidth="1"/>
    <col min="10245" max="10248" width="9.33203125" style="50" customWidth="1"/>
    <col min="10249" max="10497" width="8.88671875" style="50"/>
    <col min="10498" max="10498" width="9.33203125" style="50" customWidth="1"/>
    <col min="10499" max="10499" width="6.6640625" style="50" customWidth="1"/>
    <col min="10500" max="10500" width="40.6640625" style="50" customWidth="1"/>
    <col min="10501" max="10504" width="9.33203125" style="50" customWidth="1"/>
    <col min="10505" max="10753" width="8.88671875" style="50"/>
    <col min="10754" max="10754" width="9.33203125" style="50" customWidth="1"/>
    <col min="10755" max="10755" width="6.6640625" style="50" customWidth="1"/>
    <col min="10756" max="10756" width="40.6640625" style="50" customWidth="1"/>
    <col min="10757" max="10760" width="9.33203125" style="50" customWidth="1"/>
    <col min="10761" max="11009" width="8.88671875" style="50"/>
    <col min="11010" max="11010" width="9.33203125" style="50" customWidth="1"/>
    <col min="11011" max="11011" width="6.6640625" style="50" customWidth="1"/>
    <col min="11012" max="11012" width="40.6640625" style="50" customWidth="1"/>
    <col min="11013" max="11016" width="9.33203125" style="50" customWidth="1"/>
    <col min="11017" max="11265" width="8.88671875" style="50"/>
    <col min="11266" max="11266" width="9.33203125" style="50" customWidth="1"/>
    <col min="11267" max="11267" width="6.6640625" style="50" customWidth="1"/>
    <col min="11268" max="11268" width="40.6640625" style="50" customWidth="1"/>
    <col min="11269" max="11272" width="9.33203125" style="50" customWidth="1"/>
    <col min="11273" max="11521" width="8.88671875" style="50"/>
    <col min="11522" max="11522" width="9.33203125" style="50" customWidth="1"/>
    <col min="11523" max="11523" width="6.6640625" style="50" customWidth="1"/>
    <col min="11524" max="11524" width="40.6640625" style="50" customWidth="1"/>
    <col min="11525" max="11528" width="9.33203125" style="50" customWidth="1"/>
    <col min="11529" max="11777" width="8.88671875" style="50"/>
    <col min="11778" max="11778" width="9.33203125" style="50" customWidth="1"/>
    <col min="11779" max="11779" width="6.6640625" style="50" customWidth="1"/>
    <col min="11780" max="11780" width="40.6640625" style="50" customWidth="1"/>
    <col min="11781" max="11784" width="9.33203125" style="50" customWidth="1"/>
    <col min="11785" max="12033" width="8.88671875" style="50"/>
    <col min="12034" max="12034" width="9.33203125" style="50" customWidth="1"/>
    <col min="12035" max="12035" width="6.6640625" style="50" customWidth="1"/>
    <col min="12036" max="12036" width="40.6640625" style="50" customWidth="1"/>
    <col min="12037" max="12040" width="9.33203125" style="50" customWidth="1"/>
    <col min="12041" max="12289" width="8.88671875" style="50"/>
    <col min="12290" max="12290" width="9.33203125" style="50" customWidth="1"/>
    <col min="12291" max="12291" width="6.6640625" style="50" customWidth="1"/>
    <col min="12292" max="12292" width="40.6640625" style="50" customWidth="1"/>
    <col min="12293" max="12296" width="9.33203125" style="50" customWidth="1"/>
    <col min="12297" max="12545" width="8.88671875" style="50"/>
    <col min="12546" max="12546" width="9.33203125" style="50" customWidth="1"/>
    <col min="12547" max="12547" width="6.6640625" style="50" customWidth="1"/>
    <col min="12548" max="12548" width="40.6640625" style="50" customWidth="1"/>
    <col min="12549" max="12552" width="9.33203125" style="50" customWidth="1"/>
    <col min="12553" max="12801" width="8.88671875" style="50"/>
    <col min="12802" max="12802" width="9.33203125" style="50" customWidth="1"/>
    <col min="12803" max="12803" width="6.6640625" style="50" customWidth="1"/>
    <col min="12804" max="12804" width="40.6640625" style="50" customWidth="1"/>
    <col min="12805" max="12808" width="9.33203125" style="50" customWidth="1"/>
    <col min="12809" max="13057" width="8.88671875" style="50"/>
    <col min="13058" max="13058" width="9.33203125" style="50" customWidth="1"/>
    <col min="13059" max="13059" width="6.6640625" style="50" customWidth="1"/>
    <col min="13060" max="13060" width="40.6640625" style="50" customWidth="1"/>
    <col min="13061" max="13064" width="9.33203125" style="50" customWidth="1"/>
    <col min="13065" max="13313" width="8.88671875" style="50"/>
    <col min="13314" max="13314" width="9.33203125" style="50" customWidth="1"/>
    <col min="13315" max="13315" width="6.6640625" style="50" customWidth="1"/>
    <col min="13316" max="13316" width="40.6640625" style="50" customWidth="1"/>
    <col min="13317" max="13320" width="9.33203125" style="50" customWidth="1"/>
    <col min="13321" max="13569" width="8.88671875" style="50"/>
    <col min="13570" max="13570" width="9.33203125" style="50" customWidth="1"/>
    <col min="13571" max="13571" width="6.6640625" style="50" customWidth="1"/>
    <col min="13572" max="13572" width="40.6640625" style="50" customWidth="1"/>
    <col min="13573" max="13576" width="9.33203125" style="50" customWidth="1"/>
    <col min="13577" max="13825" width="8.88671875" style="50"/>
    <col min="13826" max="13826" width="9.33203125" style="50" customWidth="1"/>
    <col min="13827" max="13827" width="6.6640625" style="50" customWidth="1"/>
    <col min="13828" max="13828" width="40.6640625" style="50" customWidth="1"/>
    <col min="13829" max="13832" width="9.33203125" style="50" customWidth="1"/>
    <col min="13833" max="14081" width="8.88671875" style="50"/>
    <col min="14082" max="14082" width="9.33203125" style="50" customWidth="1"/>
    <col min="14083" max="14083" width="6.6640625" style="50" customWidth="1"/>
    <col min="14084" max="14084" width="40.6640625" style="50" customWidth="1"/>
    <col min="14085" max="14088" width="9.33203125" style="50" customWidth="1"/>
    <col min="14089" max="14337" width="8.88671875" style="50"/>
    <col min="14338" max="14338" width="9.33203125" style="50" customWidth="1"/>
    <col min="14339" max="14339" width="6.6640625" style="50" customWidth="1"/>
    <col min="14340" max="14340" width="40.6640625" style="50" customWidth="1"/>
    <col min="14341" max="14344" width="9.33203125" style="50" customWidth="1"/>
    <col min="14345" max="14593" width="8.88671875" style="50"/>
    <col min="14594" max="14594" width="9.33203125" style="50" customWidth="1"/>
    <col min="14595" max="14595" width="6.6640625" style="50" customWidth="1"/>
    <col min="14596" max="14596" width="40.6640625" style="50" customWidth="1"/>
    <col min="14597" max="14600" width="9.33203125" style="50" customWidth="1"/>
    <col min="14601" max="14849" width="8.88671875" style="50"/>
    <col min="14850" max="14850" width="9.33203125" style="50" customWidth="1"/>
    <col min="14851" max="14851" width="6.6640625" style="50" customWidth="1"/>
    <col min="14852" max="14852" width="40.6640625" style="50" customWidth="1"/>
    <col min="14853" max="14856" width="9.33203125" style="50" customWidth="1"/>
    <col min="14857" max="15105" width="8.88671875" style="50"/>
    <col min="15106" max="15106" width="9.33203125" style="50" customWidth="1"/>
    <col min="15107" max="15107" width="6.6640625" style="50" customWidth="1"/>
    <col min="15108" max="15108" width="40.6640625" style="50" customWidth="1"/>
    <col min="15109" max="15112" width="9.33203125" style="50" customWidth="1"/>
    <col min="15113" max="15361" width="8.88671875" style="50"/>
    <col min="15362" max="15362" width="9.33203125" style="50" customWidth="1"/>
    <col min="15363" max="15363" width="6.6640625" style="50" customWidth="1"/>
    <col min="15364" max="15364" width="40.6640625" style="50" customWidth="1"/>
    <col min="15365" max="15368" width="9.33203125" style="50" customWidth="1"/>
    <col min="15369" max="15617" width="8.88671875" style="50"/>
    <col min="15618" max="15618" width="9.33203125" style="50" customWidth="1"/>
    <col min="15619" max="15619" width="6.6640625" style="50" customWidth="1"/>
    <col min="15620" max="15620" width="40.6640625" style="50" customWidth="1"/>
    <col min="15621" max="15624" width="9.33203125" style="50" customWidth="1"/>
    <col min="15625" max="15873" width="8.88671875" style="50"/>
    <col min="15874" max="15874" width="9.33203125" style="50" customWidth="1"/>
    <col min="15875" max="15875" width="6.6640625" style="50" customWidth="1"/>
    <col min="15876" max="15876" width="40.6640625" style="50" customWidth="1"/>
    <col min="15877" max="15880" width="9.33203125" style="50" customWidth="1"/>
    <col min="15881" max="16129" width="8.88671875" style="50"/>
    <col min="16130" max="16130" width="9.33203125" style="50" customWidth="1"/>
    <col min="16131" max="16131" width="6.6640625" style="50" customWidth="1"/>
    <col min="16132" max="16132" width="40.6640625" style="50" customWidth="1"/>
    <col min="16133" max="16136" width="9.33203125" style="50" customWidth="1"/>
    <col min="16137" max="16384" width="8.88671875" style="50"/>
  </cols>
  <sheetData>
    <row r="1" spans="1:10" ht="48" customHeight="1" x14ac:dyDescent="0.25">
      <c r="A1" s="48" t="s">
        <v>872</v>
      </c>
      <c r="B1" s="365"/>
      <c r="C1" s="365"/>
      <c r="D1" s="365"/>
      <c r="E1" s="469" t="s">
        <v>873</v>
      </c>
      <c r="F1" s="469"/>
      <c r="G1" s="469"/>
      <c r="H1" s="469"/>
    </row>
    <row r="2" spans="1:10" s="53" customFormat="1" x14ac:dyDescent="0.25">
      <c r="A2" s="51" t="s">
        <v>0</v>
      </c>
      <c r="B2" s="51"/>
      <c r="C2" s="109"/>
      <c r="D2" s="52" t="s">
        <v>1</v>
      </c>
      <c r="E2" s="52" t="s">
        <v>2</v>
      </c>
      <c r="F2" s="52" t="s">
        <v>3</v>
      </c>
      <c r="G2" s="52" t="s">
        <v>4</v>
      </c>
      <c r="H2" s="52" t="s">
        <v>5</v>
      </c>
      <c r="I2" s="246"/>
    </row>
    <row r="3" spans="1:10" s="53" customFormat="1" x14ac:dyDescent="0.25">
      <c r="A3" s="54"/>
      <c r="B3" s="54"/>
      <c r="C3" s="110"/>
      <c r="D3" s="55"/>
      <c r="E3" s="105"/>
      <c r="F3" s="105"/>
      <c r="G3" s="99"/>
      <c r="H3" s="99"/>
    </row>
    <row r="4" spans="1:10" s="53" customFormat="1" x14ac:dyDescent="0.25">
      <c r="A4" s="199"/>
      <c r="B4" s="199"/>
      <c r="C4" s="200"/>
      <c r="D4" s="73"/>
      <c r="E4" s="133"/>
      <c r="F4" s="133"/>
      <c r="G4" s="195"/>
      <c r="H4" s="195"/>
    </row>
    <row r="5" spans="1:10" s="53" customFormat="1" x14ac:dyDescent="0.25">
      <c r="A5" s="199" t="s">
        <v>881</v>
      </c>
      <c r="B5" s="199"/>
      <c r="C5" s="200"/>
      <c r="D5" s="168" t="s">
        <v>882</v>
      </c>
      <c r="E5" s="133"/>
      <c r="F5" s="389"/>
      <c r="G5" s="198"/>
      <c r="H5" s="197"/>
    </row>
    <row r="6" spans="1:10" s="53" customFormat="1" x14ac:dyDescent="0.25">
      <c r="A6" s="199"/>
      <c r="B6" s="199" t="s">
        <v>883</v>
      </c>
      <c r="C6" s="200"/>
      <c r="D6" s="169" t="s">
        <v>884</v>
      </c>
      <c r="E6" s="170"/>
      <c r="F6" s="364"/>
      <c r="G6" s="193"/>
      <c r="H6" s="197"/>
    </row>
    <row r="7" spans="1:10" s="53" customFormat="1" ht="15.6" x14ac:dyDescent="0.25">
      <c r="A7" s="199"/>
      <c r="B7" s="199"/>
      <c r="C7" s="200" t="s">
        <v>15</v>
      </c>
      <c r="D7" s="169" t="s">
        <v>885</v>
      </c>
      <c r="E7" s="170" t="s">
        <v>547</v>
      </c>
      <c r="F7" s="362">
        <v>130.4</v>
      </c>
      <c r="G7" s="193"/>
      <c r="H7" s="197">
        <f>F7*G7</f>
        <v>0</v>
      </c>
    </row>
    <row r="8" spans="1:10" s="53" customFormat="1" x14ac:dyDescent="0.25">
      <c r="A8" s="199"/>
      <c r="B8" s="199"/>
      <c r="C8" s="200"/>
      <c r="D8" s="113"/>
      <c r="E8" s="170"/>
      <c r="F8" s="364"/>
      <c r="G8" s="193"/>
      <c r="H8" s="197"/>
      <c r="J8" s="326"/>
    </row>
    <row r="9" spans="1:10" s="53" customFormat="1" x14ac:dyDescent="0.25">
      <c r="A9" s="199"/>
      <c r="B9" s="199"/>
      <c r="C9" s="200"/>
      <c r="D9" s="168"/>
      <c r="E9" s="133"/>
      <c r="F9" s="364"/>
      <c r="G9" s="198"/>
      <c r="H9" s="197"/>
    </row>
    <row r="10" spans="1:10" s="53" customFormat="1" x14ac:dyDescent="0.25">
      <c r="A10" s="199"/>
      <c r="B10" s="199"/>
      <c r="C10" s="200"/>
      <c r="D10" s="68"/>
      <c r="E10" s="133"/>
      <c r="F10" s="364"/>
      <c r="G10" s="193"/>
      <c r="H10" s="197"/>
    </row>
    <row r="11" spans="1:10" s="53" customFormat="1" x14ac:dyDescent="0.25">
      <c r="A11" s="199"/>
      <c r="B11" s="199"/>
      <c r="C11" s="200"/>
      <c r="D11" s="68"/>
      <c r="E11" s="170"/>
      <c r="F11" s="364"/>
      <c r="G11" s="193"/>
      <c r="H11" s="197"/>
    </row>
    <row r="12" spans="1:10" s="53" customFormat="1" x14ac:dyDescent="0.25">
      <c r="A12" s="199"/>
      <c r="B12" s="199"/>
      <c r="C12" s="200"/>
      <c r="D12" s="113"/>
      <c r="E12" s="133"/>
      <c r="F12" s="133"/>
      <c r="G12" s="198"/>
      <c r="H12" s="197"/>
    </row>
    <row r="13" spans="1:10" s="53" customFormat="1" x14ac:dyDescent="0.25">
      <c r="A13" s="199"/>
      <c r="B13" s="199"/>
      <c r="C13" s="200"/>
      <c r="D13" s="167"/>
      <c r="E13" s="170"/>
      <c r="F13" s="170"/>
      <c r="G13" s="193"/>
      <c r="H13" s="197"/>
    </row>
    <row r="14" spans="1:10" s="53" customFormat="1" x14ac:dyDescent="0.25">
      <c r="A14" s="199"/>
      <c r="B14" s="199"/>
      <c r="C14" s="200"/>
      <c r="D14" s="168"/>
      <c r="E14" s="133"/>
      <c r="F14" s="133"/>
      <c r="G14" s="198"/>
      <c r="H14" s="197"/>
    </row>
    <row r="15" spans="1:10" s="53" customFormat="1" x14ac:dyDescent="0.25">
      <c r="A15" s="199"/>
      <c r="B15" s="199"/>
      <c r="C15" s="200"/>
      <c r="D15" s="231"/>
      <c r="E15" s="170"/>
      <c r="F15" s="170"/>
      <c r="G15" s="193"/>
      <c r="H15" s="197"/>
      <c r="I15" s="247"/>
      <c r="J15" s="326"/>
    </row>
    <row r="16" spans="1:10" s="53" customFormat="1" x14ac:dyDescent="0.25">
      <c r="A16" s="199"/>
      <c r="B16" s="199"/>
      <c r="C16" s="200"/>
      <c r="D16" s="180"/>
      <c r="E16" s="133"/>
      <c r="F16" s="133"/>
      <c r="G16" s="198"/>
      <c r="H16" s="197"/>
    </row>
    <row r="17" spans="1:10" s="53" customFormat="1" x14ac:dyDescent="0.25">
      <c r="A17" s="199"/>
      <c r="B17" s="199"/>
      <c r="C17" s="200"/>
      <c r="D17" s="73"/>
      <c r="E17" s="170"/>
      <c r="F17" s="170"/>
      <c r="G17" s="193"/>
      <c r="H17" s="197"/>
      <c r="J17" s="324"/>
    </row>
    <row r="18" spans="1:10" s="53" customFormat="1" x14ac:dyDescent="0.25">
      <c r="A18" s="199"/>
      <c r="B18" s="199"/>
      <c r="C18" s="200"/>
      <c r="D18" s="169"/>
      <c r="E18" s="170"/>
      <c r="F18" s="170"/>
      <c r="G18" s="193"/>
      <c r="H18" s="197"/>
    </row>
    <row r="19" spans="1:10" s="53" customFormat="1" x14ac:dyDescent="0.25">
      <c r="A19" s="206"/>
      <c r="B19" s="199"/>
      <c r="C19" s="200"/>
      <c r="D19" s="113"/>
      <c r="E19" s="133"/>
      <c r="F19" s="133"/>
      <c r="G19" s="198"/>
      <c r="H19" s="197"/>
    </row>
    <row r="20" spans="1:10" s="53" customFormat="1" x14ac:dyDescent="0.25">
      <c r="A20" s="206"/>
      <c r="B20" s="199"/>
      <c r="C20" s="200"/>
      <c r="D20" s="113"/>
      <c r="E20" s="133"/>
      <c r="F20" s="133"/>
      <c r="G20" s="198"/>
      <c r="H20" s="197"/>
    </row>
    <row r="21" spans="1:10" x14ac:dyDescent="0.25">
      <c r="A21" s="73"/>
      <c r="B21" s="73"/>
      <c r="C21" s="170"/>
      <c r="D21" s="69"/>
      <c r="E21" s="133"/>
      <c r="F21" s="133"/>
      <c r="G21" s="198"/>
      <c r="H21" s="197"/>
    </row>
    <row r="22" spans="1:10" x14ac:dyDescent="0.25">
      <c r="A22" s="174" t="s">
        <v>12</v>
      </c>
      <c r="B22" s="174"/>
      <c r="C22" s="174"/>
      <c r="D22" s="174"/>
      <c r="E22" s="187"/>
      <c r="F22" s="192"/>
      <c r="G22" s="205"/>
      <c r="H22" s="179">
        <f>SUM(H5:H21)</f>
        <v>0</v>
      </c>
    </row>
    <row r="1048298" spans="2:5" x14ac:dyDescent="0.25">
      <c r="B1048298" s="50"/>
      <c r="C1048298" s="50"/>
      <c r="E1048298" s="63"/>
    </row>
  </sheetData>
  <customSheetViews>
    <customSheetView guid="{D9A5B569-290F-4F90-A43F-DD82022D6BA1}" showPageBreaks="1" printArea="1" view="pageBreakPreview">
      <selection activeCell="I1" sqref="I1:I1048576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1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  <customSheetView guid="{5F332EA1-66F9-4534-98C2-3792B5EB04BE}" showPageBreaks="1" printArea="1" view="pageBreakPreview">
      <selection activeCell="F8" sqref="F8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2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</customSheetViews>
  <mergeCells count="1">
    <mergeCell ref="E1:H1"/>
  </mergeCells>
  <pageMargins left="0.74803149606299213" right="0.74803149606299213" top="0.98425196850393704" bottom="0.98425196850393704" header="0.51181102362204722" footer="0.51181102362204722"/>
  <pageSetup paperSize="9" scale="58" firstPageNumber="14" orientation="portrait" useFirstPageNumber="1" r:id="rId3"/>
  <headerFooter alignWithMargins="0">
    <oddHeader>&amp;LCONTRACT SANRAL C.002-0.29-2018/1
FOR TRAINING AND CONSTRUCTION MANAGEMENT OF COMMUNITIES AND SMME CONTRACTORS ON OR NEAR NATIONAL ROAD R.573, SECTION 3 FROM KM 6.50 TO KM 13.30 - FROM SLOVO TO MOUTSIYA MALL</oddHeader>
    <oddFooter>&amp;RC-&amp;P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92D050"/>
  </sheetPr>
  <dimension ref="A1:J1048299"/>
  <sheetViews>
    <sheetView view="pageBreakPreview" topLeftCell="A8" zoomScaleNormal="100" zoomScaleSheetLayoutView="100" workbookViewId="0">
      <selection activeCell="I1" sqref="I1:I1048576"/>
    </sheetView>
  </sheetViews>
  <sheetFormatPr defaultRowHeight="13.2" x14ac:dyDescent="0.25"/>
  <cols>
    <col min="1" max="1" width="10.21875" style="50" customWidth="1"/>
    <col min="2" max="2" width="10" style="90" bestFit="1" customWidth="1"/>
    <col min="3" max="3" width="3.88671875" style="90" customWidth="1"/>
    <col min="4" max="4" width="40.6640625" style="50" customWidth="1"/>
    <col min="5" max="5" width="25.5546875" style="50" bestFit="1" customWidth="1"/>
    <col min="6" max="8" width="20.6640625" style="50" customWidth="1"/>
    <col min="9" max="257" width="8.88671875" style="50"/>
    <col min="258" max="258" width="9.33203125" style="50" customWidth="1"/>
    <col min="259" max="259" width="6.6640625" style="50" customWidth="1"/>
    <col min="260" max="260" width="40.6640625" style="50" customWidth="1"/>
    <col min="261" max="264" width="9.33203125" style="50" customWidth="1"/>
    <col min="265" max="513" width="8.88671875" style="50"/>
    <col min="514" max="514" width="9.33203125" style="50" customWidth="1"/>
    <col min="515" max="515" width="6.6640625" style="50" customWidth="1"/>
    <col min="516" max="516" width="40.6640625" style="50" customWidth="1"/>
    <col min="517" max="520" width="9.33203125" style="50" customWidth="1"/>
    <col min="521" max="769" width="8.88671875" style="50"/>
    <col min="770" max="770" width="9.33203125" style="50" customWidth="1"/>
    <col min="771" max="771" width="6.6640625" style="50" customWidth="1"/>
    <col min="772" max="772" width="40.6640625" style="50" customWidth="1"/>
    <col min="773" max="776" width="9.33203125" style="50" customWidth="1"/>
    <col min="777" max="1025" width="8.88671875" style="50"/>
    <col min="1026" max="1026" width="9.33203125" style="50" customWidth="1"/>
    <col min="1027" max="1027" width="6.6640625" style="50" customWidth="1"/>
    <col min="1028" max="1028" width="40.6640625" style="50" customWidth="1"/>
    <col min="1029" max="1032" width="9.33203125" style="50" customWidth="1"/>
    <col min="1033" max="1281" width="8.88671875" style="50"/>
    <col min="1282" max="1282" width="9.33203125" style="50" customWidth="1"/>
    <col min="1283" max="1283" width="6.6640625" style="50" customWidth="1"/>
    <col min="1284" max="1284" width="40.6640625" style="50" customWidth="1"/>
    <col min="1285" max="1288" width="9.33203125" style="50" customWidth="1"/>
    <col min="1289" max="1537" width="8.88671875" style="50"/>
    <col min="1538" max="1538" width="9.33203125" style="50" customWidth="1"/>
    <col min="1539" max="1539" width="6.6640625" style="50" customWidth="1"/>
    <col min="1540" max="1540" width="40.6640625" style="50" customWidth="1"/>
    <col min="1541" max="1544" width="9.33203125" style="50" customWidth="1"/>
    <col min="1545" max="1793" width="8.88671875" style="50"/>
    <col min="1794" max="1794" width="9.33203125" style="50" customWidth="1"/>
    <col min="1795" max="1795" width="6.6640625" style="50" customWidth="1"/>
    <col min="1796" max="1796" width="40.6640625" style="50" customWidth="1"/>
    <col min="1797" max="1800" width="9.33203125" style="50" customWidth="1"/>
    <col min="1801" max="2049" width="8.88671875" style="50"/>
    <col min="2050" max="2050" width="9.33203125" style="50" customWidth="1"/>
    <col min="2051" max="2051" width="6.6640625" style="50" customWidth="1"/>
    <col min="2052" max="2052" width="40.6640625" style="50" customWidth="1"/>
    <col min="2053" max="2056" width="9.33203125" style="50" customWidth="1"/>
    <col min="2057" max="2305" width="8.88671875" style="50"/>
    <col min="2306" max="2306" width="9.33203125" style="50" customWidth="1"/>
    <col min="2307" max="2307" width="6.6640625" style="50" customWidth="1"/>
    <col min="2308" max="2308" width="40.6640625" style="50" customWidth="1"/>
    <col min="2309" max="2312" width="9.33203125" style="50" customWidth="1"/>
    <col min="2313" max="2561" width="8.88671875" style="50"/>
    <col min="2562" max="2562" width="9.33203125" style="50" customWidth="1"/>
    <col min="2563" max="2563" width="6.6640625" style="50" customWidth="1"/>
    <col min="2564" max="2564" width="40.6640625" style="50" customWidth="1"/>
    <col min="2565" max="2568" width="9.33203125" style="50" customWidth="1"/>
    <col min="2569" max="2817" width="8.88671875" style="50"/>
    <col min="2818" max="2818" width="9.33203125" style="50" customWidth="1"/>
    <col min="2819" max="2819" width="6.6640625" style="50" customWidth="1"/>
    <col min="2820" max="2820" width="40.6640625" style="50" customWidth="1"/>
    <col min="2821" max="2824" width="9.33203125" style="50" customWidth="1"/>
    <col min="2825" max="3073" width="8.88671875" style="50"/>
    <col min="3074" max="3074" width="9.33203125" style="50" customWidth="1"/>
    <col min="3075" max="3075" width="6.6640625" style="50" customWidth="1"/>
    <col min="3076" max="3076" width="40.6640625" style="50" customWidth="1"/>
    <col min="3077" max="3080" width="9.33203125" style="50" customWidth="1"/>
    <col min="3081" max="3329" width="8.88671875" style="50"/>
    <col min="3330" max="3330" width="9.33203125" style="50" customWidth="1"/>
    <col min="3331" max="3331" width="6.6640625" style="50" customWidth="1"/>
    <col min="3332" max="3332" width="40.6640625" style="50" customWidth="1"/>
    <col min="3333" max="3336" width="9.33203125" style="50" customWidth="1"/>
    <col min="3337" max="3585" width="8.88671875" style="50"/>
    <col min="3586" max="3586" width="9.33203125" style="50" customWidth="1"/>
    <col min="3587" max="3587" width="6.6640625" style="50" customWidth="1"/>
    <col min="3588" max="3588" width="40.6640625" style="50" customWidth="1"/>
    <col min="3589" max="3592" width="9.33203125" style="50" customWidth="1"/>
    <col min="3593" max="3841" width="8.88671875" style="50"/>
    <col min="3842" max="3842" width="9.33203125" style="50" customWidth="1"/>
    <col min="3843" max="3843" width="6.6640625" style="50" customWidth="1"/>
    <col min="3844" max="3844" width="40.6640625" style="50" customWidth="1"/>
    <col min="3845" max="3848" width="9.33203125" style="50" customWidth="1"/>
    <col min="3849" max="4097" width="8.88671875" style="50"/>
    <col min="4098" max="4098" width="9.33203125" style="50" customWidth="1"/>
    <col min="4099" max="4099" width="6.6640625" style="50" customWidth="1"/>
    <col min="4100" max="4100" width="40.6640625" style="50" customWidth="1"/>
    <col min="4101" max="4104" width="9.33203125" style="50" customWidth="1"/>
    <col min="4105" max="4353" width="8.88671875" style="50"/>
    <col min="4354" max="4354" width="9.33203125" style="50" customWidth="1"/>
    <col min="4355" max="4355" width="6.6640625" style="50" customWidth="1"/>
    <col min="4356" max="4356" width="40.6640625" style="50" customWidth="1"/>
    <col min="4357" max="4360" width="9.33203125" style="50" customWidth="1"/>
    <col min="4361" max="4609" width="8.88671875" style="50"/>
    <col min="4610" max="4610" width="9.33203125" style="50" customWidth="1"/>
    <col min="4611" max="4611" width="6.6640625" style="50" customWidth="1"/>
    <col min="4612" max="4612" width="40.6640625" style="50" customWidth="1"/>
    <col min="4613" max="4616" width="9.33203125" style="50" customWidth="1"/>
    <col min="4617" max="4865" width="8.88671875" style="50"/>
    <col min="4866" max="4866" width="9.33203125" style="50" customWidth="1"/>
    <col min="4867" max="4867" width="6.6640625" style="50" customWidth="1"/>
    <col min="4868" max="4868" width="40.6640625" style="50" customWidth="1"/>
    <col min="4869" max="4872" width="9.33203125" style="50" customWidth="1"/>
    <col min="4873" max="5121" width="8.88671875" style="50"/>
    <col min="5122" max="5122" width="9.33203125" style="50" customWidth="1"/>
    <col min="5123" max="5123" width="6.6640625" style="50" customWidth="1"/>
    <col min="5124" max="5124" width="40.6640625" style="50" customWidth="1"/>
    <col min="5125" max="5128" width="9.33203125" style="50" customWidth="1"/>
    <col min="5129" max="5377" width="8.88671875" style="50"/>
    <col min="5378" max="5378" width="9.33203125" style="50" customWidth="1"/>
    <col min="5379" max="5379" width="6.6640625" style="50" customWidth="1"/>
    <col min="5380" max="5380" width="40.6640625" style="50" customWidth="1"/>
    <col min="5381" max="5384" width="9.33203125" style="50" customWidth="1"/>
    <col min="5385" max="5633" width="8.88671875" style="50"/>
    <col min="5634" max="5634" width="9.33203125" style="50" customWidth="1"/>
    <col min="5635" max="5635" width="6.6640625" style="50" customWidth="1"/>
    <col min="5636" max="5636" width="40.6640625" style="50" customWidth="1"/>
    <col min="5637" max="5640" width="9.33203125" style="50" customWidth="1"/>
    <col min="5641" max="5889" width="8.88671875" style="50"/>
    <col min="5890" max="5890" width="9.33203125" style="50" customWidth="1"/>
    <col min="5891" max="5891" width="6.6640625" style="50" customWidth="1"/>
    <col min="5892" max="5892" width="40.6640625" style="50" customWidth="1"/>
    <col min="5893" max="5896" width="9.33203125" style="50" customWidth="1"/>
    <col min="5897" max="6145" width="8.88671875" style="50"/>
    <col min="6146" max="6146" width="9.33203125" style="50" customWidth="1"/>
    <col min="6147" max="6147" width="6.6640625" style="50" customWidth="1"/>
    <col min="6148" max="6148" width="40.6640625" style="50" customWidth="1"/>
    <col min="6149" max="6152" width="9.33203125" style="50" customWidth="1"/>
    <col min="6153" max="6401" width="8.88671875" style="50"/>
    <col min="6402" max="6402" width="9.33203125" style="50" customWidth="1"/>
    <col min="6403" max="6403" width="6.6640625" style="50" customWidth="1"/>
    <col min="6404" max="6404" width="40.6640625" style="50" customWidth="1"/>
    <col min="6405" max="6408" width="9.33203125" style="50" customWidth="1"/>
    <col min="6409" max="6657" width="8.88671875" style="50"/>
    <col min="6658" max="6658" width="9.33203125" style="50" customWidth="1"/>
    <col min="6659" max="6659" width="6.6640625" style="50" customWidth="1"/>
    <col min="6660" max="6660" width="40.6640625" style="50" customWidth="1"/>
    <col min="6661" max="6664" width="9.33203125" style="50" customWidth="1"/>
    <col min="6665" max="6913" width="8.88671875" style="50"/>
    <col min="6914" max="6914" width="9.33203125" style="50" customWidth="1"/>
    <col min="6915" max="6915" width="6.6640625" style="50" customWidth="1"/>
    <col min="6916" max="6916" width="40.6640625" style="50" customWidth="1"/>
    <col min="6917" max="6920" width="9.33203125" style="50" customWidth="1"/>
    <col min="6921" max="7169" width="8.88671875" style="50"/>
    <col min="7170" max="7170" width="9.33203125" style="50" customWidth="1"/>
    <col min="7171" max="7171" width="6.6640625" style="50" customWidth="1"/>
    <col min="7172" max="7172" width="40.6640625" style="50" customWidth="1"/>
    <col min="7173" max="7176" width="9.33203125" style="50" customWidth="1"/>
    <col min="7177" max="7425" width="8.88671875" style="50"/>
    <col min="7426" max="7426" width="9.33203125" style="50" customWidth="1"/>
    <col min="7427" max="7427" width="6.6640625" style="50" customWidth="1"/>
    <col min="7428" max="7428" width="40.6640625" style="50" customWidth="1"/>
    <col min="7429" max="7432" width="9.33203125" style="50" customWidth="1"/>
    <col min="7433" max="7681" width="8.88671875" style="50"/>
    <col min="7682" max="7682" width="9.33203125" style="50" customWidth="1"/>
    <col min="7683" max="7683" width="6.6640625" style="50" customWidth="1"/>
    <col min="7684" max="7684" width="40.6640625" style="50" customWidth="1"/>
    <col min="7685" max="7688" width="9.33203125" style="50" customWidth="1"/>
    <col min="7689" max="7937" width="8.88671875" style="50"/>
    <col min="7938" max="7938" width="9.33203125" style="50" customWidth="1"/>
    <col min="7939" max="7939" width="6.6640625" style="50" customWidth="1"/>
    <col min="7940" max="7940" width="40.6640625" style="50" customWidth="1"/>
    <col min="7941" max="7944" width="9.33203125" style="50" customWidth="1"/>
    <col min="7945" max="8193" width="8.88671875" style="50"/>
    <col min="8194" max="8194" width="9.33203125" style="50" customWidth="1"/>
    <col min="8195" max="8195" width="6.6640625" style="50" customWidth="1"/>
    <col min="8196" max="8196" width="40.6640625" style="50" customWidth="1"/>
    <col min="8197" max="8200" width="9.33203125" style="50" customWidth="1"/>
    <col min="8201" max="8449" width="8.88671875" style="50"/>
    <col min="8450" max="8450" width="9.33203125" style="50" customWidth="1"/>
    <col min="8451" max="8451" width="6.6640625" style="50" customWidth="1"/>
    <col min="8452" max="8452" width="40.6640625" style="50" customWidth="1"/>
    <col min="8453" max="8456" width="9.33203125" style="50" customWidth="1"/>
    <col min="8457" max="8705" width="8.88671875" style="50"/>
    <col min="8706" max="8706" width="9.33203125" style="50" customWidth="1"/>
    <col min="8707" max="8707" width="6.6640625" style="50" customWidth="1"/>
    <col min="8708" max="8708" width="40.6640625" style="50" customWidth="1"/>
    <col min="8709" max="8712" width="9.33203125" style="50" customWidth="1"/>
    <col min="8713" max="8961" width="8.88671875" style="50"/>
    <col min="8962" max="8962" width="9.33203125" style="50" customWidth="1"/>
    <col min="8963" max="8963" width="6.6640625" style="50" customWidth="1"/>
    <col min="8964" max="8964" width="40.6640625" style="50" customWidth="1"/>
    <col min="8965" max="8968" width="9.33203125" style="50" customWidth="1"/>
    <col min="8969" max="9217" width="8.88671875" style="50"/>
    <col min="9218" max="9218" width="9.33203125" style="50" customWidth="1"/>
    <col min="9219" max="9219" width="6.6640625" style="50" customWidth="1"/>
    <col min="9220" max="9220" width="40.6640625" style="50" customWidth="1"/>
    <col min="9221" max="9224" width="9.33203125" style="50" customWidth="1"/>
    <col min="9225" max="9473" width="8.88671875" style="50"/>
    <col min="9474" max="9474" width="9.33203125" style="50" customWidth="1"/>
    <col min="9475" max="9475" width="6.6640625" style="50" customWidth="1"/>
    <col min="9476" max="9476" width="40.6640625" style="50" customWidth="1"/>
    <col min="9477" max="9480" width="9.33203125" style="50" customWidth="1"/>
    <col min="9481" max="9729" width="8.88671875" style="50"/>
    <col min="9730" max="9730" width="9.33203125" style="50" customWidth="1"/>
    <col min="9731" max="9731" width="6.6640625" style="50" customWidth="1"/>
    <col min="9732" max="9732" width="40.6640625" style="50" customWidth="1"/>
    <col min="9733" max="9736" width="9.33203125" style="50" customWidth="1"/>
    <col min="9737" max="9985" width="8.88671875" style="50"/>
    <col min="9986" max="9986" width="9.33203125" style="50" customWidth="1"/>
    <col min="9987" max="9987" width="6.6640625" style="50" customWidth="1"/>
    <col min="9988" max="9988" width="40.6640625" style="50" customWidth="1"/>
    <col min="9989" max="9992" width="9.33203125" style="50" customWidth="1"/>
    <col min="9993" max="10241" width="8.88671875" style="50"/>
    <col min="10242" max="10242" width="9.33203125" style="50" customWidth="1"/>
    <col min="10243" max="10243" width="6.6640625" style="50" customWidth="1"/>
    <col min="10244" max="10244" width="40.6640625" style="50" customWidth="1"/>
    <col min="10245" max="10248" width="9.33203125" style="50" customWidth="1"/>
    <col min="10249" max="10497" width="8.88671875" style="50"/>
    <col min="10498" max="10498" width="9.33203125" style="50" customWidth="1"/>
    <col min="10499" max="10499" width="6.6640625" style="50" customWidth="1"/>
    <col min="10500" max="10500" width="40.6640625" style="50" customWidth="1"/>
    <col min="10501" max="10504" width="9.33203125" style="50" customWidth="1"/>
    <col min="10505" max="10753" width="8.88671875" style="50"/>
    <col min="10754" max="10754" width="9.33203125" style="50" customWidth="1"/>
    <col min="10755" max="10755" width="6.6640625" style="50" customWidth="1"/>
    <col min="10756" max="10756" width="40.6640625" style="50" customWidth="1"/>
    <col min="10757" max="10760" width="9.33203125" style="50" customWidth="1"/>
    <col min="10761" max="11009" width="8.88671875" style="50"/>
    <col min="11010" max="11010" width="9.33203125" style="50" customWidth="1"/>
    <col min="11011" max="11011" width="6.6640625" style="50" customWidth="1"/>
    <col min="11012" max="11012" width="40.6640625" style="50" customWidth="1"/>
    <col min="11013" max="11016" width="9.33203125" style="50" customWidth="1"/>
    <col min="11017" max="11265" width="8.88671875" style="50"/>
    <col min="11266" max="11266" width="9.33203125" style="50" customWidth="1"/>
    <col min="11267" max="11267" width="6.6640625" style="50" customWidth="1"/>
    <col min="11268" max="11268" width="40.6640625" style="50" customWidth="1"/>
    <col min="11269" max="11272" width="9.33203125" style="50" customWidth="1"/>
    <col min="11273" max="11521" width="8.88671875" style="50"/>
    <col min="11522" max="11522" width="9.33203125" style="50" customWidth="1"/>
    <col min="11523" max="11523" width="6.6640625" style="50" customWidth="1"/>
    <col min="11524" max="11524" width="40.6640625" style="50" customWidth="1"/>
    <col min="11525" max="11528" width="9.33203125" style="50" customWidth="1"/>
    <col min="11529" max="11777" width="8.88671875" style="50"/>
    <col min="11778" max="11778" width="9.33203125" style="50" customWidth="1"/>
    <col min="11779" max="11779" width="6.6640625" style="50" customWidth="1"/>
    <col min="11780" max="11780" width="40.6640625" style="50" customWidth="1"/>
    <col min="11781" max="11784" width="9.33203125" style="50" customWidth="1"/>
    <col min="11785" max="12033" width="8.88671875" style="50"/>
    <col min="12034" max="12034" width="9.33203125" style="50" customWidth="1"/>
    <col min="12035" max="12035" width="6.6640625" style="50" customWidth="1"/>
    <col min="12036" max="12036" width="40.6640625" style="50" customWidth="1"/>
    <col min="12037" max="12040" width="9.33203125" style="50" customWidth="1"/>
    <col min="12041" max="12289" width="8.88671875" style="50"/>
    <col min="12290" max="12290" width="9.33203125" style="50" customWidth="1"/>
    <col min="12291" max="12291" width="6.6640625" style="50" customWidth="1"/>
    <col min="12292" max="12292" width="40.6640625" style="50" customWidth="1"/>
    <col min="12293" max="12296" width="9.33203125" style="50" customWidth="1"/>
    <col min="12297" max="12545" width="8.88671875" style="50"/>
    <col min="12546" max="12546" width="9.33203125" style="50" customWidth="1"/>
    <col min="12547" max="12547" width="6.6640625" style="50" customWidth="1"/>
    <col min="12548" max="12548" width="40.6640625" style="50" customWidth="1"/>
    <col min="12549" max="12552" width="9.33203125" style="50" customWidth="1"/>
    <col min="12553" max="12801" width="8.88671875" style="50"/>
    <col min="12802" max="12802" width="9.33203125" style="50" customWidth="1"/>
    <col min="12803" max="12803" width="6.6640625" style="50" customWidth="1"/>
    <col min="12804" max="12804" width="40.6640625" style="50" customWidth="1"/>
    <col min="12805" max="12808" width="9.33203125" style="50" customWidth="1"/>
    <col min="12809" max="13057" width="8.88671875" style="50"/>
    <col min="13058" max="13058" width="9.33203125" style="50" customWidth="1"/>
    <col min="13059" max="13059" width="6.6640625" style="50" customWidth="1"/>
    <col min="13060" max="13060" width="40.6640625" style="50" customWidth="1"/>
    <col min="13061" max="13064" width="9.33203125" style="50" customWidth="1"/>
    <col min="13065" max="13313" width="8.88671875" style="50"/>
    <col min="13314" max="13314" width="9.33203125" style="50" customWidth="1"/>
    <col min="13315" max="13315" width="6.6640625" style="50" customWidth="1"/>
    <col min="13316" max="13316" width="40.6640625" style="50" customWidth="1"/>
    <col min="13317" max="13320" width="9.33203125" style="50" customWidth="1"/>
    <col min="13321" max="13569" width="8.88671875" style="50"/>
    <col min="13570" max="13570" width="9.33203125" style="50" customWidth="1"/>
    <col min="13571" max="13571" width="6.6640625" style="50" customWidth="1"/>
    <col min="13572" max="13572" width="40.6640625" style="50" customWidth="1"/>
    <col min="13573" max="13576" width="9.33203125" style="50" customWidth="1"/>
    <col min="13577" max="13825" width="8.88671875" style="50"/>
    <col min="13826" max="13826" width="9.33203125" style="50" customWidth="1"/>
    <col min="13827" max="13827" width="6.6640625" style="50" customWidth="1"/>
    <col min="13828" max="13828" width="40.6640625" style="50" customWidth="1"/>
    <col min="13829" max="13832" width="9.33203125" style="50" customWidth="1"/>
    <col min="13833" max="14081" width="8.88671875" style="50"/>
    <col min="14082" max="14082" width="9.33203125" style="50" customWidth="1"/>
    <col min="14083" max="14083" width="6.6640625" style="50" customWidth="1"/>
    <col min="14084" max="14084" width="40.6640625" style="50" customWidth="1"/>
    <col min="14085" max="14088" width="9.33203125" style="50" customWidth="1"/>
    <col min="14089" max="14337" width="8.88671875" style="50"/>
    <col min="14338" max="14338" width="9.33203125" style="50" customWidth="1"/>
    <col min="14339" max="14339" width="6.6640625" style="50" customWidth="1"/>
    <col min="14340" max="14340" width="40.6640625" style="50" customWidth="1"/>
    <col min="14341" max="14344" width="9.33203125" style="50" customWidth="1"/>
    <col min="14345" max="14593" width="8.88671875" style="50"/>
    <col min="14594" max="14594" width="9.33203125" style="50" customWidth="1"/>
    <col min="14595" max="14595" width="6.6640625" style="50" customWidth="1"/>
    <col min="14596" max="14596" width="40.6640625" style="50" customWidth="1"/>
    <col min="14597" max="14600" width="9.33203125" style="50" customWidth="1"/>
    <col min="14601" max="14849" width="8.88671875" style="50"/>
    <col min="14850" max="14850" width="9.33203125" style="50" customWidth="1"/>
    <col min="14851" max="14851" width="6.6640625" style="50" customWidth="1"/>
    <col min="14852" max="14852" width="40.6640625" style="50" customWidth="1"/>
    <col min="14853" max="14856" width="9.33203125" style="50" customWidth="1"/>
    <col min="14857" max="15105" width="8.88671875" style="50"/>
    <col min="15106" max="15106" width="9.33203125" style="50" customWidth="1"/>
    <col min="15107" max="15107" width="6.6640625" style="50" customWidth="1"/>
    <col min="15108" max="15108" width="40.6640625" style="50" customWidth="1"/>
    <col min="15109" max="15112" width="9.33203125" style="50" customWidth="1"/>
    <col min="15113" max="15361" width="8.88671875" style="50"/>
    <col min="15362" max="15362" width="9.33203125" style="50" customWidth="1"/>
    <col min="15363" max="15363" width="6.6640625" style="50" customWidth="1"/>
    <col min="15364" max="15364" width="40.6640625" style="50" customWidth="1"/>
    <col min="15365" max="15368" width="9.33203125" style="50" customWidth="1"/>
    <col min="15369" max="15617" width="8.88671875" style="50"/>
    <col min="15618" max="15618" width="9.33203125" style="50" customWidth="1"/>
    <col min="15619" max="15619" width="6.6640625" style="50" customWidth="1"/>
    <col min="15620" max="15620" width="40.6640625" style="50" customWidth="1"/>
    <col min="15621" max="15624" width="9.33203125" style="50" customWidth="1"/>
    <col min="15625" max="15873" width="8.88671875" style="50"/>
    <col min="15874" max="15874" width="9.33203125" style="50" customWidth="1"/>
    <col min="15875" max="15875" width="6.6640625" style="50" customWidth="1"/>
    <col min="15876" max="15876" width="40.6640625" style="50" customWidth="1"/>
    <col min="15877" max="15880" width="9.33203125" style="50" customWidth="1"/>
    <col min="15881" max="16129" width="8.88671875" style="50"/>
    <col min="16130" max="16130" width="9.33203125" style="50" customWidth="1"/>
    <col min="16131" max="16131" width="6.6640625" style="50" customWidth="1"/>
    <col min="16132" max="16132" width="40.6640625" style="50" customWidth="1"/>
    <col min="16133" max="16136" width="9.33203125" style="50" customWidth="1"/>
    <col min="16137" max="16384" width="8.88671875" style="50"/>
  </cols>
  <sheetData>
    <row r="1" spans="1:10" ht="48" customHeight="1" x14ac:dyDescent="0.25">
      <c r="A1" s="48" t="s">
        <v>887</v>
      </c>
      <c r="B1" s="365"/>
      <c r="C1" s="365"/>
      <c r="D1" s="365"/>
      <c r="E1" s="469" t="s">
        <v>886</v>
      </c>
      <c r="F1" s="469"/>
      <c r="G1" s="469"/>
      <c r="H1" s="469"/>
    </row>
    <row r="2" spans="1:10" s="53" customFormat="1" x14ac:dyDescent="0.25">
      <c r="A2" s="51" t="s">
        <v>0</v>
      </c>
      <c r="B2" s="51"/>
      <c r="C2" s="109"/>
      <c r="D2" s="52" t="s">
        <v>1</v>
      </c>
      <c r="E2" s="52" t="s">
        <v>2</v>
      </c>
      <c r="F2" s="52" t="s">
        <v>3</v>
      </c>
      <c r="G2" s="52" t="s">
        <v>4</v>
      </c>
      <c r="H2" s="52" t="s">
        <v>5</v>
      </c>
      <c r="I2" s="246"/>
    </row>
    <row r="3" spans="1:10" s="53" customFormat="1" x14ac:dyDescent="0.25">
      <c r="A3" s="54"/>
      <c r="B3" s="54"/>
      <c r="C3" s="110"/>
      <c r="D3" s="55"/>
      <c r="E3" s="105"/>
      <c r="F3" s="105"/>
      <c r="G3" s="99"/>
      <c r="H3" s="99"/>
    </row>
    <row r="4" spans="1:10" s="53" customFormat="1" x14ac:dyDescent="0.25">
      <c r="A4" s="199"/>
      <c r="B4" s="199"/>
      <c r="C4" s="200"/>
      <c r="D4" s="73"/>
      <c r="E4" s="133"/>
      <c r="F4" s="133"/>
      <c r="G4" s="195"/>
      <c r="H4" s="195"/>
    </row>
    <row r="5" spans="1:10" s="53" customFormat="1" x14ac:dyDescent="0.25">
      <c r="A5" s="199" t="s">
        <v>888</v>
      </c>
      <c r="B5" s="199"/>
      <c r="C5" s="200"/>
      <c r="D5" s="168" t="s">
        <v>889</v>
      </c>
      <c r="E5" s="133"/>
      <c r="F5" s="389"/>
      <c r="G5" s="198"/>
      <c r="H5" s="197"/>
    </row>
    <row r="6" spans="1:10" s="53" customFormat="1" x14ac:dyDescent="0.25">
      <c r="A6" s="199"/>
      <c r="B6" s="199"/>
      <c r="C6" s="200"/>
      <c r="D6" s="169"/>
      <c r="E6" s="170"/>
      <c r="F6" s="364"/>
      <c r="G6" s="193"/>
      <c r="H6" s="197"/>
    </row>
    <row r="7" spans="1:10" s="53" customFormat="1" ht="39.6" x14ac:dyDescent="0.25">
      <c r="A7" s="199"/>
      <c r="B7" s="199" t="s">
        <v>980</v>
      </c>
      <c r="C7" s="200"/>
      <c r="D7" s="169" t="s">
        <v>982</v>
      </c>
      <c r="E7" s="170" t="s">
        <v>856</v>
      </c>
      <c r="F7" s="362">
        <v>149.136</v>
      </c>
      <c r="G7" s="193"/>
      <c r="H7" s="197">
        <f>F7*G7</f>
        <v>0</v>
      </c>
    </row>
    <row r="8" spans="1:10" s="53" customFormat="1" ht="39.6" x14ac:dyDescent="0.25">
      <c r="A8" s="199"/>
      <c r="B8" s="199" t="s">
        <v>981</v>
      </c>
      <c r="C8" s="200"/>
      <c r="D8" s="169" t="s">
        <v>983</v>
      </c>
      <c r="E8" s="170" t="s">
        <v>856</v>
      </c>
      <c r="F8" s="364">
        <v>5</v>
      </c>
      <c r="G8" s="193"/>
      <c r="H8" s="197">
        <f>F8*G8</f>
        <v>0</v>
      </c>
      <c r="J8" s="326"/>
    </row>
    <row r="9" spans="1:10" s="53" customFormat="1" ht="26.4" x14ac:dyDescent="0.25">
      <c r="A9" s="199" t="s">
        <v>890</v>
      </c>
      <c r="B9" s="199" t="s">
        <v>890</v>
      </c>
      <c r="C9" s="200"/>
      <c r="D9" s="168" t="s">
        <v>891</v>
      </c>
      <c r="E9" s="170" t="s">
        <v>547</v>
      </c>
      <c r="F9" s="395">
        <v>181.44</v>
      </c>
      <c r="G9" s="193"/>
      <c r="H9" s="197">
        <f>F9*G9</f>
        <v>0</v>
      </c>
    </row>
    <row r="10" spans="1:10" s="53" customFormat="1" x14ac:dyDescent="0.25">
      <c r="A10" s="199" t="s">
        <v>892</v>
      </c>
      <c r="B10" s="199"/>
      <c r="C10" s="200"/>
      <c r="D10" s="68" t="s">
        <v>893</v>
      </c>
      <c r="E10" s="133"/>
      <c r="F10" s="389"/>
      <c r="G10" s="198"/>
      <c r="H10" s="197"/>
    </row>
    <row r="11" spans="1:10" s="53" customFormat="1" x14ac:dyDescent="0.25">
      <c r="A11" s="199"/>
      <c r="B11" s="199" t="s">
        <v>894</v>
      </c>
      <c r="C11" s="200"/>
      <c r="D11" s="68" t="s">
        <v>896</v>
      </c>
      <c r="E11" s="170"/>
      <c r="F11" s="364"/>
      <c r="G11" s="193"/>
      <c r="H11" s="197"/>
    </row>
    <row r="12" spans="1:10" s="53" customFormat="1" x14ac:dyDescent="0.25">
      <c r="A12" s="199"/>
      <c r="B12" s="199"/>
      <c r="C12" s="200" t="s">
        <v>15</v>
      </c>
      <c r="D12" s="113" t="s">
        <v>895</v>
      </c>
      <c r="E12" s="170" t="s">
        <v>856</v>
      </c>
      <c r="F12" s="362">
        <v>24</v>
      </c>
      <c r="G12" s="366"/>
      <c r="H12" s="197">
        <f>F12*G12</f>
        <v>0</v>
      </c>
    </row>
    <row r="13" spans="1:10" s="53" customFormat="1" x14ac:dyDescent="0.25">
      <c r="A13" s="199"/>
      <c r="B13" s="199" t="s">
        <v>897</v>
      </c>
      <c r="C13" s="200"/>
      <c r="D13" s="167" t="s">
        <v>898</v>
      </c>
      <c r="E13" s="170"/>
      <c r="F13" s="364"/>
      <c r="G13" s="366"/>
      <c r="H13" s="197"/>
    </row>
    <row r="14" spans="1:10" s="53" customFormat="1" x14ac:dyDescent="0.25">
      <c r="A14" s="199"/>
      <c r="B14" s="199"/>
      <c r="C14" s="200" t="s">
        <v>15</v>
      </c>
      <c r="D14" s="169" t="s">
        <v>899</v>
      </c>
      <c r="E14" s="170" t="s">
        <v>856</v>
      </c>
      <c r="F14" s="362">
        <v>45.359999999999992</v>
      </c>
      <c r="G14" s="366"/>
      <c r="H14" s="197">
        <f>F14*G14</f>
        <v>0</v>
      </c>
    </row>
    <row r="15" spans="1:10" s="53" customFormat="1" ht="15.6" x14ac:dyDescent="0.25">
      <c r="A15" s="199" t="s">
        <v>900</v>
      </c>
      <c r="B15" s="199"/>
      <c r="C15" s="200"/>
      <c r="D15" s="231" t="s">
        <v>1001</v>
      </c>
      <c r="E15" s="170" t="s">
        <v>547</v>
      </c>
      <c r="F15" s="395">
        <v>181.44</v>
      </c>
      <c r="G15" s="193"/>
      <c r="H15" s="197">
        <f>F15*G15</f>
        <v>0</v>
      </c>
      <c r="I15" s="247"/>
      <c r="J15" s="326"/>
    </row>
    <row r="16" spans="1:10" s="53" customFormat="1" ht="26.4" x14ac:dyDescent="0.25">
      <c r="A16" s="199" t="s">
        <v>984</v>
      </c>
      <c r="B16" s="199" t="s">
        <v>335</v>
      </c>
      <c r="C16" s="200"/>
      <c r="D16" s="238" t="s">
        <v>336</v>
      </c>
      <c r="E16" s="170"/>
      <c r="F16" s="395"/>
      <c r="G16" s="193"/>
      <c r="H16" s="197"/>
      <c r="I16" s="247"/>
      <c r="J16" s="326"/>
    </row>
    <row r="17" spans="1:10" s="53" customFormat="1" ht="39.6" x14ac:dyDescent="0.25">
      <c r="B17" s="199" t="s">
        <v>337</v>
      </c>
      <c r="C17" s="200"/>
      <c r="D17" s="169" t="s">
        <v>338</v>
      </c>
      <c r="E17" s="170" t="s">
        <v>856</v>
      </c>
      <c r="F17" s="362">
        <f>F7+F8</f>
        <v>154.136</v>
      </c>
      <c r="G17" s="193"/>
      <c r="H17" s="197">
        <f>F17*G17</f>
        <v>0</v>
      </c>
    </row>
    <row r="18" spans="1:10" s="53" customFormat="1" x14ac:dyDescent="0.25">
      <c r="A18" s="199"/>
      <c r="B18" s="199" t="s">
        <v>339</v>
      </c>
      <c r="C18" s="200"/>
      <c r="D18" s="155" t="s">
        <v>340</v>
      </c>
      <c r="E18" s="170"/>
      <c r="F18" s="170"/>
      <c r="G18" s="193"/>
      <c r="H18" s="197"/>
      <c r="J18" s="324"/>
    </row>
    <row r="19" spans="1:10" s="53" customFormat="1" ht="26.4" x14ac:dyDescent="0.25">
      <c r="A19" s="199"/>
      <c r="B19" s="199" t="s">
        <v>342</v>
      </c>
      <c r="C19" s="200" t="s">
        <v>17</v>
      </c>
      <c r="D19" s="73" t="s">
        <v>985</v>
      </c>
      <c r="E19" s="170" t="s">
        <v>986</v>
      </c>
      <c r="F19" s="170">
        <f>F17*5</f>
        <v>770.68</v>
      </c>
      <c r="G19" s="193"/>
      <c r="H19" s="197">
        <f>F19*G19</f>
        <v>0</v>
      </c>
    </row>
    <row r="20" spans="1:10" s="53" customFormat="1" x14ac:dyDescent="0.25">
      <c r="A20" s="206"/>
      <c r="B20" s="199"/>
      <c r="C20" s="200"/>
      <c r="D20" s="113"/>
      <c r="E20" s="133"/>
      <c r="F20" s="133"/>
      <c r="G20" s="198"/>
      <c r="H20" s="197"/>
    </row>
    <row r="21" spans="1:10" s="53" customFormat="1" x14ac:dyDescent="0.25">
      <c r="A21" s="206"/>
      <c r="B21" s="199"/>
      <c r="C21" s="200"/>
      <c r="D21" s="113"/>
      <c r="E21" s="133"/>
      <c r="F21" s="133"/>
      <c r="G21" s="198"/>
      <c r="H21" s="197"/>
    </row>
    <row r="22" spans="1:10" x14ac:dyDescent="0.25">
      <c r="A22" s="73"/>
      <c r="B22" s="73"/>
      <c r="C22" s="170"/>
      <c r="D22" s="69"/>
      <c r="E22" s="133"/>
      <c r="F22" s="133"/>
      <c r="G22" s="198"/>
      <c r="H22" s="197"/>
    </row>
    <row r="23" spans="1:10" x14ac:dyDescent="0.25">
      <c r="A23" s="174" t="s">
        <v>12</v>
      </c>
      <c r="B23" s="174"/>
      <c r="C23" s="174"/>
      <c r="D23" s="174"/>
      <c r="E23" s="187"/>
      <c r="F23" s="192"/>
      <c r="G23" s="205"/>
      <c r="H23" s="179">
        <f>SUM(H5:H22)</f>
        <v>0</v>
      </c>
    </row>
    <row r="1048299" spans="2:5" x14ac:dyDescent="0.25">
      <c r="B1048299" s="50"/>
      <c r="C1048299" s="50"/>
      <c r="E1048299" s="63"/>
    </row>
  </sheetData>
  <customSheetViews>
    <customSheetView guid="{D9A5B569-290F-4F90-A43F-DD82022D6BA1}" showPageBreaks="1" printArea="1" view="pageBreakPreview" topLeftCell="A8">
      <selection activeCell="I1" sqref="I1:I1048576"/>
      <pageMargins left="0.74803149606299213" right="0.74803149606299213" top="0.98425196850393704" bottom="0.98425196850393704" header="0.51181102362204722" footer="0.51181102362204722"/>
      <pageSetup paperSize="9" scale="57" firstPageNumber="14" orientation="portrait" useFirstPageNumber="1" r:id="rId1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  <customSheetView guid="{5F332EA1-66F9-4534-98C2-3792B5EB04BE}" showPageBreaks="1" printArea="1" view="pageBreakPreview">
      <selection activeCell="H17" sqref="H17:H19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2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</customSheetViews>
  <mergeCells count="1">
    <mergeCell ref="E1:H1"/>
  </mergeCells>
  <pageMargins left="0.74803149606299213" right="0.74803149606299213" top="0.98425196850393704" bottom="0.98425196850393704" header="0.51181102362204722" footer="0.51181102362204722"/>
  <pageSetup paperSize="9" scale="57" firstPageNumber="14" orientation="portrait" useFirstPageNumber="1" r:id="rId3"/>
  <headerFooter alignWithMargins="0">
    <oddHeader>&amp;LCONTRACT SANRAL C.002-0.29-2018/1
FOR TRAINING AND CONSTRUCTION MANAGEMENT OF COMMUNITIES AND SMME CONTRACTORS ON OR NEAR NATIONAL ROAD R.573, SECTION 3 FROM KM 6.50 TO KM 13.30 - FROM SLOVO TO MOUTSIYA MALL</oddHeader>
    <oddFooter>&amp;RC-&amp;P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92D050"/>
  </sheetPr>
  <dimension ref="A1:K1048305"/>
  <sheetViews>
    <sheetView view="pageBreakPreview" topLeftCell="A5" zoomScaleNormal="100" zoomScaleSheetLayoutView="100" workbookViewId="0">
      <selection activeCell="I1" sqref="I1:I1048576"/>
    </sheetView>
  </sheetViews>
  <sheetFormatPr defaultRowHeight="13.2" x14ac:dyDescent="0.25"/>
  <cols>
    <col min="1" max="1" width="9.33203125" style="50" customWidth="1"/>
    <col min="2" max="2" width="10" style="90" bestFit="1" customWidth="1"/>
    <col min="3" max="3" width="3.88671875" style="90" customWidth="1"/>
    <col min="4" max="4" width="40.6640625" style="50" customWidth="1"/>
    <col min="5" max="5" width="25.5546875" style="50" bestFit="1" customWidth="1"/>
    <col min="6" max="8" width="20.6640625" style="50" customWidth="1"/>
    <col min="9" max="13" width="8.88671875" style="50"/>
    <col min="14" max="14" width="12" style="50" bestFit="1" customWidth="1"/>
    <col min="15" max="257" width="8.88671875" style="50"/>
    <col min="258" max="258" width="9.33203125" style="50" customWidth="1"/>
    <col min="259" max="259" width="6.6640625" style="50" customWidth="1"/>
    <col min="260" max="260" width="40.6640625" style="50" customWidth="1"/>
    <col min="261" max="264" width="9.33203125" style="50" customWidth="1"/>
    <col min="265" max="513" width="8.88671875" style="50"/>
    <col min="514" max="514" width="9.33203125" style="50" customWidth="1"/>
    <col min="515" max="515" width="6.6640625" style="50" customWidth="1"/>
    <col min="516" max="516" width="40.6640625" style="50" customWidth="1"/>
    <col min="517" max="520" width="9.33203125" style="50" customWidth="1"/>
    <col min="521" max="769" width="8.88671875" style="50"/>
    <col min="770" max="770" width="9.33203125" style="50" customWidth="1"/>
    <col min="771" max="771" width="6.6640625" style="50" customWidth="1"/>
    <col min="772" max="772" width="40.6640625" style="50" customWidth="1"/>
    <col min="773" max="776" width="9.33203125" style="50" customWidth="1"/>
    <col min="777" max="1025" width="8.88671875" style="50"/>
    <col min="1026" max="1026" width="9.33203125" style="50" customWidth="1"/>
    <col min="1027" max="1027" width="6.6640625" style="50" customWidth="1"/>
    <col min="1028" max="1028" width="40.6640625" style="50" customWidth="1"/>
    <col min="1029" max="1032" width="9.33203125" style="50" customWidth="1"/>
    <col min="1033" max="1281" width="8.88671875" style="50"/>
    <col min="1282" max="1282" width="9.33203125" style="50" customWidth="1"/>
    <col min="1283" max="1283" width="6.6640625" style="50" customWidth="1"/>
    <col min="1284" max="1284" width="40.6640625" style="50" customWidth="1"/>
    <col min="1285" max="1288" width="9.33203125" style="50" customWidth="1"/>
    <col min="1289" max="1537" width="8.88671875" style="50"/>
    <col min="1538" max="1538" width="9.33203125" style="50" customWidth="1"/>
    <col min="1539" max="1539" width="6.6640625" style="50" customWidth="1"/>
    <col min="1540" max="1540" width="40.6640625" style="50" customWidth="1"/>
    <col min="1541" max="1544" width="9.33203125" style="50" customWidth="1"/>
    <col min="1545" max="1793" width="8.88671875" style="50"/>
    <col min="1794" max="1794" width="9.33203125" style="50" customWidth="1"/>
    <col min="1795" max="1795" width="6.6640625" style="50" customWidth="1"/>
    <col min="1796" max="1796" width="40.6640625" style="50" customWidth="1"/>
    <col min="1797" max="1800" width="9.33203125" style="50" customWidth="1"/>
    <col min="1801" max="2049" width="8.88671875" style="50"/>
    <col min="2050" max="2050" width="9.33203125" style="50" customWidth="1"/>
    <col min="2051" max="2051" width="6.6640625" style="50" customWidth="1"/>
    <col min="2052" max="2052" width="40.6640625" style="50" customWidth="1"/>
    <col min="2053" max="2056" width="9.33203125" style="50" customWidth="1"/>
    <col min="2057" max="2305" width="8.88671875" style="50"/>
    <col min="2306" max="2306" width="9.33203125" style="50" customWidth="1"/>
    <col min="2307" max="2307" width="6.6640625" style="50" customWidth="1"/>
    <col min="2308" max="2308" width="40.6640625" style="50" customWidth="1"/>
    <col min="2309" max="2312" width="9.33203125" style="50" customWidth="1"/>
    <col min="2313" max="2561" width="8.88671875" style="50"/>
    <col min="2562" max="2562" width="9.33203125" style="50" customWidth="1"/>
    <col min="2563" max="2563" width="6.6640625" style="50" customWidth="1"/>
    <col min="2564" max="2564" width="40.6640625" style="50" customWidth="1"/>
    <col min="2565" max="2568" width="9.33203125" style="50" customWidth="1"/>
    <col min="2569" max="2817" width="8.88671875" style="50"/>
    <col min="2818" max="2818" width="9.33203125" style="50" customWidth="1"/>
    <col min="2819" max="2819" width="6.6640625" style="50" customWidth="1"/>
    <col min="2820" max="2820" width="40.6640625" style="50" customWidth="1"/>
    <col min="2821" max="2824" width="9.33203125" style="50" customWidth="1"/>
    <col min="2825" max="3073" width="8.88671875" style="50"/>
    <col min="3074" max="3074" width="9.33203125" style="50" customWidth="1"/>
    <col min="3075" max="3075" width="6.6640625" style="50" customWidth="1"/>
    <col min="3076" max="3076" width="40.6640625" style="50" customWidth="1"/>
    <col min="3077" max="3080" width="9.33203125" style="50" customWidth="1"/>
    <col min="3081" max="3329" width="8.88671875" style="50"/>
    <col min="3330" max="3330" width="9.33203125" style="50" customWidth="1"/>
    <col min="3331" max="3331" width="6.6640625" style="50" customWidth="1"/>
    <col min="3332" max="3332" width="40.6640625" style="50" customWidth="1"/>
    <col min="3333" max="3336" width="9.33203125" style="50" customWidth="1"/>
    <col min="3337" max="3585" width="8.88671875" style="50"/>
    <col min="3586" max="3586" width="9.33203125" style="50" customWidth="1"/>
    <col min="3587" max="3587" width="6.6640625" style="50" customWidth="1"/>
    <col min="3588" max="3588" width="40.6640625" style="50" customWidth="1"/>
    <col min="3589" max="3592" width="9.33203125" style="50" customWidth="1"/>
    <col min="3593" max="3841" width="8.88671875" style="50"/>
    <col min="3842" max="3842" width="9.33203125" style="50" customWidth="1"/>
    <col min="3843" max="3843" width="6.6640625" style="50" customWidth="1"/>
    <col min="3844" max="3844" width="40.6640625" style="50" customWidth="1"/>
    <col min="3845" max="3848" width="9.33203125" style="50" customWidth="1"/>
    <col min="3849" max="4097" width="8.88671875" style="50"/>
    <col min="4098" max="4098" width="9.33203125" style="50" customWidth="1"/>
    <col min="4099" max="4099" width="6.6640625" style="50" customWidth="1"/>
    <col min="4100" max="4100" width="40.6640625" style="50" customWidth="1"/>
    <col min="4101" max="4104" width="9.33203125" style="50" customWidth="1"/>
    <col min="4105" max="4353" width="8.88671875" style="50"/>
    <col min="4354" max="4354" width="9.33203125" style="50" customWidth="1"/>
    <col min="4355" max="4355" width="6.6640625" style="50" customWidth="1"/>
    <col min="4356" max="4356" width="40.6640625" style="50" customWidth="1"/>
    <col min="4357" max="4360" width="9.33203125" style="50" customWidth="1"/>
    <col min="4361" max="4609" width="8.88671875" style="50"/>
    <col min="4610" max="4610" width="9.33203125" style="50" customWidth="1"/>
    <col min="4611" max="4611" width="6.6640625" style="50" customWidth="1"/>
    <col min="4612" max="4612" width="40.6640625" style="50" customWidth="1"/>
    <col min="4613" max="4616" width="9.33203125" style="50" customWidth="1"/>
    <col min="4617" max="4865" width="8.88671875" style="50"/>
    <col min="4866" max="4866" width="9.33203125" style="50" customWidth="1"/>
    <col min="4867" max="4867" width="6.6640625" style="50" customWidth="1"/>
    <col min="4868" max="4868" width="40.6640625" style="50" customWidth="1"/>
    <col min="4869" max="4872" width="9.33203125" style="50" customWidth="1"/>
    <col min="4873" max="5121" width="8.88671875" style="50"/>
    <col min="5122" max="5122" width="9.33203125" style="50" customWidth="1"/>
    <col min="5123" max="5123" width="6.6640625" style="50" customWidth="1"/>
    <col min="5124" max="5124" width="40.6640625" style="50" customWidth="1"/>
    <col min="5125" max="5128" width="9.33203125" style="50" customWidth="1"/>
    <col min="5129" max="5377" width="8.88671875" style="50"/>
    <col min="5378" max="5378" width="9.33203125" style="50" customWidth="1"/>
    <col min="5379" max="5379" width="6.6640625" style="50" customWidth="1"/>
    <col min="5380" max="5380" width="40.6640625" style="50" customWidth="1"/>
    <col min="5381" max="5384" width="9.33203125" style="50" customWidth="1"/>
    <col min="5385" max="5633" width="8.88671875" style="50"/>
    <col min="5634" max="5634" width="9.33203125" style="50" customWidth="1"/>
    <col min="5635" max="5635" width="6.6640625" style="50" customWidth="1"/>
    <col min="5636" max="5636" width="40.6640625" style="50" customWidth="1"/>
    <col min="5637" max="5640" width="9.33203125" style="50" customWidth="1"/>
    <col min="5641" max="5889" width="8.88671875" style="50"/>
    <col min="5890" max="5890" width="9.33203125" style="50" customWidth="1"/>
    <col min="5891" max="5891" width="6.6640625" style="50" customWidth="1"/>
    <col min="5892" max="5892" width="40.6640625" style="50" customWidth="1"/>
    <col min="5893" max="5896" width="9.33203125" style="50" customWidth="1"/>
    <col min="5897" max="6145" width="8.88671875" style="50"/>
    <col min="6146" max="6146" width="9.33203125" style="50" customWidth="1"/>
    <col min="6147" max="6147" width="6.6640625" style="50" customWidth="1"/>
    <col min="6148" max="6148" width="40.6640625" style="50" customWidth="1"/>
    <col min="6149" max="6152" width="9.33203125" style="50" customWidth="1"/>
    <col min="6153" max="6401" width="8.88671875" style="50"/>
    <col min="6402" max="6402" width="9.33203125" style="50" customWidth="1"/>
    <col min="6403" max="6403" width="6.6640625" style="50" customWidth="1"/>
    <col min="6404" max="6404" width="40.6640625" style="50" customWidth="1"/>
    <col min="6405" max="6408" width="9.33203125" style="50" customWidth="1"/>
    <col min="6409" max="6657" width="8.88671875" style="50"/>
    <col min="6658" max="6658" width="9.33203125" style="50" customWidth="1"/>
    <col min="6659" max="6659" width="6.6640625" style="50" customWidth="1"/>
    <col min="6660" max="6660" width="40.6640625" style="50" customWidth="1"/>
    <col min="6661" max="6664" width="9.33203125" style="50" customWidth="1"/>
    <col min="6665" max="6913" width="8.88671875" style="50"/>
    <col min="6914" max="6914" width="9.33203125" style="50" customWidth="1"/>
    <col min="6915" max="6915" width="6.6640625" style="50" customWidth="1"/>
    <col min="6916" max="6916" width="40.6640625" style="50" customWidth="1"/>
    <col min="6917" max="6920" width="9.33203125" style="50" customWidth="1"/>
    <col min="6921" max="7169" width="8.88671875" style="50"/>
    <col min="7170" max="7170" width="9.33203125" style="50" customWidth="1"/>
    <col min="7171" max="7171" width="6.6640625" style="50" customWidth="1"/>
    <col min="7172" max="7172" width="40.6640625" style="50" customWidth="1"/>
    <col min="7173" max="7176" width="9.33203125" style="50" customWidth="1"/>
    <col min="7177" max="7425" width="8.88671875" style="50"/>
    <col min="7426" max="7426" width="9.33203125" style="50" customWidth="1"/>
    <col min="7427" max="7427" width="6.6640625" style="50" customWidth="1"/>
    <col min="7428" max="7428" width="40.6640625" style="50" customWidth="1"/>
    <col min="7429" max="7432" width="9.33203125" style="50" customWidth="1"/>
    <col min="7433" max="7681" width="8.88671875" style="50"/>
    <col min="7682" max="7682" width="9.33203125" style="50" customWidth="1"/>
    <col min="7683" max="7683" width="6.6640625" style="50" customWidth="1"/>
    <col min="7684" max="7684" width="40.6640625" style="50" customWidth="1"/>
    <col min="7685" max="7688" width="9.33203125" style="50" customWidth="1"/>
    <col min="7689" max="7937" width="8.88671875" style="50"/>
    <col min="7938" max="7938" width="9.33203125" style="50" customWidth="1"/>
    <col min="7939" max="7939" width="6.6640625" style="50" customWidth="1"/>
    <col min="7940" max="7940" width="40.6640625" style="50" customWidth="1"/>
    <col min="7941" max="7944" width="9.33203125" style="50" customWidth="1"/>
    <col min="7945" max="8193" width="8.88671875" style="50"/>
    <col min="8194" max="8194" width="9.33203125" style="50" customWidth="1"/>
    <col min="8195" max="8195" width="6.6640625" style="50" customWidth="1"/>
    <col min="8196" max="8196" width="40.6640625" style="50" customWidth="1"/>
    <col min="8197" max="8200" width="9.33203125" style="50" customWidth="1"/>
    <col min="8201" max="8449" width="8.88671875" style="50"/>
    <col min="8450" max="8450" width="9.33203125" style="50" customWidth="1"/>
    <col min="8451" max="8451" width="6.6640625" style="50" customWidth="1"/>
    <col min="8452" max="8452" width="40.6640625" style="50" customWidth="1"/>
    <col min="8453" max="8456" width="9.33203125" style="50" customWidth="1"/>
    <col min="8457" max="8705" width="8.88671875" style="50"/>
    <col min="8706" max="8706" width="9.33203125" style="50" customWidth="1"/>
    <col min="8707" max="8707" width="6.6640625" style="50" customWidth="1"/>
    <col min="8708" max="8708" width="40.6640625" style="50" customWidth="1"/>
    <col min="8709" max="8712" width="9.33203125" style="50" customWidth="1"/>
    <col min="8713" max="8961" width="8.88671875" style="50"/>
    <col min="8962" max="8962" width="9.33203125" style="50" customWidth="1"/>
    <col min="8963" max="8963" width="6.6640625" style="50" customWidth="1"/>
    <col min="8964" max="8964" width="40.6640625" style="50" customWidth="1"/>
    <col min="8965" max="8968" width="9.33203125" style="50" customWidth="1"/>
    <col min="8969" max="9217" width="8.88671875" style="50"/>
    <col min="9218" max="9218" width="9.33203125" style="50" customWidth="1"/>
    <col min="9219" max="9219" width="6.6640625" style="50" customWidth="1"/>
    <col min="9220" max="9220" width="40.6640625" style="50" customWidth="1"/>
    <col min="9221" max="9224" width="9.33203125" style="50" customWidth="1"/>
    <col min="9225" max="9473" width="8.88671875" style="50"/>
    <col min="9474" max="9474" width="9.33203125" style="50" customWidth="1"/>
    <col min="9475" max="9475" width="6.6640625" style="50" customWidth="1"/>
    <col min="9476" max="9476" width="40.6640625" style="50" customWidth="1"/>
    <col min="9477" max="9480" width="9.33203125" style="50" customWidth="1"/>
    <col min="9481" max="9729" width="8.88671875" style="50"/>
    <col min="9730" max="9730" width="9.33203125" style="50" customWidth="1"/>
    <col min="9731" max="9731" width="6.6640625" style="50" customWidth="1"/>
    <col min="9732" max="9732" width="40.6640625" style="50" customWidth="1"/>
    <col min="9733" max="9736" width="9.33203125" style="50" customWidth="1"/>
    <col min="9737" max="9985" width="8.88671875" style="50"/>
    <col min="9986" max="9986" width="9.33203125" style="50" customWidth="1"/>
    <col min="9987" max="9987" width="6.6640625" style="50" customWidth="1"/>
    <col min="9988" max="9988" width="40.6640625" style="50" customWidth="1"/>
    <col min="9989" max="9992" width="9.33203125" style="50" customWidth="1"/>
    <col min="9993" max="10241" width="8.88671875" style="50"/>
    <col min="10242" max="10242" width="9.33203125" style="50" customWidth="1"/>
    <col min="10243" max="10243" width="6.6640625" style="50" customWidth="1"/>
    <col min="10244" max="10244" width="40.6640625" style="50" customWidth="1"/>
    <col min="10245" max="10248" width="9.33203125" style="50" customWidth="1"/>
    <col min="10249" max="10497" width="8.88671875" style="50"/>
    <col min="10498" max="10498" width="9.33203125" style="50" customWidth="1"/>
    <col min="10499" max="10499" width="6.6640625" style="50" customWidth="1"/>
    <col min="10500" max="10500" width="40.6640625" style="50" customWidth="1"/>
    <col min="10501" max="10504" width="9.33203125" style="50" customWidth="1"/>
    <col min="10505" max="10753" width="8.88671875" style="50"/>
    <col min="10754" max="10754" width="9.33203125" style="50" customWidth="1"/>
    <col min="10755" max="10755" width="6.6640625" style="50" customWidth="1"/>
    <col min="10756" max="10756" width="40.6640625" style="50" customWidth="1"/>
    <col min="10757" max="10760" width="9.33203125" style="50" customWidth="1"/>
    <col min="10761" max="11009" width="8.88671875" style="50"/>
    <col min="11010" max="11010" width="9.33203125" style="50" customWidth="1"/>
    <col min="11011" max="11011" width="6.6640625" style="50" customWidth="1"/>
    <col min="11012" max="11012" width="40.6640625" style="50" customWidth="1"/>
    <col min="11013" max="11016" width="9.33203125" style="50" customWidth="1"/>
    <col min="11017" max="11265" width="8.88671875" style="50"/>
    <col min="11266" max="11266" width="9.33203125" style="50" customWidth="1"/>
    <col min="11267" max="11267" width="6.6640625" style="50" customWidth="1"/>
    <col min="11268" max="11268" width="40.6640625" style="50" customWidth="1"/>
    <col min="11269" max="11272" width="9.33203125" style="50" customWidth="1"/>
    <col min="11273" max="11521" width="8.88671875" style="50"/>
    <col min="11522" max="11522" width="9.33203125" style="50" customWidth="1"/>
    <col min="11523" max="11523" width="6.6640625" style="50" customWidth="1"/>
    <col min="11524" max="11524" width="40.6640625" style="50" customWidth="1"/>
    <col min="11525" max="11528" width="9.33203125" style="50" customWidth="1"/>
    <col min="11529" max="11777" width="8.88671875" style="50"/>
    <col min="11778" max="11778" width="9.33203125" style="50" customWidth="1"/>
    <col min="11779" max="11779" width="6.6640625" style="50" customWidth="1"/>
    <col min="11780" max="11780" width="40.6640625" style="50" customWidth="1"/>
    <col min="11781" max="11784" width="9.33203125" style="50" customWidth="1"/>
    <col min="11785" max="12033" width="8.88671875" style="50"/>
    <col min="12034" max="12034" width="9.33203125" style="50" customWidth="1"/>
    <col min="12035" max="12035" width="6.6640625" style="50" customWidth="1"/>
    <col min="12036" max="12036" width="40.6640625" style="50" customWidth="1"/>
    <col min="12037" max="12040" width="9.33203125" style="50" customWidth="1"/>
    <col min="12041" max="12289" width="8.88671875" style="50"/>
    <col min="12290" max="12290" width="9.33203125" style="50" customWidth="1"/>
    <col min="12291" max="12291" width="6.6640625" style="50" customWidth="1"/>
    <col min="12292" max="12292" width="40.6640625" style="50" customWidth="1"/>
    <col min="12293" max="12296" width="9.33203125" style="50" customWidth="1"/>
    <col min="12297" max="12545" width="8.88671875" style="50"/>
    <col min="12546" max="12546" width="9.33203125" style="50" customWidth="1"/>
    <col min="12547" max="12547" width="6.6640625" style="50" customWidth="1"/>
    <col min="12548" max="12548" width="40.6640625" style="50" customWidth="1"/>
    <col min="12549" max="12552" width="9.33203125" style="50" customWidth="1"/>
    <col min="12553" max="12801" width="8.88671875" style="50"/>
    <col min="12802" max="12802" width="9.33203125" style="50" customWidth="1"/>
    <col min="12803" max="12803" width="6.6640625" style="50" customWidth="1"/>
    <col min="12804" max="12804" width="40.6640625" style="50" customWidth="1"/>
    <col min="12805" max="12808" width="9.33203125" style="50" customWidth="1"/>
    <col min="12809" max="13057" width="8.88671875" style="50"/>
    <col min="13058" max="13058" width="9.33203125" style="50" customWidth="1"/>
    <col min="13059" max="13059" width="6.6640625" style="50" customWidth="1"/>
    <col min="13060" max="13060" width="40.6640625" style="50" customWidth="1"/>
    <col min="13061" max="13064" width="9.33203125" style="50" customWidth="1"/>
    <col min="13065" max="13313" width="8.88671875" style="50"/>
    <col min="13314" max="13314" width="9.33203125" style="50" customWidth="1"/>
    <col min="13315" max="13315" width="6.6640625" style="50" customWidth="1"/>
    <col min="13316" max="13316" width="40.6640625" style="50" customWidth="1"/>
    <col min="13317" max="13320" width="9.33203125" style="50" customWidth="1"/>
    <col min="13321" max="13569" width="8.88671875" style="50"/>
    <col min="13570" max="13570" width="9.33203125" style="50" customWidth="1"/>
    <col min="13571" max="13571" width="6.6640625" style="50" customWidth="1"/>
    <col min="13572" max="13572" width="40.6640625" style="50" customWidth="1"/>
    <col min="13573" max="13576" width="9.33203125" style="50" customWidth="1"/>
    <col min="13577" max="13825" width="8.88671875" style="50"/>
    <col min="13826" max="13826" width="9.33203125" style="50" customWidth="1"/>
    <col min="13827" max="13827" width="6.6640625" style="50" customWidth="1"/>
    <col min="13828" max="13828" width="40.6640625" style="50" customWidth="1"/>
    <col min="13829" max="13832" width="9.33203125" style="50" customWidth="1"/>
    <col min="13833" max="14081" width="8.88671875" style="50"/>
    <col min="14082" max="14082" width="9.33203125" style="50" customWidth="1"/>
    <col min="14083" max="14083" width="6.6640625" style="50" customWidth="1"/>
    <col min="14084" max="14084" width="40.6640625" style="50" customWidth="1"/>
    <col min="14085" max="14088" width="9.33203125" style="50" customWidth="1"/>
    <col min="14089" max="14337" width="8.88671875" style="50"/>
    <col min="14338" max="14338" width="9.33203125" style="50" customWidth="1"/>
    <col min="14339" max="14339" width="6.6640625" style="50" customWidth="1"/>
    <col min="14340" max="14340" width="40.6640625" style="50" customWidth="1"/>
    <col min="14341" max="14344" width="9.33203125" style="50" customWidth="1"/>
    <col min="14345" max="14593" width="8.88671875" style="50"/>
    <col min="14594" max="14594" width="9.33203125" style="50" customWidth="1"/>
    <col min="14595" max="14595" width="6.6640625" style="50" customWidth="1"/>
    <col min="14596" max="14596" width="40.6640625" style="50" customWidth="1"/>
    <col min="14597" max="14600" width="9.33203125" style="50" customWidth="1"/>
    <col min="14601" max="14849" width="8.88671875" style="50"/>
    <col min="14850" max="14850" width="9.33203125" style="50" customWidth="1"/>
    <col min="14851" max="14851" width="6.6640625" style="50" customWidth="1"/>
    <col min="14852" max="14852" width="40.6640625" style="50" customWidth="1"/>
    <col min="14853" max="14856" width="9.33203125" style="50" customWidth="1"/>
    <col min="14857" max="15105" width="8.88671875" style="50"/>
    <col min="15106" max="15106" width="9.33203125" style="50" customWidth="1"/>
    <col min="15107" max="15107" width="6.6640625" style="50" customWidth="1"/>
    <col min="15108" max="15108" width="40.6640625" style="50" customWidth="1"/>
    <col min="15109" max="15112" width="9.33203125" style="50" customWidth="1"/>
    <col min="15113" max="15361" width="8.88671875" style="50"/>
    <col min="15362" max="15362" width="9.33203125" style="50" customWidth="1"/>
    <col min="15363" max="15363" width="6.6640625" style="50" customWidth="1"/>
    <col min="15364" max="15364" width="40.6640625" style="50" customWidth="1"/>
    <col min="15365" max="15368" width="9.33203125" style="50" customWidth="1"/>
    <col min="15369" max="15617" width="8.88671875" style="50"/>
    <col min="15618" max="15618" width="9.33203125" style="50" customWidth="1"/>
    <col min="15619" max="15619" width="6.6640625" style="50" customWidth="1"/>
    <col min="15620" max="15620" width="40.6640625" style="50" customWidth="1"/>
    <col min="15621" max="15624" width="9.33203125" style="50" customWidth="1"/>
    <col min="15625" max="15873" width="8.88671875" style="50"/>
    <col min="15874" max="15874" width="9.33203125" style="50" customWidth="1"/>
    <col min="15875" max="15875" width="6.6640625" style="50" customWidth="1"/>
    <col min="15876" max="15876" width="40.6640625" style="50" customWidth="1"/>
    <col min="15877" max="15880" width="9.33203125" style="50" customWidth="1"/>
    <col min="15881" max="16129" width="8.88671875" style="50"/>
    <col min="16130" max="16130" width="9.33203125" style="50" customWidth="1"/>
    <col min="16131" max="16131" width="6.6640625" style="50" customWidth="1"/>
    <col min="16132" max="16132" width="40.6640625" style="50" customWidth="1"/>
    <col min="16133" max="16136" width="9.33203125" style="50" customWidth="1"/>
    <col min="16137" max="16384" width="8.88671875" style="50"/>
  </cols>
  <sheetData>
    <row r="1" spans="1:10" ht="48" customHeight="1" x14ac:dyDescent="0.25">
      <c r="A1" s="402" t="s">
        <v>875</v>
      </c>
      <c r="B1" s="365"/>
      <c r="C1" s="365"/>
      <c r="D1" s="365"/>
      <c r="E1" s="469" t="s">
        <v>874</v>
      </c>
      <c r="F1" s="469"/>
      <c r="G1" s="469"/>
      <c r="H1" s="469"/>
    </row>
    <row r="2" spans="1:10" s="53" customFormat="1" x14ac:dyDescent="0.25">
      <c r="A2" s="51" t="s">
        <v>0</v>
      </c>
      <c r="B2" s="51"/>
      <c r="C2" s="109"/>
      <c r="D2" s="52" t="s">
        <v>1</v>
      </c>
      <c r="E2" s="52" t="s">
        <v>2</v>
      </c>
      <c r="F2" s="52" t="s">
        <v>3</v>
      </c>
      <c r="G2" s="52" t="s">
        <v>4</v>
      </c>
      <c r="H2" s="52" t="s">
        <v>5</v>
      </c>
      <c r="I2" s="246"/>
    </row>
    <row r="3" spans="1:10" s="53" customFormat="1" x14ac:dyDescent="0.25">
      <c r="A3" s="54"/>
      <c r="B3" s="54"/>
      <c r="C3" s="110"/>
      <c r="D3" s="55"/>
      <c r="E3" s="105"/>
      <c r="F3" s="105"/>
      <c r="G3" s="99"/>
      <c r="H3" s="99"/>
    </row>
    <row r="4" spans="1:10" s="53" customFormat="1" x14ac:dyDescent="0.25">
      <c r="A4" s="199"/>
      <c r="B4" s="199"/>
      <c r="C4" s="200"/>
      <c r="D4" s="73"/>
      <c r="E4" s="133"/>
      <c r="F4" s="133"/>
      <c r="G4" s="195"/>
      <c r="H4" s="195"/>
    </row>
    <row r="5" spans="1:10" s="53" customFormat="1" ht="52.8" x14ac:dyDescent="0.25">
      <c r="A5" s="199" t="s">
        <v>931</v>
      </c>
      <c r="B5" s="199"/>
      <c r="C5" s="200"/>
      <c r="D5" s="168" t="s">
        <v>932</v>
      </c>
      <c r="E5" s="133"/>
      <c r="F5" s="133"/>
      <c r="G5" s="198"/>
      <c r="H5" s="197"/>
    </row>
    <row r="6" spans="1:10" s="53" customFormat="1" ht="26.4" x14ac:dyDescent="0.25">
      <c r="A6" s="199"/>
      <c r="B6" s="199" t="s">
        <v>933</v>
      </c>
      <c r="C6" s="200"/>
      <c r="D6" s="169" t="s">
        <v>959</v>
      </c>
      <c r="E6" s="133" t="s">
        <v>293</v>
      </c>
      <c r="F6" s="170">
        <v>20.981999999999999</v>
      </c>
      <c r="G6" s="193"/>
      <c r="H6" s="197">
        <f>F6*G6</f>
        <v>0</v>
      </c>
    </row>
    <row r="7" spans="1:10" s="53" customFormat="1" ht="15.6" x14ac:dyDescent="0.25">
      <c r="A7" s="199"/>
      <c r="B7" s="199" t="s">
        <v>934</v>
      </c>
      <c r="C7" s="200"/>
      <c r="D7" s="169" t="s">
        <v>958</v>
      </c>
      <c r="E7" s="170" t="s">
        <v>547</v>
      </c>
      <c r="F7" s="170">
        <v>8392.7999999999993</v>
      </c>
      <c r="G7" s="193"/>
      <c r="H7" s="197">
        <f>F7*G7</f>
        <v>0</v>
      </c>
    </row>
    <row r="8" spans="1:10" s="53" customFormat="1" x14ac:dyDescent="0.25">
      <c r="A8" s="199"/>
      <c r="B8" s="199" t="s">
        <v>935</v>
      </c>
      <c r="C8" s="200"/>
      <c r="D8" s="68" t="s">
        <v>957</v>
      </c>
      <c r="E8" s="369" t="s">
        <v>827</v>
      </c>
      <c r="F8" s="404">
        <v>399.55555555555549</v>
      </c>
      <c r="G8" s="366"/>
      <c r="H8" s="371">
        <f t="shared" ref="H8:H9" si="0">F8*G8</f>
        <v>0</v>
      </c>
    </row>
    <row r="9" spans="1:10" s="53" customFormat="1" ht="26.4" x14ac:dyDescent="0.25">
      <c r="A9" s="199"/>
      <c r="B9" s="199" t="s">
        <v>936</v>
      </c>
      <c r="C9" s="200"/>
      <c r="D9" s="68" t="s">
        <v>956</v>
      </c>
      <c r="E9" s="369" t="s">
        <v>827</v>
      </c>
      <c r="F9" s="404">
        <v>3497</v>
      </c>
      <c r="G9" s="366"/>
      <c r="H9" s="371">
        <f t="shared" si="0"/>
        <v>0</v>
      </c>
    </row>
    <row r="10" spans="1:10" s="53" customFormat="1" x14ac:dyDescent="0.25">
      <c r="A10" s="199"/>
      <c r="B10" s="199" t="s">
        <v>937</v>
      </c>
      <c r="C10" s="200"/>
      <c r="D10" s="113" t="s">
        <v>938</v>
      </c>
      <c r="E10" s="133"/>
      <c r="F10" s="133"/>
      <c r="G10" s="198"/>
      <c r="H10" s="197"/>
    </row>
    <row r="11" spans="1:10" s="53" customFormat="1" x14ac:dyDescent="0.25">
      <c r="A11" s="199"/>
      <c r="B11" s="199"/>
      <c r="C11" s="200" t="s">
        <v>15</v>
      </c>
      <c r="D11" s="167" t="s">
        <v>939</v>
      </c>
      <c r="E11" s="170"/>
      <c r="F11" s="170"/>
      <c r="G11" s="193"/>
      <c r="H11" s="197"/>
    </row>
    <row r="12" spans="1:10" s="53" customFormat="1" ht="26.4" x14ac:dyDescent="0.25">
      <c r="A12" s="199"/>
      <c r="B12" s="199"/>
      <c r="C12" s="200" t="s">
        <v>13</v>
      </c>
      <c r="D12" s="169" t="s">
        <v>940</v>
      </c>
      <c r="E12" s="369" t="s">
        <v>827</v>
      </c>
      <c r="F12" s="404">
        <v>139.88000000000002</v>
      </c>
      <c r="G12" s="366"/>
      <c r="H12" s="371">
        <f t="shared" ref="H12" si="1">F12*G12</f>
        <v>0</v>
      </c>
    </row>
    <row r="13" spans="1:10" s="53" customFormat="1" x14ac:dyDescent="0.25">
      <c r="A13" s="199"/>
      <c r="B13" s="199"/>
      <c r="C13" s="200" t="s">
        <v>17</v>
      </c>
      <c r="D13" s="231" t="s">
        <v>941</v>
      </c>
      <c r="E13" s="170"/>
      <c r="F13" s="170"/>
      <c r="G13" s="193"/>
      <c r="H13" s="197"/>
      <c r="I13" s="247"/>
      <c r="J13" s="326"/>
    </row>
    <row r="14" spans="1:10" s="53" customFormat="1" ht="26.4" x14ac:dyDescent="0.25">
      <c r="A14" s="199"/>
      <c r="B14" s="199"/>
      <c r="C14" s="200" t="s">
        <v>26</v>
      </c>
      <c r="D14" s="231" t="s">
        <v>943</v>
      </c>
      <c r="E14" s="369" t="s">
        <v>827</v>
      </c>
      <c r="F14" s="404">
        <v>69.940000000000012</v>
      </c>
      <c r="G14" s="366"/>
      <c r="H14" s="371">
        <f t="shared" ref="H14" si="2">F14*G14</f>
        <v>0</v>
      </c>
    </row>
    <row r="15" spans="1:10" s="53" customFormat="1" x14ac:dyDescent="0.25">
      <c r="A15" s="199"/>
      <c r="B15" s="199"/>
      <c r="C15" s="200" t="s">
        <v>954</v>
      </c>
      <c r="D15" s="403" t="s">
        <v>955</v>
      </c>
      <c r="E15" s="369"/>
      <c r="F15" s="369"/>
      <c r="G15" s="366"/>
      <c r="H15" s="371"/>
    </row>
    <row r="16" spans="1:10" s="53" customFormat="1" ht="26.4" x14ac:dyDescent="0.25">
      <c r="A16" s="199"/>
      <c r="B16" s="199"/>
      <c r="C16" s="200" t="s">
        <v>13</v>
      </c>
      <c r="D16" s="403" t="s">
        <v>942</v>
      </c>
      <c r="E16" s="369" t="s">
        <v>827</v>
      </c>
      <c r="F16" s="404">
        <v>69.940000000000012</v>
      </c>
      <c r="G16" s="366"/>
      <c r="H16" s="371">
        <f t="shared" ref="H16" si="3">F16*G16</f>
        <v>0</v>
      </c>
      <c r="J16" s="324"/>
    </row>
    <row r="17" spans="1:10" s="53" customFormat="1" x14ac:dyDescent="0.25">
      <c r="A17" s="199" t="s">
        <v>944</v>
      </c>
      <c r="B17" s="199"/>
      <c r="C17" s="200"/>
      <c r="D17" s="238" t="s">
        <v>945</v>
      </c>
      <c r="E17" s="369"/>
      <c r="F17" s="369"/>
      <c r="G17" s="366"/>
      <c r="H17" s="371"/>
      <c r="J17" s="324"/>
    </row>
    <row r="18" spans="1:10" s="53" customFormat="1" x14ac:dyDescent="0.25">
      <c r="A18" s="199"/>
      <c r="B18" s="199"/>
      <c r="C18" s="200" t="s">
        <v>15</v>
      </c>
      <c r="D18" s="231" t="s">
        <v>946</v>
      </c>
      <c r="E18" s="369" t="s">
        <v>827</v>
      </c>
      <c r="F18" s="404">
        <v>92.024999999999991</v>
      </c>
      <c r="G18" s="366"/>
      <c r="H18" s="371">
        <f t="shared" ref="H18:H19" si="4">F18*G18</f>
        <v>0</v>
      </c>
      <c r="J18" s="324"/>
    </row>
    <row r="19" spans="1:10" s="53" customFormat="1" x14ac:dyDescent="0.25">
      <c r="A19" s="199"/>
      <c r="B19" s="199"/>
      <c r="C19" s="200" t="s">
        <v>17</v>
      </c>
      <c r="D19" s="169" t="s">
        <v>947</v>
      </c>
      <c r="E19" s="369" t="s">
        <v>827</v>
      </c>
      <c r="F19" s="404">
        <v>92.024999999999991</v>
      </c>
      <c r="G19" s="366"/>
      <c r="H19" s="371">
        <f t="shared" si="4"/>
        <v>0</v>
      </c>
    </row>
    <row r="20" spans="1:10" s="53" customFormat="1" x14ac:dyDescent="0.25">
      <c r="A20" s="206" t="s">
        <v>948</v>
      </c>
      <c r="B20" s="199"/>
      <c r="C20" s="200"/>
      <c r="D20" s="112" t="s">
        <v>949</v>
      </c>
      <c r="E20" s="133"/>
      <c r="F20" s="133"/>
      <c r="G20" s="198"/>
      <c r="H20" s="197"/>
    </row>
    <row r="21" spans="1:10" s="53" customFormat="1" x14ac:dyDescent="0.25">
      <c r="A21" s="206"/>
      <c r="B21" s="199" t="s">
        <v>951</v>
      </c>
      <c r="C21" s="200"/>
      <c r="D21" s="113" t="s">
        <v>952</v>
      </c>
      <c r="E21" s="133"/>
      <c r="F21" s="170"/>
      <c r="G21" s="193"/>
      <c r="H21" s="197"/>
    </row>
    <row r="22" spans="1:10" s="53" customFormat="1" x14ac:dyDescent="0.25">
      <c r="A22" s="206"/>
      <c r="B22" s="199"/>
      <c r="C22" s="200" t="s">
        <v>15</v>
      </c>
      <c r="D22" s="113" t="s">
        <v>950</v>
      </c>
      <c r="E22" s="133" t="s">
        <v>293</v>
      </c>
      <c r="F22" s="405">
        <v>2.0981999999999998</v>
      </c>
      <c r="G22" s="193"/>
      <c r="H22" s="197">
        <f>F22*G22</f>
        <v>0</v>
      </c>
    </row>
    <row r="23" spans="1:10" s="53" customFormat="1" x14ac:dyDescent="0.25">
      <c r="A23" s="206"/>
      <c r="B23" s="199" t="s">
        <v>953</v>
      </c>
      <c r="C23" s="200"/>
      <c r="D23" s="113" t="s">
        <v>844</v>
      </c>
      <c r="E23" s="133"/>
      <c r="F23" s="133"/>
      <c r="G23" s="198"/>
      <c r="H23" s="197"/>
    </row>
    <row r="24" spans="1:10" s="53" customFormat="1" x14ac:dyDescent="0.25">
      <c r="A24" s="206"/>
      <c r="B24" s="199"/>
      <c r="C24" s="200" t="s">
        <v>15</v>
      </c>
      <c r="D24" s="113" t="s">
        <v>946</v>
      </c>
      <c r="E24" s="369" t="s">
        <v>827</v>
      </c>
      <c r="F24" s="369">
        <v>20</v>
      </c>
      <c r="G24" s="366"/>
      <c r="H24" s="371">
        <f t="shared" ref="H24" si="5">F24*G24</f>
        <v>0</v>
      </c>
    </row>
    <row r="25" spans="1:10" s="53" customFormat="1" x14ac:dyDescent="0.25">
      <c r="A25" s="206"/>
      <c r="B25" s="199"/>
      <c r="C25" s="200"/>
      <c r="D25" s="113"/>
      <c r="E25" s="133"/>
      <c r="F25" s="133"/>
      <c r="G25" s="198"/>
      <c r="H25" s="197"/>
    </row>
    <row r="26" spans="1:10" s="53" customFormat="1" x14ac:dyDescent="0.25">
      <c r="A26" s="206"/>
      <c r="B26" s="199"/>
      <c r="C26" s="200"/>
      <c r="D26" s="113"/>
      <c r="E26" s="133"/>
      <c r="F26" s="133"/>
      <c r="G26" s="198"/>
      <c r="H26" s="197"/>
    </row>
    <row r="27" spans="1:10" s="53" customFormat="1" x14ac:dyDescent="0.25">
      <c r="A27" s="206"/>
      <c r="B27" s="199"/>
      <c r="C27" s="200"/>
      <c r="D27" s="113"/>
      <c r="E27" s="133"/>
      <c r="F27" s="133"/>
      <c r="G27" s="198"/>
      <c r="H27" s="197"/>
    </row>
    <row r="28" spans="1:10" x14ac:dyDescent="0.25">
      <c r="A28" s="73"/>
      <c r="B28" s="73"/>
      <c r="C28" s="170"/>
      <c r="D28" s="69"/>
      <c r="E28" s="133"/>
      <c r="F28" s="133"/>
      <c r="G28" s="198"/>
      <c r="H28" s="197"/>
    </row>
    <row r="29" spans="1:10" x14ac:dyDescent="0.25">
      <c r="A29" s="174" t="s">
        <v>12</v>
      </c>
      <c r="B29" s="174"/>
      <c r="C29" s="174"/>
      <c r="D29" s="174"/>
      <c r="E29" s="187"/>
      <c r="F29" s="192"/>
      <c r="G29" s="205"/>
      <c r="H29" s="179">
        <f>SUM(H5:H28)</f>
        <v>0</v>
      </c>
    </row>
    <row r="33" spans="11:11" x14ac:dyDescent="0.25">
      <c r="K33" s="219"/>
    </row>
    <row r="34" spans="11:11" x14ac:dyDescent="0.25">
      <c r="K34" s="219"/>
    </row>
    <row r="35" spans="11:11" x14ac:dyDescent="0.25">
      <c r="K35" s="219"/>
    </row>
    <row r="1048305" spans="2:5" x14ac:dyDescent="0.25">
      <c r="B1048305" s="50"/>
      <c r="C1048305" s="50"/>
      <c r="E1048305" s="63"/>
    </row>
  </sheetData>
  <customSheetViews>
    <customSheetView guid="{D9A5B569-290F-4F90-A43F-DD82022D6BA1}" showPageBreaks="1" printArea="1" view="pageBreakPreview" topLeftCell="A5">
      <selection activeCell="I1" sqref="I1:I1048576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1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  <customSheetView guid="{5F332EA1-66F9-4534-98C2-3792B5EB04BE}" showPageBreaks="1" printArea="1" view="pageBreakPreview">
      <selection activeCell="D6" sqref="D6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2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</customSheetViews>
  <mergeCells count="1">
    <mergeCell ref="E1:H1"/>
  </mergeCells>
  <pageMargins left="0.74803149606299213" right="0.74803149606299213" top="0.98425196850393704" bottom="0.98425196850393704" header="0.51181102362204722" footer="0.51181102362204722"/>
  <pageSetup paperSize="9" scale="58" firstPageNumber="14" orientation="portrait" useFirstPageNumber="1" r:id="rId3"/>
  <headerFooter alignWithMargins="0">
    <oddHeader>&amp;LCONTRACT SANRAL C.002-0.29-2018/1
FOR TRAINING AND CONSTRUCTION MANAGEMENT OF COMMUNITIES AND SMME CONTRACTORS ON OR NEAR NATIONAL ROAD R.573, SECTION 3 FROM KM 6.50 TO KM 13.30 - FROM SLOVO TO MOUTSIYA MALL</oddHeader>
    <oddFooter>&amp;RC-&amp;P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rgb="FF92D050"/>
  </sheetPr>
  <dimension ref="A1:J1048297"/>
  <sheetViews>
    <sheetView view="pageBreakPreview" topLeftCell="A5" zoomScaleNormal="100" zoomScaleSheetLayoutView="100" workbookViewId="0">
      <selection activeCell="I1" sqref="I1:I1048576"/>
    </sheetView>
  </sheetViews>
  <sheetFormatPr defaultRowHeight="13.2" x14ac:dyDescent="0.25"/>
  <cols>
    <col min="1" max="1" width="9.33203125" style="50" customWidth="1"/>
    <col min="2" max="2" width="10" style="90" bestFit="1" customWidth="1"/>
    <col min="3" max="3" width="3.88671875" style="90" customWidth="1"/>
    <col min="4" max="4" width="40.6640625" style="50" customWidth="1"/>
    <col min="5" max="5" width="25.5546875" style="50" bestFit="1" customWidth="1"/>
    <col min="6" max="8" width="20.6640625" style="50" customWidth="1"/>
    <col min="9" max="257" width="9.109375" style="50"/>
    <col min="258" max="258" width="9.33203125" style="50" customWidth="1"/>
    <col min="259" max="259" width="6.6640625" style="50" customWidth="1"/>
    <col min="260" max="260" width="40.6640625" style="50" customWidth="1"/>
    <col min="261" max="264" width="9.33203125" style="50" customWidth="1"/>
    <col min="265" max="513" width="9.109375" style="50"/>
    <col min="514" max="514" width="9.33203125" style="50" customWidth="1"/>
    <col min="515" max="515" width="6.6640625" style="50" customWidth="1"/>
    <col min="516" max="516" width="40.6640625" style="50" customWidth="1"/>
    <col min="517" max="520" width="9.33203125" style="50" customWidth="1"/>
    <col min="521" max="769" width="9.109375" style="50"/>
    <col min="770" max="770" width="9.33203125" style="50" customWidth="1"/>
    <col min="771" max="771" width="6.6640625" style="50" customWidth="1"/>
    <col min="772" max="772" width="40.6640625" style="50" customWidth="1"/>
    <col min="773" max="776" width="9.33203125" style="50" customWidth="1"/>
    <col min="777" max="1025" width="9.109375" style="50"/>
    <col min="1026" max="1026" width="9.33203125" style="50" customWidth="1"/>
    <col min="1027" max="1027" width="6.6640625" style="50" customWidth="1"/>
    <col min="1028" max="1028" width="40.6640625" style="50" customWidth="1"/>
    <col min="1029" max="1032" width="9.33203125" style="50" customWidth="1"/>
    <col min="1033" max="1281" width="9.109375" style="50"/>
    <col min="1282" max="1282" width="9.33203125" style="50" customWidth="1"/>
    <col min="1283" max="1283" width="6.6640625" style="50" customWidth="1"/>
    <col min="1284" max="1284" width="40.6640625" style="50" customWidth="1"/>
    <col min="1285" max="1288" width="9.33203125" style="50" customWidth="1"/>
    <col min="1289" max="1537" width="9.109375" style="50"/>
    <col min="1538" max="1538" width="9.33203125" style="50" customWidth="1"/>
    <col min="1539" max="1539" width="6.6640625" style="50" customWidth="1"/>
    <col min="1540" max="1540" width="40.6640625" style="50" customWidth="1"/>
    <col min="1541" max="1544" width="9.33203125" style="50" customWidth="1"/>
    <col min="1545" max="1793" width="9.109375" style="50"/>
    <col min="1794" max="1794" width="9.33203125" style="50" customWidth="1"/>
    <col min="1795" max="1795" width="6.6640625" style="50" customWidth="1"/>
    <col min="1796" max="1796" width="40.6640625" style="50" customWidth="1"/>
    <col min="1797" max="1800" width="9.33203125" style="50" customWidth="1"/>
    <col min="1801" max="2049" width="9.109375" style="50"/>
    <col min="2050" max="2050" width="9.33203125" style="50" customWidth="1"/>
    <col min="2051" max="2051" width="6.6640625" style="50" customWidth="1"/>
    <col min="2052" max="2052" width="40.6640625" style="50" customWidth="1"/>
    <col min="2053" max="2056" width="9.33203125" style="50" customWidth="1"/>
    <col min="2057" max="2305" width="9.109375" style="50"/>
    <col min="2306" max="2306" width="9.33203125" style="50" customWidth="1"/>
    <col min="2307" max="2307" width="6.6640625" style="50" customWidth="1"/>
    <col min="2308" max="2308" width="40.6640625" style="50" customWidth="1"/>
    <col min="2309" max="2312" width="9.33203125" style="50" customWidth="1"/>
    <col min="2313" max="2561" width="9.109375" style="50"/>
    <col min="2562" max="2562" width="9.33203125" style="50" customWidth="1"/>
    <col min="2563" max="2563" width="6.6640625" style="50" customWidth="1"/>
    <col min="2564" max="2564" width="40.6640625" style="50" customWidth="1"/>
    <col min="2565" max="2568" width="9.33203125" style="50" customWidth="1"/>
    <col min="2569" max="2817" width="9.109375" style="50"/>
    <col min="2818" max="2818" width="9.33203125" style="50" customWidth="1"/>
    <col min="2819" max="2819" width="6.6640625" style="50" customWidth="1"/>
    <col min="2820" max="2820" width="40.6640625" style="50" customWidth="1"/>
    <col min="2821" max="2824" width="9.33203125" style="50" customWidth="1"/>
    <col min="2825" max="3073" width="9.109375" style="50"/>
    <col min="3074" max="3074" width="9.33203125" style="50" customWidth="1"/>
    <col min="3075" max="3075" width="6.6640625" style="50" customWidth="1"/>
    <col min="3076" max="3076" width="40.6640625" style="50" customWidth="1"/>
    <col min="3077" max="3080" width="9.33203125" style="50" customWidth="1"/>
    <col min="3081" max="3329" width="9.109375" style="50"/>
    <col min="3330" max="3330" width="9.33203125" style="50" customWidth="1"/>
    <col min="3331" max="3331" width="6.6640625" style="50" customWidth="1"/>
    <col min="3332" max="3332" width="40.6640625" style="50" customWidth="1"/>
    <col min="3333" max="3336" width="9.33203125" style="50" customWidth="1"/>
    <col min="3337" max="3585" width="9.109375" style="50"/>
    <col min="3586" max="3586" width="9.33203125" style="50" customWidth="1"/>
    <col min="3587" max="3587" width="6.6640625" style="50" customWidth="1"/>
    <col min="3588" max="3588" width="40.6640625" style="50" customWidth="1"/>
    <col min="3589" max="3592" width="9.33203125" style="50" customWidth="1"/>
    <col min="3593" max="3841" width="9.109375" style="50"/>
    <col min="3842" max="3842" width="9.33203125" style="50" customWidth="1"/>
    <col min="3843" max="3843" width="6.6640625" style="50" customWidth="1"/>
    <col min="3844" max="3844" width="40.6640625" style="50" customWidth="1"/>
    <col min="3845" max="3848" width="9.33203125" style="50" customWidth="1"/>
    <col min="3849" max="4097" width="9.109375" style="50"/>
    <col min="4098" max="4098" width="9.33203125" style="50" customWidth="1"/>
    <col min="4099" max="4099" width="6.6640625" style="50" customWidth="1"/>
    <col min="4100" max="4100" width="40.6640625" style="50" customWidth="1"/>
    <col min="4101" max="4104" width="9.33203125" style="50" customWidth="1"/>
    <col min="4105" max="4353" width="9.109375" style="50"/>
    <col min="4354" max="4354" width="9.33203125" style="50" customWidth="1"/>
    <col min="4355" max="4355" width="6.6640625" style="50" customWidth="1"/>
    <col min="4356" max="4356" width="40.6640625" style="50" customWidth="1"/>
    <col min="4357" max="4360" width="9.33203125" style="50" customWidth="1"/>
    <col min="4361" max="4609" width="9.109375" style="50"/>
    <col min="4610" max="4610" width="9.33203125" style="50" customWidth="1"/>
    <col min="4611" max="4611" width="6.6640625" style="50" customWidth="1"/>
    <col min="4612" max="4612" width="40.6640625" style="50" customWidth="1"/>
    <col min="4613" max="4616" width="9.33203125" style="50" customWidth="1"/>
    <col min="4617" max="4865" width="9.109375" style="50"/>
    <col min="4866" max="4866" width="9.33203125" style="50" customWidth="1"/>
    <col min="4867" max="4867" width="6.6640625" style="50" customWidth="1"/>
    <col min="4868" max="4868" width="40.6640625" style="50" customWidth="1"/>
    <col min="4869" max="4872" width="9.33203125" style="50" customWidth="1"/>
    <col min="4873" max="5121" width="9.109375" style="50"/>
    <col min="5122" max="5122" width="9.33203125" style="50" customWidth="1"/>
    <col min="5123" max="5123" width="6.6640625" style="50" customWidth="1"/>
    <col min="5124" max="5124" width="40.6640625" style="50" customWidth="1"/>
    <col min="5125" max="5128" width="9.33203125" style="50" customWidth="1"/>
    <col min="5129" max="5377" width="9.109375" style="50"/>
    <col min="5378" max="5378" width="9.33203125" style="50" customWidth="1"/>
    <col min="5379" max="5379" width="6.6640625" style="50" customWidth="1"/>
    <col min="5380" max="5380" width="40.6640625" style="50" customWidth="1"/>
    <col min="5381" max="5384" width="9.33203125" style="50" customWidth="1"/>
    <col min="5385" max="5633" width="9.109375" style="50"/>
    <col min="5634" max="5634" width="9.33203125" style="50" customWidth="1"/>
    <col min="5635" max="5635" width="6.6640625" style="50" customWidth="1"/>
    <col min="5636" max="5636" width="40.6640625" style="50" customWidth="1"/>
    <col min="5637" max="5640" width="9.33203125" style="50" customWidth="1"/>
    <col min="5641" max="5889" width="9.109375" style="50"/>
    <col min="5890" max="5890" width="9.33203125" style="50" customWidth="1"/>
    <col min="5891" max="5891" width="6.6640625" style="50" customWidth="1"/>
    <col min="5892" max="5892" width="40.6640625" style="50" customWidth="1"/>
    <col min="5893" max="5896" width="9.33203125" style="50" customWidth="1"/>
    <col min="5897" max="6145" width="9.109375" style="50"/>
    <col min="6146" max="6146" width="9.33203125" style="50" customWidth="1"/>
    <col min="6147" max="6147" width="6.6640625" style="50" customWidth="1"/>
    <col min="6148" max="6148" width="40.6640625" style="50" customWidth="1"/>
    <col min="6149" max="6152" width="9.33203125" style="50" customWidth="1"/>
    <col min="6153" max="6401" width="9.109375" style="50"/>
    <col min="6402" max="6402" width="9.33203125" style="50" customWidth="1"/>
    <col min="6403" max="6403" width="6.6640625" style="50" customWidth="1"/>
    <col min="6404" max="6404" width="40.6640625" style="50" customWidth="1"/>
    <col min="6405" max="6408" width="9.33203125" style="50" customWidth="1"/>
    <col min="6409" max="6657" width="9.109375" style="50"/>
    <col min="6658" max="6658" width="9.33203125" style="50" customWidth="1"/>
    <col min="6659" max="6659" width="6.6640625" style="50" customWidth="1"/>
    <col min="6660" max="6660" width="40.6640625" style="50" customWidth="1"/>
    <col min="6661" max="6664" width="9.33203125" style="50" customWidth="1"/>
    <col min="6665" max="6913" width="9.109375" style="50"/>
    <col min="6914" max="6914" width="9.33203125" style="50" customWidth="1"/>
    <col min="6915" max="6915" width="6.6640625" style="50" customWidth="1"/>
    <col min="6916" max="6916" width="40.6640625" style="50" customWidth="1"/>
    <col min="6917" max="6920" width="9.33203125" style="50" customWidth="1"/>
    <col min="6921" max="7169" width="9.109375" style="50"/>
    <col min="7170" max="7170" width="9.33203125" style="50" customWidth="1"/>
    <col min="7171" max="7171" width="6.6640625" style="50" customWidth="1"/>
    <col min="7172" max="7172" width="40.6640625" style="50" customWidth="1"/>
    <col min="7173" max="7176" width="9.33203125" style="50" customWidth="1"/>
    <col min="7177" max="7425" width="9.109375" style="50"/>
    <col min="7426" max="7426" width="9.33203125" style="50" customWidth="1"/>
    <col min="7427" max="7427" width="6.6640625" style="50" customWidth="1"/>
    <col min="7428" max="7428" width="40.6640625" style="50" customWidth="1"/>
    <col min="7429" max="7432" width="9.33203125" style="50" customWidth="1"/>
    <col min="7433" max="7681" width="9.109375" style="50"/>
    <col min="7682" max="7682" width="9.33203125" style="50" customWidth="1"/>
    <col min="7683" max="7683" width="6.6640625" style="50" customWidth="1"/>
    <col min="7684" max="7684" width="40.6640625" style="50" customWidth="1"/>
    <col min="7685" max="7688" width="9.33203125" style="50" customWidth="1"/>
    <col min="7689" max="7937" width="9.109375" style="50"/>
    <col min="7938" max="7938" width="9.33203125" style="50" customWidth="1"/>
    <col min="7939" max="7939" width="6.6640625" style="50" customWidth="1"/>
    <col min="7940" max="7940" width="40.6640625" style="50" customWidth="1"/>
    <col min="7941" max="7944" width="9.33203125" style="50" customWidth="1"/>
    <col min="7945" max="8193" width="9.109375" style="50"/>
    <col min="8194" max="8194" width="9.33203125" style="50" customWidth="1"/>
    <col min="8195" max="8195" width="6.6640625" style="50" customWidth="1"/>
    <col min="8196" max="8196" width="40.6640625" style="50" customWidth="1"/>
    <col min="8197" max="8200" width="9.33203125" style="50" customWidth="1"/>
    <col min="8201" max="8449" width="9.109375" style="50"/>
    <col min="8450" max="8450" width="9.33203125" style="50" customWidth="1"/>
    <col min="8451" max="8451" width="6.6640625" style="50" customWidth="1"/>
    <col min="8452" max="8452" width="40.6640625" style="50" customWidth="1"/>
    <col min="8453" max="8456" width="9.33203125" style="50" customWidth="1"/>
    <col min="8457" max="8705" width="9.109375" style="50"/>
    <col min="8706" max="8706" width="9.33203125" style="50" customWidth="1"/>
    <col min="8707" max="8707" width="6.6640625" style="50" customWidth="1"/>
    <col min="8708" max="8708" width="40.6640625" style="50" customWidth="1"/>
    <col min="8709" max="8712" width="9.33203125" style="50" customWidth="1"/>
    <col min="8713" max="8961" width="9.109375" style="50"/>
    <col min="8962" max="8962" width="9.33203125" style="50" customWidth="1"/>
    <col min="8963" max="8963" width="6.6640625" style="50" customWidth="1"/>
    <col min="8964" max="8964" width="40.6640625" style="50" customWidth="1"/>
    <col min="8965" max="8968" width="9.33203125" style="50" customWidth="1"/>
    <col min="8969" max="9217" width="9.109375" style="50"/>
    <col min="9218" max="9218" width="9.33203125" style="50" customWidth="1"/>
    <col min="9219" max="9219" width="6.6640625" style="50" customWidth="1"/>
    <col min="9220" max="9220" width="40.6640625" style="50" customWidth="1"/>
    <col min="9221" max="9224" width="9.33203125" style="50" customWidth="1"/>
    <col min="9225" max="9473" width="9.109375" style="50"/>
    <col min="9474" max="9474" width="9.33203125" style="50" customWidth="1"/>
    <col min="9475" max="9475" width="6.6640625" style="50" customWidth="1"/>
    <col min="9476" max="9476" width="40.6640625" style="50" customWidth="1"/>
    <col min="9477" max="9480" width="9.33203125" style="50" customWidth="1"/>
    <col min="9481" max="9729" width="9.109375" style="50"/>
    <col min="9730" max="9730" width="9.33203125" style="50" customWidth="1"/>
    <col min="9731" max="9731" width="6.6640625" style="50" customWidth="1"/>
    <col min="9732" max="9732" width="40.6640625" style="50" customWidth="1"/>
    <col min="9733" max="9736" width="9.33203125" style="50" customWidth="1"/>
    <col min="9737" max="9985" width="9.109375" style="50"/>
    <col min="9986" max="9986" width="9.33203125" style="50" customWidth="1"/>
    <col min="9987" max="9987" width="6.6640625" style="50" customWidth="1"/>
    <col min="9988" max="9988" width="40.6640625" style="50" customWidth="1"/>
    <col min="9989" max="9992" width="9.33203125" style="50" customWidth="1"/>
    <col min="9993" max="10241" width="9.109375" style="50"/>
    <col min="10242" max="10242" width="9.33203125" style="50" customWidth="1"/>
    <col min="10243" max="10243" width="6.6640625" style="50" customWidth="1"/>
    <col min="10244" max="10244" width="40.6640625" style="50" customWidth="1"/>
    <col min="10245" max="10248" width="9.33203125" style="50" customWidth="1"/>
    <col min="10249" max="10497" width="9.109375" style="50"/>
    <col min="10498" max="10498" width="9.33203125" style="50" customWidth="1"/>
    <col min="10499" max="10499" width="6.6640625" style="50" customWidth="1"/>
    <col min="10500" max="10500" width="40.6640625" style="50" customWidth="1"/>
    <col min="10501" max="10504" width="9.33203125" style="50" customWidth="1"/>
    <col min="10505" max="10753" width="9.109375" style="50"/>
    <col min="10754" max="10754" width="9.33203125" style="50" customWidth="1"/>
    <col min="10755" max="10755" width="6.6640625" style="50" customWidth="1"/>
    <col min="10756" max="10756" width="40.6640625" style="50" customWidth="1"/>
    <col min="10757" max="10760" width="9.33203125" style="50" customWidth="1"/>
    <col min="10761" max="11009" width="9.109375" style="50"/>
    <col min="11010" max="11010" width="9.33203125" style="50" customWidth="1"/>
    <col min="11011" max="11011" width="6.6640625" style="50" customWidth="1"/>
    <col min="11012" max="11012" width="40.6640625" style="50" customWidth="1"/>
    <col min="11013" max="11016" width="9.33203125" style="50" customWidth="1"/>
    <col min="11017" max="11265" width="9.109375" style="50"/>
    <col min="11266" max="11266" width="9.33203125" style="50" customWidth="1"/>
    <col min="11267" max="11267" width="6.6640625" style="50" customWidth="1"/>
    <col min="11268" max="11268" width="40.6640625" style="50" customWidth="1"/>
    <col min="11269" max="11272" width="9.33203125" style="50" customWidth="1"/>
    <col min="11273" max="11521" width="9.109375" style="50"/>
    <col min="11522" max="11522" width="9.33203125" style="50" customWidth="1"/>
    <col min="11523" max="11523" width="6.6640625" style="50" customWidth="1"/>
    <col min="11524" max="11524" width="40.6640625" style="50" customWidth="1"/>
    <col min="11525" max="11528" width="9.33203125" style="50" customWidth="1"/>
    <col min="11529" max="11777" width="9.109375" style="50"/>
    <col min="11778" max="11778" width="9.33203125" style="50" customWidth="1"/>
    <col min="11779" max="11779" width="6.6640625" style="50" customWidth="1"/>
    <col min="11780" max="11780" width="40.6640625" style="50" customWidth="1"/>
    <col min="11781" max="11784" width="9.33203125" style="50" customWidth="1"/>
    <col min="11785" max="12033" width="9.109375" style="50"/>
    <col min="12034" max="12034" width="9.33203125" style="50" customWidth="1"/>
    <col min="12035" max="12035" width="6.6640625" style="50" customWidth="1"/>
    <col min="12036" max="12036" width="40.6640625" style="50" customWidth="1"/>
    <col min="12037" max="12040" width="9.33203125" style="50" customWidth="1"/>
    <col min="12041" max="12289" width="9.109375" style="50"/>
    <col min="12290" max="12290" width="9.33203125" style="50" customWidth="1"/>
    <col min="12291" max="12291" width="6.6640625" style="50" customWidth="1"/>
    <col min="12292" max="12292" width="40.6640625" style="50" customWidth="1"/>
    <col min="12293" max="12296" width="9.33203125" style="50" customWidth="1"/>
    <col min="12297" max="12545" width="9.109375" style="50"/>
    <col min="12546" max="12546" width="9.33203125" style="50" customWidth="1"/>
    <col min="12547" max="12547" width="6.6640625" style="50" customWidth="1"/>
    <col min="12548" max="12548" width="40.6640625" style="50" customWidth="1"/>
    <col min="12549" max="12552" width="9.33203125" style="50" customWidth="1"/>
    <col min="12553" max="12801" width="9.109375" style="50"/>
    <col min="12802" max="12802" width="9.33203125" style="50" customWidth="1"/>
    <col min="12803" max="12803" width="6.6640625" style="50" customWidth="1"/>
    <col min="12804" max="12804" width="40.6640625" style="50" customWidth="1"/>
    <col min="12805" max="12808" width="9.33203125" style="50" customWidth="1"/>
    <col min="12809" max="13057" width="9.109375" style="50"/>
    <col min="13058" max="13058" width="9.33203125" style="50" customWidth="1"/>
    <col min="13059" max="13059" width="6.6640625" style="50" customWidth="1"/>
    <col min="13060" max="13060" width="40.6640625" style="50" customWidth="1"/>
    <col min="13061" max="13064" width="9.33203125" style="50" customWidth="1"/>
    <col min="13065" max="13313" width="9.109375" style="50"/>
    <col min="13314" max="13314" width="9.33203125" style="50" customWidth="1"/>
    <col min="13315" max="13315" width="6.6640625" style="50" customWidth="1"/>
    <col min="13316" max="13316" width="40.6640625" style="50" customWidth="1"/>
    <col min="13317" max="13320" width="9.33203125" style="50" customWidth="1"/>
    <col min="13321" max="13569" width="9.109375" style="50"/>
    <col min="13570" max="13570" width="9.33203125" style="50" customWidth="1"/>
    <col min="13571" max="13571" width="6.6640625" style="50" customWidth="1"/>
    <col min="13572" max="13572" width="40.6640625" style="50" customWidth="1"/>
    <col min="13573" max="13576" width="9.33203125" style="50" customWidth="1"/>
    <col min="13577" max="13825" width="9.109375" style="50"/>
    <col min="13826" max="13826" width="9.33203125" style="50" customWidth="1"/>
    <col min="13827" max="13827" width="6.6640625" style="50" customWidth="1"/>
    <col min="13828" max="13828" width="40.6640625" style="50" customWidth="1"/>
    <col min="13829" max="13832" width="9.33203125" style="50" customWidth="1"/>
    <col min="13833" max="14081" width="9.109375" style="50"/>
    <col min="14082" max="14082" width="9.33203125" style="50" customWidth="1"/>
    <col min="14083" max="14083" width="6.6640625" style="50" customWidth="1"/>
    <col min="14084" max="14084" width="40.6640625" style="50" customWidth="1"/>
    <col min="14085" max="14088" width="9.33203125" style="50" customWidth="1"/>
    <col min="14089" max="14337" width="9.109375" style="50"/>
    <col min="14338" max="14338" width="9.33203125" style="50" customWidth="1"/>
    <col min="14339" max="14339" width="6.6640625" style="50" customWidth="1"/>
    <col min="14340" max="14340" width="40.6640625" style="50" customWidth="1"/>
    <col min="14341" max="14344" width="9.33203125" style="50" customWidth="1"/>
    <col min="14345" max="14593" width="9.109375" style="50"/>
    <col min="14594" max="14594" width="9.33203125" style="50" customWidth="1"/>
    <col min="14595" max="14595" width="6.6640625" style="50" customWidth="1"/>
    <col min="14596" max="14596" width="40.6640625" style="50" customWidth="1"/>
    <col min="14597" max="14600" width="9.33203125" style="50" customWidth="1"/>
    <col min="14601" max="14849" width="9.109375" style="50"/>
    <col min="14850" max="14850" width="9.33203125" style="50" customWidth="1"/>
    <col min="14851" max="14851" width="6.6640625" style="50" customWidth="1"/>
    <col min="14852" max="14852" width="40.6640625" style="50" customWidth="1"/>
    <col min="14853" max="14856" width="9.33203125" style="50" customWidth="1"/>
    <col min="14857" max="15105" width="9.109375" style="50"/>
    <col min="15106" max="15106" width="9.33203125" style="50" customWidth="1"/>
    <col min="15107" max="15107" width="6.6640625" style="50" customWidth="1"/>
    <col min="15108" max="15108" width="40.6640625" style="50" customWidth="1"/>
    <col min="15109" max="15112" width="9.33203125" style="50" customWidth="1"/>
    <col min="15113" max="15361" width="9.109375" style="50"/>
    <col min="15362" max="15362" width="9.33203125" style="50" customWidth="1"/>
    <col min="15363" max="15363" width="6.6640625" style="50" customWidth="1"/>
    <col min="15364" max="15364" width="40.6640625" style="50" customWidth="1"/>
    <col min="15365" max="15368" width="9.33203125" style="50" customWidth="1"/>
    <col min="15369" max="15617" width="9.109375" style="50"/>
    <col min="15618" max="15618" width="9.33203125" style="50" customWidth="1"/>
    <col min="15619" max="15619" width="6.6640625" style="50" customWidth="1"/>
    <col min="15620" max="15620" width="40.6640625" style="50" customWidth="1"/>
    <col min="15621" max="15624" width="9.33203125" style="50" customWidth="1"/>
    <col min="15625" max="15873" width="9.109375" style="50"/>
    <col min="15874" max="15874" width="9.33203125" style="50" customWidth="1"/>
    <col min="15875" max="15875" width="6.6640625" style="50" customWidth="1"/>
    <col min="15876" max="15876" width="40.6640625" style="50" customWidth="1"/>
    <col min="15877" max="15880" width="9.33203125" style="50" customWidth="1"/>
    <col min="15881" max="16129" width="9.109375" style="50"/>
    <col min="16130" max="16130" width="9.33203125" style="50" customWidth="1"/>
    <col min="16131" max="16131" width="6.6640625" style="50" customWidth="1"/>
    <col min="16132" max="16132" width="40.6640625" style="50" customWidth="1"/>
    <col min="16133" max="16136" width="9.33203125" style="50" customWidth="1"/>
    <col min="16137" max="16384" width="9.109375" style="50"/>
  </cols>
  <sheetData>
    <row r="1" spans="1:10" ht="48" customHeight="1" x14ac:dyDescent="0.25">
      <c r="A1" s="48" t="s">
        <v>809</v>
      </c>
      <c r="B1" s="49"/>
      <c r="C1" s="49"/>
      <c r="D1" s="49"/>
      <c r="E1" s="461" t="s">
        <v>572</v>
      </c>
      <c r="F1" s="461"/>
      <c r="G1" s="461"/>
      <c r="H1" s="461"/>
    </row>
    <row r="2" spans="1:10" s="53" customFormat="1" x14ac:dyDescent="0.25">
      <c r="A2" s="51" t="s">
        <v>0</v>
      </c>
      <c r="B2" s="51"/>
      <c r="C2" s="109"/>
      <c r="D2" s="52" t="s">
        <v>1</v>
      </c>
      <c r="E2" s="52" t="s">
        <v>2</v>
      </c>
      <c r="F2" s="52" t="s">
        <v>3</v>
      </c>
      <c r="G2" s="52" t="s">
        <v>4</v>
      </c>
      <c r="H2" s="52" t="s">
        <v>5</v>
      </c>
      <c r="I2" s="246"/>
    </row>
    <row r="3" spans="1:10" s="53" customFormat="1" x14ac:dyDescent="0.25">
      <c r="A3" s="54"/>
      <c r="B3" s="54"/>
      <c r="C3" s="110"/>
      <c r="D3" s="55"/>
      <c r="E3" s="105"/>
      <c r="F3" s="105"/>
      <c r="G3" s="99"/>
      <c r="H3" s="99"/>
    </row>
    <row r="4" spans="1:10" s="53" customFormat="1" x14ac:dyDescent="0.25">
      <c r="A4" s="199"/>
      <c r="B4" s="199"/>
      <c r="C4" s="200"/>
      <c r="D4" s="73"/>
      <c r="E4" s="133"/>
      <c r="F4" s="133"/>
      <c r="G4" s="195"/>
      <c r="H4" s="195"/>
    </row>
    <row r="5" spans="1:10" s="53" customFormat="1" ht="66" x14ac:dyDescent="0.25">
      <c r="A5" s="199" t="s">
        <v>573</v>
      </c>
      <c r="B5" s="199"/>
      <c r="C5" s="200"/>
      <c r="D5" s="168" t="s">
        <v>574</v>
      </c>
      <c r="E5" s="133"/>
      <c r="F5" s="389"/>
      <c r="G5" s="198"/>
      <c r="H5" s="197"/>
    </row>
    <row r="6" spans="1:10" s="53" customFormat="1" x14ac:dyDescent="0.25">
      <c r="A6" s="199"/>
      <c r="B6" s="199" t="s">
        <v>575</v>
      </c>
      <c r="C6" s="200"/>
      <c r="D6" s="169" t="s">
        <v>576</v>
      </c>
      <c r="E6" s="133"/>
      <c r="F6" s="389"/>
      <c r="G6" s="198"/>
      <c r="H6" s="197"/>
    </row>
    <row r="7" spans="1:10" s="53" customFormat="1" ht="15.6" x14ac:dyDescent="0.25">
      <c r="A7" s="199"/>
      <c r="B7" s="199"/>
      <c r="C7" s="200" t="s">
        <v>17</v>
      </c>
      <c r="D7" s="113" t="s">
        <v>591</v>
      </c>
      <c r="E7" s="170" t="s">
        <v>547</v>
      </c>
      <c r="F7" s="399">
        <v>50</v>
      </c>
      <c r="G7" s="193"/>
      <c r="H7" s="197">
        <f>F7*G7</f>
        <v>0</v>
      </c>
      <c r="J7" s="326"/>
    </row>
    <row r="8" spans="1:10" s="53" customFormat="1" ht="39.6" x14ac:dyDescent="0.25">
      <c r="A8" s="367"/>
      <c r="B8" s="243" t="s">
        <v>907</v>
      </c>
      <c r="C8" s="368" t="s">
        <v>17</v>
      </c>
      <c r="D8" s="356" t="s">
        <v>908</v>
      </c>
      <c r="E8" s="369" t="s">
        <v>827</v>
      </c>
      <c r="F8" s="370">
        <v>12</v>
      </c>
      <c r="G8" s="366"/>
      <c r="H8" s="371">
        <f>F8*G8</f>
        <v>0</v>
      </c>
    </row>
    <row r="9" spans="1:10" s="53" customFormat="1" x14ac:dyDescent="0.25">
      <c r="A9" s="199" t="s">
        <v>577</v>
      </c>
      <c r="B9" s="199"/>
      <c r="C9" s="200"/>
      <c r="D9" s="168" t="s">
        <v>578</v>
      </c>
      <c r="E9" s="133"/>
      <c r="F9" s="400"/>
      <c r="G9" s="198"/>
      <c r="H9" s="197"/>
    </row>
    <row r="10" spans="1:10" s="53" customFormat="1" x14ac:dyDescent="0.25">
      <c r="A10" s="199"/>
      <c r="B10" s="199" t="s">
        <v>579</v>
      </c>
      <c r="C10" s="200"/>
      <c r="D10" s="68" t="s">
        <v>581</v>
      </c>
      <c r="E10" s="133"/>
      <c r="F10" s="400"/>
      <c r="G10" s="198"/>
      <c r="H10" s="197"/>
    </row>
    <row r="11" spans="1:10" s="53" customFormat="1" ht="15.6" x14ac:dyDescent="0.25">
      <c r="A11" s="199"/>
      <c r="B11" s="199"/>
      <c r="C11" s="200" t="s">
        <v>15</v>
      </c>
      <c r="D11" s="68" t="s">
        <v>582</v>
      </c>
      <c r="E11" s="170" t="s">
        <v>547</v>
      </c>
      <c r="F11" s="399">
        <v>50</v>
      </c>
      <c r="G11" s="193"/>
      <c r="H11" s="197">
        <f>F11*G11</f>
        <v>0</v>
      </c>
    </row>
    <row r="12" spans="1:10" s="53" customFormat="1" ht="26.4" x14ac:dyDescent="0.25">
      <c r="A12" s="199"/>
      <c r="B12" s="199" t="s">
        <v>580</v>
      </c>
      <c r="C12" s="200"/>
      <c r="D12" s="113" t="s">
        <v>584</v>
      </c>
      <c r="E12" s="133"/>
      <c r="F12" s="400"/>
      <c r="G12" s="198"/>
      <c r="H12" s="197"/>
    </row>
    <row r="13" spans="1:10" s="53" customFormat="1" ht="15.6" x14ac:dyDescent="0.25">
      <c r="A13" s="199"/>
      <c r="B13" s="199"/>
      <c r="C13" s="200" t="s">
        <v>15</v>
      </c>
      <c r="D13" s="167" t="s">
        <v>583</v>
      </c>
      <c r="E13" s="170" t="s">
        <v>547</v>
      </c>
      <c r="F13" s="399">
        <v>35</v>
      </c>
      <c r="G13" s="193"/>
      <c r="H13" s="197">
        <f>F13*G13</f>
        <v>0</v>
      </c>
    </row>
    <row r="14" spans="1:10" s="53" customFormat="1" ht="26.4" x14ac:dyDescent="0.25">
      <c r="A14" s="199" t="s">
        <v>585</v>
      </c>
      <c r="B14" s="199"/>
      <c r="C14" s="200"/>
      <c r="D14" s="168" t="s">
        <v>642</v>
      </c>
      <c r="E14" s="133"/>
      <c r="F14" s="389"/>
      <c r="G14" s="198"/>
      <c r="H14" s="197"/>
    </row>
    <row r="15" spans="1:10" s="53" customFormat="1" x14ac:dyDescent="0.25">
      <c r="A15" s="199"/>
      <c r="B15" s="199" t="s">
        <v>586</v>
      </c>
      <c r="C15" s="200"/>
      <c r="D15" s="231" t="s">
        <v>699</v>
      </c>
      <c r="E15" s="170" t="s">
        <v>85</v>
      </c>
      <c r="F15" s="362">
        <v>110</v>
      </c>
      <c r="G15" s="193"/>
      <c r="H15" s="197">
        <f>F15*G15</f>
        <v>0</v>
      </c>
      <c r="I15" s="247"/>
      <c r="J15" s="326"/>
    </row>
    <row r="16" spans="1:10" s="53" customFormat="1" ht="26.4" x14ac:dyDescent="0.25">
      <c r="A16" s="199" t="s">
        <v>587</v>
      </c>
      <c r="B16" s="199"/>
      <c r="C16" s="200"/>
      <c r="D16" s="180" t="s">
        <v>643</v>
      </c>
      <c r="E16" s="133"/>
      <c r="F16" s="389"/>
      <c r="G16" s="198"/>
      <c r="H16" s="197"/>
    </row>
    <row r="17" spans="1:10" s="53" customFormat="1" ht="39.6" x14ac:dyDescent="0.25">
      <c r="A17" s="199"/>
      <c r="B17" s="199" t="s">
        <v>588</v>
      </c>
      <c r="C17" s="200"/>
      <c r="D17" s="73" t="s">
        <v>590</v>
      </c>
      <c r="E17" s="170" t="s">
        <v>83</v>
      </c>
      <c r="F17" s="362">
        <v>36</v>
      </c>
      <c r="G17" s="193"/>
      <c r="H17" s="197">
        <f>F17*G17</f>
        <v>0</v>
      </c>
      <c r="J17" s="324"/>
    </row>
    <row r="18" spans="1:10" s="53" customFormat="1" ht="26.4" x14ac:dyDescent="0.25">
      <c r="A18" s="199"/>
      <c r="B18" s="199" t="s">
        <v>589</v>
      </c>
      <c r="C18" s="200"/>
      <c r="D18" s="169" t="s">
        <v>700</v>
      </c>
      <c r="E18" s="170" t="s">
        <v>83</v>
      </c>
      <c r="F18" s="362">
        <v>36</v>
      </c>
      <c r="G18" s="193"/>
      <c r="H18" s="197">
        <f>F18*G18</f>
        <v>0</v>
      </c>
    </row>
    <row r="19" spans="1:10" s="53" customFormat="1" x14ac:dyDescent="0.25">
      <c r="A19" s="206"/>
      <c r="B19" s="199"/>
      <c r="C19" s="200"/>
      <c r="D19" s="113"/>
      <c r="E19" s="133"/>
      <c r="F19" s="133"/>
      <c r="G19" s="198"/>
      <c r="H19" s="197"/>
    </row>
    <row r="20" spans="1:10" x14ac:dyDescent="0.25">
      <c r="A20" s="73"/>
      <c r="B20" s="73"/>
      <c r="C20" s="170"/>
      <c r="D20" s="69"/>
      <c r="E20" s="133"/>
      <c r="F20" s="133"/>
      <c r="G20" s="198"/>
      <c r="H20" s="197"/>
    </row>
    <row r="21" spans="1:10" x14ac:dyDescent="0.25">
      <c r="A21" s="174" t="s">
        <v>12</v>
      </c>
      <c r="B21" s="174"/>
      <c r="C21" s="174"/>
      <c r="D21" s="174"/>
      <c r="E21" s="187"/>
      <c r="F21" s="192"/>
      <c r="G21" s="205"/>
      <c r="H21" s="179">
        <f>SUM(H5:H20)</f>
        <v>0</v>
      </c>
    </row>
    <row r="1048297" spans="2:5" x14ac:dyDescent="0.25">
      <c r="B1048297" s="50"/>
      <c r="C1048297" s="50"/>
      <c r="E1048297" s="63"/>
    </row>
  </sheetData>
  <customSheetViews>
    <customSheetView guid="{D9A5B569-290F-4F90-A43F-DD82022D6BA1}" showPageBreaks="1" printArea="1" view="pageBreakPreview" topLeftCell="A5">
      <selection activeCell="I1" sqref="I1:I1048576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1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  <customSheetView guid="{5F332EA1-66F9-4534-98C2-3792B5EB04BE}" showPageBreaks="1" printArea="1" view="pageBreakPreview">
      <selection activeCell="F19" sqref="F19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2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</customSheetViews>
  <mergeCells count="1">
    <mergeCell ref="E1:H1"/>
  </mergeCells>
  <phoneticPr fontId="8" type="noConversion"/>
  <pageMargins left="0.74803149606299213" right="0.74803149606299213" top="0.98425196850393704" bottom="0.98425196850393704" header="0.51181102362204722" footer="0.51181102362204722"/>
  <pageSetup paperSize="9" scale="58" firstPageNumber="14" orientation="portrait" useFirstPageNumber="1" r:id="rId3"/>
  <headerFooter alignWithMargins="0">
    <oddHeader>&amp;LCONTRACT SANRAL C.002-0.29-2018/1
FOR TRAINING AND CONSTRUCTION MANAGEMENT OF COMMUNITIES AND SMME CONTRACTORS ON OR NEAR NATIONAL ROAD R.573, SECTION 3 FROM KM 6.50 TO KM 13.30 - FROM SLOVO TO MOUTSIYA MALL</oddHeader>
    <oddFooter>&amp;RC-&amp;P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rgb="FF92D050"/>
  </sheetPr>
  <dimension ref="A1:J1048298"/>
  <sheetViews>
    <sheetView view="pageBreakPreview" zoomScaleNormal="100" zoomScaleSheetLayoutView="100" workbookViewId="0">
      <selection activeCell="K11" sqref="K11"/>
    </sheetView>
  </sheetViews>
  <sheetFormatPr defaultRowHeight="13.2" x14ac:dyDescent="0.25"/>
  <cols>
    <col min="1" max="1" width="9.33203125" style="50" customWidth="1"/>
    <col min="2" max="2" width="10" style="90" bestFit="1" customWidth="1"/>
    <col min="3" max="3" width="3.88671875" style="90" customWidth="1"/>
    <col min="4" max="4" width="40.6640625" style="50" customWidth="1"/>
    <col min="5" max="5" width="25.5546875" style="50" bestFit="1" customWidth="1"/>
    <col min="6" max="8" width="20.6640625" style="50" customWidth="1"/>
    <col min="9" max="257" width="8.88671875" style="50"/>
    <col min="258" max="258" width="9.33203125" style="50" customWidth="1"/>
    <col min="259" max="259" width="6.6640625" style="50" customWidth="1"/>
    <col min="260" max="260" width="40.6640625" style="50" customWidth="1"/>
    <col min="261" max="264" width="9.33203125" style="50" customWidth="1"/>
    <col min="265" max="513" width="8.88671875" style="50"/>
    <col min="514" max="514" width="9.33203125" style="50" customWidth="1"/>
    <col min="515" max="515" width="6.6640625" style="50" customWidth="1"/>
    <col min="516" max="516" width="40.6640625" style="50" customWidth="1"/>
    <col min="517" max="520" width="9.33203125" style="50" customWidth="1"/>
    <col min="521" max="769" width="8.88671875" style="50"/>
    <col min="770" max="770" width="9.33203125" style="50" customWidth="1"/>
    <col min="771" max="771" width="6.6640625" style="50" customWidth="1"/>
    <col min="772" max="772" width="40.6640625" style="50" customWidth="1"/>
    <col min="773" max="776" width="9.33203125" style="50" customWidth="1"/>
    <col min="777" max="1025" width="8.88671875" style="50"/>
    <col min="1026" max="1026" width="9.33203125" style="50" customWidth="1"/>
    <col min="1027" max="1027" width="6.6640625" style="50" customWidth="1"/>
    <col min="1028" max="1028" width="40.6640625" style="50" customWidth="1"/>
    <col min="1029" max="1032" width="9.33203125" style="50" customWidth="1"/>
    <col min="1033" max="1281" width="8.88671875" style="50"/>
    <col min="1282" max="1282" width="9.33203125" style="50" customWidth="1"/>
    <col min="1283" max="1283" width="6.6640625" style="50" customWidth="1"/>
    <col min="1284" max="1284" width="40.6640625" style="50" customWidth="1"/>
    <col min="1285" max="1288" width="9.33203125" style="50" customWidth="1"/>
    <col min="1289" max="1537" width="8.88671875" style="50"/>
    <col min="1538" max="1538" width="9.33203125" style="50" customWidth="1"/>
    <col min="1539" max="1539" width="6.6640625" style="50" customWidth="1"/>
    <col min="1540" max="1540" width="40.6640625" style="50" customWidth="1"/>
    <col min="1541" max="1544" width="9.33203125" style="50" customWidth="1"/>
    <col min="1545" max="1793" width="8.88671875" style="50"/>
    <col min="1794" max="1794" width="9.33203125" style="50" customWidth="1"/>
    <col min="1795" max="1795" width="6.6640625" style="50" customWidth="1"/>
    <col min="1796" max="1796" width="40.6640625" style="50" customWidth="1"/>
    <col min="1797" max="1800" width="9.33203125" style="50" customWidth="1"/>
    <col min="1801" max="2049" width="8.88671875" style="50"/>
    <col min="2050" max="2050" width="9.33203125" style="50" customWidth="1"/>
    <col min="2051" max="2051" width="6.6640625" style="50" customWidth="1"/>
    <col min="2052" max="2052" width="40.6640625" style="50" customWidth="1"/>
    <col min="2053" max="2056" width="9.33203125" style="50" customWidth="1"/>
    <col min="2057" max="2305" width="8.88671875" style="50"/>
    <col min="2306" max="2306" width="9.33203125" style="50" customWidth="1"/>
    <col min="2307" max="2307" width="6.6640625" style="50" customWidth="1"/>
    <col min="2308" max="2308" width="40.6640625" style="50" customWidth="1"/>
    <col min="2309" max="2312" width="9.33203125" style="50" customWidth="1"/>
    <col min="2313" max="2561" width="8.88671875" style="50"/>
    <col min="2562" max="2562" width="9.33203125" style="50" customWidth="1"/>
    <col min="2563" max="2563" width="6.6640625" style="50" customWidth="1"/>
    <col min="2564" max="2564" width="40.6640625" style="50" customWidth="1"/>
    <col min="2565" max="2568" width="9.33203125" style="50" customWidth="1"/>
    <col min="2569" max="2817" width="8.88671875" style="50"/>
    <col min="2818" max="2818" width="9.33203125" style="50" customWidth="1"/>
    <col min="2819" max="2819" width="6.6640625" style="50" customWidth="1"/>
    <col min="2820" max="2820" width="40.6640625" style="50" customWidth="1"/>
    <col min="2821" max="2824" width="9.33203125" style="50" customWidth="1"/>
    <col min="2825" max="3073" width="8.88671875" style="50"/>
    <col min="3074" max="3074" width="9.33203125" style="50" customWidth="1"/>
    <col min="3075" max="3075" width="6.6640625" style="50" customWidth="1"/>
    <col min="3076" max="3076" width="40.6640625" style="50" customWidth="1"/>
    <col min="3077" max="3080" width="9.33203125" style="50" customWidth="1"/>
    <col min="3081" max="3329" width="8.88671875" style="50"/>
    <col min="3330" max="3330" width="9.33203125" style="50" customWidth="1"/>
    <col min="3331" max="3331" width="6.6640625" style="50" customWidth="1"/>
    <col min="3332" max="3332" width="40.6640625" style="50" customWidth="1"/>
    <col min="3333" max="3336" width="9.33203125" style="50" customWidth="1"/>
    <col min="3337" max="3585" width="8.88671875" style="50"/>
    <col min="3586" max="3586" width="9.33203125" style="50" customWidth="1"/>
    <col min="3587" max="3587" width="6.6640625" style="50" customWidth="1"/>
    <col min="3588" max="3588" width="40.6640625" style="50" customWidth="1"/>
    <col min="3589" max="3592" width="9.33203125" style="50" customWidth="1"/>
    <col min="3593" max="3841" width="8.88671875" style="50"/>
    <col min="3842" max="3842" width="9.33203125" style="50" customWidth="1"/>
    <col min="3843" max="3843" width="6.6640625" style="50" customWidth="1"/>
    <col min="3844" max="3844" width="40.6640625" style="50" customWidth="1"/>
    <col min="3845" max="3848" width="9.33203125" style="50" customWidth="1"/>
    <col min="3849" max="4097" width="8.88671875" style="50"/>
    <col min="4098" max="4098" width="9.33203125" style="50" customWidth="1"/>
    <col min="4099" max="4099" width="6.6640625" style="50" customWidth="1"/>
    <col min="4100" max="4100" width="40.6640625" style="50" customWidth="1"/>
    <col min="4101" max="4104" width="9.33203125" style="50" customWidth="1"/>
    <col min="4105" max="4353" width="8.88671875" style="50"/>
    <col min="4354" max="4354" width="9.33203125" style="50" customWidth="1"/>
    <col min="4355" max="4355" width="6.6640625" style="50" customWidth="1"/>
    <col min="4356" max="4356" width="40.6640625" style="50" customWidth="1"/>
    <col min="4357" max="4360" width="9.33203125" style="50" customWidth="1"/>
    <col min="4361" max="4609" width="8.88671875" style="50"/>
    <col min="4610" max="4610" width="9.33203125" style="50" customWidth="1"/>
    <col min="4611" max="4611" width="6.6640625" style="50" customWidth="1"/>
    <col min="4612" max="4612" width="40.6640625" style="50" customWidth="1"/>
    <col min="4613" max="4616" width="9.33203125" style="50" customWidth="1"/>
    <col min="4617" max="4865" width="8.88671875" style="50"/>
    <col min="4866" max="4866" width="9.33203125" style="50" customWidth="1"/>
    <col min="4867" max="4867" width="6.6640625" style="50" customWidth="1"/>
    <col min="4868" max="4868" width="40.6640625" style="50" customWidth="1"/>
    <col min="4869" max="4872" width="9.33203125" style="50" customWidth="1"/>
    <col min="4873" max="5121" width="8.88671875" style="50"/>
    <col min="5122" max="5122" width="9.33203125" style="50" customWidth="1"/>
    <col min="5123" max="5123" width="6.6640625" style="50" customWidth="1"/>
    <col min="5124" max="5124" width="40.6640625" style="50" customWidth="1"/>
    <col min="5125" max="5128" width="9.33203125" style="50" customWidth="1"/>
    <col min="5129" max="5377" width="8.88671875" style="50"/>
    <col min="5378" max="5378" width="9.33203125" style="50" customWidth="1"/>
    <col min="5379" max="5379" width="6.6640625" style="50" customWidth="1"/>
    <col min="5380" max="5380" width="40.6640625" style="50" customWidth="1"/>
    <col min="5381" max="5384" width="9.33203125" style="50" customWidth="1"/>
    <col min="5385" max="5633" width="8.88671875" style="50"/>
    <col min="5634" max="5634" width="9.33203125" style="50" customWidth="1"/>
    <col min="5635" max="5635" width="6.6640625" style="50" customWidth="1"/>
    <col min="5636" max="5636" width="40.6640625" style="50" customWidth="1"/>
    <col min="5637" max="5640" width="9.33203125" style="50" customWidth="1"/>
    <col min="5641" max="5889" width="8.88671875" style="50"/>
    <col min="5890" max="5890" width="9.33203125" style="50" customWidth="1"/>
    <col min="5891" max="5891" width="6.6640625" style="50" customWidth="1"/>
    <col min="5892" max="5892" width="40.6640625" style="50" customWidth="1"/>
    <col min="5893" max="5896" width="9.33203125" style="50" customWidth="1"/>
    <col min="5897" max="6145" width="8.88671875" style="50"/>
    <col min="6146" max="6146" width="9.33203125" style="50" customWidth="1"/>
    <col min="6147" max="6147" width="6.6640625" style="50" customWidth="1"/>
    <col min="6148" max="6148" width="40.6640625" style="50" customWidth="1"/>
    <col min="6149" max="6152" width="9.33203125" style="50" customWidth="1"/>
    <col min="6153" max="6401" width="8.88671875" style="50"/>
    <col min="6402" max="6402" width="9.33203125" style="50" customWidth="1"/>
    <col min="6403" max="6403" width="6.6640625" style="50" customWidth="1"/>
    <col min="6404" max="6404" width="40.6640625" style="50" customWidth="1"/>
    <col min="6405" max="6408" width="9.33203125" style="50" customWidth="1"/>
    <col min="6409" max="6657" width="8.88671875" style="50"/>
    <col min="6658" max="6658" width="9.33203125" style="50" customWidth="1"/>
    <col min="6659" max="6659" width="6.6640625" style="50" customWidth="1"/>
    <col min="6660" max="6660" width="40.6640625" style="50" customWidth="1"/>
    <col min="6661" max="6664" width="9.33203125" style="50" customWidth="1"/>
    <col min="6665" max="6913" width="8.88671875" style="50"/>
    <col min="6914" max="6914" width="9.33203125" style="50" customWidth="1"/>
    <col min="6915" max="6915" width="6.6640625" style="50" customWidth="1"/>
    <col min="6916" max="6916" width="40.6640625" style="50" customWidth="1"/>
    <col min="6917" max="6920" width="9.33203125" style="50" customWidth="1"/>
    <col min="6921" max="7169" width="8.88671875" style="50"/>
    <col min="7170" max="7170" width="9.33203125" style="50" customWidth="1"/>
    <col min="7171" max="7171" width="6.6640625" style="50" customWidth="1"/>
    <col min="7172" max="7172" width="40.6640625" style="50" customWidth="1"/>
    <col min="7173" max="7176" width="9.33203125" style="50" customWidth="1"/>
    <col min="7177" max="7425" width="8.88671875" style="50"/>
    <col min="7426" max="7426" width="9.33203125" style="50" customWidth="1"/>
    <col min="7427" max="7427" width="6.6640625" style="50" customWidth="1"/>
    <col min="7428" max="7428" width="40.6640625" style="50" customWidth="1"/>
    <col min="7429" max="7432" width="9.33203125" style="50" customWidth="1"/>
    <col min="7433" max="7681" width="8.88671875" style="50"/>
    <col min="7682" max="7682" width="9.33203125" style="50" customWidth="1"/>
    <col min="7683" max="7683" width="6.6640625" style="50" customWidth="1"/>
    <col min="7684" max="7684" width="40.6640625" style="50" customWidth="1"/>
    <col min="7685" max="7688" width="9.33203125" style="50" customWidth="1"/>
    <col min="7689" max="7937" width="8.88671875" style="50"/>
    <col min="7938" max="7938" width="9.33203125" style="50" customWidth="1"/>
    <col min="7939" max="7939" width="6.6640625" style="50" customWidth="1"/>
    <col min="7940" max="7940" width="40.6640625" style="50" customWidth="1"/>
    <col min="7941" max="7944" width="9.33203125" style="50" customWidth="1"/>
    <col min="7945" max="8193" width="8.88671875" style="50"/>
    <col min="8194" max="8194" width="9.33203125" style="50" customWidth="1"/>
    <col min="8195" max="8195" width="6.6640625" style="50" customWidth="1"/>
    <col min="8196" max="8196" width="40.6640625" style="50" customWidth="1"/>
    <col min="8197" max="8200" width="9.33203125" style="50" customWidth="1"/>
    <col min="8201" max="8449" width="8.88671875" style="50"/>
    <col min="8450" max="8450" width="9.33203125" style="50" customWidth="1"/>
    <col min="8451" max="8451" width="6.6640625" style="50" customWidth="1"/>
    <col min="8452" max="8452" width="40.6640625" style="50" customWidth="1"/>
    <col min="8453" max="8456" width="9.33203125" style="50" customWidth="1"/>
    <col min="8457" max="8705" width="8.88671875" style="50"/>
    <col min="8706" max="8706" width="9.33203125" style="50" customWidth="1"/>
    <col min="8707" max="8707" width="6.6640625" style="50" customWidth="1"/>
    <col min="8708" max="8708" width="40.6640625" style="50" customWidth="1"/>
    <col min="8709" max="8712" width="9.33203125" style="50" customWidth="1"/>
    <col min="8713" max="8961" width="8.88671875" style="50"/>
    <col min="8962" max="8962" width="9.33203125" style="50" customWidth="1"/>
    <col min="8963" max="8963" width="6.6640625" style="50" customWidth="1"/>
    <col min="8964" max="8964" width="40.6640625" style="50" customWidth="1"/>
    <col min="8965" max="8968" width="9.33203125" style="50" customWidth="1"/>
    <col min="8969" max="9217" width="8.88671875" style="50"/>
    <col min="9218" max="9218" width="9.33203125" style="50" customWidth="1"/>
    <col min="9219" max="9219" width="6.6640625" style="50" customWidth="1"/>
    <col min="9220" max="9220" width="40.6640625" style="50" customWidth="1"/>
    <col min="9221" max="9224" width="9.33203125" style="50" customWidth="1"/>
    <col min="9225" max="9473" width="8.88671875" style="50"/>
    <col min="9474" max="9474" width="9.33203125" style="50" customWidth="1"/>
    <col min="9475" max="9475" width="6.6640625" style="50" customWidth="1"/>
    <col min="9476" max="9476" width="40.6640625" style="50" customWidth="1"/>
    <col min="9477" max="9480" width="9.33203125" style="50" customWidth="1"/>
    <col min="9481" max="9729" width="8.88671875" style="50"/>
    <col min="9730" max="9730" width="9.33203125" style="50" customWidth="1"/>
    <col min="9731" max="9731" width="6.6640625" style="50" customWidth="1"/>
    <col min="9732" max="9732" width="40.6640625" style="50" customWidth="1"/>
    <col min="9733" max="9736" width="9.33203125" style="50" customWidth="1"/>
    <col min="9737" max="9985" width="8.88671875" style="50"/>
    <col min="9986" max="9986" width="9.33203125" style="50" customWidth="1"/>
    <col min="9987" max="9987" width="6.6640625" style="50" customWidth="1"/>
    <col min="9988" max="9988" width="40.6640625" style="50" customWidth="1"/>
    <col min="9989" max="9992" width="9.33203125" style="50" customWidth="1"/>
    <col min="9993" max="10241" width="8.88671875" style="50"/>
    <col min="10242" max="10242" width="9.33203125" style="50" customWidth="1"/>
    <col min="10243" max="10243" width="6.6640625" style="50" customWidth="1"/>
    <col min="10244" max="10244" width="40.6640625" style="50" customWidth="1"/>
    <col min="10245" max="10248" width="9.33203125" style="50" customWidth="1"/>
    <col min="10249" max="10497" width="8.88671875" style="50"/>
    <col min="10498" max="10498" width="9.33203125" style="50" customWidth="1"/>
    <col min="10499" max="10499" width="6.6640625" style="50" customWidth="1"/>
    <col min="10500" max="10500" width="40.6640625" style="50" customWidth="1"/>
    <col min="10501" max="10504" width="9.33203125" style="50" customWidth="1"/>
    <col min="10505" max="10753" width="8.88671875" style="50"/>
    <col min="10754" max="10754" width="9.33203125" style="50" customWidth="1"/>
    <col min="10755" max="10755" width="6.6640625" style="50" customWidth="1"/>
    <col min="10756" max="10756" width="40.6640625" style="50" customWidth="1"/>
    <col min="10757" max="10760" width="9.33203125" style="50" customWidth="1"/>
    <col min="10761" max="11009" width="8.88671875" style="50"/>
    <col min="11010" max="11010" width="9.33203125" style="50" customWidth="1"/>
    <col min="11011" max="11011" width="6.6640625" style="50" customWidth="1"/>
    <col min="11012" max="11012" width="40.6640625" style="50" customWidth="1"/>
    <col min="11013" max="11016" width="9.33203125" style="50" customWidth="1"/>
    <col min="11017" max="11265" width="8.88671875" style="50"/>
    <col min="11266" max="11266" width="9.33203125" style="50" customWidth="1"/>
    <col min="11267" max="11267" width="6.6640625" style="50" customWidth="1"/>
    <col min="11268" max="11268" width="40.6640625" style="50" customWidth="1"/>
    <col min="11269" max="11272" width="9.33203125" style="50" customWidth="1"/>
    <col min="11273" max="11521" width="8.88671875" style="50"/>
    <col min="11522" max="11522" width="9.33203125" style="50" customWidth="1"/>
    <col min="11523" max="11523" width="6.6640625" style="50" customWidth="1"/>
    <col min="11524" max="11524" width="40.6640625" style="50" customWidth="1"/>
    <col min="11525" max="11528" width="9.33203125" style="50" customWidth="1"/>
    <col min="11529" max="11777" width="8.88671875" style="50"/>
    <col min="11778" max="11778" width="9.33203125" style="50" customWidth="1"/>
    <col min="11779" max="11779" width="6.6640625" style="50" customWidth="1"/>
    <col min="11780" max="11780" width="40.6640625" style="50" customWidth="1"/>
    <col min="11781" max="11784" width="9.33203125" style="50" customWidth="1"/>
    <col min="11785" max="12033" width="8.88671875" style="50"/>
    <col min="12034" max="12034" width="9.33203125" style="50" customWidth="1"/>
    <col min="12035" max="12035" width="6.6640625" style="50" customWidth="1"/>
    <col min="12036" max="12036" width="40.6640625" style="50" customWidth="1"/>
    <col min="12037" max="12040" width="9.33203125" style="50" customWidth="1"/>
    <col min="12041" max="12289" width="8.88671875" style="50"/>
    <col min="12290" max="12290" width="9.33203125" style="50" customWidth="1"/>
    <col min="12291" max="12291" width="6.6640625" style="50" customWidth="1"/>
    <col min="12292" max="12292" width="40.6640625" style="50" customWidth="1"/>
    <col min="12293" max="12296" width="9.33203125" style="50" customWidth="1"/>
    <col min="12297" max="12545" width="8.88671875" style="50"/>
    <col min="12546" max="12546" width="9.33203125" style="50" customWidth="1"/>
    <col min="12547" max="12547" width="6.6640625" style="50" customWidth="1"/>
    <col min="12548" max="12548" width="40.6640625" style="50" customWidth="1"/>
    <col min="12549" max="12552" width="9.33203125" style="50" customWidth="1"/>
    <col min="12553" max="12801" width="8.88671875" style="50"/>
    <col min="12802" max="12802" width="9.33203125" style="50" customWidth="1"/>
    <col min="12803" max="12803" width="6.6640625" style="50" customWidth="1"/>
    <col min="12804" max="12804" width="40.6640625" style="50" customWidth="1"/>
    <col min="12805" max="12808" width="9.33203125" style="50" customWidth="1"/>
    <col min="12809" max="13057" width="8.88671875" style="50"/>
    <col min="13058" max="13058" width="9.33203125" style="50" customWidth="1"/>
    <col min="13059" max="13059" width="6.6640625" style="50" customWidth="1"/>
    <col min="13060" max="13060" width="40.6640625" style="50" customWidth="1"/>
    <col min="13061" max="13064" width="9.33203125" style="50" customWidth="1"/>
    <col min="13065" max="13313" width="8.88671875" style="50"/>
    <col min="13314" max="13314" width="9.33203125" style="50" customWidth="1"/>
    <col min="13315" max="13315" width="6.6640625" style="50" customWidth="1"/>
    <col min="13316" max="13316" width="40.6640625" style="50" customWidth="1"/>
    <col min="13317" max="13320" width="9.33203125" style="50" customWidth="1"/>
    <col min="13321" max="13569" width="8.88671875" style="50"/>
    <col min="13570" max="13570" width="9.33203125" style="50" customWidth="1"/>
    <col min="13571" max="13571" width="6.6640625" style="50" customWidth="1"/>
    <col min="13572" max="13572" width="40.6640625" style="50" customWidth="1"/>
    <col min="13573" max="13576" width="9.33203125" style="50" customWidth="1"/>
    <col min="13577" max="13825" width="8.88671875" style="50"/>
    <col min="13826" max="13826" width="9.33203125" style="50" customWidth="1"/>
    <col min="13827" max="13827" width="6.6640625" style="50" customWidth="1"/>
    <col min="13828" max="13828" width="40.6640625" style="50" customWidth="1"/>
    <col min="13829" max="13832" width="9.33203125" style="50" customWidth="1"/>
    <col min="13833" max="14081" width="8.88671875" style="50"/>
    <col min="14082" max="14082" width="9.33203125" style="50" customWidth="1"/>
    <col min="14083" max="14083" width="6.6640625" style="50" customWidth="1"/>
    <col min="14084" max="14084" width="40.6640625" style="50" customWidth="1"/>
    <col min="14085" max="14088" width="9.33203125" style="50" customWidth="1"/>
    <col min="14089" max="14337" width="8.88671875" style="50"/>
    <col min="14338" max="14338" width="9.33203125" style="50" customWidth="1"/>
    <col min="14339" max="14339" width="6.6640625" style="50" customWidth="1"/>
    <col min="14340" max="14340" width="40.6640625" style="50" customWidth="1"/>
    <col min="14341" max="14344" width="9.33203125" style="50" customWidth="1"/>
    <col min="14345" max="14593" width="8.88671875" style="50"/>
    <col min="14594" max="14594" width="9.33203125" style="50" customWidth="1"/>
    <col min="14595" max="14595" width="6.6640625" style="50" customWidth="1"/>
    <col min="14596" max="14596" width="40.6640625" style="50" customWidth="1"/>
    <col min="14597" max="14600" width="9.33203125" style="50" customWidth="1"/>
    <col min="14601" max="14849" width="8.88671875" style="50"/>
    <col min="14850" max="14850" width="9.33203125" style="50" customWidth="1"/>
    <col min="14851" max="14851" width="6.6640625" style="50" customWidth="1"/>
    <col min="14852" max="14852" width="40.6640625" style="50" customWidth="1"/>
    <col min="14853" max="14856" width="9.33203125" style="50" customWidth="1"/>
    <col min="14857" max="15105" width="8.88671875" style="50"/>
    <col min="15106" max="15106" width="9.33203125" style="50" customWidth="1"/>
    <col min="15107" max="15107" width="6.6640625" style="50" customWidth="1"/>
    <col min="15108" max="15108" width="40.6640625" style="50" customWidth="1"/>
    <col min="15109" max="15112" width="9.33203125" style="50" customWidth="1"/>
    <col min="15113" max="15361" width="8.88671875" style="50"/>
    <col min="15362" max="15362" width="9.33203125" style="50" customWidth="1"/>
    <col min="15363" max="15363" width="6.6640625" style="50" customWidth="1"/>
    <col min="15364" max="15364" width="40.6640625" style="50" customWidth="1"/>
    <col min="15365" max="15368" width="9.33203125" style="50" customWidth="1"/>
    <col min="15369" max="15617" width="8.88671875" style="50"/>
    <col min="15618" max="15618" width="9.33203125" style="50" customWidth="1"/>
    <col min="15619" max="15619" width="6.6640625" style="50" customWidth="1"/>
    <col min="15620" max="15620" width="40.6640625" style="50" customWidth="1"/>
    <col min="15621" max="15624" width="9.33203125" style="50" customWidth="1"/>
    <col min="15625" max="15873" width="8.88671875" style="50"/>
    <col min="15874" max="15874" width="9.33203125" style="50" customWidth="1"/>
    <col min="15875" max="15875" width="6.6640625" style="50" customWidth="1"/>
    <col min="15876" max="15876" width="40.6640625" style="50" customWidth="1"/>
    <col min="15877" max="15880" width="9.33203125" style="50" customWidth="1"/>
    <col min="15881" max="16129" width="8.88671875" style="50"/>
    <col min="16130" max="16130" width="9.33203125" style="50" customWidth="1"/>
    <col min="16131" max="16131" width="6.6640625" style="50" customWidth="1"/>
    <col min="16132" max="16132" width="40.6640625" style="50" customWidth="1"/>
    <col min="16133" max="16136" width="9.33203125" style="50" customWidth="1"/>
    <col min="16137" max="16384" width="8.88671875" style="50"/>
  </cols>
  <sheetData>
    <row r="1" spans="1:10" ht="48" customHeight="1" x14ac:dyDescent="0.25">
      <c r="A1" s="48" t="s">
        <v>876</v>
      </c>
      <c r="B1" s="49"/>
      <c r="C1" s="49"/>
      <c r="D1" s="49"/>
      <c r="E1" s="461" t="s">
        <v>877</v>
      </c>
      <c r="F1" s="461"/>
      <c r="G1" s="461"/>
      <c r="H1" s="461"/>
    </row>
    <row r="2" spans="1:10" s="53" customFormat="1" x14ac:dyDescent="0.25">
      <c r="A2" s="51" t="s">
        <v>0</v>
      </c>
      <c r="B2" s="51"/>
      <c r="C2" s="109"/>
      <c r="D2" s="52" t="s">
        <v>1</v>
      </c>
      <c r="E2" s="52" t="s">
        <v>2</v>
      </c>
      <c r="F2" s="52" t="s">
        <v>3</v>
      </c>
      <c r="G2" s="52" t="s">
        <v>4</v>
      </c>
      <c r="H2" s="52" t="s">
        <v>5</v>
      </c>
      <c r="I2" s="246"/>
    </row>
    <row r="3" spans="1:10" s="53" customFormat="1" x14ac:dyDescent="0.25">
      <c r="A3" s="54"/>
      <c r="B3" s="54"/>
      <c r="C3" s="110"/>
      <c r="D3" s="55"/>
      <c r="E3" s="105"/>
      <c r="F3" s="105"/>
      <c r="G3" s="99"/>
      <c r="H3" s="99"/>
    </row>
    <row r="4" spans="1:10" s="53" customFormat="1" x14ac:dyDescent="0.25">
      <c r="A4" s="199"/>
      <c r="B4" s="199"/>
      <c r="C4" s="200"/>
      <c r="D4" s="73"/>
      <c r="E4" s="133"/>
      <c r="F4" s="133"/>
      <c r="G4" s="195"/>
      <c r="H4" s="195"/>
    </row>
    <row r="5" spans="1:10" s="53" customFormat="1" x14ac:dyDescent="0.25">
      <c r="A5" s="199" t="s">
        <v>901</v>
      </c>
      <c r="B5" s="199"/>
      <c r="C5" s="200"/>
      <c r="D5" s="168" t="s">
        <v>902</v>
      </c>
      <c r="E5" s="133"/>
      <c r="F5" s="133"/>
      <c r="G5" s="198"/>
      <c r="H5" s="197"/>
    </row>
    <row r="6" spans="1:10" s="53" customFormat="1" x14ac:dyDescent="0.25">
      <c r="A6" s="199"/>
      <c r="B6" s="199" t="s">
        <v>974</v>
      </c>
      <c r="C6" s="200"/>
      <c r="D6" s="169" t="s">
        <v>973</v>
      </c>
      <c r="E6" s="133"/>
      <c r="F6" s="389"/>
      <c r="G6" s="198"/>
      <c r="H6" s="197"/>
    </row>
    <row r="7" spans="1:10" s="53" customFormat="1" x14ac:dyDescent="0.25">
      <c r="A7" s="199"/>
      <c r="B7" s="199"/>
      <c r="C7" s="200" t="s">
        <v>15</v>
      </c>
      <c r="D7" s="113" t="s">
        <v>975</v>
      </c>
      <c r="E7" s="170" t="s">
        <v>293</v>
      </c>
      <c r="F7" s="362">
        <v>2.2759999999999998</v>
      </c>
      <c r="G7" s="193"/>
      <c r="H7" s="197">
        <f>F7*G7</f>
        <v>0</v>
      </c>
    </row>
    <row r="8" spans="1:10" s="53" customFormat="1" x14ac:dyDescent="0.25">
      <c r="A8" s="199"/>
      <c r="B8" s="199"/>
      <c r="C8" s="200" t="s">
        <v>17</v>
      </c>
      <c r="D8" s="113" t="s">
        <v>976</v>
      </c>
      <c r="E8" s="170" t="s">
        <v>293</v>
      </c>
      <c r="F8" s="362">
        <v>0.05</v>
      </c>
      <c r="G8" s="193"/>
      <c r="H8" s="197">
        <f>F8*G8</f>
        <v>0</v>
      </c>
      <c r="J8" s="326"/>
    </row>
    <row r="9" spans="1:10" s="53" customFormat="1" x14ac:dyDescent="0.25">
      <c r="A9" s="199"/>
      <c r="B9" s="199" t="s">
        <v>978</v>
      </c>
      <c r="C9" s="200"/>
      <c r="D9" s="169" t="s">
        <v>977</v>
      </c>
      <c r="E9" s="133"/>
      <c r="F9" s="389"/>
      <c r="G9" s="198"/>
      <c r="H9" s="197"/>
    </row>
    <row r="10" spans="1:10" s="53" customFormat="1" ht="15.6" x14ac:dyDescent="0.25">
      <c r="A10" s="199"/>
      <c r="B10" s="199"/>
      <c r="C10" s="200" t="s">
        <v>15</v>
      </c>
      <c r="D10" s="113" t="s">
        <v>979</v>
      </c>
      <c r="E10" s="170" t="s">
        <v>547</v>
      </c>
      <c r="F10" s="395">
        <v>52.800000000000004</v>
      </c>
      <c r="G10" s="193"/>
      <c r="H10" s="197">
        <f>F10*G10</f>
        <v>0</v>
      </c>
    </row>
    <row r="11" spans="1:10" s="53" customFormat="1" ht="39.6" x14ac:dyDescent="0.25">
      <c r="A11" s="199" t="s">
        <v>905</v>
      </c>
      <c r="B11" s="199"/>
      <c r="C11" s="200"/>
      <c r="D11" s="113" t="s">
        <v>903</v>
      </c>
      <c r="E11" s="170" t="s">
        <v>293</v>
      </c>
      <c r="F11" s="362">
        <v>2.3259999999999996</v>
      </c>
      <c r="G11" s="193"/>
      <c r="H11" s="197">
        <f>F11*G11</f>
        <v>0</v>
      </c>
    </row>
    <row r="12" spans="1:10" s="53" customFormat="1" ht="39.6" x14ac:dyDescent="0.25">
      <c r="A12" s="199" t="s">
        <v>904</v>
      </c>
      <c r="B12" s="199"/>
      <c r="C12" s="200"/>
      <c r="D12" s="113" t="s">
        <v>906</v>
      </c>
      <c r="E12" s="133" t="s">
        <v>827</v>
      </c>
      <c r="F12" s="389">
        <v>2</v>
      </c>
      <c r="G12" s="193"/>
      <c r="H12" s="197">
        <f>F12*G12</f>
        <v>0</v>
      </c>
    </row>
    <row r="13" spans="1:10" s="53" customFormat="1" x14ac:dyDescent="0.25">
      <c r="A13" s="199"/>
      <c r="B13" s="199"/>
      <c r="C13" s="200"/>
      <c r="D13" s="167"/>
      <c r="E13" s="170"/>
      <c r="F13" s="364"/>
      <c r="G13" s="193"/>
      <c r="H13" s="197"/>
    </row>
    <row r="14" spans="1:10" s="53" customFormat="1" x14ac:dyDescent="0.25">
      <c r="A14" s="199"/>
      <c r="B14" s="199"/>
      <c r="C14" s="200"/>
      <c r="D14" s="168"/>
      <c r="E14" s="133"/>
      <c r="F14" s="133"/>
      <c r="G14" s="198"/>
      <c r="H14" s="197"/>
    </row>
    <row r="15" spans="1:10" s="53" customFormat="1" x14ac:dyDescent="0.25">
      <c r="A15" s="199"/>
      <c r="B15" s="199"/>
      <c r="C15" s="200"/>
      <c r="D15" s="231"/>
      <c r="E15" s="170"/>
      <c r="F15" s="170"/>
      <c r="G15" s="193"/>
      <c r="H15" s="197"/>
      <c r="I15" s="247"/>
      <c r="J15" s="326"/>
    </row>
    <row r="16" spans="1:10" s="53" customFormat="1" x14ac:dyDescent="0.25">
      <c r="A16" s="199"/>
      <c r="B16" s="199"/>
      <c r="C16" s="200"/>
      <c r="D16" s="180"/>
      <c r="E16" s="133"/>
      <c r="F16" s="133"/>
      <c r="G16" s="198"/>
      <c r="H16" s="197"/>
    </row>
    <row r="17" spans="1:10" s="53" customFormat="1" x14ac:dyDescent="0.25">
      <c r="A17" s="199"/>
      <c r="B17" s="199"/>
      <c r="C17" s="200"/>
      <c r="D17" s="73"/>
      <c r="E17" s="170"/>
      <c r="F17" s="170"/>
      <c r="G17" s="193"/>
      <c r="H17" s="197"/>
      <c r="J17" s="324"/>
    </row>
    <row r="18" spans="1:10" s="53" customFormat="1" x14ac:dyDescent="0.25">
      <c r="A18" s="199"/>
      <c r="B18" s="199"/>
      <c r="C18" s="200"/>
      <c r="D18" s="169"/>
      <c r="E18" s="170"/>
      <c r="F18" s="170"/>
      <c r="G18" s="193"/>
      <c r="H18" s="197"/>
    </row>
    <row r="19" spans="1:10" s="53" customFormat="1" x14ac:dyDescent="0.25">
      <c r="A19" s="206"/>
      <c r="B19" s="199"/>
      <c r="C19" s="200"/>
      <c r="D19" s="113"/>
      <c r="E19" s="133"/>
      <c r="F19" s="133"/>
      <c r="G19" s="198"/>
      <c r="H19" s="197"/>
    </row>
    <row r="20" spans="1:10" s="53" customFormat="1" x14ac:dyDescent="0.25">
      <c r="A20" s="206"/>
      <c r="B20" s="199"/>
      <c r="C20" s="200"/>
      <c r="D20" s="113"/>
      <c r="E20" s="133"/>
      <c r="F20" s="133"/>
      <c r="G20" s="198"/>
      <c r="H20" s="197"/>
    </row>
    <row r="21" spans="1:10" x14ac:dyDescent="0.25">
      <c r="A21" s="73"/>
      <c r="B21" s="73"/>
      <c r="C21" s="170"/>
      <c r="D21" s="69"/>
      <c r="E21" s="133"/>
      <c r="F21" s="133"/>
      <c r="G21" s="198"/>
      <c r="H21" s="197"/>
    </row>
    <row r="22" spans="1:10" x14ac:dyDescent="0.25">
      <c r="A22" s="174" t="s">
        <v>12</v>
      </c>
      <c r="B22" s="174"/>
      <c r="C22" s="174"/>
      <c r="D22" s="174"/>
      <c r="E22" s="187"/>
      <c r="F22" s="192"/>
      <c r="G22" s="205"/>
      <c r="H22" s="179">
        <f>SUM(H5:H21)</f>
        <v>0</v>
      </c>
    </row>
    <row r="1048298" spans="2:5" x14ac:dyDescent="0.25">
      <c r="B1048298" s="50"/>
      <c r="C1048298" s="50"/>
      <c r="E1048298" s="63"/>
    </row>
  </sheetData>
  <customSheetViews>
    <customSheetView guid="{D9A5B569-290F-4F90-A43F-DD82022D6BA1}" showPageBreaks="1" printArea="1" view="pageBreakPreview">
      <selection activeCell="K11" sqref="K11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1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  <customSheetView guid="{5F332EA1-66F9-4534-98C2-3792B5EB04BE}" showPageBreaks="1" printArea="1" view="pageBreakPreview">
      <selection activeCell="E17" sqref="E16:E17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2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</customSheetViews>
  <mergeCells count="1">
    <mergeCell ref="E1:H1"/>
  </mergeCells>
  <pageMargins left="0.74803149606299213" right="0.74803149606299213" top="0.98425196850393704" bottom="0.98425196850393704" header="0.51181102362204722" footer="0.51181102362204722"/>
  <pageSetup paperSize="9" scale="58" firstPageNumber="14" orientation="portrait" useFirstPageNumber="1" r:id="rId3"/>
  <headerFooter alignWithMargins="0">
    <oddHeader>&amp;LCONTRACT SANRAL C.002-0.29-2018/1
FOR TRAINING AND CONSTRUCTION MANAGEMENT OF COMMUNITIES AND SMME CONTRACTORS ON OR NEAR NATIONAL ROAD R.573, SECTION 3 FROM KM 6.50 TO KM 13.30 - FROM SLOVO TO MOUTSIYA MALL</oddHeader>
    <oddFooter>&amp;RC-&amp;P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FF0000"/>
  </sheetPr>
  <dimension ref="A1:J1048307"/>
  <sheetViews>
    <sheetView view="pageBreakPreview" topLeftCell="A12" zoomScaleNormal="100" zoomScaleSheetLayoutView="100" workbookViewId="0">
      <selection activeCell="K14" sqref="K14"/>
    </sheetView>
  </sheetViews>
  <sheetFormatPr defaultRowHeight="13.2" x14ac:dyDescent="0.25"/>
  <cols>
    <col min="1" max="1" width="9.6640625" style="50" customWidth="1"/>
    <col min="2" max="2" width="10.33203125" style="90" customWidth="1"/>
    <col min="3" max="4" width="3.88671875" style="90" customWidth="1"/>
    <col min="5" max="5" width="41.88671875" style="50" customWidth="1"/>
    <col min="6" max="6" width="25.5546875" style="50" bestFit="1" customWidth="1"/>
    <col min="7" max="9" width="20.6640625" style="50" customWidth="1"/>
    <col min="10" max="258" width="9.109375" style="50"/>
    <col min="259" max="259" width="9.33203125" style="50" customWidth="1"/>
    <col min="260" max="260" width="6.6640625" style="50" customWidth="1"/>
    <col min="261" max="261" width="40.6640625" style="50" customWidth="1"/>
    <col min="262" max="265" width="9.33203125" style="50" customWidth="1"/>
    <col min="266" max="514" width="9.109375" style="50"/>
    <col min="515" max="515" width="9.33203125" style="50" customWidth="1"/>
    <col min="516" max="516" width="6.6640625" style="50" customWidth="1"/>
    <col min="517" max="517" width="40.6640625" style="50" customWidth="1"/>
    <col min="518" max="521" width="9.33203125" style="50" customWidth="1"/>
    <col min="522" max="770" width="9.109375" style="50"/>
    <col min="771" max="771" width="9.33203125" style="50" customWidth="1"/>
    <col min="772" max="772" width="6.6640625" style="50" customWidth="1"/>
    <col min="773" max="773" width="40.6640625" style="50" customWidth="1"/>
    <col min="774" max="777" width="9.33203125" style="50" customWidth="1"/>
    <col min="778" max="1026" width="9.109375" style="50"/>
    <col min="1027" max="1027" width="9.33203125" style="50" customWidth="1"/>
    <col min="1028" max="1028" width="6.6640625" style="50" customWidth="1"/>
    <col min="1029" max="1029" width="40.6640625" style="50" customWidth="1"/>
    <col min="1030" max="1033" width="9.33203125" style="50" customWidth="1"/>
    <col min="1034" max="1282" width="9.109375" style="50"/>
    <col min="1283" max="1283" width="9.33203125" style="50" customWidth="1"/>
    <col min="1284" max="1284" width="6.6640625" style="50" customWidth="1"/>
    <col min="1285" max="1285" width="40.6640625" style="50" customWidth="1"/>
    <col min="1286" max="1289" width="9.33203125" style="50" customWidth="1"/>
    <col min="1290" max="1538" width="9.109375" style="50"/>
    <col min="1539" max="1539" width="9.33203125" style="50" customWidth="1"/>
    <col min="1540" max="1540" width="6.6640625" style="50" customWidth="1"/>
    <col min="1541" max="1541" width="40.6640625" style="50" customWidth="1"/>
    <col min="1542" max="1545" width="9.33203125" style="50" customWidth="1"/>
    <col min="1546" max="1794" width="9.109375" style="50"/>
    <col min="1795" max="1795" width="9.33203125" style="50" customWidth="1"/>
    <col min="1796" max="1796" width="6.6640625" style="50" customWidth="1"/>
    <col min="1797" max="1797" width="40.6640625" style="50" customWidth="1"/>
    <col min="1798" max="1801" width="9.33203125" style="50" customWidth="1"/>
    <col min="1802" max="2050" width="9.109375" style="50"/>
    <col min="2051" max="2051" width="9.33203125" style="50" customWidth="1"/>
    <col min="2052" max="2052" width="6.6640625" style="50" customWidth="1"/>
    <col min="2053" max="2053" width="40.6640625" style="50" customWidth="1"/>
    <col min="2054" max="2057" width="9.33203125" style="50" customWidth="1"/>
    <col min="2058" max="2306" width="9.109375" style="50"/>
    <col min="2307" max="2307" width="9.33203125" style="50" customWidth="1"/>
    <col min="2308" max="2308" width="6.6640625" style="50" customWidth="1"/>
    <col min="2309" max="2309" width="40.6640625" style="50" customWidth="1"/>
    <col min="2310" max="2313" width="9.33203125" style="50" customWidth="1"/>
    <col min="2314" max="2562" width="9.109375" style="50"/>
    <col min="2563" max="2563" width="9.33203125" style="50" customWidth="1"/>
    <col min="2564" max="2564" width="6.6640625" style="50" customWidth="1"/>
    <col min="2565" max="2565" width="40.6640625" style="50" customWidth="1"/>
    <col min="2566" max="2569" width="9.33203125" style="50" customWidth="1"/>
    <col min="2570" max="2818" width="9.109375" style="50"/>
    <col min="2819" max="2819" width="9.33203125" style="50" customWidth="1"/>
    <col min="2820" max="2820" width="6.6640625" style="50" customWidth="1"/>
    <col min="2821" max="2821" width="40.6640625" style="50" customWidth="1"/>
    <col min="2822" max="2825" width="9.33203125" style="50" customWidth="1"/>
    <col min="2826" max="3074" width="9.109375" style="50"/>
    <col min="3075" max="3075" width="9.33203125" style="50" customWidth="1"/>
    <col min="3076" max="3076" width="6.6640625" style="50" customWidth="1"/>
    <col min="3077" max="3077" width="40.6640625" style="50" customWidth="1"/>
    <col min="3078" max="3081" width="9.33203125" style="50" customWidth="1"/>
    <col min="3082" max="3330" width="9.109375" style="50"/>
    <col min="3331" max="3331" width="9.33203125" style="50" customWidth="1"/>
    <col min="3332" max="3332" width="6.6640625" style="50" customWidth="1"/>
    <col min="3333" max="3333" width="40.6640625" style="50" customWidth="1"/>
    <col min="3334" max="3337" width="9.33203125" style="50" customWidth="1"/>
    <col min="3338" max="3586" width="9.109375" style="50"/>
    <col min="3587" max="3587" width="9.33203125" style="50" customWidth="1"/>
    <col min="3588" max="3588" width="6.6640625" style="50" customWidth="1"/>
    <col min="3589" max="3589" width="40.6640625" style="50" customWidth="1"/>
    <col min="3590" max="3593" width="9.33203125" style="50" customWidth="1"/>
    <col min="3594" max="3842" width="9.109375" style="50"/>
    <col min="3843" max="3843" width="9.33203125" style="50" customWidth="1"/>
    <col min="3844" max="3844" width="6.6640625" style="50" customWidth="1"/>
    <col min="3845" max="3845" width="40.6640625" style="50" customWidth="1"/>
    <col min="3846" max="3849" width="9.33203125" style="50" customWidth="1"/>
    <col min="3850" max="4098" width="9.109375" style="50"/>
    <col min="4099" max="4099" width="9.33203125" style="50" customWidth="1"/>
    <col min="4100" max="4100" width="6.6640625" style="50" customWidth="1"/>
    <col min="4101" max="4101" width="40.6640625" style="50" customWidth="1"/>
    <col min="4102" max="4105" width="9.33203125" style="50" customWidth="1"/>
    <col min="4106" max="4354" width="9.109375" style="50"/>
    <col min="4355" max="4355" width="9.33203125" style="50" customWidth="1"/>
    <col min="4356" max="4356" width="6.6640625" style="50" customWidth="1"/>
    <col min="4357" max="4357" width="40.6640625" style="50" customWidth="1"/>
    <col min="4358" max="4361" width="9.33203125" style="50" customWidth="1"/>
    <col min="4362" max="4610" width="9.109375" style="50"/>
    <col min="4611" max="4611" width="9.33203125" style="50" customWidth="1"/>
    <col min="4612" max="4612" width="6.6640625" style="50" customWidth="1"/>
    <col min="4613" max="4613" width="40.6640625" style="50" customWidth="1"/>
    <col min="4614" max="4617" width="9.33203125" style="50" customWidth="1"/>
    <col min="4618" max="4866" width="9.109375" style="50"/>
    <col min="4867" max="4867" width="9.33203125" style="50" customWidth="1"/>
    <col min="4868" max="4868" width="6.6640625" style="50" customWidth="1"/>
    <col min="4869" max="4869" width="40.6640625" style="50" customWidth="1"/>
    <col min="4870" max="4873" width="9.33203125" style="50" customWidth="1"/>
    <col min="4874" max="5122" width="9.109375" style="50"/>
    <col min="5123" max="5123" width="9.33203125" style="50" customWidth="1"/>
    <col min="5124" max="5124" width="6.6640625" style="50" customWidth="1"/>
    <col min="5125" max="5125" width="40.6640625" style="50" customWidth="1"/>
    <col min="5126" max="5129" width="9.33203125" style="50" customWidth="1"/>
    <col min="5130" max="5378" width="9.109375" style="50"/>
    <col min="5379" max="5379" width="9.33203125" style="50" customWidth="1"/>
    <col min="5380" max="5380" width="6.6640625" style="50" customWidth="1"/>
    <col min="5381" max="5381" width="40.6640625" style="50" customWidth="1"/>
    <col min="5382" max="5385" width="9.33203125" style="50" customWidth="1"/>
    <col min="5386" max="5634" width="9.109375" style="50"/>
    <col min="5635" max="5635" width="9.33203125" style="50" customWidth="1"/>
    <col min="5636" max="5636" width="6.6640625" style="50" customWidth="1"/>
    <col min="5637" max="5637" width="40.6640625" style="50" customWidth="1"/>
    <col min="5638" max="5641" width="9.33203125" style="50" customWidth="1"/>
    <col min="5642" max="5890" width="9.109375" style="50"/>
    <col min="5891" max="5891" width="9.33203125" style="50" customWidth="1"/>
    <col min="5892" max="5892" width="6.6640625" style="50" customWidth="1"/>
    <col min="5893" max="5893" width="40.6640625" style="50" customWidth="1"/>
    <col min="5894" max="5897" width="9.33203125" style="50" customWidth="1"/>
    <col min="5898" max="6146" width="9.109375" style="50"/>
    <col min="6147" max="6147" width="9.33203125" style="50" customWidth="1"/>
    <col min="6148" max="6148" width="6.6640625" style="50" customWidth="1"/>
    <col min="6149" max="6149" width="40.6640625" style="50" customWidth="1"/>
    <col min="6150" max="6153" width="9.33203125" style="50" customWidth="1"/>
    <col min="6154" max="6402" width="9.109375" style="50"/>
    <col min="6403" max="6403" width="9.33203125" style="50" customWidth="1"/>
    <col min="6404" max="6404" width="6.6640625" style="50" customWidth="1"/>
    <col min="6405" max="6405" width="40.6640625" style="50" customWidth="1"/>
    <col min="6406" max="6409" width="9.33203125" style="50" customWidth="1"/>
    <col min="6410" max="6658" width="9.109375" style="50"/>
    <col min="6659" max="6659" width="9.33203125" style="50" customWidth="1"/>
    <col min="6660" max="6660" width="6.6640625" style="50" customWidth="1"/>
    <col min="6661" max="6661" width="40.6640625" style="50" customWidth="1"/>
    <col min="6662" max="6665" width="9.33203125" style="50" customWidth="1"/>
    <col min="6666" max="6914" width="9.109375" style="50"/>
    <col min="6915" max="6915" width="9.33203125" style="50" customWidth="1"/>
    <col min="6916" max="6916" width="6.6640625" style="50" customWidth="1"/>
    <col min="6917" max="6917" width="40.6640625" style="50" customWidth="1"/>
    <col min="6918" max="6921" width="9.33203125" style="50" customWidth="1"/>
    <col min="6922" max="7170" width="9.109375" style="50"/>
    <col min="7171" max="7171" width="9.33203125" style="50" customWidth="1"/>
    <col min="7172" max="7172" width="6.6640625" style="50" customWidth="1"/>
    <col min="7173" max="7173" width="40.6640625" style="50" customWidth="1"/>
    <col min="7174" max="7177" width="9.33203125" style="50" customWidth="1"/>
    <col min="7178" max="7426" width="9.109375" style="50"/>
    <col min="7427" max="7427" width="9.33203125" style="50" customWidth="1"/>
    <col min="7428" max="7428" width="6.6640625" style="50" customWidth="1"/>
    <col min="7429" max="7429" width="40.6640625" style="50" customWidth="1"/>
    <col min="7430" max="7433" width="9.33203125" style="50" customWidth="1"/>
    <col min="7434" max="7682" width="9.109375" style="50"/>
    <col min="7683" max="7683" width="9.33203125" style="50" customWidth="1"/>
    <col min="7684" max="7684" width="6.6640625" style="50" customWidth="1"/>
    <col min="7685" max="7685" width="40.6640625" style="50" customWidth="1"/>
    <col min="7686" max="7689" width="9.33203125" style="50" customWidth="1"/>
    <col min="7690" max="7938" width="9.109375" style="50"/>
    <col min="7939" max="7939" width="9.33203125" style="50" customWidth="1"/>
    <col min="7940" max="7940" width="6.6640625" style="50" customWidth="1"/>
    <col min="7941" max="7941" width="40.6640625" style="50" customWidth="1"/>
    <col min="7942" max="7945" width="9.33203125" style="50" customWidth="1"/>
    <col min="7946" max="8194" width="9.109375" style="50"/>
    <col min="8195" max="8195" width="9.33203125" style="50" customWidth="1"/>
    <col min="8196" max="8196" width="6.6640625" style="50" customWidth="1"/>
    <col min="8197" max="8197" width="40.6640625" style="50" customWidth="1"/>
    <col min="8198" max="8201" width="9.33203125" style="50" customWidth="1"/>
    <col min="8202" max="8450" width="9.109375" style="50"/>
    <col min="8451" max="8451" width="9.33203125" style="50" customWidth="1"/>
    <col min="8452" max="8452" width="6.6640625" style="50" customWidth="1"/>
    <col min="8453" max="8453" width="40.6640625" style="50" customWidth="1"/>
    <col min="8454" max="8457" width="9.33203125" style="50" customWidth="1"/>
    <col min="8458" max="8706" width="9.109375" style="50"/>
    <col min="8707" max="8707" width="9.33203125" style="50" customWidth="1"/>
    <col min="8708" max="8708" width="6.6640625" style="50" customWidth="1"/>
    <col min="8709" max="8709" width="40.6640625" style="50" customWidth="1"/>
    <col min="8710" max="8713" width="9.33203125" style="50" customWidth="1"/>
    <col min="8714" max="8962" width="9.109375" style="50"/>
    <col min="8963" max="8963" width="9.33203125" style="50" customWidth="1"/>
    <col min="8964" max="8964" width="6.6640625" style="50" customWidth="1"/>
    <col min="8965" max="8965" width="40.6640625" style="50" customWidth="1"/>
    <col min="8966" max="8969" width="9.33203125" style="50" customWidth="1"/>
    <col min="8970" max="9218" width="9.109375" style="50"/>
    <col min="9219" max="9219" width="9.33203125" style="50" customWidth="1"/>
    <col min="9220" max="9220" width="6.6640625" style="50" customWidth="1"/>
    <col min="9221" max="9221" width="40.6640625" style="50" customWidth="1"/>
    <col min="9222" max="9225" width="9.33203125" style="50" customWidth="1"/>
    <col min="9226" max="9474" width="9.109375" style="50"/>
    <col min="9475" max="9475" width="9.33203125" style="50" customWidth="1"/>
    <col min="9476" max="9476" width="6.6640625" style="50" customWidth="1"/>
    <col min="9477" max="9477" width="40.6640625" style="50" customWidth="1"/>
    <col min="9478" max="9481" width="9.33203125" style="50" customWidth="1"/>
    <col min="9482" max="9730" width="9.109375" style="50"/>
    <col min="9731" max="9731" width="9.33203125" style="50" customWidth="1"/>
    <col min="9732" max="9732" width="6.6640625" style="50" customWidth="1"/>
    <col min="9733" max="9733" width="40.6640625" style="50" customWidth="1"/>
    <col min="9734" max="9737" width="9.33203125" style="50" customWidth="1"/>
    <col min="9738" max="9986" width="9.109375" style="50"/>
    <col min="9987" max="9987" width="9.33203125" style="50" customWidth="1"/>
    <col min="9988" max="9988" width="6.6640625" style="50" customWidth="1"/>
    <col min="9989" max="9989" width="40.6640625" style="50" customWidth="1"/>
    <col min="9990" max="9993" width="9.33203125" style="50" customWidth="1"/>
    <col min="9994" max="10242" width="9.109375" style="50"/>
    <col min="10243" max="10243" width="9.33203125" style="50" customWidth="1"/>
    <col min="10244" max="10244" width="6.6640625" style="50" customWidth="1"/>
    <col min="10245" max="10245" width="40.6640625" style="50" customWidth="1"/>
    <col min="10246" max="10249" width="9.33203125" style="50" customWidth="1"/>
    <col min="10250" max="10498" width="9.109375" style="50"/>
    <col min="10499" max="10499" width="9.33203125" style="50" customWidth="1"/>
    <col min="10500" max="10500" width="6.6640625" style="50" customWidth="1"/>
    <col min="10501" max="10501" width="40.6640625" style="50" customWidth="1"/>
    <col min="10502" max="10505" width="9.33203125" style="50" customWidth="1"/>
    <col min="10506" max="10754" width="9.109375" style="50"/>
    <col min="10755" max="10755" width="9.33203125" style="50" customWidth="1"/>
    <col min="10756" max="10756" width="6.6640625" style="50" customWidth="1"/>
    <col min="10757" max="10757" width="40.6640625" style="50" customWidth="1"/>
    <col min="10758" max="10761" width="9.33203125" style="50" customWidth="1"/>
    <col min="10762" max="11010" width="9.109375" style="50"/>
    <col min="11011" max="11011" width="9.33203125" style="50" customWidth="1"/>
    <col min="11012" max="11012" width="6.6640625" style="50" customWidth="1"/>
    <col min="11013" max="11013" width="40.6640625" style="50" customWidth="1"/>
    <col min="11014" max="11017" width="9.33203125" style="50" customWidth="1"/>
    <col min="11018" max="11266" width="9.109375" style="50"/>
    <col min="11267" max="11267" width="9.33203125" style="50" customWidth="1"/>
    <col min="11268" max="11268" width="6.6640625" style="50" customWidth="1"/>
    <col min="11269" max="11269" width="40.6640625" style="50" customWidth="1"/>
    <col min="11270" max="11273" width="9.33203125" style="50" customWidth="1"/>
    <col min="11274" max="11522" width="9.109375" style="50"/>
    <col min="11523" max="11523" width="9.33203125" style="50" customWidth="1"/>
    <col min="11524" max="11524" width="6.6640625" style="50" customWidth="1"/>
    <col min="11525" max="11525" width="40.6640625" style="50" customWidth="1"/>
    <col min="11526" max="11529" width="9.33203125" style="50" customWidth="1"/>
    <col min="11530" max="11778" width="9.109375" style="50"/>
    <col min="11779" max="11779" width="9.33203125" style="50" customWidth="1"/>
    <col min="11780" max="11780" width="6.6640625" style="50" customWidth="1"/>
    <col min="11781" max="11781" width="40.6640625" style="50" customWidth="1"/>
    <col min="11782" max="11785" width="9.33203125" style="50" customWidth="1"/>
    <col min="11786" max="12034" width="9.109375" style="50"/>
    <col min="12035" max="12035" width="9.33203125" style="50" customWidth="1"/>
    <col min="12036" max="12036" width="6.6640625" style="50" customWidth="1"/>
    <col min="12037" max="12037" width="40.6640625" style="50" customWidth="1"/>
    <col min="12038" max="12041" width="9.33203125" style="50" customWidth="1"/>
    <col min="12042" max="12290" width="9.109375" style="50"/>
    <col min="12291" max="12291" width="9.33203125" style="50" customWidth="1"/>
    <col min="12292" max="12292" width="6.6640625" style="50" customWidth="1"/>
    <col min="12293" max="12293" width="40.6640625" style="50" customWidth="1"/>
    <col min="12294" max="12297" width="9.33203125" style="50" customWidth="1"/>
    <col min="12298" max="12546" width="9.109375" style="50"/>
    <col min="12547" max="12547" width="9.33203125" style="50" customWidth="1"/>
    <col min="12548" max="12548" width="6.6640625" style="50" customWidth="1"/>
    <col min="12549" max="12549" width="40.6640625" style="50" customWidth="1"/>
    <col min="12550" max="12553" width="9.33203125" style="50" customWidth="1"/>
    <col min="12554" max="12802" width="9.109375" style="50"/>
    <col min="12803" max="12803" width="9.33203125" style="50" customWidth="1"/>
    <col min="12804" max="12804" width="6.6640625" style="50" customWidth="1"/>
    <col min="12805" max="12805" width="40.6640625" style="50" customWidth="1"/>
    <col min="12806" max="12809" width="9.33203125" style="50" customWidth="1"/>
    <col min="12810" max="13058" width="9.109375" style="50"/>
    <col min="13059" max="13059" width="9.33203125" style="50" customWidth="1"/>
    <col min="13060" max="13060" width="6.6640625" style="50" customWidth="1"/>
    <col min="13061" max="13061" width="40.6640625" style="50" customWidth="1"/>
    <col min="13062" max="13065" width="9.33203125" style="50" customWidth="1"/>
    <col min="13066" max="13314" width="9.109375" style="50"/>
    <col min="13315" max="13315" width="9.33203125" style="50" customWidth="1"/>
    <col min="13316" max="13316" width="6.6640625" style="50" customWidth="1"/>
    <col min="13317" max="13317" width="40.6640625" style="50" customWidth="1"/>
    <col min="13318" max="13321" width="9.33203125" style="50" customWidth="1"/>
    <col min="13322" max="13570" width="9.109375" style="50"/>
    <col min="13571" max="13571" width="9.33203125" style="50" customWidth="1"/>
    <col min="13572" max="13572" width="6.6640625" style="50" customWidth="1"/>
    <col min="13573" max="13573" width="40.6640625" style="50" customWidth="1"/>
    <col min="13574" max="13577" width="9.33203125" style="50" customWidth="1"/>
    <col min="13578" max="13826" width="9.109375" style="50"/>
    <col min="13827" max="13827" width="9.33203125" style="50" customWidth="1"/>
    <col min="13828" max="13828" width="6.6640625" style="50" customWidth="1"/>
    <col min="13829" max="13829" width="40.6640625" style="50" customWidth="1"/>
    <col min="13830" max="13833" width="9.33203125" style="50" customWidth="1"/>
    <col min="13834" max="14082" width="9.109375" style="50"/>
    <col min="14083" max="14083" width="9.33203125" style="50" customWidth="1"/>
    <col min="14084" max="14084" width="6.6640625" style="50" customWidth="1"/>
    <col min="14085" max="14085" width="40.6640625" style="50" customWidth="1"/>
    <col min="14086" max="14089" width="9.33203125" style="50" customWidth="1"/>
    <col min="14090" max="14338" width="9.109375" style="50"/>
    <col min="14339" max="14339" width="9.33203125" style="50" customWidth="1"/>
    <col min="14340" max="14340" width="6.6640625" style="50" customWidth="1"/>
    <col min="14341" max="14341" width="40.6640625" style="50" customWidth="1"/>
    <col min="14342" max="14345" width="9.33203125" style="50" customWidth="1"/>
    <col min="14346" max="14594" width="9.109375" style="50"/>
    <col min="14595" max="14595" width="9.33203125" style="50" customWidth="1"/>
    <col min="14596" max="14596" width="6.6640625" style="50" customWidth="1"/>
    <col min="14597" max="14597" width="40.6640625" style="50" customWidth="1"/>
    <col min="14598" max="14601" width="9.33203125" style="50" customWidth="1"/>
    <col min="14602" max="14850" width="9.109375" style="50"/>
    <col min="14851" max="14851" width="9.33203125" style="50" customWidth="1"/>
    <col min="14852" max="14852" width="6.6640625" style="50" customWidth="1"/>
    <col min="14853" max="14853" width="40.6640625" style="50" customWidth="1"/>
    <col min="14854" max="14857" width="9.33203125" style="50" customWidth="1"/>
    <col min="14858" max="15106" width="9.109375" style="50"/>
    <col min="15107" max="15107" width="9.33203125" style="50" customWidth="1"/>
    <col min="15108" max="15108" width="6.6640625" style="50" customWidth="1"/>
    <col min="15109" max="15109" width="40.6640625" style="50" customWidth="1"/>
    <col min="15110" max="15113" width="9.33203125" style="50" customWidth="1"/>
    <col min="15114" max="15362" width="9.109375" style="50"/>
    <col min="15363" max="15363" width="9.33203125" style="50" customWidth="1"/>
    <col min="15364" max="15364" width="6.6640625" style="50" customWidth="1"/>
    <col min="15365" max="15365" width="40.6640625" style="50" customWidth="1"/>
    <col min="15366" max="15369" width="9.33203125" style="50" customWidth="1"/>
    <col min="15370" max="15618" width="9.109375" style="50"/>
    <col min="15619" max="15619" width="9.33203125" style="50" customWidth="1"/>
    <col min="15620" max="15620" width="6.6640625" style="50" customWidth="1"/>
    <col min="15621" max="15621" width="40.6640625" style="50" customWidth="1"/>
    <col min="15622" max="15625" width="9.33203125" style="50" customWidth="1"/>
    <col min="15626" max="15874" width="9.109375" style="50"/>
    <col min="15875" max="15875" width="9.33203125" style="50" customWidth="1"/>
    <col min="15876" max="15876" width="6.6640625" style="50" customWidth="1"/>
    <col min="15877" max="15877" width="40.6640625" style="50" customWidth="1"/>
    <col min="15878" max="15881" width="9.33203125" style="50" customWidth="1"/>
    <col min="15882" max="16130" width="9.109375" style="50"/>
    <col min="16131" max="16131" width="9.33203125" style="50" customWidth="1"/>
    <col min="16132" max="16132" width="6.6640625" style="50" customWidth="1"/>
    <col min="16133" max="16133" width="40.6640625" style="50" customWidth="1"/>
    <col min="16134" max="16137" width="9.33203125" style="50" customWidth="1"/>
    <col min="16138" max="16384" width="9.109375" style="50"/>
  </cols>
  <sheetData>
    <row r="1" spans="1:10" ht="48" customHeight="1" x14ac:dyDescent="0.25">
      <c r="A1" s="48" t="s">
        <v>810</v>
      </c>
      <c r="B1" s="49"/>
      <c r="C1" s="49"/>
      <c r="D1" s="49"/>
      <c r="E1" s="49"/>
      <c r="F1" s="461" t="s">
        <v>593</v>
      </c>
      <c r="G1" s="461"/>
      <c r="H1" s="461"/>
      <c r="I1" s="461"/>
    </row>
    <row r="2" spans="1:10" s="53" customFormat="1" x14ac:dyDescent="0.25">
      <c r="A2" s="51" t="s">
        <v>0</v>
      </c>
      <c r="B2" s="51"/>
      <c r="C2" s="109"/>
      <c r="D2" s="52"/>
      <c r="E2" s="52" t="s">
        <v>1</v>
      </c>
      <c r="F2" s="52" t="s">
        <v>2</v>
      </c>
      <c r="G2" s="52" t="s">
        <v>3</v>
      </c>
      <c r="H2" s="52" t="s">
        <v>4</v>
      </c>
      <c r="I2" s="52" t="s">
        <v>5</v>
      </c>
      <c r="J2" s="246"/>
    </row>
    <row r="3" spans="1:10" s="53" customFormat="1" x14ac:dyDescent="0.25">
      <c r="A3" s="54"/>
      <c r="B3" s="54"/>
      <c r="C3" s="110"/>
      <c r="D3" s="56"/>
      <c r="E3" s="55"/>
      <c r="F3" s="105"/>
      <c r="G3" s="105"/>
      <c r="H3" s="105"/>
      <c r="I3" s="100"/>
    </row>
    <row r="4" spans="1:10" s="53" customFormat="1" x14ac:dyDescent="0.25">
      <c r="A4" s="199"/>
      <c r="B4" s="199"/>
      <c r="C4" s="200"/>
      <c r="D4" s="200"/>
      <c r="E4" s="73"/>
      <c r="F4" s="133"/>
      <c r="G4" s="133"/>
      <c r="H4" s="133"/>
      <c r="I4" s="197"/>
    </row>
    <row r="5" spans="1:10" s="53" customFormat="1" x14ac:dyDescent="0.25">
      <c r="A5" s="199" t="s">
        <v>595</v>
      </c>
      <c r="B5" s="199"/>
      <c r="C5" s="200"/>
      <c r="D5" s="200"/>
      <c r="E5" s="361" t="s">
        <v>596</v>
      </c>
      <c r="F5" s="132"/>
      <c r="G5" s="133"/>
      <c r="H5" s="133"/>
      <c r="I5" s="197"/>
    </row>
    <row r="6" spans="1:10" s="53" customFormat="1" x14ac:dyDescent="0.25">
      <c r="A6" s="199"/>
      <c r="B6" s="199" t="s">
        <v>597</v>
      </c>
      <c r="C6" s="200"/>
      <c r="D6" s="200"/>
      <c r="E6" s="231" t="s">
        <v>701</v>
      </c>
      <c r="F6" s="170" t="s">
        <v>298</v>
      </c>
      <c r="G6" s="170">
        <v>5</v>
      </c>
      <c r="H6" s="193"/>
      <c r="I6" s="197" t="s">
        <v>705</v>
      </c>
    </row>
    <row r="7" spans="1:10" s="53" customFormat="1" x14ac:dyDescent="0.25">
      <c r="A7" s="199"/>
      <c r="B7" s="199"/>
      <c r="C7" s="200"/>
      <c r="D7" s="200"/>
      <c r="E7" s="231" t="s">
        <v>702</v>
      </c>
      <c r="F7" s="170" t="s">
        <v>298</v>
      </c>
      <c r="G7" s="170">
        <v>3</v>
      </c>
      <c r="H7" s="193"/>
      <c r="I7" s="197">
        <f t="shared" ref="I7:I12" si="0">G7*H7</f>
        <v>0</v>
      </c>
    </row>
    <row r="8" spans="1:10" s="53" customFormat="1" x14ac:dyDescent="0.25">
      <c r="A8" s="199"/>
      <c r="B8" s="199"/>
      <c r="C8" s="200"/>
      <c r="D8" s="200"/>
      <c r="E8" s="231" t="s">
        <v>703</v>
      </c>
      <c r="F8" s="170" t="s">
        <v>298</v>
      </c>
      <c r="G8" s="170">
        <v>3</v>
      </c>
      <c r="H8" s="193"/>
      <c r="I8" s="197">
        <f t="shared" si="0"/>
        <v>0</v>
      </c>
    </row>
    <row r="9" spans="1:10" s="53" customFormat="1" x14ac:dyDescent="0.25">
      <c r="A9" s="199"/>
      <c r="B9" s="199"/>
      <c r="C9" s="200"/>
      <c r="D9" s="200"/>
      <c r="E9" s="231" t="s">
        <v>704</v>
      </c>
      <c r="F9" s="170" t="s">
        <v>298</v>
      </c>
      <c r="G9" s="170">
        <v>3</v>
      </c>
      <c r="H9" s="193"/>
      <c r="I9" s="197">
        <f t="shared" si="0"/>
        <v>0</v>
      </c>
    </row>
    <row r="10" spans="1:10" s="53" customFormat="1" x14ac:dyDescent="0.25">
      <c r="A10" s="199"/>
      <c r="B10" s="199"/>
      <c r="C10" s="200"/>
      <c r="D10" s="200"/>
      <c r="E10" s="231" t="s">
        <v>969</v>
      </c>
      <c r="F10" s="170" t="s">
        <v>298</v>
      </c>
      <c r="G10" s="170">
        <v>1</v>
      </c>
      <c r="H10" s="193"/>
      <c r="I10" s="197">
        <f t="shared" si="0"/>
        <v>0</v>
      </c>
    </row>
    <row r="11" spans="1:10" s="53" customFormat="1" x14ac:dyDescent="0.25">
      <c r="A11" s="199"/>
      <c r="B11" s="199"/>
      <c r="C11" s="200"/>
      <c r="D11" s="200"/>
      <c r="E11" s="231" t="s">
        <v>968</v>
      </c>
      <c r="F11" s="170" t="s">
        <v>298</v>
      </c>
      <c r="G11" s="170">
        <v>1</v>
      </c>
      <c r="H11" s="193"/>
      <c r="I11" s="197">
        <f t="shared" si="0"/>
        <v>0</v>
      </c>
    </row>
    <row r="12" spans="1:10" s="53" customFormat="1" ht="26.4" x14ac:dyDescent="0.25">
      <c r="A12" s="199" t="s">
        <v>654</v>
      </c>
      <c r="B12" s="199"/>
      <c r="C12" s="200"/>
      <c r="D12" s="200"/>
      <c r="E12" s="112" t="s">
        <v>706</v>
      </c>
      <c r="F12" s="170" t="s">
        <v>42</v>
      </c>
      <c r="G12" s="170">
        <v>18</v>
      </c>
      <c r="H12" s="193"/>
      <c r="I12" s="197">
        <f t="shared" si="0"/>
        <v>0</v>
      </c>
    </row>
    <row r="13" spans="1:10" s="53" customFormat="1" x14ac:dyDescent="0.25">
      <c r="A13" s="199" t="s">
        <v>655</v>
      </c>
      <c r="B13" s="199"/>
      <c r="C13" s="200"/>
      <c r="D13" s="200"/>
      <c r="E13" s="355" t="s">
        <v>1006</v>
      </c>
      <c r="F13" s="408"/>
      <c r="G13" s="133"/>
      <c r="H13" s="133"/>
      <c r="I13" s="197"/>
      <c r="J13" s="247"/>
    </row>
    <row r="14" spans="1:10" s="53" customFormat="1" x14ac:dyDescent="0.25">
      <c r="A14" s="199"/>
      <c r="B14" s="199" t="s">
        <v>656</v>
      </c>
      <c r="C14" s="200"/>
      <c r="D14" s="200"/>
      <c r="E14" s="113" t="s">
        <v>657</v>
      </c>
      <c r="F14" s="133"/>
      <c r="G14" s="133"/>
      <c r="H14" s="133"/>
      <c r="I14" s="197"/>
    </row>
    <row r="15" spans="1:10" s="53" customFormat="1" x14ac:dyDescent="0.25">
      <c r="A15" s="199"/>
      <c r="B15" s="199"/>
      <c r="C15" s="200"/>
      <c r="D15" s="200"/>
      <c r="E15" s="113" t="s">
        <v>970</v>
      </c>
      <c r="F15" s="133" t="s">
        <v>371</v>
      </c>
      <c r="G15" s="133" t="s">
        <v>610</v>
      </c>
      <c r="H15" s="133" t="s">
        <v>611</v>
      </c>
      <c r="I15" s="197">
        <v>1600000</v>
      </c>
    </row>
    <row r="16" spans="1:10" s="53" customFormat="1" ht="26.4" x14ac:dyDescent="0.25">
      <c r="A16" s="199"/>
      <c r="B16" s="199"/>
      <c r="C16" s="200" t="s">
        <v>15</v>
      </c>
      <c r="D16" s="200"/>
      <c r="E16" s="113" t="s">
        <v>1007</v>
      </c>
      <c r="F16" s="208" t="s">
        <v>253</v>
      </c>
      <c r="G16" s="204">
        <f>I10+I15</f>
        <v>1600000</v>
      </c>
      <c r="H16" s="485"/>
      <c r="I16" s="197">
        <f>G16*H16</f>
        <v>0</v>
      </c>
    </row>
    <row r="17" spans="1:9" s="53" customFormat="1" x14ac:dyDescent="0.25">
      <c r="A17" s="199"/>
      <c r="B17" s="199"/>
      <c r="C17" s="200"/>
      <c r="D17" s="200"/>
      <c r="E17" s="113"/>
      <c r="F17" s="133"/>
      <c r="G17" s="133"/>
      <c r="H17" s="133"/>
      <c r="I17" s="197"/>
    </row>
    <row r="18" spans="1:9" s="53" customFormat="1" ht="26.4" x14ac:dyDescent="0.25">
      <c r="A18" s="199"/>
      <c r="B18" s="199" t="s">
        <v>1004</v>
      </c>
      <c r="C18" s="200"/>
      <c r="D18" s="200"/>
      <c r="E18" s="355" t="s">
        <v>1005</v>
      </c>
      <c r="F18" s="133"/>
      <c r="G18" s="133"/>
      <c r="H18" s="133"/>
      <c r="I18" s="197"/>
    </row>
    <row r="19" spans="1:9" s="53" customFormat="1" x14ac:dyDescent="0.25">
      <c r="A19" s="199"/>
      <c r="B19" s="199"/>
      <c r="C19" s="200"/>
      <c r="D19" s="200"/>
      <c r="E19" s="113" t="s">
        <v>657</v>
      </c>
      <c r="F19" s="133"/>
      <c r="G19" s="133"/>
      <c r="H19" s="133"/>
      <c r="I19" s="197"/>
    </row>
    <row r="20" spans="1:9" s="53" customFormat="1" x14ac:dyDescent="0.25">
      <c r="A20" s="199"/>
      <c r="B20" s="199"/>
      <c r="C20" s="200"/>
      <c r="D20" s="200"/>
      <c r="E20" s="113" t="s">
        <v>1009</v>
      </c>
      <c r="F20" s="133" t="s">
        <v>371</v>
      </c>
      <c r="G20" s="133" t="s">
        <v>610</v>
      </c>
      <c r="H20" s="133" t="s">
        <v>611</v>
      </c>
      <c r="I20" s="197">
        <v>1600000</v>
      </c>
    </row>
    <row r="21" spans="1:9" s="53" customFormat="1" ht="26.4" x14ac:dyDescent="0.25">
      <c r="A21" s="199"/>
      <c r="B21" s="199"/>
      <c r="C21" s="200" t="s">
        <v>15</v>
      </c>
      <c r="D21" s="200"/>
      <c r="E21" s="113" t="s">
        <v>1008</v>
      </c>
      <c r="F21" s="208" t="s">
        <v>253</v>
      </c>
      <c r="G21" s="204">
        <f>I15+I20</f>
        <v>3200000</v>
      </c>
      <c r="H21" s="485"/>
      <c r="I21" s="197">
        <f>G21*H21</f>
        <v>0</v>
      </c>
    </row>
    <row r="22" spans="1:9" s="53" customFormat="1" x14ac:dyDescent="0.25">
      <c r="A22" s="199" t="s">
        <v>1002</v>
      </c>
      <c r="B22" s="199"/>
      <c r="C22" s="200"/>
      <c r="D22" s="200"/>
      <c r="E22" s="238" t="s">
        <v>707</v>
      </c>
      <c r="F22" s="132"/>
      <c r="G22" s="133"/>
      <c r="H22" s="133"/>
      <c r="I22" s="197"/>
    </row>
    <row r="23" spans="1:9" s="53" customFormat="1" x14ac:dyDescent="0.25">
      <c r="A23" s="199"/>
      <c r="B23" s="199" t="s">
        <v>1003</v>
      </c>
      <c r="C23" s="200"/>
      <c r="D23" s="200"/>
      <c r="E23" s="231" t="s">
        <v>708</v>
      </c>
      <c r="F23" s="133" t="s">
        <v>371</v>
      </c>
      <c r="G23" s="133" t="s">
        <v>610</v>
      </c>
      <c r="H23" s="133" t="s">
        <v>611</v>
      </c>
      <c r="I23" s="197">
        <v>200000</v>
      </c>
    </row>
    <row r="24" spans="1:9" s="53" customFormat="1" ht="26.4" x14ac:dyDescent="0.25">
      <c r="A24" s="199"/>
      <c r="B24" s="199"/>
      <c r="C24" s="200"/>
      <c r="D24" s="200"/>
      <c r="E24" s="231" t="s">
        <v>773</v>
      </c>
      <c r="F24" s="208" t="s">
        <v>253</v>
      </c>
      <c r="G24" s="204">
        <f>I23</f>
        <v>200000</v>
      </c>
      <c r="H24" s="485"/>
      <c r="I24" s="197">
        <f>G24*H24</f>
        <v>0</v>
      </c>
    </row>
    <row r="25" spans="1:9" s="53" customFormat="1" x14ac:dyDescent="0.25">
      <c r="A25" s="211"/>
      <c r="B25" s="211"/>
      <c r="C25" s="291"/>
      <c r="D25" s="291"/>
      <c r="E25" s="295"/>
      <c r="F25" s="292"/>
      <c r="G25" s="293"/>
      <c r="H25" s="294"/>
      <c r="I25" s="214"/>
    </row>
    <row r="26" spans="1:9" s="53" customFormat="1" x14ac:dyDescent="0.25">
      <c r="A26" s="211"/>
      <c r="B26" s="211"/>
      <c r="C26" s="291"/>
      <c r="D26" s="291"/>
      <c r="E26" s="295"/>
      <c r="F26" s="292"/>
      <c r="G26" s="293"/>
      <c r="H26" s="294"/>
      <c r="I26" s="214"/>
    </row>
    <row r="27" spans="1:9" s="53" customFormat="1" x14ac:dyDescent="0.25">
      <c r="A27" s="211"/>
      <c r="B27" s="211"/>
      <c r="C27" s="291"/>
      <c r="D27" s="291"/>
      <c r="E27" s="295"/>
      <c r="F27" s="292"/>
      <c r="G27" s="293"/>
      <c r="H27" s="294"/>
      <c r="I27" s="214"/>
    </row>
    <row r="28" spans="1:9" s="53" customFormat="1" x14ac:dyDescent="0.25">
      <c r="A28" s="211"/>
      <c r="B28" s="211"/>
      <c r="C28" s="291"/>
      <c r="D28" s="291"/>
      <c r="E28" s="295"/>
      <c r="F28" s="292"/>
      <c r="G28" s="293"/>
      <c r="H28" s="294"/>
      <c r="I28" s="214"/>
    </row>
    <row r="29" spans="1:9" s="53" customFormat="1" x14ac:dyDescent="0.25">
      <c r="A29" s="211"/>
      <c r="B29" s="211"/>
      <c r="C29" s="291"/>
      <c r="D29" s="291"/>
      <c r="E29" s="295"/>
      <c r="F29" s="292"/>
      <c r="G29" s="293"/>
      <c r="H29" s="294"/>
      <c r="I29" s="214"/>
    </row>
    <row r="30" spans="1:9" s="53" customFormat="1" x14ac:dyDescent="0.25">
      <c r="A30" s="211"/>
      <c r="B30" s="211"/>
      <c r="C30" s="291"/>
      <c r="D30" s="291"/>
      <c r="E30" s="295"/>
      <c r="F30" s="292"/>
      <c r="G30" s="293"/>
      <c r="H30" s="294"/>
      <c r="I30" s="214"/>
    </row>
    <row r="31" spans="1:9" x14ac:dyDescent="0.25">
      <c r="A31" s="174" t="s">
        <v>12</v>
      </c>
      <c r="B31" s="174"/>
      <c r="C31" s="174"/>
      <c r="D31" s="174"/>
      <c r="E31" s="174"/>
      <c r="F31" s="210"/>
      <c r="G31" s="192"/>
      <c r="H31" s="192"/>
      <c r="I31" s="179">
        <f>SUM(I5:I30)</f>
        <v>3400000</v>
      </c>
    </row>
    <row r="32" spans="1:9" x14ac:dyDescent="0.25">
      <c r="F32" s="212"/>
    </row>
    <row r="1048307" spans="6:6" x14ac:dyDescent="0.25">
      <c r="F1048307" s="63"/>
    </row>
  </sheetData>
  <customSheetViews>
    <customSheetView guid="{D9A5B569-290F-4F90-A43F-DD82022D6BA1}" showPageBreaks="1" printArea="1" view="pageBreakPreview" topLeftCell="A12">
      <selection activeCell="K14" sqref="K14"/>
      <pageMargins left="0.74803149606299213" right="0.74803149606299213" top="0.98425196850393704" bottom="0.98425196850393704" header="0.51181102362204722" footer="0.51181102362204722"/>
      <pageSetup paperSize="9" scale="55" firstPageNumber="14" orientation="portrait" useFirstPageNumber="1" r:id="rId1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  <customSheetView guid="{5F332EA1-66F9-4534-98C2-3792B5EB04BE}" showPageBreaks="1" printArea="1" view="pageBreakPreview">
      <selection activeCell="E20" sqref="E20"/>
      <pageMargins left="0.74803149606299213" right="0.74803149606299213" top="0.98425196850393704" bottom="0.98425196850393704" header="0.51181102362204722" footer="0.51181102362204722"/>
      <pageSetup paperSize="9" scale="55" firstPageNumber="14" orientation="portrait" useFirstPageNumber="1" r:id="rId2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</customSheetViews>
  <mergeCells count="1">
    <mergeCell ref="F1:I1"/>
  </mergeCells>
  <pageMargins left="0.74803149606299213" right="0.74803149606299213" top="0.98425196850393704" bottom="0.98425196850393704" header="0.51181102362204722" footer="0.51181102362204722"/>
  <pageSetup paperSize="9" scale="55" firstPageNumber="14" orientation="portrait" useFirstPageNumber="1" r:id="rId3"/>
  <headerFooter alignWithMargins="0">
    <oddHeader>&amp;LCONTRACT SANRAL C.002-0.29-2018/1
FOR TRAINING AND CONSTRUCTION MANAGEMENT OF COMMUNITIES AND SMME CONTRACTORS ON OR NEAR NATIONAL ROAD R.573, SECTION 3 FROM KM 6.50 TO KM 13.30 - FROM SLOVO TO MOUTSIYA MALL</oddHeader>
    <oddFooter>&amp;RC-&amp;P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95">
    <tabColor rgb="FF00B0F0"/>
  </sheetPr>
  <dimension ref="A1:K58"/>
  <sheetViews>
    <sheetView view="pageBreakPreview" zoomScaleNormal="100" zoomScaleSheetLayoutView="100" workbookViewId="0">
      <selection activeCell="H12" sqref="H12"/>
    </sheetView>
  </sheetViews>
  <sheetFormatPr defaultRowHeight="13.2" x14ac:dyDescent="0.25"/>
  <cols>
    <col min="1" max="1" width="9.33203125" style="50" customWidth="1"/>
    <col min="2" max="3" width="3.88671875" style="50" customWidth="1"/>
    <col min="4" max="4" width="40.6640625" style="50" customWidth="1"/>
    <col min="5" max="5" width="25.5546875" style="50" customWidth="1"/>
    <col min="6" max="8" width="20.6640625" style="50" customWidth="1"/>
    <col min="9" max="257" width="9.109375" style="50"/>
    <col min="258" max="258" width="9.33203125" style="50" customWidth="1"/>
    <col min="259" max="259" width="6.6640625" style="50" customWidth="1"/>
    <col min="260" max="260" width="40.6640625" style="50" customWidth="1"/>
    <col min="261" max="264" width="9.33203125" style="50" customWidth="1"/>
    <col min="265" max="513" width="9.109375" style="50"/>
    <col min="514" max="514" width="9.33203125" style="50" customWidth="1"/>
    <col min="515" max="515" width="6.6640625" style="50" customWidth="1"/>
    <col min="516" max="516" width="40.6640625" style="50" customWidth="1"/>
    <col min="517" max="520" width="9.33203125" style="50" customWidth="1"/>
    <col min="521" max="769" width="9.109375" style="50"/>
    <col min="770" max="770" width="9.33203125" style="50" customWidth="1"/>
    <col min="771" max="771" width="6.6640625" style="50" customWidth="1"/>
    <col min="772" max="772" width="40.6640625" style="50" customWidth="1"/>
    <col min="773" max="776" width="9.33203125" style="50" customWidth="1"/>
    <col min="777" max="1025" width="9.109375" style="50"/>
    <col min="1026" max="1026" width="9.33203125" style="50" customWidth="1"/>
    <col min="1027" max="1027" width="6.6640625" style="50" customWidth="1"/>
    <col min="1028" max="1028" width="40.6640625" style="50" customWidth="1"/>
    <col min="1029" max="1032" width="9.33203125" style="50" customWidth="1"/>
    <col min="1033" max="1281" width="9.109375" style="50"/>
    <col min="1282" max="1282" width="9.33203125" style="50" customWidth="1"/>
    <col min="1283" max="1283" width="6.6640625" style="50" customWidth="1"/>
    <col min="1284" max="1284" width="40.6640625" style="50" customWidth="1"/>
    <col min="1285" max="1288" width="9.33203125" style="50" customWidth="1"/>
    <col min="1289" max="1537" width="9.109375" style="50"/>
    <col min="1538" max="1538" width="9.33203125" style="50" customWidth="1"/>
    <col min="1539" max="1539" width="6.6640625" style="50" customWidth="1"/>
    <col min="1540" max="1540" width="40.6640625" style="50" customWidth="1"/>
    <col min="1541" max="1544" width="9.33203125" style="50" customWidth="1"/>
    <col min="1545" max="1793" width="9.109375" style="50"/>
    <col min="1794" max="1794" width="9.33203125" style="50" customWidth="1"/>
    <col min="1795" max="1795" width="6.6640625" style="50" customWidth="1"/>
    <col min="1796" max="1796" width="40.6640625" style="50" customWidth="1"/>
    <col min="1797" max="1800" width="9.33203125" style="50" customWidth="1"/>
    <col min="1801" max="2049" width="9.109375" style="50"/>
    <col min="2050" max="2050" width="9.33203125" style="50" customWidth="1"/>
    <col min="2051" max="2051" width="6.6640625" style="50" customWidth="1"/>
    <col min="2052" max="2052" width="40.6640625" style="50" customWidth="1"/>
    <col min="2053" max="2056" width="9.33203125" style="50" customWidth="1"/>
    <col min="2057" max="2305" width="9.109375" style="50"/>
    <col min="2306" max="2306" width="9.33203125" style="50" customWidth="1"/>
    <col min="2307" max="2307" width="6.6640625" style="50" customWidth="1"/>
    <col min="2308" max="2308" width="40.6640625" style="50" customWidth="1"/>
    <col min="2309" max="2312" width="9.33203125" style="50" customWidth="1"/>
    <col min="2313" max="2561" width="9.109375" style="50"/>
    <col min="2562" max="2562" width="9.33203125" style="50" customWidth="1"/>
    <col min="2563" max="2563" width="6.6640625" style="50" customWidth="1"/>
    <col min="2564" max="2564" width="40.6640625" style="50" customWidth="1"/>
    <col min="2565" max="2568" width="9.33203125" style="50" customWidth="1"/>
    <col min="2569" max="2817" width="9.109375" style="50"/>
    <col min="2818" max="2818" width="9.33203125" style="50" customWidth="1"/>
    <col min="2819" max="2819" width="6.6640625" style="50" customWidth="1"/>
    <col min="2820" max="2820" width="40.6640625" style="50" customWidth="1"/>
    <col min="2821" max="2824" width="9.33203125" style="50" customWidth="1"/>
    <col min="2825" max="3073" width="9.109375" style="50"/>
    <col min="3074" max="3074" width="9.33203125" style="50" customWidth="1"/>
    <col min="3075" max="3075" width="6.6640625" style="50" customWidth="1"/>
    <col min="3076" max="3076" width="40.6640625" style="50" customWidth="1"/>
    <col min="3077" max="3080" width="9.33203125" style="50" customWidth="1"/>
    <col min="3081" max="3329" width="9.109375" style="50"/>
    <col min="3330" max="3330" width="9.33203125" style="50" customWidth="1"/>
    <col min="3331" max="3331" width="6.6640625" style="50" customWidth="1"/>
    <col min="3332" max="3332" width="40.6640625" style="50" customWidth="1"/>
    <col min="3333" max="3336" width="9.33203125" style="50" customWidth="1"/>
    <col min="3337" max="3585" width="9.109375" style="50"/>
    <col min="3586" max="3586" width="9.33203125" style="50" customWidth="1"/>
    <col min="3587" max="3587" width="6.6640625" style="50" customWidth="1"/>
    <col min="3588" max="3588" width="40.6640625" style="50" customWidth="1"/>
    <col min="3589" max="3592" width="9.33203125" style="50" customWidth="1"/>
    <col min="3593" max="3841" width="9.109375" style="50"/>
    <col min="3842" max="3842" width="9.33203125" style="50" customWidth="1"/>
    <col min="3843" max="3843" width="6.6640625" style="50" customWidth="1"/>
    <col min="3844" max="3844" width="40.6640625" style="50" customWidth="1"/>
    <col min="3845" max="3848" width="9.33203125" style="50" customWidth="1"/>
    <col min="3849" max="4097" width="9.109375" style="50"/>
    <col min="4098" max="4098" width="9.33203125" style="50" customWidth="1"/>
    <col min="4099" max="4099" width="6.6640625" style="50" customWidth="1"/>
    <col min="4100" max="4100" width="40.6640625" style="50" customWidth="1"/>
    <col min="4101" max="4104" width="9.33203125" style="50" customWidth="1"/>
    <col min="4105" max="4353" width="9.109375" style="50"/>
    <col min="4354" max="4354" width="9.33203125" style="50" customWidth="1"/>
    <col min="4355" max="4355" width="6.6640625" style="50" customWidth="1"/>
    <col min="4356" max="4356" width="40.6640625" style="50" customWidth="1"/>
    <col min="4357" max="4360" width="9.33203125" style="50" customWidth="1"/>
    <col min="4361" max="4609" width="9.109375" style="50"/>
    <col min="4610" max="4610" width="9.33203125" style="50" customWidth="1"/>
    <col min="4611" max="4611" width="6.6640625" style="50" customWidth="1"/>
    <col min="4612" max="4612" width="40.6640625" style="50" customWidth="1"/>
    <col min="4613" max="4616" width="9.33203125" style="50" customWidth="1"/>
    <col min="4617" max="4865" width="9.109375" style="50"/>
    <col min="4866" max="4866" width="9.33203125" style="50" customWidth="1"/>
    <col min="4867" max="4867" width="6.6640625" style="50" customWidth="1"/>
    <col min="4868" max="4868" width="40.6640625" style="50" customWidth="1"/>
    <col min="4869" max="4872" width="9.33203125" style="50" customWidth="1"/>
    <col min="4873" max="5121" width="9.109375" style="50"/>
    <col min="5122" max="5122" width="9.33203125" style="50" customWidth="1"/>
    <col min="5123" max="5123" width="6.6640625" style="50" customWidth="1"/>
    <col min="5124" max="5124" width="40.6640625" style="50" customWidth="1"/>
    <col min="5125" max="5128" width="9.33203125" style="50" customWidth="1"/>
    <col min="5129" max="5377" width="9.109375" style="50"/>
    <col min="5378" max="5378" width="9.33203125" style="50" customWidth="1"/>
    <col min="5379" max="5379" width="6.6640625" style="50" customWidth="1"/>
    <col min="5380" max="5380" width="40.6640625" style="50" customWidth="1"/>
    <col min="5381" max="5384" width="9.33203125" style="50" customWidth="1"/>
    <col min="5385" max="5633" width="9.109375" style="50"/>
    <col min="5634" max="5634" width="9.33203125" style="50" customWidth="1"/>
    <col min="5635" max="5635" width="6.6640625" style="50" customWidth="1"/>
    <col min="5636" max="5636" width="40.6640625" style="50" customWidth="1"/>
    <col min="5637" max="5640" width="9.33203125" style="50" customWidth="1"/>
    <col min="5641" max="5889" width="9.109375" style="50"/>
    <col min="5890" max="5890" width="9.33203125" style="50" customWidth="1"/>
    <col min="5891" max="5891" width="6.6640625" style="50" customWidth="1"/>
    <col min="5892" max="5892" width="40.6640625" style="50" customWidth="1"/>
    <col min="5893" max="5896" width="9.33203125" style="50" customWidth="1"/>
    <col min="5897" max="6145" width="9.109375" style="50"/>
    <col min="6146" max="6146" width="9.33203125" style="50" customWidth="1"/>
    <col min="6147" max="6147" width="6.6640625" style="50" customWidth="1"/>
    <col min="6148" max="6148" width="40.6640625" style="50" customWidth="1"/>
    <col min="6149" max="6152" width="9.33203125" style="50" customWidth="1"/>
    <col min="6153" max="6401" width="9.109375" style="50"/>
    <col min="6402" max="6402" width="9.33203125" style="50" customWidth="1"/>
    <col min="6403" max="6403" width="6.6640625" style="50" customWidth="1"/>
    <col min="6404" max="6404" width="40.6640625" style="50" customWidth="1"/>
    <col min="6405" max="6408" width="9.33203125" style="50" customWidth="1"/>
    <col min="6409" max="6657" width="9.109375" style="50"/>
    <col min="6658" max="6658" width="9.33203125" style="50" customWidth="1"/>
    <col min="6659" max="6659" width="6.6640625" style="50" customWidth="1"/>
    <col min="6660" max="6660" width="40.6640625" style="50" customWidth="1"/>
    <col min="6661" max="6664" width="9.33203125" style="50" customWidth="1"/>
    <col min="6665" max="6913" width="9.109375" style="50"/>
    <col min="6914" max="6914" width="9.33203125" style="50" customWidth="1"/>
    <col min="6915" max="6915" width="6.6640625" style="50" customWidth="1"/>
    <col min="6916" max="6916" width="40.6640625" style="50" customWidth="1"/>
    <col min="6917" max="6920" width="9.33203125" style="50" customWidth="1"/>
    <col min="6921" max="7169" width="9.109375" style="50"/>
    <col min="7170" max="7170" width="9.33203125" style="50" customWidth="1"/>
    <col min="7171" max="7171" width="6.6640625" style="50" customWidth="1"/>
    <col min="7172" max="7172" width="40.6640625" style="50" customWidth="1"/>
    <col min="7173" max="7176" width="9.33203125" style="50" customWidth="1"/>
    <col min="7177" max="7425" width="9.109375" style="50"/>
    <col min="7426" max="7426" width="9.33203125" style="50" customWidth="1"/>
    <col min="7427" max="7427" width="6.6640625" style="50" customWidth="1"/>
    <col min="7428" max="7428" width="40.6640625" style="50" customWidth="1"/>
    <col min="7429" max="7432" width="9.33203125" style="50" customWidth="1"/>
    <col min="7433" max="7681" width="9.109375" style="50"/>
    <col min="7682" max="7682" width="9.33203125" style="50" customWidth="1"/>
    <col min="7683" max="7683" width="6.6640625" style="50" customWidth="1"/>
    <col min="7684" max="7684" width="40.6640625" style="50" customWidth="1"/>
    <col min="7685" max="7688" width="9.33203125" style="50" customWidth="1"/>
    <col min="7689" max="7937" width="9.109375" style="50"/>
    <col min="7938" max="7938" width="9.33203125" style="50" customWidth="1"/>
    <col min="7939" max="7939" width="6.6640625" style="50" customWidth="1"/>
    <col min="7940" max="7940" width="40.6640625" style="50" customWidth="1"/>
    <col min="7941" max="7944" width="9.33203125" style="50" customWidth="1"/>
    <col min="7945" max="8193" width="9.109375" style="50"/>
    <col min="8194" max="8194" width="9.33203125" style="50" customWidth="1"/>
    <col min="8195" max="8195" width="6.6640625" style="50" customWidth="1"/>
    <col min="8196" max="8196" width="40.6640625" style="50" customWidth="1"/>
    <col min="8197" max="8200" width="9.33203125" style="50" customWidth="1"/>
    <col min="8201" max="8449" width="9.109375" style="50"/>
    <col min="8450" max="8450" width="9.33203125" style="50" customWidth="1"/>
    <col min="8451" max="8451" width="6.6640625" style="50" customWidth="1"/>
    <col min="8452" max="8452" width="40.6640625" style="50" customWidth="1"/>
    <col min="8453" max="8456" width="9.33203125" style="50" customWidth="1"/>
    <col min="8457" max="8705" width="9.109375" style="50"/>
    <col min="8706" max="8706" width="9.33203125" style="50" customWidth="1"/>
    <col min="8707" max="8707" width="6.6640625" style="50" customWidth="1"/>
    <col min="8708" max="8708" width="40.6640625" style="50" customWidth="1"/>
    <col min="8709" max="8712" width="9.33203125" style="50" customWidth="1"/>
    <col min="8713" max="8961" width="9.109375" style="50"/>
    <col min="8962" max="8962" width="9.33203125" style="50" customWidth="1"/>
    <col min="8963" max="8963" width="6.6640625" style="50" customWidth="1"/>
    <col min="8964" max="8964" width="40.6640625" style="50" customWidth="1"/>
    <col min="8965" max="8968" width="9.33203125" style="50" customWidth="1"/>
    <col min="8969" max="9217" width="9.109375" style="50"/>
    <col min="9218" max="9218" width="9.33203125" style="50" customWidth="1"/>
    <col min="9219" max="9219" width="6.6640625" style="50" customWidth="1"/>
    <col min="9220" max="9220" width="40.6640625" style="50" customWidth="1"/>
    <col min="9221" max="9224" width="9.33203125" style="50" customWidth="1"/>
    <col min="9225" max="9473" width="9.109375" style="50"/>
    <col min="9474" max="9474" width="9.33203125" style="50" customWidth="1"/>
    <col min="9475" max="9475" width="6.6640625" style="50" customWidth="1"/>
    <col min="9476" max="9476" width="40.6640625" style="50" customWidth="1"/>
    <col min="9477" max="9480" width="9.33203125" style="50" customWidth="1"/>
    <col min="9481" max="9729" width="9.109375" style="50"/>
    <col min="9730" max="9730" width="9.33203125" style="50" customWidth="1"/>
    <col min="9731" max="9731" width="6.6640625" style="50" customWidth="1"/>
    <col min="9732" max="9732" width="40.6640625" style="50" customWidth="1"/>
    <col min="9733" max="9736" width="9.33203125" style="50" customWidth="1"/>
    <col min="9737" max="9985" width="9.109375" style="50"/>
    <col min="9986" max="9986" width="9.33203125" style="50" customWidth="1"/>
    <col min="9987" max="9987" width="6.6640625" style="50" customWidth="1"/>
    <col min="9988" max="9988" width="40.6640625" style="50" customWidth="1"/>
    <col min="9989" max="9992" width="9.33203125" style="50" customWidth="1"/>
    <col min="9993" max="10241" width="9.109375" style="50"/>
    <col min="10242" max="10242" width="9.33203125" style="50" customWidth="1"/>
    <col min="10243" max="10243" width="6.6640625" style="50" customWidth="1"/>
    <col min="10244" max="10244" width="40.6640625" style="50" customWidth="1"/>
    <col min="10245" max="10248" width="9.33203125" style="50" customWidth="1"/>
    <col min="10249" max="10497" width="9.109375" style="50"/>
    <col min="10498" max="10498" width="9.33203125" style="50" customWidth="1"/>
    <col min="10499" max="10499" width="6.6640625" style="50" customWidth="1"/>
    <col min="10500" max="10500" width="40.6640625" style="50" customWidth="1"/>
    <col min="10501" max="10504" width="9.33203125" style="50" customWidth="1"/>
    <col min="10505" max="10753" width="9.109375" style="50"/>
    <col min="10754" max="10754" width="9.33203125" style="50" customWidth="1"/>
    <col min="10755" max="10755" width="6.6640625" style="50" customWidth="1"/>
    <col min="10756" max="10756" width="40.6640625" style="50" customWidth="1"/>
    <col min="10757" max="10760" width="9.33203125" style="50" customWidth="1"/>
    <col min="10761" max="11009" width="9.109375" style="50"/>
    <col min="11010" max="11010" width="9.33203125" style="50" customWidth="1"/>
    <col min="11011" max="11011" width="6.6640625" style="50" customWidth="1"/>
    <col min="11012" max="11012" width="40.6640625" style="50" customWidth="1"/>
    <col min="11013" max="11016" width="9.33203125" style="50" customWidth="1"/>
    <col min="11017" max="11265" width="9.109375" style="50"/>
    <col min="11266" max="11266" width="9.33203125" style="50" customWidth="1"/>
    <col min="11267" max="11267" width="6.6640625" style="50" customWidth="1"/>
    <col min="11268" max="11268" width="40.6640625" style="50" customWidth="1"/>
    <col min="11269" max="11272" width="9.33203125" style="50" customWidth="1"/>
    <col min="11273" max="11521" width="9.109375" style="50"/>
    <col min="11522" max="11522" width="9.33203125" style="50" customWidth="1"/>
    <col min="11523" max="11523" width="6.6640625" style="50" customWidth="1"/>
    <col min="11524" max="11524" width="40.6640625" style="50" customWidth="1"/>
    <col min="11525" max="11528" width="9.33203125" style="50" customWidth="1"/>
    <col min="11529" max="11777" width="9.109375" style="50"/>
    <col min="11778" max="11778" width="9.33203125" style="50" customWidth="1"/>
    <col min="11779" max="11779" width="6.6640625" style="50" customWidth="1"/>
    <col min="11780" max="11780" width="40.6640625" style="50" customWidth="1"/>
    <col min="11781" max="11784" width="9.33203125" style="50" customWidth="1"/>
    <col min="11785" max="12033" width="9.109375" style="50"/>
    <col min="12034" max="12034" width="9.33203125" style="50" customWidth="1"/>
    <col min="12035" max="12035" width="6.6640625" style="50" customWidth="1"/>
    <col min="12036" max="12036" width="40.6640625" style="50" customWidth="1"/>
    <col min="12037" max="12040" width="9.33203125" style="50" customWidth="1"/>
    <col min="12041" max="12289" width="9.109375" style="50"/>
    <col min="12290" max="12290" width="9.33203125" style="50" customWidth="1"/>
    <col min="12291" max="12291" width="6.6640625" style="50" customWidth="1"/>
    <col min="12292" max="12292" width="40.6640625" style="50" customWidth="1"/>
    <col min="12293" max="12296" width="9.33203125" style="50" customWidth="1"/>
    <col min="12297" max="12545" width="9.109375" style="50"/>
    <col min="12546" max="12546" width="9.33203125" style="50" customWidth="1"/>
    <col min="12547" max="12547" width="6.6640625" style="50" customWidth="1"/>
    <col min="12548" max="12548" width="40.6640625" style="50" customWidth="1"/>
    <col min="12549" max="12552" width="9.33203125" style="50" customWidth="1"/>
    <col min="12553" max="12801" width="9.109375" style="50"/>
    <col min="12802" max="12802" width="9.33203125" style="50" customWidth="1"/>
    <col min="12803" max="12803" width="6.6640625" style="50" customWidth="1"/>
    <col min="12804" max="12804" width="40.6640625" style="50" customWidth="1"/>
    <col min="12805" max="12808" width="9.33203125" style="50" customWidth="1"/>
    <col min="12809" max="13057" width="9.109375" style="50"/>
    <col min="13058" max="13058" width="9.33203125" style="50" customWidth="1"/>
    <col min="13059" max="13059" width="6.6640625" style="50" customWidth="1"/>
    <col min="13060" max="13060" width="40.6640625" style="50" customWidth="1"/>
    <col min="13061" max="13064" width="9.33203125" style="50" customWidth="1"/>
    <col min="13065" max="13313" width="9.109375" style="50"/>
    <col min="13314" max="13314" width="9.33203125" style="50" customWidth="1"/>
    <col min="13315" max="13315" width="6.6640625" style="50" customWidth="1"/>
    <col min="13316" max="13316" width="40.6640625" style="50" customWidth="1"/>
    <col min="13317" max="13320" width="9.33203125" style="50" customWidth="1"/>
    <col min="13321" max="13569" width="9.109375" style="50"/>
    <col min="13570" max="13570" width="9.33203125" style="50" customWidth="1"/>
    <col min="13571" max="13571" width="6.6640625" style="50" customWidth="1"/>
    <col min="13572" max="13572" width="40.6640625" style="50" customWidth="1"/>
    <col min="13573" max="13576" width="9.33203125" style="50" customWidth="1"/>
    <col min="13577" max="13825" width="9.109375" style="50"/>
    <col min="13826" max="13826" width="9.33203125" style="50" customWidth="1"/>
    <col min="13827" max="13827" width="6.6640625" style="50" customWidth="1"/>
    <col min="13828" max="13828" width="40.6640625" style="50" customWidth="1"/>
    <col min="13829" max="13832" width="9.33203125" style="50" customWidth="1"/>
    <col min="13833" max="14081" width="9.109375" style="50"/>
    <col min="14082" max="14082" width="9.33203125" style="50" customWidth="1"/>
    <col min="14083" max="14083" width="6.6640625" style="50" customWidth="1"/>
    <col min="14084" max="14084" width="40.6640625" style="50" customWidth="1"/>
    <col min="14085" max="14088" width="9.33203125" style="50" customWidth="1"/>
    <col min="14089" max="14337" width="9.109375" style="50"/>
    <col min="14338" max="14338" width="9.33203125" style="50" customWidth="1"/>
    <col min="14339" max="14339" width="6.6640625" style="50" customWidth="1"/>
    <col min="14340" max="14340" width="40.6640625" style="50" customWidth="1"/>
    <col min="14341" max="14344" width="9.33203125" style="50" customWidth="1"/>
    <col min="14345" max="14593" width="9.109375" style="50"/>
    <col min="14594" max="14594" width="9.33203125" style="50" customWidth="1"/>
    <col min="14595" max="14595" width="6.6640625" style="50" customWidth="1"/>
    <col min="14596" max="14596" width="40.6640625" style="50" customWidth="1"/>
    <col min="14597" max="14600" width="9.33203125" style="50" customWidth="1"/>
    <col min="14601" max="14849" width="9.109375" style="50"/>
    <col min="14850" max="14850" width="9.33203125" style="50" customWidth="1"/>
    <col min="14851" max="14851" width="6.6640625" style="50" customWidth="1"/>
    <col min="14852" max="14852" width="40.6640625" style="50" customWidth="1"/>
    <col min="14853" max="14856" width="9.33203125" style="50" customWidth="1"/>
    <col min="14857" max="15105" width="9.109375" style="50"/>
    <col min="15106" max="15106" width="9.33203125" style="50" customWidth="1"/>
    <col min="15107" max="15107" width="6.6640625" style="50" customWidth="1"/>
    <col min="15108" max="15108" width="40.6640625" style="50" customWidth="1"/>
    <col min="15109" max="15112" width="9.33203125" style="50" customWidth="1"/>
    <col min="15113" max="15361" width="9.109375" style="50"/>
    <col min="15362" max="15362" width="9.33203125" style="50" customWidth="1"/>
    <col min="15363" max="15363" width="6.6640625" style="50" customWidth="1"/>
    <col min="15364" max="15364" width="40.6640625" style="50" customWidth="1"/>
    <col min="15365" max="15368" width="9.33203125" style="50" customWidth="1"/>
    <col min="15369" max="15617" width="9.109375" style="50"/>
    <col min="15618" max="15618" width="9.33203125" style="50" customWidth="1"/>
    <col min="15619" max="15619" width="6.6640625" style="50" customWidth="1"/>
    <col min="15620" max="15620" width="40.6640625" style="50" customWidth="1"/>
    <col min="15621" max="15624" width="9.33203125" style="50" customWidth="1"/>
    <col min="15625" max="15873" width="9.109375" style="50"/>
    <col min="15874" max="15874" width="9.33203125" style="50" customWidth="1"/>
    <col min="15875" max="15875" width="6.6640625" style="50" customWidth="1"/>
    <col min="15876" max="15876" width="40.6640625" style="50" customWidth="1"/>
    <col min="15877" max="15880" width="9.33203125" style="50" customWidth="1"/>
    <col min="15881" max="16129" width="9.109375" style="50"/>
    <col min="16130" max="16130" width="9.33203125" style="50" customWidth="1"/>
    <col min="16131" max="16131" width="6.6640625" style="50" customWidth="1"/>
    <col min="16132" max="16132" width="40.6640625" style="50" customWidth="1"/>
    <col min="16133" max="16136" width="9.33203125" style="50" customWidth="1"/>
    <col min="16137" max="16384" width="9.109375" style="50"/>
  </cols>
  <sheetData>
    <row r="1" spans="1:9" ht="48" customHeight="1" x14ac:dyDescent="0.25">
      <c r="A1" s="470" t="s">
        <v>811</v>
      </c>
      <c r="B1" s="471"/>
      <c r="C1" s="471"/>
      <c r="D1" s="472"/>
      <c r="E1" s="470" t="s">
        <v>815</v>
      </c>
      <c r="F1" s="471"/>
      <c r="G1" s="471"/>
      <c r="H1" s="472"/>
      <c r="I1" s="327"/>
    </row>
    <row r="2" spans="1:9" s="53" customFormat="1" x14ac:dyDescent="0.25">
      <c r="A2" s="215" t="s">
        <v>0</v>
      </c>
      <c r="B2" s="215"/>
      <c r="C2" s="215"/>
      <c r="D2" s="215" t="s">
        <v>1</v>
      </c>
      <c r="E2" s="215" t="s">
        <v>2</v>
      </c>
      <c r="F2" s="215" t="s">
        <v>3</v>
      </c>
      <c r="G2" s="215" t="s">
        <v>4</v>
      </c>
      <c r="H2" s="215" t="s">
        <v>5</v>
      </c>
      <c r="I2" s="327"/>
    </row>
    <row r="3" spans="1:9" s="53" customFormat="1" x14ac:dyDescent="0.25">
      <c r="A3" s="216"/>
      <c r="B3" s="216"/>
      <c r="C3" s="216"/>
      <c r="D3" s="216"/>
      <c r="E3" s="222"/>
      <c r="F3" s="222"/>
      <c r="G3" s="222"/>
      <c r="H3" s="225"/>
      <c r="I3" s="327"/>
    </row>
    <row r="4" spans="1:9" s="53" customFormat="1" x14ac:dyDescent="0.25">
      <c r="A4" s="216"/>
      <c r="B4" s="216"/>
      <c r="C4" s="216"/>
      <c r="D4" s="216"/>
      <c r="E4" s="222"/>
      <c r="F4" s="222"/>
      <c r="G4" s="222"/>
      <c r="H4" s="225"/>
      <c r="I4" s="327"/>
    </row>
    <row r="5" spans="1:9" x14ac:dyDescent="0.25">
      <c r="A5" s="58" t="s">
        <v>43</v>
      </c>
      <c r="B5" s="54"/>
      <c r="C5" s="54"/>
      <c r="D5" s="155" t="s">
        <v>44</v>
      </c>
      <c r="E5" s="105"/>
      <c r="F5" s="105"/>
      <c r="G5" s="105"/>
      <c r="H5" s="100"/>
      <c r="I5" s="327"/>
    </row>
    <row r="6" spans="1:9" x14ac:dyDescent="0.25">
      <c r="A6" s="54"/>
      <c r="B6" s="63" t="s">
        <v>15</v>
      </c>
      <c r="C6" s="63"/>
      <c r="D6" s="73" t="s">
        <v>549</v>
      </c>
      <c r="E6" s="208" t="s">
        <v>371</v>
      </c>
      <c r="F6" s="105" t="s">
        <v>610</v>
      </c>
      <c r="G6" s="105" t="s">
        <v>611</v>
      </c>
      <c r="H6" s="62">
        <v>744470</v>
      </c>
      <c r="I6" s="327"/>
    </row>
    <row r="7" spans="1:9" ht="26.4" x14ac:dyDescent="0.25">
      <c r="A7" s="58" t="s">
        <v>45</v>
      </c>
      <c r="B7" s="56"/>
      <c r="C7" s="56"/>
      <c r="D7" s="155" t="s">
        <v>46</v>
      </c>
      <c r="E7" s="105"/>
      <c r="F7" s="105"/>
      <c r="G7" s="105"/>
      <c r="H7" s="100"/>
      <c r="I7" s="327"/>
    </row>
    <row r="8" spans="1:9" ht="26.4" x14ac:dyDescent="0.25">
      <c r="A8" s="54"/>
      <c r="B8" s="63" t="s">
        <v>15</v>
      </c>
      <c r="C8" s="63"/>
      <c r="D8" s="73" t="s">
        <v>550</v>
      </c>
      <c r="E8" s="208" t="s">
        <v>371</v>
      </c>
      <c r="F8" s="105" t="s">
        <v>610</v>
      </c>
      <c r="G8" s="105" t="s">
        <v>611</v>
      </c>
      <c r="H8" s="345">
        <v>588000</v>
      </c>
      <c r="I8" s="327"/>
    </row>
    <row r="9" spans="1:9" ht="26.4" x14ac:dyDescent="0.25">
      <c r="A9" s="54"/>
      <c r="B9" s="63" t="s">
        <v>17</v>
      </c>
      <c r="C9" s="63"/>
      <c r="D9" s="73" t="s">
        <v>551</v>
      </c>
      <c r="E9" s="63" t="s">
        <v>253</v>
      </c>
      <c r="F9" s="106">
        <f>H8</f>
        <v>588000</v>
      </c>
      <c r="G9" s="203"/>
      <c r="H9" s="100">
        <f>F9*G9</f>
        <v>0</v>
      </c>
      <c r="I9" s="327"/>
    </row>
    <row r="10" spans="1:9" x14ac:dyDescent="0.25">
      <c r="A10" s="58" t="s">
        <v>47</v>
      </c>
      <c r="B10" s="56"/>
      <c r="C10" s="56"/>
      <c r="D10" s="155" t="s">
        <v>48</v>
      </c>
      <c r="E10" s="105"/>
      <c r="F10" s="105"/>
      <c r="G10" s="105"/>
      <c r="H10" s="100"/>
      <c r="I10" s="327"/>
    </row>
    <row r="11" spans="1:9" ht="39.6" x14ac:dyDescent="0.25">
      <c r="A11" s="54"/>
      <c r="B11" s="63" t="s">
        <v>15</v>
      </c>
      <c r="C11" s="56"/>
      <c r="D11" s="73" t="s">
        <v>552</v>
      </c>
      <c r="E11" s="105"/>
      <c r="F11" s="105"/>
      <c r="G11" s="105"/>
      <c r="H11" s="100"/>
      <c r="I11" s="327"/>
    </row>
    <row r="12" spans="1:9" ht="52.8" x14ac:dyDescent="0.25">
      <c r="A12" s="54"/>
      <c r="B12" s="56"/>
      <c r="C12" s="63" t="s">
        <v>14</v>
      </c>
      <c r="D12" s="73" t="s">
        <v>556</v>
      </c>
      <c r="E12" s="170" t="s">
        <v>298</v>
      </c>
      <c r="F12" s="56">
        <v>15</v>
      </c>
      <c r="G12" s="56"/>
      <c r="H12" s="100">
        <f>F12*G12</f>
        <v>0</v>
      </c>
      <c r="I12" s="327"/>
    </row>
    <row r="13" spans="1:9" ht="52.8" x14ac:dyDescent="0.25">
      <c r="A13" s="54"/>
      <c r="B13" s="56"/>
      <c r="C13" s="63" t="s">
        <v>13</v>
      </c>
      <c r="D13" s="73" t="s">
        <v>557</v>
      </c>
      <c r="E13" s="170" t="s">
        <v>298</v>
      </c>
      <c r="F13" s="56">
        <v>15</v>
      </c>
      <c r="G13" s="56"/>
      <c r="H13" s="100">
        <f>F13*G13</f>
        <v>0</v>
      </c>
      <c r="I13" s="327"/>
    </row>
    <row r="14" spans="1:9" ht="52.8" x14ac:dyDescent="0.25">
      <c r="A14" s="54"/>
      <c r="B14" s="56"/>
      <c r="C14" s="63" t="s">
        <v>26</v>
      </c>
      <c r="D14" s="73" t="s">
        <v>558</v>
      </c>
      <c r="E14" s="170" t="s">
        <v>298</v>
      </c>
      <c r="F14" s="56">
        <v>3</v>
      </c>
      <c r="G14" s="56"/>
      <c r="H14" s="100">
        <f>F14*G14</f>
        <v>0</v>
      </c>
      <c r="I14" s="327"/>
    </row>
    <row r="15" spans="1:9" ht="39.6" x14ac:dyDescent="0.25">
      <c r="A15" s="54"/>
      <c r="B15" s="56"/>
      <c r="C15" s="63" t="s">
        <v>553</v>
      </c>
      <c r="D15" s="73" t="s">
        <v>555</v>
      </c>
      <c r="E15" s="170" t="s">
        <v>298</v>
      </c>
      <c r="F15" s="56">
        <v>8</v>
      </c>
      <c r="G15" s="56"/>
      <c r="H15" s="100">
        <f>F15*G15</f>
        <v>0</v>
      </c>
      <c r="I15" s="327"/>
    </row>
    <row r="16" spans="1:9" x14ac:dyDescent="0.25">
      <c r="A16" s="54"/>
      <c r="B16" s="63" t="s">
        <v>17</v>
      </c>
      <c r="C16" s="56"/>
      <c r="D16" s="73" t="s">
        <v>554</v>
      </c>
      <c r="E16" s="63" t="s">
        <v>42</v>
      </c>
      <c r="F16" s="56">
        <v>8</v>
      </c>
      <c r="G16" s="56"/>
      <c r="H16" s="100">
        <f>F16*G16</f>
        <v>0</v>
      </c>
      <c r="I16" s="327"/>
    </row>
    <row r="17" spans="1:9" ht="26.4" x14ac:dyDescent="0.25">
      <c r="A17" s="58" t="s">
        <v>49</v>
      </c>
      <c r="B17" s="56"/>
      <c r="C17" s="56"/>
      <c r="D17" s="155" t="s">
        <v>50</v>
      </c>
      <c r="E17" s="105"/>
      <c r="F17" s="105"/>
      <c r="G17" s="105"/>
      <c r="H17" s="100"/>
      <c r="I17" s="327"/>
    </row>
    <row r="18" spans="1:9" ht="52.8" x14ac:dyDescent="0.25">
      <c r="A18" s="54"/>
      <c r="B18" s="63" t="s">
        <v>15</v>
      </c>
      <c r="C18" s="54"/>
      <c r="D18" s="73" t="s">
        <v>561</v>
      </c>
      <c r="E18" s="63" t="s">
        <v>42</v>
      </c>
      <c r="F18" s="56">
        <v>18</v>
      </c>
      <c r="G18" s="56"/>
      <c r="H18" s="100">
        <f>F18*G18</f>
        <v>0</v>
      </c>
      <c r="I18" s="327"/>
    </row>
    <row r="19" spans="1:9" ht="19.2" customHeight="1" x14ac:dyDescent="0.25">
      <c r="A19" s="54"/>
      <c r="B19" s="63" t="s">
        <v>17</v>
      </c>
      <c r="C19" s="54"/>
      <c r="D19" s="73" t="s">
        <v>559</v>
      </c>
      <c r="E19" s="63" t="s">
        <v>64</v>
      </c>
      <c r="F19" s="56">
        <v>21</v>
      </c>
      <c r="G19" s="56"/>
      <c r="H19" s="253">
        <f>F19*G19</f>
        <v>0</v>
      </c>
      <c r="I19" s="338"/>
    </row>
    <row r="20" spans="1:9" ht="20.399999999999999" customHeight="1" x14ac:dyDescent="0.25">
      <c r="A20" s="54"/>
      <c r="B20" s="63" t="s">
        <v>30</v>
      </c>
      <c r="C20" s="54"/>
      <c r="D20" s="73" t="s">
        <v>560</v>
      </c>
      <c r="E20" s="63" t="s">
        <v>64</v>
      </c>
      <c r="F20" s="360">
        <v>126</v>
      </c>
      <c r="G20" s="56"/>
      <c r="H20" s="253">
        <f>F20*G20</f>
        <v>0</v>
      </c>
      <c r="I20" s="338"/>
    </row>
    <row r="21" spans="1:9" ht="26.4" x14ac:dyDescent="0.25">
      <c r="A21" s="58" t="s">
        <v>51</v>
      </c>
      <c r="B21" s="54"/>
      <c r="C21" s="54"/>
      <c r="D21" s="155" t="s">
        <v>52</v>
      </c>
      <c r="E21" s="105"/>
      <c r="F21" s="105"/>
      <c r="G21" s="105"/>
      <c r="H21" s="100"/>
      <c r="I21" s="327"/>
    </row>
    <row r="22" spans="1:9" ht="66" x14ac:dyDescent="0.25">
      <c r="A22" s="217"/>
      <c r="B22" s="63" t="s">
        <v>15</v>
      </c>
      <c r="C22" s="217"/>
      <c r="D22" s="73" t="s">
        <v>564</v>
      </c>
      <c r="E22" s="61" t="s">
        <v>295</v>
      </c>
      <c r="F22" s="105" t="s">
        <v>607</v>
      </c>
      <c r="G22" s="105" t="s">
        <v>413</v>
      </c>
      <c r="H22" s="161">
        <f>5%*'C2.3 Summary of Pricing'!G46</f>
        <v>0</v>
      </c>
      <c r="I22" s="327"/>
    </row>
    <row r="23" spans="1:9" ht="26.4" x14ac:dyDescent="0.25">
      <c r="A23" s="217"/>
      <c r="B23" s="63" t="s">
        <v>17</v>
      </c>
      <c r="C23" s="217"/>
      <c r="D23" s="73" t="s">
        <v>562</v>
      </c>
      <c r="E23" s="63" t="s">
        <v>253</v>
      </c>
      <c r="F23" s="106">
        <f>H22</f>
        <v>0</v>
      </c>
      <c r="G23" s="203"/>
      <c r="H23" s="100">
        <f>F23*G23</f>
        <v>0</v>
      </c>
      <c r="I23" s="327"/>
    </row>
    <row r="24" spans="1:9" ht="39.6" x14ac:dyDescent="0.25">
      <c r="A24" s="217"/>
      <c r="B24" s="63" t="s">
        <v>30</v>
      </c>
      <c r="C24" s="217"/>
      <c r="D24" s="73" t="s">
        <v>565</v>
      </c>
      <c r="E24" s="170" t="s">
        <v>11</v>
      </c>
      <c r="F24" s="105">
        <v>1</v>
      </c>
      <c r="G24" s="105"/>
      <c r="H24" s="100">
        <f t="shared" ref="H24:H25" si="0">F24*G24</f>
        <v>0</v>
      </c>
      <c r="I24" s="327"/>
    </row>
    <row r="25" spans="1:9" ht="39.6" x14ac:dyDescent="0.25">
      <c r="A25" s="217"/>
      <c r="B25" s="63" t="s">
        <v>20</v>
      </c>
      <c r="C25" s="217"/>
      <c r="D25" s="73" t="s">
        <v>563</v>
      </c>
      <c r="E25" s="63" t="s">
        <v>11</v>
      </c>
      <c r="F25" s="105">
        <v>1</v>
      </c>
      <c r="G25" s="105"/>
      <c r="H25" s="100">
        <f t="shared" si="0"/>
        <v>0</v>
      </c>
      <c r="I25" s="327"/>
    </row>
    <row r="26" spans="1:9" ht="26.4" x14ac:dyDescent="0.25">
      <c r="A26" s="218" t="s">
        <v>53</v>
      </c>
      <c r="B26" s="217"/>
      <c r="C26" s="217"/>
      <c r="D26" s="155" t="s">
        <v>54</v>
      </c>
      <c r="E26" s="163"/>
      <c r="F26" s="163"/>
      <c r="G26" s="163"/>
      <c r="H26" s="164"/>
      <c r="I26" s="327"/>
    </row>
    <row r="27" spans="1:9" x14ac:dyDescent="0.25">
      <c r="A27" s="217"/>
      <c r="B27" s="63" t="s">
        <v>15</v>
      </c>
      <c r="C27" s="217"/>
      <c r="D27" s="219" t="s">
        <v>566</v>
      </c>
      <c r="E27" s="163"/>
      <c r="F27" s="163"/>
      <c r="G27" s="163"/>
      <c r="H27" s="164"/>
      <c r="I27" s="327"/>
    </row>
    <row r="28" spans="1:9" x14ac:dyDescent="0.25">
      <c r="A28" s="217"/>
      <c r="B28" s="63"/>
      <c r="C28" s="63" t="s">
        <v>13</v>
      </c>
      <c r="D28" s="219" t="s">
        <v>567</v>
      </c>
      <c r="E28" s="207" t="s">
        <v>295</v>
      </c>
      <c r="F28" s="105" t="s">
        <v>607</v>
      </c>
      <c r="G28" s="105" t="s">
        <v>413</v>
      </c>
      <c r="H28" s="379">
        <v>150000</v>
      </c>
      <c r="I28" s="327"/>
    </row>
    <row r="29" spans="1:9" x14ac:dyDescent="0.25">
      <c r="A29" s="217"/>
      <c r="B29" s="63"/>
      <c r="C29" s="63" t="s">
        <v>26</v>
      </c>
      <c r="D29" s="219" t="s">
        <v>568</v>
      </c>
      <c r="E29" s="207" t="s">
        <v>295</v>
      </c>
      <c r="F29" s="105" t="s">
        <v>607</v>
      </c>
      <c r="G29" s="105" t="s">
        <v>413</v>
      </c>
      <c r="H29" s="379">
        <v>200000</v>
      </c>
      <c r="I29" s="327"/>
    </row>
    <row r="30" spans="1:9" ht="26.4" x14ac:dyDescent="0.25">
      <c r="A30" s="217"/>
      <c r="B30" s="63"/>
      <c r="C30" s="63" t="s">
        <v>553</v>
      </c>
      <c r="D30" s="220" t="s">
        <v>772</v>
      </c>
      <c r="E30" s="63" t="s">
        <v>253</v>
      </c>
      <c r="F30" s="106">
        <f>H28+H29</f>
        <v>350000</v>
      </c>
      <c r="G30" s="203"/>
      <c r="H30" s="253">
        <f>F30*G30</f>
        <v>0</v>
      </c>
      <c r="I30" s="327"/>
    </row>
    <row r="31" spans="1:9" x14ac:dyDescent="0.25">
      <c r="A31" s="217"/>
      <c r="B31" s="63" t="s">
        <v>30</v>
      </c>
      <c r="C31" s="217"/>
      <c r="D31" s="219" t="s">
        <v>771</v>
      </c>
      <c r="E31" s="209" t="s">
        <v>295</v>
      </c>
      <c r="F31" s="105" t="s">
        <v>607</v>
      </c>
      <c r="G31" s="105" t="s">
        <v>413</v>
      </c>
      <c r="H31" s="379">
        <v>40000</v>
      </c>
      <c r="I31" s="327"/>
    </row>
    <row r="32" spans="1:9" x14ac:dyDescent="0.25">
      <c r="A32" s="217"/>
      <c r="B32" s="63" t="s">
        <v>20</v>
      </c>
      <c r="C32" s="217"/>
      <c r="D32" s="219" t="s">
        <v>569</v>
      </c>
      <c r="E32" s="209" t="s">
        <v>11</v>
      </c>
      <c r="F32" s="105">
        <v>1</v>
      </c>
      <c r="G32" s="105"/>
      <c r="H32" s="100">
        <f t="shared" ref="H32" si="1">F32*G32</f>
        <v>0</v>
      </c>
      <c r="I32" s="327"/>
    </row>
    <row r="33" spans="1:11" x14ac:dyDescent="0.25">
      <c r="A33" s="217"/>
      <c r="B33" s="63"/>
      <c r="C33" s="217"/>
      <c r="D33" s="219"/>
      <c r="E33" s="209"/>
      <c r="F33" s="105"/>
      <c r="G33" s="105"/>
      <c r="H33" s="161"/>
      <c r="I33" s="327"/>
    </row>
    <row r="34" spans="1:11" x14ac:dyDescent="0.25">
      <c r="A34" s="217"/>
      <c r="B34" s="217"/>
      <c r="C34" s="217"/>
      <c r="D34" s="73"/>
      <c r="E34" s="163"/>
      <c r="F34" s="163"/>
      <c r="G34" s="163"/>
      <c r="H34" s="164"/>
      <c r="I34" s="327"/>
    </row>
    <row r="35" spans="1:11" x14ac:dyDescent="0.25">
      <c r="A35" s="218"/>
      <c r="B35" s="217"/>
      <c r="C35" s="217"/>
      <c r="D35" s="201"/>
      <c r="E35" s="163"/>
      <c r="F35" s="163"/>
      <c r="G35" s="163"/>
      <c r="H35" s="164"/>
      <c r="I35" s="327"/>
    </row>
    <row r="36" spans="1:11" x14ac:dyDescent="0.25">
      <c r="A36" s="86" t="s">
        <v>12</v>
      </c>
      <c r="B36" s="221"/>
      <c r="C36" s="221"/>
      <c r="D36" s="174"/>
      <c r="E36" s="223"/>
      <c r="F36" s="224"/>
      <c r="G36" s="224"/>
      <c r="H36" s="226">
        <f>SUM(H5:H35)</f>
        <v>1722470</v>
      </c>
      <c r="I36" s="327"/>
    </row>
    <row r="37" spans="1:11" x14ac:dyDescent="0.25">
      <c r="I37" s="327"/>
    </row>
    <row r="38" spans="1:11" x14ac:dyDescent="0.25">
      <c r="A38" s="327"/>
      <c r="B38" s="327"/>
      <c r="C38" s="327"/>
      <c r="D38" s="327"/>
      <c r="E38" s="327"/>
      <c r="F38" s="327"/>
      <c r="G38" s="327"/>
      <c r="H38" s="327"/>
      <c r="I38" s="327"/>
      <c r="J38" s="327"/>
      <c r="K38" s="327"/>
    </row>
    <row r="39" spans="1:11" x14ac:dyDescent="0.25">
      <c r="A39" s="327"/>
      <c r="B39" s="327"/>
      <c r="C39" s="327"/>
      <c r="D39" s="327"/>
      <c r="E39" s="327"/>
      <c r="F39" s="327"/>
      <c r="G39" s="327"/>
      <c r="H39" s="327"/>
      <c r="I39" s="327"/>
      <c r="J39" s="327"/>
      <c r="K39" s="327"/>
    </row>
    <row r="40" spans="1:11" x14ac:dyDescent="0.25">
      <c r="A40" s="327"/>
      <c r="B40" s="327"/>
      <c r="C40" s="327"/>
      <c r="D40" s="327"/>
      <c r="E40" s="327"/>
      <c r="F40" s="327"/>
      <c r="G40" s="327"/>
      <c r="H40" s="327"/>
      <c r="I40" s="327"/>
      <c r="J40" s="327"/>
      <c r="K40" s="327"/>
    </row>
    <row r="41" spans="1:11" x14ac:dyDescent="0.25">
      <c r="A41" s="327"/>
      <c r="B41" s="327"/>
      <c r="C41" s="327"/>
      <c r="D41" s="327"/>
      <c r="E41" s="327"/>
      <c r="F41" s="327"/>
      <c r="G41" s="327"/>
      <c r="H41" s="327"/>
      <c r="I41" s="327"/>
      <c r="J41" s="327"/>
      <c r="K41" s="327"/>
    </row>
    <row r="42" spans="1:11" x14ac:dyDescent="0.25">
      <c r="A42" s="327"/>
      <c r="B42" s="327"/>
      <c r="C42" s="327"/>
      <c r="D42" s="327"/>
      <c r="E42" s="327"/>
      <c r="F42" s="327"/>
      <c r="G42" s="327"/>
      <c r="H42" s="327"/>
      <c r="I42" s="327"/>
      <c r="J42" s="327"/>
      <c r="K42" s="327"/>
    </row>
    <row r="43" spans="1:11" x14ac:dyDescent="0.25">
      <c r="A43" s="327"/>
      <c r="B43" s="327"/>
      <c r="C43" s="327"/>
      <c r="D43" s="327"/>
      <c r="E43" s="327"/>
      <c r="F43" s="327"/>
      <c r="G43" s="327"/>
      <c r="H43" s="327"/>
      <c r="I43" s="327"/>
      <c r="J43" s="327"/>
      <c r="K43" s="327"/>
    </row>
    <row r="44" spans="1:11" x14ac:dyDescent="0.25">
      <c r="A44" s="327"/>
      <c r="B44" s="327"/>
      <c r="C44" s="327"/>
      <c r="D44" s="327"/>
      <c r="E44" s="327"/>
      <c r="F44" s="327"/>
      <c r="G44" s="327"/>
      <c r="H44" s="327"/>
      <c r="I44" s="327"/>
      <c r="J44" s="327"/>
      <c r="K44" s="327"/>
    </row>
    <row r="45" spans="1:11" x14ac:dyDescent="0.25">
      <c r="A45" s="327"/>
      <c r="B45" s="327"/>
      <c r="C45" s="327"/>
      <c r="D45" s="327"/>
      <c r="E45" s="327"/>
      <c r="F45" s="327"/>
      <c r="G45" s="327"/>
      <c r="H45" s="327"/>
      <c r="I45" s="327"/>
      <c r="J45" s="327"/>
      <c r="K45" s="327"/>
    </row>
    <row r="46" spans="1:11" x14ac:dyDescent="0.25">
      <c r="A46" s="327"/>
      <c r="B46" s="327"/>
      <c r="C46" s="327"/>
      <c r="D46" s="327"/>
      <c r="E46" s="327"/>
      <c r="F46" s="327"/>
      <c r="G46" s="327"/>
      <c r="H46" s="327"/>
      <c r="I46" s="327"/>
      <c r="J46" s="327"/>
      <c r="K46" s="327"/>
    </row>
    <row r="47" spans="1:11" x14ac:dyDescent="0.25">
      <c r="A47" s="327"/>
      <c r="B47" s="327"/>
      <c r="C47" s="327"/>
      <c r="D47" s="327"/>
      <c r="E47" s="327"/>
      <c r="F47" s="327"/>
      <c r="G47" s="327"/>
      <c r="H47" s="327"/>
      <c r="I47" s="327"/>
      <c r="J47" s="327"/>
      <c r="K47" s="327"/>
    </row>
    <row r="48" spans="1:11" x14ac:dyDescent="0.25">
      <c r="A48" s="327"/>
      <c r="B48" s="327"/>
      <c r="C48" s="327"/>
      <c r="D48" s="327"/>
      <c r="E48" s="327"/>
      <c r="F48" s="327"/>
      <c r="G48" s="329"/>
      <c r="H48" s="327"/>
      <c r="I48" s="327"/>
      <c r="J48" s="327"/>
      <c r="K48" s="327"/>
    </row>
    <row r="49" spans="1:11" x14ac:dyDescent="0.25">
      <c r="A49" s="327"/>
      <c r="B49" s="327"/>
      <c r="C49" s="327"/>
      <c r="D49" s="327"/>
      <c r="E49" s="327"/>
      <c r="F49" s="327"/>
      <c r="G49" s="327"/>
      <c r="H49" s="327"/>
      <c r="I49" s="327"/>
      <c r="J49" s="327"/>
      <c r="K49" s="327"/>
    </row>
    <row r="50" spans="1:11" x14ac:dyDescent="0.25">
      <c r="A50" s="327"/>
      <c r="B50" s="327"/>
      <c r="C50" s="327"/>
      <c r="D50" s="327"/>
      <c r="E50" s="327"/>
      <c r="F50" s="327"/>
      <c r="G50" s="330"/>
      <c r="H50" s="327"/>
      <c r="I50" s="327"/>
      <c r="J50" s="327"/>
      <c r="K50" s="327"/>
    </row>
    <row r="51" spans="1:11" x14ac:dyDescent="0.25">
      <c r="A51" s="327"/>
      <c r="B51" s="327"/>
      <c r="C51" s="327"/>
      <c r="D51" s="327"/>
      <c r="E51" s="327"/>
      <c r="F51" s="327"/>
      <c r="G51" s="327"/>
      <c r="H51" s="327"/>
      <c r="I51" s="327"/>
      <c r="J51" s="327"/>
      <c r="K51" s="327"/>
    </row>
    <row r="52" spans="1:11" x14ac:dyDescent="0.25">
      <c r="A52" s="327"/>
      <c r="B52" s="327"/>
      <c r="C52" s="327"/>
      <c r="D52" s="327"/>
      <c r="E52" s="327"/>
      <c r="F52" s="327"/>
      <c r="G52" s="331"/>
      <c r="H52" s="327"/>
      <c r="I52" s="327"/>
      <c r="J52" s="327"/>
      <c r="K52" s="327"/>
    </row>
    <row r="53" spans="1:11" x14ac:dyDescent="0.25">
      <c r="A53" s="327"/>
      <c r="B53" s="327"/>
      <c r="C53" s="327"/>
      <c r="D53" s="327"/>
      <c r="E53" s="327"/>
      <c r="F53" s="327"/>
      <c r="G53" s="327"/>
      <c r="H53" s="327"/>
      <c r="I53" s="327"/>
      <c r="J53" s="327"/>
      <c r="K53" s="327"/>
    </row>
    <row r="54" spans="1:11" x14ac:dyDescent="0.25">
      <c r="A54" s="327"/>
      <c r="B54" s="327"/>
      <c r="C54" s="327"/>
      <c r="D54" s="327"/>
      <c r="E54" s="327"/>
      <c r="F54" s="327"/>
      <c r="G54" s="331"/>
      <c r="H54" s="331"/>
      <c r="I54" s="327"/>
      <c r="J54" s="327"/>
      <c r="K54" s="327"/>
    </row>
    <row r="55" spans="1:11" x14ac:dyDescent="0.25">
      <c r="A55" s="327"/>
      <c r="B55" s="327"/>
      <c r="C55" s="327"/>
      <c r="D55" s="327"/>
      <c r="E55" s="327"/>
      <c r="F55" s="327"/>
      <c r="G55" s="327"/>
      <c r="H55" s="327"/>
      <c r="I55" s="327"/>
      <c r="J55" s="327"/>
      <c r="K55" s="327"/>
    </row>
    <row r="56" spans="1:11" x14ac:dyDescent="0.25">
      <c r="A56" s="327"/>
      <c r="B56" s="327"/>
      <c r="C56" s="327"/>
      <c r="D56" s="327"/>
      <c r="E56" s="327"/>
      <c r="F56" s="327"/>
      <c r="G56" s="331"/>
      <c r="H56" s="327"/>
      <c r="I56" s="327"/>
      <c r="J56" s="327"/>
      <c r="K56" s="327"/>
    </row>
    <row r="57" spans="1:11" x14ac:dyDescent="0.25">
      <c r="A57" s="327"/>
      <c r="B57" s="327"/>
      <c r="C57" s="327"/>
      <c r="D57" s="327"/>
      <c r="E57" s="327"/>
      <c r="F57" s="327"/>
      <c r="G57" s="327"/>
      <c r="H57" s="327"/>
      <c r="I57" s="327"/>
      <c r="J57" s="327"/>
      <c r="K57" s="327"/>
    </row>
    <row r="58" spans="1:11" x14ac:dyDescent="0.25">
      <c r="A58" s="327"/>
      <c r="B58" s="327"/>
      <c r="C58" s="327"/>
      <c r="D58" s="327"/>
      <c r="E58" s="327"/>
      <c r="F58" s="327"/>
      <c r="G58" s="331"/>
      <c r="H58" s="327"/>
      <c r="I58" s="327"/>
      <c r="J58" s="327"/>
      <c r="K58" s="327"/>
    </row>
  </sheetData>
  <customSheetViews>
    <customSheetView guid="{D9A5B569-290F-4F90-A43F-DD82022D6BA1}" showPageBreaks="1" printArea="1" view="pageBreakPreview">
      <selection activeCell="H12" sqref="H12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1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  <customSheetView guid="{5F332EA1-66F9-4534-98C2-3792B5EB04BE}" showPageBreaks="1" printArea="1" view="pageBreakPreview" topLeftCell="A22">
      <selection activeCell="H9" sqref="H9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2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</customSheetViews>
  <mergeCells count="2">
    <mergeCell ref="A1:D1"/>
    <mergeCell ref="E1:H1"/>
  </mergeCells>
  <pageMargins left="0.74803149606299213" right="0.74803149606299213" top="0.98425196850393704" bottom="0.98425196850393704" header="0.51181102362204722" footer="0.51181102362204722"/>
  <pageSetup paperSize="9" scale="58" firstPageNumber="14" orientation="portrait" useFirstPageNumber="1" r:id="rId3"/>
  <headerFooter alignWithMargins="0">
    <oddHeader>&amp;LCONTRACT SANRAL C.002-0.29-2018/1
FOR TRAINING AND CONSTRUCTION MANAGEMENT OF COMMUNITIES AND SMME CONTRACTORS ON OR NEAR NATIONAL ROAD R.573, SECTION 3 FROM KM 6.50 TO KM 13.30 - FROM SLOVO TO MOUTSIYA MALL</oddHeader>
    <oddFooter>&amp;RC-&amp;P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97">
    <tabColor rgb="FFFFFF00"/>
  </sheetPr>
  <dimension ref="A1:K70"/>
  <sheetViews>
    <sheetView view="pageBreakPreview" topLeftCell="A43" zoomScaleNormal="100" zoomScaleSheetLayoutView="100" workbookViewId="0">
      <selection activeCell="G30" sqref="G1:G1048576"/>
    </sheetView>
  </sheetViews>
  <sheetFormatPr defaultRowHeight="13.2" x14ac:dyDescent="0.25"/>
  <cols>
    <col min="1" max="1" width="10.44140625" customWidth="1"/>
    <col min="2" max="2" width="74.6640625" customWidth="1"/>
    <col min="3" max="3" width="21.5546875" customWidth="1"/>
    <col min="4" max="4" width="20.6640625" customWidth="1"/>
    <col min="7" max="7" width="14" bestFit="1" customWidth="1"/>
  </cols>
  <sheetData>
    <row r="1" spans="1:4" x14ac:dyDescent="0.25">
      <c r="A1" s="474" t="s">
        <v>62</v>
      </c>
      <c r="B1" s="474"/>
    </row>
    <row r="2" spans="1:4" x14ac:dyDescent="0.25">
      <c r="B2" s="21"/>
    </row>
    <row r="3" spans="1:4" x14ac:dyDescent="0.25">
      <c r="A3" s="308" t="s">
        <v>792</v>
      </c>
      <c r="B3" s="309"/>
    </row>
    <row r="4" spans="1:4" x14ac:dyDescent="0.25">
      <c r="A4" s="311" t="s">
        <v>751</v>
      </c>
      <c r="B4" s="311" t="s">
        <v>709</v>
      </c>
      <c r="C4" s="353">
        <f>D4</f>
        <v>4090000</v>
      </c>
      <c r="D4" s="339">
        <f>'Schedule A'!H58</f>
        <v>4090000</v>
      </c>
    </row>
    <row r="5" spans="1:4" x14ac:dyDescent="0.25">
      <c r="A5" s="311"/>
      <c r="B5" s="311"/>
    </row>
    <row r="6" spans="1:4" x14ac:dyDescent="0.25">
      <c r="A6" s="308" t="s">
        <v>812</v>
      </c>
      <c r="B6" s="309"/>
    </row>
    <row r="7" spans="1:4" ht="43.2" customHeight="1" x14ac:dyDescent="0.25">
      <c r="A7" s="476" t="s">
        <v>816</v>
      </c>
      <c r="B7" s="476"/>
    </row>
    <row r="8" spans="1:4" x14ac:dyDescent="0.25">
      <c r="A8" s="475" t="s">
        <v>600</v>
      </c>
      <c r="B8" s="475"/>
    </row>
    <row r="9" spans="1:4" x14ac:dyDescent="0.25">
      <c r="A9" s="312" t="s">
        <v>65</v>
      </c>
      <c r="B9" s="313" t="s">
        <v>16</v>
      </c>
      <c r="C9" s="42">
        <f>'C1.2'!H65</f>
        <v>1345000</v>
      </c>
    </row>
    <row r="10" spans="1:4" x14ac:dyDescent="0.25">
      <c r="A10" s="312" t="s">
        <v>141</v>
      </c>
      <c r="B10" s="313" t="s">
        <v>142</v>
      </c>
      <c r="C10" s="42">
        <f>'C1.3'!H31</f>
        <v>1505000</v>
      </c>
    </row>
    <row r="11" spans="1:4" x14ac:dyDescent="0.25">
      <c r="A11" s="312" t="s">
        <v>151</v>
      </c>
      <c r="B11" s="313" t="s">
        <v>152</v>
      </c>
      <c r="C11" s="42">
        <f>'C1.4'!G86</f>
        <v>752000</v>
      </c>
    </row>
    <row r="12" spans="1:4" x14ac:dyDescent="0.25">
      <c r="A12" s="312" t="s">
        <v>277</v>
      </c>
      <c r="B12" s="313" t="s">
        <v>278</v>
      </c>
      <c r="C12" s="42">
        <f>'C1.5'!I29</f>
        <v>650000</v>
      </c>
    </row>
    <row r="13" spans="1:4" x14ac:dyDescent="0.25">
      <c r="A13" s="312" t="s">
        <v>321</v>
      </c>
      <c r="B13" s="313" t="s">
        <v>7</v>
      </c>
      <c r="C13" s="42">
        <f>'C1.6'!G18</f>
        <v>0</v>
      </c>
    </row>
    <row r="14" spans="1:4" x14ac:dyDescent="0.25">
      <c r="A14" s="312" t="s">
        <v>333</v>
      </c>
      <c r="B14" s="313" t="s">
        <v>334</v>
      </c>
      <c r="C14" s="44">
        <f>'C1.7'!H16</f>
        <v>0</v>
      </c>
      <c r="D14" s="40">
        <f>SUM(C9:C14)</f>
        <v>4252000</v>
      </c>
    </row>
    <row r="15" spans="1:4" x14ac:dyDescent="0.25">
      <c r="A15" s="314"/>
      <c r="B15" s="313"/>
      <c r="C15" s="42"/>
    </row>
    <row r="16" spans="1:4" x14ac:dyDescent="0.25">
      <c r="A16" s="473" t="s">
        <v>599</v>
      </c>
      <c r="B16" s="473"/>
      <c r="C16" s="42"/>
    </row>
    <row r="17" spans="1:4" x14ac:dyDescent="0.25">
      <c r="A17" s="312" t="s">
        <v>346</v>
      </c>
      <c r="B17" s="313" t="s">
        <v>347</v>
      </c>
      <c r="C17" s="42">
        <f>'C2.1'!H40</f>
        <v>1330000</v>
      </c>
    </row>
    <row r="18" spans="1:4" x14ac:dyDescent="0.25">
      <c r="A18" s="312" t="s">
        <v>398</v>
      </c>
      <c r="B18" s="313" t="s">
        <v>399</v>
      </c>
      <c r="C18" s="44">
        <f>'C2.2'!H19</f>
        <v>0</v>
      </c>
      <c r="D18" s="40">
        <f>SUM(C17:C18)</f>
        <v>1330000</v>
      </c>
    </row>
    <row r="19" spans="1:4" x14ac:dyDescent="0.25">
      <c r="A19" s="314"/>
      <c r="B19" s="313"/>
      <c r="C19" s="42"/>
    </row>
    <row r="20" spans="1:4" x14ac:dyDescent="0.25">
      <c r="A20" s="473" t="s">
        <v>601</v>
      </c>
      <c r="B20" s="473"/>
      <c r="C20" s="42"/>
    </row>
    <row r="21" spans="1:4" x14ac:dyDescent="0.25">
      <c r="A21" s="312" t="s">
        <v>429</v>
      </c>
      <c r="B21" s="313" t="s">
        <v>8</v>
      </c>
      <c r="C21" s="42">
        <f>'C3.1'!H21</f>
        <v>0</v>
      </c>
    </row>
    <row r="22" spans="1:4" x14ac:dyDescent="0.25">
      <c r="A22" s="312" t="s">
        <v>437</v>
      </c>
      <c r="B22" s="313" t="s">
        <v>438</v>
      </c>
      <c r="C22" s="42">
        <f>'C3.2'!H47</f>
        <v>0</v>
      </c>
    </row>
    <row r="23" spans="1:4" ht="39.6" x14ac:dyDescent="0.25">
      <c r="A23" s="312" t="s">
        <v>468</v>
      </c>
      <c r="B23" s="313" t="s">
        <v>469</v>
      </c>
      <c r="C23" s="44">
        <f>'C3.3'!H36</f>
        <v>0</v>
      </c>
      <c r="D23" s="40">
        <f>SUM(C21:C23)</f>
        <v>0</v>
      </c>
    </row>
    <row r="24" spans="1:4" x14ac:dyDescent="0.25">
      <c r="A24" s="314"/>
      <c r="B24" s="313"/>
      <c r="C24" s="42"/>
    </row>
    <row r="25" spans="1:4" x14ac:dyDescent="0.25">
      <c r="A25" s="473" t="s">
        <v>602</v>
      </c>
      <c r="B25" s="473"/>
      <c r="C25" s="42"/>
    </row>
    <row r="26" spans="1:4" x14ac:dyDescent="0.25">
      <c r="A26" s="352" t="s">
        <v>866</v>
      </c>
      <c r="B26" s="312" t="s">
        <v>858</v>
      </c>
      <c r="C26" s="42">
        <f>'C4.1'!H18</f>
        <v>0</v>
      </c>
    </row>
    <row r="27" spans="1:4" x14ac:dyDescent="0.25">
      <c r="A27" s="312" t="s">
        <v>486</v>
      </c>
      <c r="B27" s="313" t="s">
        <v>487</v>
      </c>
      <c r="C27" s="42">
        <f>'C4.2'!H26</f>
        <v>0</v>
      </c>
    </row>
    <row r="28" spans="1:4" x14ac:dyDescent="0.25">
      <c r="A28" s="312" t="s">
        <v>506</v>
      </c>
      <c r="B28" s="313" t="s">
        <v>507</v>
      </c>
      <c r="C28" s="44">
        <f>'C4.4'!H17</f>
        <v>0</v>
      </c>
      <c r="D28" s="40">
        <f>SUM(C26:C28)</f>
        <v>0</v>
      </c>
    </row>
    <row r="29" spans="1:4" x14ac:dyDescent="0.25">
      <c r="A29" s="314"/>
      <c r="B29" s="313"/>
      <c r="C29" s="42"/>
    </row>
    <row r="30" spans="1:4" x14ac:dyDescent="0.25">
      <c r="A30" s="473" t="s">
        <v>603</v>
      </c>
      <c r="B30" s="473"/>
      <c r="C30" s="42"/>
    </row>
    <row r="31" spans="1:4" x14ac:dyDescent="0.25">
      <c r="A31" s="312" t="s">
        <v>509</v>
      </c>
      <c r="B31" s="313" t="s">
        <v>510</v>
      </c>
      <c r="C31" s="42">
        <f>'C5.1'!I19</f>
        <v>0</v>
      </c>
    </row>
    <row r="32" spans="1:4" x14ac:dyDescent="0.25">
      <c r="A32" s="312" t="s">
        <v>520</v>
      </c>
      <c r="B32" s="313" t="s">
        <v>521</v>
      </c>
      <c r="C32" s="42">
        <f>'C5.2'!H14</f>
        <v>0</v>
      </c>
    </row>
    <row r="33" spans="1:11" x14ac:dyDescent="0.25">
      <c r="A33" s="312" t="s">
        <v>527</v>
      </c>
      <c r="B33" s="313" t="s">
        <v>528</v>
      </c>
      <c r="C33" s="42">
        <f>'C5.3'!H16</f>
        <v>0</v>
      </c>
      <c r="D33" s="40">
        <f>SUM(C31:C33)</f>
        <v>0</v>
      </c>
    </row>
    <row r="34" spans="1:11" x14ac:dyDescent="0.25">
      <c r="A34" s="314"/>
      <c r="B34" s="313"/>
      <c r="C34" s="42"/>
    </row>
    <row r="35" spans="1:11" x14ac:dyDescent="0.25">
      <c r="A35" s="473" t="s">
        <v>604</v>
      </c>
      <c r="B35" s="473"/>
      <c r="C35" s="42"/>
    </row>
    <row r="36" spans="1:11" x14ac:dyDescent="0.25">
      <c r="A36" s="312" t="s">
        <v>533</v>
      </c>
      <c r="B36" s="313" t="s">
        <v>534</v>
      </c>
      <c r="C36" s="44">
        <f>'C6.2'!G20</f>
        <v>100000</v>
      </c>
      <c r="D36" s="40">
        <f>C36</f>
        <v>100000</v>
      </c>
    </row>
    <row r="37" spans="1:11" x14ac:dyDescent="0.25">
      <c r="A37" s="314"/>
      <c r="B37" s="313"/>
      <c r="C37" s="42"/>
    </row>
    <row r="38" spans="1:11" x14ac:dyDescent="0.25">
      <c r="A38" s="473" t="s">
        <v>605</v>
      </c>
      <c r="B38" s="473"/>
      <c r="C38" s="42"/>
    </row>
    <row r="39" spans="1:11" ht="26.4" x14ac:dyDescent="0.25">
      <c r="A39" s="312" t="s">
        <v>548</v>
      </c>
      <c r="B39" s="313" t="s">
        <v>570</v>
      </c>
      <c r="C39" s="42">
        <f>'C11.1'!H22</f>
        <v>0</v>
      </c>
    </row>
    <row r="40" spans="1:11" x14ac:dyDescent="0.25">
      <c r="A40" s="312" t="s">
        <v>878</v>
      </c>
      <c r="B40" s="313" t="str">
        <f>'C11.2'!E1</f>
        <v>NON-STRUCTURAL GABIONS</v>
      </c>
      <c r="C40" s="42">
        <f>'C11.2'!H23</f>
        <v>0</v>
      </c>
    </row>
    <row r="41" spans="1:11" x14ac:dyDescent="0.25">
      <c r="A41" s="312" t="s">
        <v>879</v>
      </c>
      <c r="B41" s="313" t="s">
        <v>874</v>
      </c>
      <c r="C41" s="42">
        <f>'C11.5'!H29</f>
        <v>0</v>
      </c>
    </row>
    <row r="42" spans="1:11" x14ac:dyDescent="0.25">
      <c r="A42" s="312" t="s">
        <v>571</v>
      </c>
      <c r="B42" s="313" t="s">
        <v>598</v>
      </c>
      <c r="C42" s="42">
        <f>'C11.6'!H21</f>
        <v>0</v>
      </c>
    </row>
    <row r="43" spans="1:11" x14ac:dyDescent="0.25">
      <c r="A43" s="312" t="s">
        <v>880</v>
      </c>
      <c r="B43" s="313" t="s">
        <v>877</v>
      </c>
      <c r="C43" s="44">
        <f>'C11.7'!H22</f>
        <v>0</v>
      </c>
      <c r="D43" s="40">
        <f>SUM(C39:C43)</f>
        <v>0</v>
      </c>
    </row>
    <row r="44" spans="1:11" x14ac:dyDescent="0.25">
      <c r="A44" s="314"/>
      <c r="B44" s="313"/>
      <c r="C44" s="42"/>
    </row>
    <row r="45" spans="1:11" x14ac:dyDescent="0.25">
      <c r="A45" s="473" t="s">
        <v>606</v>
      </c>
      <c r="B45" s="473"/>
      <c r="C45" s="42"/>
    </row>
    <row r="46" spans="1:11" x14ac:dyDescent="0.25">
      <c r="A46" s="312" t="s">
        <v>594</v>
      </c>
      <c r="B46" s="313" t="s">
        <v>593</v>
      </c>
      <c r="C46" s="44">
        <f>'C20.1'!I31</f>
        <v>3400000</v>
      </c>
      <c r="D46" s="40">
        <f>SUM(C46)</f>
        <v>3400000</v>
      </c>
      <c r="G46" s="40"/>
    </row>
    <row r="47" spans="1:11" x14ac:dyDescent="0.25">
      <c r="A47" s="43"/>
      <c r="B47" s="41"/>
      <c r="C47" s="42"/>
      <c r="G47" s="332"/>
      <c r="K47" s="14"/>
    </row>
    <row r="48" spans="1:11" x14ac:dyDescent="0.25">
      <c r="A48" s="308" t="s">
        <v>813</v>
      </c>
      <c r="B48" s="41"/>
      <c r="C48" s="42"/>
      <c r="K48" s="14"/>
    </row>
    <row r="49" spans="1:11" ht="26.4" x14ac:dyDescent="0.25">
      <c r="A49" s="311" t="s">
        <v>814</v>
      </c>
      <c r="B49" s="310" t="s">
        <v>815</v>
      </c>
      <c r="C49" s="353">
        <f>D49</f>
        <v>1722470</v>
      </c>
      <c r="D49" s="339">
        <f>'Schedule C - D1000'!H36</f>
        <v>1722470</v>
      </c>
      <c r="G49" s="40"/>
      <c r="K49" s="14"/>
    </row>
    <row r="50" spans="1:11" x14ac:dyDescent="0.25">
      <c r="A50" s="43"/>
      <c r="B50" s="41"/>
      <c r="C50" s="42"/>
    </row>
    <row r="51" spans="1:11" x14ac:dyDescent="0.25">
      <c r="B51" s="20"/>
    </row>
    <row r="52" spans="1:11" x14ac:dyDescent="0.25">
      <c r="B52" s="21" t="s">
        <v>55</v>
      </c>
      <c r="C52" s="22">
        <f>SUM(D4:D49)</f>
        <v>14894470</v>
      </c>
      <c r="D52" s="40"/>
    </row>
    <row r="53" spans="1:11" x14ac:dyDescent="0.25">
      <c r="B53" s="20"/>
    </row>
    <row r="54" spans="1:11" x14ac:dyDescent="0.25">
      <c r="B54" s="21" t="s">
        <v>56</v>
      </c>
    </row>
    <row r="55" spans="1:11" x14ac:dyDescent="0.25">
      <c r="B55" s="20" t="s">
        <v>57</v>
      </c>
      <c r="C55" s="22">
        <f>0.25/100*C52</f>
        <v>37236.175000000003</v>
      </c>
    </row>
    <row r="56" spans="1:11" x14ac:dyDescent="0.25">
      <c r="B56" s="20"/>
    </row>
    <row r="57" spans="1:11" x14ac:dyDescent="0.25">
      <c r="B57" s="21" t="s">
        <v>58</v>
      </c>
      <c r="C57" s="22">
        <f>C52+C55</f>
        <v>14931706.175000001</v>
      </c>
    </row>
    <row r="58" spans="1:11" x14ac:dyDescent="0.25">
      <c r="B58" s="20"/>
    </row>
    <row r="59" spans="1:11" x14ac:dyDescent="0.25">
      <c r="B59" s="20"/>
    </row>
    <row r="60" spans="1:11" x14ac:dyDescent="0.25">
      <c r="B60" s="21" t="s">
        <v>59</v>
      </c>
    </row>
    <row r="61" spans="1:11" x14ac:dyDescent="0.25">
      <c r="B61" s="20" t="s">
        <v>60</v>
      </c>
      <c r="C61" s="22">
        <f>C57*0.15</f>
        <v>2239755.92625</v>
      </c>
      <c r="D61" s="20"/>
    </row>
    <row r="62" spans="1:11" x14ac:dyDescent="0.25">
      <c r="B62" s="20"/>
    </row>
    <row r="63" spans="1:11" ht="30.6" customHeight="1" x14ac:dyDescent="0.25">
      <c r="B63" s="46" t="s">
        <v>61</v>
      </c>
      <c r="C63" s="23">
        <f>C57+C61</f>
        <v>17171462.10125</v>
      </c>
    </row>
    <row r="64" spans="1:11" x14ac:dyDescent="0.25">
      <c r="B64" s="20"/>
    </row>
    <row r="65" spans="2:2" x14ac:dyDescent="0.25">
      <c r="B65" s="20"/>
    </row>
    <row r="66" spans="2:2" x14ac:dyDescent="0.25">
      <c r="B66" s="20"/>
    </row>
    <row r="67" spans="2:2" x14ac:dyDescent="0.25">
      <c r="B67" s="20"/>
    </row>
    <row r="68" spans="2:2" x14ac:dyDescent="0.25">
      <c r="B68" s="20"/>
    </row>
    <row r="69" spans="2:2" x14ac:dyDescent="0.25">
      <c r="B69" s="45" t="s">
        <v>63</v>
      </c>
    </row>
    <row r="70" spans="2:2" x14ac:dyDescent="0.25">
      <c r="B70" s="20"/>
    </row>
  </sheetData>
  <customSheetViews>
    <customSheetView guid="{D9A5B569-290F-4F90-A43F-DD82022D6BA1}" showPageBreaks="1" printArea="1" view="pageBreakPreview" topLeftCell="A43">
      <selection activeCell="G30" sqref="G1:G1048576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1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  <customSheetView guid="{5F332EA1-66F9-4534-98C2-3792B5EB04BE}" showPageBreaks="1" printArea="1" view="pageBreakPreview" topLeftCell="A27">
      <selection activeCell="G49" sqref="G49"/>
      <pageMargins left="0.74803149606299213" right="0.74803149606299213" top="0.98425196850393704" bottom="0.98425196850393704" header="0.51181102362204722" footer="0.51181102362204722"/>
      <pageSetup paperSize="9" scale="58" firstPageNumber="14" orientation="portrait" useFirstPageNumber="1" r:id="rId2"/>
      <headerFooter alignWithMargins="0">
        <oddHeader>&amp;LCONTRACT SANRAL C.002-0.29-2018/1
FOR TRAINING AND CONSTRUCTION MANAGEMENT OF COMMUNITIES AND SMME CONTRACTORS ON OR NEAR NATIONAL ROAD R.573, SECTION 3 FROM KM 6.50 TO KM 13.30 - FROM SLOVO TO MOUTSIYA MALL</oddHeader>
        <oddFooter>&amp;RC-&amp;P</oddFooter>
      </headerFooter>
    </customSheetView>
  </customSheetViews>
  <mergeCells count="10">
    <mergeCell ref="A25:B25"/>
    <mergeCell ref="A30:B30"/>
    <mergeCell ref="A35:B35"/>
    <mergeCell ref="A38:B38"/>
    <mergeCell ref="A45:B45"/>
    <mergeCell ref="A20:B20"/>
    <mergeCell ref="A1:B1"/>
    <mergeCell ref="A8:B8"/>
    <mergeCell ref="A16:B16"/>
    <mergeCell ref="A7:B7"/>
  </mergeCells>
  <phoneticPr fontId="8" type="noConversion"/>
  <pageMargins left="0.74803149606299213" right="0.74803149606299213" top="0.98425196850393704" bottom="0.98425196850393704" header="0.51181102362204722" footer="0.51181102362204722"/>
  <pageSetup paperSize="9" scale="58" firstPageNumber="14" orientation="portrait" useFirstPageNumber="1" r:id="rId3"/>
  <headerFooter alignWithMargins="0">
    <oddHeader>&amp;LCONTRACT SANRAL C.002-0.29-2018/1
FOR TRAINING AND CONSTRUCTION MANAGEMENT OF COMMUNITIES AND SMME CONTRACTORS ON OR NEAR NATIONAL ROAD R.573, SECTION 3 FROM KM 6.50 TO KM 13.30 - FROM SLOVO TO MOUTSIYA MALL</oddHeader>
    <oddFooter>&amp;RC-&amp;P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29</vt:i4>
      </vt:variant>
      <vt:variant>
        <vt:lpstr>Named Ranges</vt:lpstr>
      </vt:variant>
      <vt:variant>
        <vt:i4>37</vt:i4>
      </vt:variant>
    </vt:vector>
  </HeadingPairs>
  <TitlesOfParts>
    <vt:vector size="66" baseType="lpstr">
      <vt:lpstr>Version</vt:lpstr>
      <vt:lpstr>Schedule A</vt:lpstr>
      <vt:lpstr>Schedule B (C1.2 to C20.1)</vt:lpstr>
      <vt:lpstr>C1.2</vt:lpstr>
      <vt:lpstr>C1.3</vt:lpstr>
      <vt:lpstr>C1.4</vt:lpstr>
      <vt:lpstr>C1.5</vt:lpstr>
      <vt:lpstr>C1.6</vt:lpstr>
      <vt:lpstr>C1.7</vt:lpstr>
      <vt:lpstr>C2.1</vt:lpstr>
      <vt:lpstr>C2.2</vt:lpstr>
      <vt:lpstr>C3.1</vt:lpstr>
      <vt:lpstr>C3.2</vt:lpstr>
      <vt:lpstr>C3.3</vt:lpstr>
      <vt:lpstr>C4.1</vt:lpstr>
      <vt:lpstr>C4.2</vt:lpstr>
      <vt:lpstr>C4.4</vt:lpstr>
      <vt:lpstr>C5.1</vt:lpstr>
      <vt:lpstr>C5.2</vt:lpstr>
      <vt:lpstr>C5.3</vt:lpstr>
      <vt:lpstr>C6.2</vt:lpstr>
      <vt:lpstr>C11.1</vt:lpstr>
      <vt:lpstr>C11.2</vt:lpstr>
      <vt:lpstr>C11.5</vt:lpstr>
      <vt:lpstr>C11.6</vt:lpstr>
      <vt:lpstr>C11.7</vt:lpstr>
      <vt:lpstr>C20.1</vt:lpstr>
      <vt:lpstr>Schedule C - D1000</vt:lpstr>
      <vt:lpstr>C2.3 Summary of Pricing</vt:lpstr>
      <vt:lpstr>C1.4!_Ref461368450</vt:lpstr>
      <vt:lpstr>C2.1!_Ref461368450</vt:lpstr>
      <vt:lpstr>C2.2!_Ref461368450</vt:lpstr>
      <vt:lpstr>C3.2!_Ref461368450</vt:lpstr>
      <vt:lpstr>C1.4!_Ref461372205</vt:lpstr>
      <vt:lpstr>C1.4!_Ref461373091</vt:lpstr>
      <vt:lpstr>C1.4!_Ref461373150</vt:lpstr>
      <vt:lpstr>'C2.3 Summary of Pricing'!_Toc391906137</vt:lpstr>
      <vt:lpstr>'C2.3 Summary of Pricing'!_Toc407010575</vt:lpstr>
      <vt:lpstr>C1.2!Print_Area</vt:lpstr>
      <vt:lpstr>C1.3!Print_Area</vt:lpstr>
      <vt:lpstr>C1.4!Print_Area</vt:lpstr>
      <vt:lpstr>C1.5!Print_Area</vt:lpstr>
      <vt:lpstr>C1.6!Print_Area</vt:lpstr>
      <vt:lpstr>C1.7!Print_Area</vt:lpstr>
      <vt:lpstr>C11.1!Print_Area</vt:lpstr>
      <vt:lpstr>C11.2!Print_Area</vt:lpstr>
      <vt:lpstr>C11.5!Print_Area</vt:lpstr>
      <vt:lpstr>C11.6!Print_Area</vt:lpstr>
      <vt:lpstr>C11.7!Print_Area</vt:lpstr>
      <vt:lpstr>C2.1!Print_Area</vt:lpstr>
      <vt:lpstr>C2.2!Print_Area</vt:lpstr>
      <vt:lpstr>'C2.3 Summary of Pricing'!Print_Area</vt:lpstr>
      <vt:lpstr>C20.1!Print_Area</vt:lpstr>
      <vt:lpstr>C3.1!Print_Area</vt:lpstr>
      <vt:lpstr>C3.2!Print_Area</vt:lpstr>
      <vt:lpstr>C3.3!Print_Area</vt:lpstr>
      <vt:lpstr>C4.1!Print_Area</vt:lpstr>
      <vt:lpstr>C4.2!Print_Area</vt:lpstr>
      <vt:lpstr>C4.4!Print_Area</vt:lpstr>
      <vt:lpstr>C5.1!Print_Area</vt:lpstr>
      <vt:lpstr>C5.2!Print_Area</vt:lpstr>
      <vt:lpstr>C5.3!Print_Area</vt:lpstr>
      <vt:lpstr>C6.2!Print_Area</vt:lpstr>
      <vt:lpstr>'Schedule A'!Print_Area</vt:lpstr>
      <vt:lpstr>'Schedule C - D1000'!Print_Area</vt:lpstr>
      <vt:lpstr>C1.4!Print_Titles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Corné Roux (ER)</dc:creator>
  <cp:lastModifiedBy>Lawrence Chauke (NR)</cp:lastModifiedBy>
  <cp:lastPrinted>2022-09-22T10:11:08Z</cp:lastPrinted>
  <dcterms:created xsi:type="dcterms:W3CDTF">2019-08-01T08:27:18Z</dcterms:created>
  <dcterms:modified xsi:type="dcterms:W3CDTF">2022-11-11T06:22:10Z</dcterms:modified>
</cp:coreProperties>
</file>