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hnaa\Documents\Work\Project Engineering\Projects\Makhatini Cap Bank Project\First draft_Marlini\"/>
    </mc:Choice>
  </mc:AlternateContent>
  <xr:revisionPtr revIDLastSave="0" documentId="13_ncr:1_{C496052D-D305-4BF0-91E2-E5460BCD0F20}" xr6:coauthVersionLast="47" xr6:coauthVersionMax="47" xr10:uidLastSave="{00000000-0000-0000-0000-000000000000}"/>
  <bookViews>
    <workbookView xWindow="-108" yWindow="-108" windowWidth="23256" windowHeight="12576" tabRatio="906" activeTab="4" xr2:uid="{00000000-000D-0000-FFFF-FFFF00000000}"/>
  </bookViews>
  <sheets>
    <sheet name="COVER" sheetId="2" r:id="rId1"/>
    <sheet name="NED Control Plant BOM" sheetId="1" r:id="rId2"/>
    <sheet name="CP FEES" sheetId="12" r:id="rId3"/>
    <sheet name="Cables" sheetId="4" state="hidden" r:id="rId4"/>
    <sheet name="Materials" sheetId="5" r:id="rId5"/>
    <sheet name="Long Lead Material" sheetId="6" r:id="rId6"/>
    <sheet name="TELECONTROL" sheetId="9" state="hidden" r:id="rId7"/>
    <sheet name="Cost Summary" sheetId="8" r:id="rId8"/>
    <sheet name="Panel Footprints" sheetId="10" state="hidden" r:id="rId9"/>
    <sheet name="BOM" sheetId="3" state="hidden" r:id="rId10"/>
    <sheet name="PIC" sheetId="11" state="hidden" r:id="rId11"/>
  </sheets>
  <externalReferences>
    <externalReference r:id="rId12"/>
  </externalReferences>
  <definedNames>
    <definedName name="ALL" localSheetId="2">#REF!</definedName>
    <definedName name="ALL">#REF!</definedName>
    <definedName name="BOXES" localSheetId="2">#REF!</definedName>
    <definedName name="BOXES">#REF!</definedName>
    <definedName name="Cabinet_Large" localSheetId="2">#REF!</definedName>
    <definedName name="Cabinet_Large">#REF!</definedName>
    <definedName name="Cabinet_Std" localSheetId="2">#REF!</definedName>
    <definedName name="Cabinet_Std">#REF!</definedName>
    <definedName name="Cable_D20A" localSheetId="2">#REF!</definedName>
    <definedName name="Cable_D20A">#REF!</definedName>
    <definedName name="Cable_D20C" localSheetId="2">#REF!</definedName>
    <definedName name="Cable_D20C">#REF!</definedName>
    <definedName name="Cable_D20K" localSheetId="2">#REF!</definedName>
    <definedName name="Cable_D20K">#REF!</definedName>
    <definedName name="Cable_D20S" localSheetId="2">#REF!</definedName>
    <definedName name="Cable_D20S">#REF!</definedName>
    <definedName name="cable_len" localSheetId="2">#REF!</definedName>
    <definedName name="cable_len">#REF!</definedName>
    <definedName name="Comms_GE.FSK" localSheetId="2">#REF!</definedName>
    <definedName name="Comms_GE.FSK">#REF!</definedName>
    <definedName name="Comms_GE.FSK.line" localSheetId="2">#REF!</definedName>
    <definedName name="Comms_GE.FSK.line">#REF!</definedName>
    <definedName name="Comms_GEFSK" localSheetId="2">#REF!</definedName>
    <definedName name="Comms_GEFSK">#REF!</definedName>
    <definedName name="Comms_IST.FFSK" localSheetId="2">#REF!</definedName>
    <definedName name="Comms_IST.FFSK">#REF!</definedName>
    <definedName name="Comms_IST.FO" localSheetId="2">#REF!</definedName>
    <definedName name="Comms_IST.FO">#REF!</definedName>
    <definedName name="Comms_IST.X21" localSheetId="2">#REF!</definedName>
    <definedName name="Comms_IST.X21">#REF!</definedName>
    <definedName name="Comms_kit" localSheetId="2">#REF!</definedName>
    <definedName name="Comms_kit">#REF!</definedName>
    <definedName name="Comms_MDS" localSheetId="2">#REF!</definedName>
    <definedName name="Comms_MDS">#REF!</definedName>
    <definedName name="Comms_Tait.FFSK" localSheetId="2">#REF!</definedName>
    <definedName name="Comms_Tait.FFSK">#REF!</definedName>
    <definedName name="Comms_Tait.FSK" localSheetId="2">#REF!</definedName>
    <definedName name="Comms_Tait.FSK">#REF!</definedName>
    <definedName name="Comms_TaitFFSK" localSheetId="2">#REF!</definedName>
    <definedName name="Comms_TaitFFSK">#REF!</definedName>
    <definedName name="Comms_TaitFSK" localSheetId="2">#REF!</definedName>
    <definedName name="Comms_TaitFSK">#REF!</definedName>
    <definedName name="CommsSubType1" localSheetId="2">#REF!</definedName>
    <definedName name="CommsSubType1">#REF!</definedName>
    <definedName name="CommsSubType2" localSheetId="2">#REF!</definedName>
    <definedName name="CommsSubType2">#REF!</definedName>
    <definedName name="CPU" localSheetId="2">#REF!</definedName>
    <definedName name="CPU">#REF!</definedName>
    <definedName name="D20A" localSheetId="2">#REF!</definedName>
    <definedName name="D20A">#REF!</definedName>
    <definedName name="D20A_add" localSheetId="2">#REF!</definedName>
    <definedName name="D20A_add">#REF!</definedName>
    <definedName name="D20A_kit" localSheetId="2">#REF!</definedName>
    <definedName name="D20A_kit">#REF!</definedName>
    <definedName name="D20C" localSheetId="2">#REF!</definedName>
    <definedName name="D20C">#REF!</definedName>
    <definedName name="D20C_add" localSheetId="2">#REF!</definedName>
    <definedName name="D20C_add">#REF!</definedName>
    <definedName name="D20C_kit" localSheetId="2">#REF!</definedName>
    <definedName name="D20C_kit">#REF!</definedName>
    <definedName name="D20K" localSheetId="2">#REF!</definedName>
    <definedName name="D20K">#REF!</definedName>
    <definedName name="D20K_add" localSheetId="2">#REF!</definedName>
    <definedName name="D20K_add">#REF!</definedName>
    <definedName name="D20K_kit" localSheetId="2">#REF!</definedName>
    <definedName name="D20K_kit">#REF!</definedName>
    <definedName name="D20S" localSheetId="2">#REF!</definedName>
    <definedName name="D20S">#REF!</definedName>
    <definedName name="D20S_add" localSheetId="2">#REF!</definedName>
    <definedName name="D20S_add">#REF!</definedName>
    <definedName name="D20S_cable" localSheetId="2">#REF!</definedName>
    <definedName name="D20S_cable">#REF!</definedName>
    <definedName name="D20S_kit" localSheetId="2">#REF!</definedName>
    <definedName name="D20S_kit">#REF!</definedName>
    <definedName name="D20Scable" localSheetId="2">#REF!</definedName>
    <definedName name="D20Scable">#REF!</definedName>
    <definedName name="ENC" localSheetId="2">#REF!</definedName>
    <definedName name="ENC">#REF!</definedName>
    <definedName name="Eng_incr" localSheetId="2">#REF!</definedName>
    <definedName name="Eng_incr">#REF!</definedName>
    <definedName name="Eng_incr3" localSheetId="2">#REF!</definedName>
    <definedName name="Eng_incr3">#REF!</definedName>
    <definedName name="Eng_L" localSheetId="2">#REF!</definedName>
    <definedName name="Eng_L">#REF!</definedName>
    <definedName name="Eng_M" localSheetId="2">#REF!</definedName>
    <definedName name="Eng_M">#REF!</definedName>
    <definedName name="Eng_S" localSheetId="2">#REF!</definedName>
    <definedName name="Eng_S">#REF!</definedName>
    <definedName name="Eng_XL" localSheetId="2">#REF!</definedName>
    <definedName name="Eng_XL">#REF!</definedName>
    <definedName name="Ether_opt" localSheetId="2">#REF!</definedName>
    <definedName name="Ether_opt">#REF!</definedName>
    <definedName name="Fruit" localSheetId="2">#REF!</definedName>
    <definedName name="Fruit">#REF!</definedName>
    <definedName name="ISTE_00011" localSheetId="2">[1]EskomList!#REF!</definedName>
    <definedName name="ISTE_00011">[1]EskomList!#REF!</definedName>
    <definedName name="ISTE_00012" localSheetId="2">[1]EskomList!#REF!</definedName>
    <definedName name="ISTE_00012">[1]EskomList!#REF!</definedName>
    <definedName name="ISTE_00013" localSheetId="2">[1]EskomList!#REF!</definedName>
    <definedName name="ISTE_00013">[1]EskomList!#REF!</definedName>
    <definedName name="ISTE_00014" localSheetId="2">[1]EskomList!#REF!</definedName>
    <definedName name="ISTE_00014">[1]EskomList!#REF!</definedName>
    <definedName name="ISTE_00015" localSheetId="2">[1]EskomList!#REF!</definedName>
    <definedName name="ISTE_00015">[1]EskomList!#REF!</definedName>
    <definedName name="ISTE_00016" localSheetId="2">[1]EskomList!#REF!</definedName>
    <definedName name="ISTE_00016">[1]EskomList!#REF!</definedName>
    <definedName name="ISTE_00017" localSheetId="2">[1]EskomList!#REF!</definedName>
    <definedName name="ISTE_00017">[1]EskomList!#REF!</definedName>
    <definedName name="ISTE_00018" localSheetId="2">[1]EskomList!#REF!</definedName>
    <definedName name="ISTE_00018">[1]EskomList!#REF!</definedName>
    <definedName name="ISTE_00019" localSheetId="2">[1]EskomList!#REF!</definedName>
    <definedName name="ISTE_00019">[1]EskomList!#REF!</definedName>
    <definedName name="ISTE_00020" localSheetId="2">[1]EskomList!#REF!</definedName>
    <definedName name="ISTE_00020">[1]EskomList!#REF!</definedName>
    <definedName name="ISTE_00021" localSheetId="2">[1]EskomList!#REF!</definedName>
    <definedName name="ISTE_00021">[1]EskomList!#REF!</definedName>
    <definedName name="ISTE_00022" localSheetId="2">[1]EskomList!#REF!</definedName>
    <definedName name="ISTE_00022">[1]EskomList!#REF!</definedName>
    <definedName name="ISTE_00023" localSheetId="2">[1]EskomList!#REF!</definedName>
    <definedName name="ISTE_00023">[1]EskomList!#REF!</definedName>
    <definedName name="ISTE_00024" localSheetId="2">[1]EskomList!#REF!</definedName>
    <definedName name="ISTE_00024">[1]EskomList!#REF!</definedName>
    <definedName name="ISTE_00025" localSheetId="2">[1]EskomList!#REF!</definedName>
    <definedName name="ISTE_00025">[1]EskomList!#REF!</definedName>
    <definedName name="ISTE_00026" localSheetId="2">[1]EskomList!#REF!</definedName>
    <definedName name="ISTE_00026">[1]EskomList!#REF!</definedName>
    <definedName name="ISTE_00027" localSheetId="2">[1]EskomList!#REF!</definedName>
    <definedName name="ISTE_00027">[1]EskomList!#REF!</definedName>
    <definedName name="ISTE_00028" localSheetId="2">[1]EskomList!#REF!</definedName>
    <definedName name="ISTE_00028">[1]EskomList!#REF!</definedName>
    <definedName name="ISTE_00029" localSheetId="2">[1]EskomList!#REF!</definedName>
    <definedName name="ISTE_00029">[1]EskomList!#REF!</definedName>
    <definedName name="ISTE_00030" localSheetId="2">[1]EskomList!#REF!</definedName>
    <definedName name="ISTE_00030">[1]EskomList!#REF!</definedName>
    <definedName name="ISTE_00031" localSheetId="2">[1]EskomList!#REF!</definedName>
    <definedName name="ISTE_00031">[1]EskomList!#REF!</definedName>
    <definedName name="ISTE_00032" localSheetId="2">[1]EskomList!#REF!</definedName>
    <definedName name="ISTE_00032">[1]EskomList!#REF!</definedName>
    <definedName name="ISTE_00033" localSheetId="2">[1]EskomList!#REF!</definedName>
    <definedName name="ISTE_00033">[1]EskomList!#REF!</definedName>
    <definedName name="ISTE_00034" localSheetId="2">[1]EskomList!#REF!</definedName>
    <definedName name="ISTE_00034">[1]EskomList!#REF!</definedName>
    <definedName name="ISTE_00035" localSheetId="2">[1]EskomList!#REF!</definedName>
    <definedName name="ISTE_00035">[1]EskomList!#REF!</definedName>
    <definedName name="ISTE_00036" localSheetId="2">[1]EskomList!#REF!</definedName>
    <definedName name="ISTE_00036">[1]EskomList!#REF!</definedName>
    <definedName name="ISTE_00037" localSheetId="2">[1]EskomList!#REF!</definedName>
    <definedName name="ISTE_00037">[1]EskomList!#REF!</definedName>
    <definedName name="ISTE_00038" localSheetId="2">[1]EskomList!#REF!</definedName>
    <definedName name="ISTE_00038">[1]EskomList!#REF!</definedName>
    <definedName name="ISTE_00039" localSheetId="2">[1]EskomList!#REF!</definedName>
    <definedName name="ISTE_00039">[1]EskomList!#REF!</definedName>
    <definedName name="ISTE_00040" localSheetId="2">[1]EskomList!#REF!</definedName>
    <definedName name="ISTE_00040">[1]EskomList!#REF!</definedName>
    <definedName name="ISTE_00041" localSheetId="2">[1]EskomList!#REF!</definedName>
    <definedName name="ISTE_00041">[1]EskomList!#REF!</definedName>
    <definedName name="ISTE_00042" localSheetId="2">[1]EskomList!#REF!</definedName>
    <definedName name="ISTE_00042">[1]EskomList!#REF!</definedName>
    <definedName name="ISTE_00043" localSheetId="2">[1]EskomList!#REF!</definedName>
    <definedName name="ISTE_00043">[1]EskomList!#REF!</definedName>
    <definedName name="ISTE_00044" localSheetId="2">[1]EskomList!#REF!</definedName>
    <definedName name="ISTE_00044">[1]EskomList!#REF!</definedName>
    <definedName name="ISTE_00045" localSheetId="2">[1]EskomList!#REF!</definedName>
    <definedName name="ISTE_00045">[1]EskomList!#REF!</definedName>
    <definedName name="ISTE_00046" localSheetId="2">[1]EskomList!#REF!</definedName>
    <definedName name="ISTE_00046">[1]EskomList!#REF!</definedName>
    <definedName name="ISTE_00047" localSheetId="2">[1]EskomList!#REF!</definedName>
    <definedName name="ISTE_00047">[1]EskomList!#REF!</definedName>
    <definedName name="ISTE_00048" localSheetId="2">[1]EskomList!#REF!</definedName>
    <definedName name="ISTE_00048">[1]EskomList!#REF!</definedName>
    <definedName name="ISTE_00049" localSheetId="2">[1]EskomList!#REF!</definedName>
    <definedName name="ISTE_00049">[1]EskomList!#REF!</definedName>
    <definedName name="ISTE_00050" localSheetId="2">[1]EskomList!#REF!</definedName>
    <definedName name="ISTE_00050">[1]EskomList!#REF!</definedName>
    <definedName name="Item_List" localSheetId="2">#REF!</definedName>
    <definedName name="Item_List">#REF!</definedName>
    <definedName name="Kit_CPU" localSheetId="2">#REF!</definedName>
    <definedName name="Kit_CPU">#REF!</definedName>
    <definedName name="Kit_Ethernet" localSheetId="2">#REF!</definedName>
    <definedName name="Kit_Ethernet">#REF!</definedName>
    <definedName name="Kit_VME" localSheetId="2">#REF!</definedName>
    <definedName name="Kit_VME">#REF!</definedName>
    <definedName name="Large_cabinet" localSheetId="2">#REF!</definedName>
    <definedName name="Large_cabinet">#REF!</definedName>
    <definedName name="List1" localSheetId="2">#REF!</definedName>
    <definedName name="List1">#REF!</definedName>
    <definedName name="List2" localSheetId="2">#REF!</definedName>
    <definedName name="List2">#REF!</definedName>
    <definedName name="MasterPriceListDX155" localSheetId="2">#REF!</definedName>
    <definedName name="MasterPriceListDX155">#REF!</definedName>
    <definedName name="Merccolour" localSheetId="2">#REF!</definedName>
    <definedName name="Merccolour">#REF!</definedName>
    <definedName name="Nissancolour" localSheetId="2">#REF!</definedName>
    <definedName name="Nissancolour">#REF!</definedName>
    <definedName name="NumOfAddCards" localSheetId="2">#REF!</definedName>
    <definedName name="NumOfAddCards">#REF!</definedName>
    <definedName name="NumOfCards" localSheetId="2">#REF!</definedName>
    <definedName name="NumOfCards">#REF!</definedName>
    <definedName name="options" localSheetId="2">#REF!</definedName>
    <definedName name="options">#REF!</definedName>
    <definedName name="_xlnm.Print_Area" localSheetId="9">BOM!$A$1:$N$85</definedName>
    <definedName name="_xlnm.Print_Area" localSheetId="2">'CP FEES'!$1:$1048576</definedName>
    <definedName name="_xlnm.Print_Area" localSheetId="4">Materials!$B$1:$F$56</definedName>
    <definedName name="_xlnm.Print_Area" localSheetId="1">'NED Control Plant BOM'!$A$1:$J$146</definedName>
    <definedName name="_xlnm.Print_Area">#REF!</definedName>
    <definedName name="PRINT_AREA_MI" localSheetId="2">#REF!</definedName>
    <definedName name="PRINT_AREA_MI">#REF!</definedName>
    <definedName name="PSU" localSheetId="2">#REF!</definedName>
    <definedName name="PSU">#REF!</definedName>
    <definedName name="PSU_110VDC" localSheetId="2">#REF!</definedName>
    <definedName name="PSU_110VDC">#REF!</definedName>
    <definedName name="PSU_110VDC_High" localSheetId="2">#REF!</definedName>
    <definedName name="PSU_110VDC_High">#REF!</definedName>
    <definedName name="PSU_220VAC" localSheetId="2">#REF!</definedName>
    <definedName name="PSU_220VAC">#REF!</definedName>
    <definedName name="PSU_220VAC_High" localSheetId="2">#REF!</definedName>
    <definedName name="PSU_220VAC_High">#REF!</definedName>
    <definedName name="PSU_48VDC" localSheetId="2">#REF!</definedName>
    <definedName name="PSU_48VDC">#REF!</definedName>
    <definedName name="PSU_48VDC_High" localSheetId="2">#REF!</definedName>
    <definedName name="PSU_48VDC_High">#REF!</definedName>
    <definedName name="select" localSheetId="2">#REF!</definedName>
    <definedName name="select">#REF!</definedName>
    <definedName name="Std_cabinet" localSheetId="2">#REF!</definedName>
    <definedName name="Std_cabinet">#REF!</definedName>
    <definedName name="Std_RTU_Part_No" localSheetId="2">#REF!</definedName>
    <definedName name="Std_RTU_Part_No">#REF!</definedName>
    <definedName name="Summary" localSheetId="2">#REF!</definedName>
    <definedName name="Summary">#REF!</definedName>
    <definedName name="sweet" localSheetId="2">#REF!</definedName>
    <definedName name="sweet">#REF!</definedName>
    <definedName name="Total__FOBCalgary" localSheetId="2">#REF!</definedName>
    <definedName name="Total__FOBCalgary">#REF!</definedName>
    <definedName name="Toyotacolour" localSheetId="2">#REF!</definedName>
    <definedName name="Toyotacolour">#REF!</definedName>
    <definedName name="VME_opt" localSheetId="2">#REF!</definedName>
    <definedName name="VME_opt">#REF!</definedName>
    <definedName name="VWcolour" localSheetId="2">#REF!</definedName>
    <definedName name="VWcolou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8" l="1"/>
  <c r="E56" i="5"/>
  <c r="D17" i="8"/>
  <c r="E38" i="6" l="1"/>
  <c r="F38" i="6" s="1"/>
  <c r="E38" i="5"/>
  <c r="F38" i="5" s="1"/>
  <c r="I88" i="1" l="1"/>
  <c r="F55" i="6" l="1"/>
  <c r="F54" i="6"/>
  <c r="F53" i="6"/>
  <c r="F52" i="6"/>
  <c r="F50" i="6"/>
  <c r="F49" i="6"/>
  <c r="F48" i="6"/>
  <c r="F47" i="6"/>
  <c r="F45" i="6"/>
  <c r="F44" i="6"/>
  <c r="F42" i="6"/>
  <c r="F41" i="6"/>
  <c r="F40" i="6"/>
  <c r="F36" i="6"/>
  <c r="F35" i="6"/>
  <c r="F34" i="6"/>
  <c r="F33" i="6"/>
  <c r="F32" i="6"/>
  <c r="F31" i="6"/>
  <c r="F30" i="6"/>
  <c r="F29" i="6"/>
  <c r="F28" i="6"/>
  <c r="F27" i="6"/>
  <c r="F25" i="6"/>
  <c r="F23" i="6"/>
  <c r="E22" i="6"/>
  <c r="F22" i="6" s="1"/>
  <c r="F20" i="6"/>
  <c r="F19" i="6"/>
  <c r="F17" i="6"/>
  <c r="F16" i="6"/>
  <c r="F15" i="6"/>
  <c r="F13" i="6"/>
  <c r="F12" i="6"/>
  <c r="F11" i="6"/>
  <c r="F9" i="6"/>
  <c r="F8" i="6"/>
  <c r="F7" i="6"/>
  <c r="F6" i="6"/>
  <c r="F5" i="6"/>
  <c r="E22" i="5" l="1"/>
  <c r="F11" i="12" l="1"/>
  <c r="F12" i="12"/>
  <c r="H48" i="12" s="1"/>
  <c r="F18" i="12"/>
  <c r="F19" i="12"/>
  <c r="G20" i="12"/>
  <c r="H20" i="12"/>
  <c r="G21" i="12"/>
  <c r="H21" i="12"/>
  <c r="G22" i="12"/>
  <c r="G25" i="12"/>
  <c r="H25" i="12"/>
  <c r="G26" i="12"/>
  <c r="H26" i="12"/>
  <c r="G27" i="12"/>
  <c r="H27" i="12"/>
  <c r="G28" i="12"/>
  <c r="H28" i="12"/>
  <c r="G29" i="12"/>
  <c r="H29" i="12"/>
  <c r="G30" i="12"/>
  <c r="H30" i="12"/>
  <c r="G31" i="12"/>
  <c r="H31" i="12"/>
  <c r="G32" i="12"/>
  <c r="H32" i="12"/>
  <c r="G33" i="12"/>
  <c r="H33" i="12"/>
  <c r="G34" i="12"/>
  <c r="H34" i="12"/>
  <c r="G35" i="12"/>
  <c r="H35" i="12"/>
  <c r="G36" i="12"/>
  <c r="H36" i="12"/>
  <c r="G37" i="12"/>
  <c r="H37" i="12"/>
  <c r="G38" i="12"/>
  <c r="H38" i="12"/>
  <c r="G39" i="12"/>
  <c r="H39" i="12"/>
  <c r="G40" i="12"/>
  <c r="H40" i="12"/>
  <c r="G41" i="12"/>
  <c r="H41" i="12"/>
  <c r="G42" i="12"/>
  <c r="H42" i="12"/>
  <c r="G43" i="12"/>
  <c r="H43" i="12"/>
  <c r="F46" i="12"/>
  <c r="G46" i="12" s="1"/>
  <c r="F47" i="12"/>
  <c r="G47" i="12" s="1"/>
  <c r="H47" i="12"/>
  <c r="F49" i="12"/>
  <c r="G49" i="12" s="1"/>
  <c r="H49" i="12"/>
  <c r="F50" i="12"/>
  <c r="G50" i="12" s="1"/>
  <c r="F51" i="12"/>
  <c r="G51" i="12" s="1"/>
  <c r="H51" i="12"/>
  <c r="F52" i="12"/>
  <c r="G52" i="12" s="1"/>
  <c r="H44" i="12" l="1"/>
  <c r="G44" i="12"/>
  <c r="F44" i="12" s="1"/>
  <c r="H50" i="12"/>
  <c r="F48" i="12"/>
  <c r="G48" i="12" s="1"/>
  <c r="G53" i="12" s="1"/>
  <c r="H46" i="12"/>
  <c r="H52" i="12"/>
  <c r="I112" i="1"/>
  <c r="M132" i="4"/>
  <c r="K132" i="4"/>
  <c r="K134" i="4" s="1"/>
  <c r="J132" i="4"/>
  <c r="J134" i="4" s="1"/>
  <c r="I10" i="4"/>
  <c r="I14" i="4" s="1"/>
  <c r="I20" i="4"/>
  <c r="I25" i="4"/>
  <c r="I30" i="4"/>
  <c r="I40" i="4"/>
  <c r="I52" i="4"/>
  <c r="I62" i="4"/>
  <c r="I69" i="4"/>
  <c r="I71" i="4"/>
  <c r="I83" i="4"/>
  <c r="I86" i="4" s="1"/>
  <c r="I94" i="4"/>
  <c r="O10" i="4"/>
  <c r="O14" i="4" s="1"/>
  <c r="O20" i="4"/>
  <c r="O25" i="4"/>
  <c r="O30" i="4"/>
  <c r="O40" i="4"/>
  <c r="O52" i="4"/>
  <c r="O62" i="4"/>
  <c r="O69" i="4"/>
  <c r="O71" i="4"/>
  <c r="O83" i="4"/>
  <c r="O86" i="4" s="1"/>
  <c r="O94" i="4"/>
  <c r="O99" i="4"/>
  <c r="M130" i="4"/>
  <c r="M129" i="4"/>
  <c r="D130" i="4"/>
  <c r="D129" i="4"/>
  <c r="L133" i="4"/>
  <c r="L134" i="4" s="1"/>
  <c r="D131" i="4"/>
  <c r="D128" i="4"/>
  <c r="I128" i="4"/>
  <c r="I134" i="4" s="1"/>
  <c r="H127" i="4"/>
  <c r="H134" i="4" s="1"/>
  <c r="E126" i="4"/>
  <c r="E125" i="4"/>
  <c r="D124" i="4"/>
  <c r="G134" i="4"/>
  <c r="M133" i="4"/>
  <c r="M131" i="4"/>
  <c r="O128" i="4"/>
  <c r="O134" i="4" s="1"/>
  <c r="N127" i="4"/>
  <c r="N134" i="4" s="1"/>
  <c r="M126" i="4"/>
  <c r="M125" i="4"/>
  <c r="M124" i="4"/>
  <c r="I56" i="1"/>
  <c r="E134" i="4" l="1"/>
  <c r="O76" i="4"/>
  <c r="I76" i="4"/>
  <c r="G18" i="12"/>
  <c r="H18" i="12"/>
  <c r="H19" i="12"/>
  <c r="G19" i="12"/>
  <c r="F53" i="12"/>
  <c r="H53" i="12"/>
  <c r="M134" i="4"/>
  <c r="D134" i="4"/>
  <c r="F23" i="5"/>
  <c r="F25" i="5"/>
  <c r="F22" i="5"/>
  <c r="G23" i="12" l="1"/>
  <c r="G54" i="12" s="1"/>
  <c r="H23" i="12"/>
  <c r="H54" i="12" s="1"/>
  <c r="E8" i="11"/>
  <c r="F8" i="11"/>
  <c r="C11" i="11"/>
  <c r="C14" i="11"/>
  <c r="D13" i="10"/>
  <c r="D20" i="10"/>
  <c r="C12" i="9"/>
  <c r="D12" i="9"/>
  <c r="E12" i="9"/>
  <c r="C13" i="9"/>
  <c r="D14" i="9"/>
  <c r="E15" i="9"/>
  <c r="E16" i="8"/>
  <c r="E32" i="8"/>
  <c r="E28" i="8"/>
  <c r="D7" i="11" s="1"/>
  <c r="E7" i="11" s="1"/>
  <c r="F5" i="5"/>
  <c r="F6" i="5"/>
  <c r="F7" i="5"/>
  <c r="F8" i="5"/>
  <c r="F9" i="5"/>
  <c r="F11" i="5"/>
  <c r="F12" i="5"/>
  <c r="F13" i="5"/>
  <c r="F15" i="5"/>
  <c r="F16" i="5"/>
  <c r="F17" i="5"/>
  <c r="F19" i="5"/>
  <c r="F20" i="5"/>
  <c r="F27" i="5"/>
  <c r="F28" i="5"/>
  <c r="F29" i="5"/>
  <c r="F30" i="5"/>
  <c r="F31" i="5"/>
  <c r="F32" i="5"/>
  <c r="F33" i="5"/>
  <c r="F34" i="5"/>
  <c r="F35" i="5"/>
  <c r="F36" i="5"/>
  <c r="F40" i="5"/>
  <c r="F41" i="5"/>
  <c r="F42" i="5"/>
  <c r="F44" i="5"/>
  <c r="F45" i="5"/>
  <c r="F47" i="5"/>
  <c r="F48" i="5"/>
  <c r="F49" i="5"/>
  <c r="F50" i="5"/>
  <c r="F52" i="5"/>
  <c r="F53" i="5"/>
  <c r="F54" i="5"/>
  <c r="F55" i="5"/>
  <c r="D7" i="4"/>
  <c r="M7" i="4"/>
  <c r="E8" i="4"/>
  <c r="M8" i="4"/>
  <c r="E9" i="4"/>
  <c r="M9" i="4"/>
  <c r="H10" i="4"/>
  <c r="H14" i="4" s="1"/>
  <c r="N10" i="4"/>
  <c r="N14" i="4" s="1"/>
  <c r="D11" i="4"/>
  <c r="M11" i="4"/>
  <c r="J12" i="4"/>
  <c r="J14" i="4" s="1"/>
  <c r="M12" i="4"/>
  <c r="L13" i="4"/>
  <c r="M13" i="4"/>
  <c r="G14" i="4"/>
  <c r="K14" i="4"/>
  <c r="L14" i="4"/>
  <c r="E18" i="4"/>
  <c r="E20" i="4" s="1"/>
  <c r="M18" i="4"/>
  <c r="D19" i="4"/>
  <c r="D20" i="4" s="1"/>
  <c r="M19" i="4"/>
  <c r="G20" i="4"/>
  <c r="H20" i="4"/>
  <c r="J20" i="4"/>
  <c r="K20" i="4"/>
  <c r="L20" i="4"/>
  <c r="N20" i="4"/>
  <c r="E23" i="4"/>
  <c r="E25" i="4" s="1"/>
  <c r="M23" i="4"/>
  <c r="M25" i="4" s="1"/>
  <c r="H24" i="4"/>
  <c r="N24" i="4"/>
  <c r="N25" i="4" s="1"/>
  <c r="D25" i="4"/>
  <c r="G25" i="4"/>
  <c r="H25" i="4"/>
  <c r="J25" i="4"/>
  <c r="K25" i="4"/>
  <c r="L25" i="4"/>
  <c r="E28" i="4"/>
  <c r="E30" i="4" s="1"/>
  <c r="M28" i="4"/>
  <c r="M30" i="4" s="1"/>
  <c r="H29" i="4"/>
  <c r="H30" i="4" s="1"/>
  <c r="N29" i="4"/>
  <c r="N30" i="4" s="1"/>
  <c r="D30" i="4"/>
  <c r="G30" i="4"/>
  <c r="J30" i="4"/>
  <c r="K30" i="4"/>
  <c r="L30" i="4"/>
  <c r="D34" i="4"/>
  <c r="M34" i="4"/>
  <c r="E35" i="4"/>
  <c r="E40" i="4" s="1"/>
  <c r="M35" i="4"/>
  <c r="D36" i="4"/>
  <c r="M36" i="4"/>
  <c r="D37" i="4"/>
  <c r="M37" i="4"/>
  <c r="J38" i="4"/>
  <c r="J40" i="4" s="1"/>
  <c r="M38" i="4"/>
  <c r="L39" i="4"/>
  <c r="M39" i="4"/>
  <c r="G40" i="4"/>
  <c r="H40" i="4"/>
  <c r="K40" i="4"/>
  <c r="L40" i="4"/>
  <c r="N40" i="4"/>
  <c r="D44" i="4"/>
  <c r="M44" i="4"/>
  <c r="E45" i="4"/>
  <c r="E52" i="4" s="1"/>
  <c r="M45" i="4"/>
  <c r="D46" i="4"/>
  <c r="M46" i="4"/>
  <c r="D47" i="4"/>
  <c r="M47" i="4"/>
  <c r="D48" i="4"/>
  <c r="M48" i="4"/>
  <c r="D49" i="4"/>
  <c r="M49" i="4"/>
  <c r="J50" i="4"/>
  <c r="J52" i="4" s="1"/>
  <c r="M50" i="4"/>
  <c r="L51" i="4"/>
  <c r="L52" i="4" s="1"/>
  <c r="M51" i="4"/>
  <c r="G52" i="4"/>
  <c r="H52" i="4"/>
  <c r="K52" i="4"/>
  <c r="N52" i="4"/>
  <c r="D56" i="4"/>
  <c r="M56" i="4"/>
  <c r="E57" i="4"/>
  <c r="M57" i="4"/>
  <c r="E58" i="4"/>
  <c r="M58" i="4"/>
  <c r="D59" i="4"/>
  <c r="M59" i="4"/>
  <c r="J60" i="4"/>
  <c r="J62" i="4" s="1"/>
  <c r="M60" i="4"/>
  <c r="L61" i="4"/>
  <c r="L62" i="4" s="1"/>
  <c r="M61" i="4"/>
  <c r="F62" i="4"/>
  <c r="G62" i="4"/>
  <c r="H62" i="4"/>
  <c r="K62" i="4"/>
  <c r="N62" i="4"/>
  <c r="D66" i="4"/>
  <c r="M66" i="4"/>
  <c r="E67" i="4"/>
  <c r="M67" i="4"/>
  <c r="H68" i="4"/>
  <c r="M68" i="4"/>
  <c r="H69" i="4"/>
  <c r="N69" i="4"/>
  <c r="N76" i="4" s="1"/>
  <c r="E70" i="4"/>
  <c r="M70" i="4"/>
  <c r="E71" i="4"/>
  <c r="M71" i="4"/>
  <c r="D72" i="4"/>
  <c r="M72" i="4"/>
  <c r="D73" i="4"/>
  <c r="M73" i="4"/>
  <c r="J74" i="4"/>
  <c r="J76" i="4" s="1"/>
  <c r="M74" i="4"/>
  <c r="L75" i="4"/>
  <c r="L76" i="4" s="1"/>
  <c r="M75" i="4"/>
  <c r="G76" i="4"/>
  <c r="K76" i="4"/>
  <c r="D80" i="4"/>
  <c r="D86" i="4" s="1"/>
  <c r="M80" i="4"/>
  <c r="E81" i="4"/>
  <c r="M81" i="4"/>
  <c r="E82" i="4"/>
  <c r="M82" i="4"/>
  <c r="E83" i="4"/>
  <c r="M83" i="4"/>
  <c r="N83" i="4"/>
  <c r="J84" i="4"/>
  <c r="J86" i="4" s="1"/>
  <c r="M84" i="4"/>
  <c r="L85" i="4"/>
  <c r="L86" i="4" s="1"/>
  <c r="M85" i="4"/>
  <c r="G86" i="4"/>
  <c r="H86" i="4"/>
  <c r="K86" i="4"/>
  <c r="N86" i="4"/>
  <c r="D90" i="4"/>
  <c r="M90" i="4"/>
  <c r="F91" i="4"/>
  <c r="N91" i="4"/>
  <c r="F92" i="4"/>
  <c r="N92" i="4"/>
  <c r="J93" i="4"/>
  <c r="M93" i="4"/>
  <c r="D94" i="4"/>
  <c r="E94" i="4"/>
  <c r="G94" i="4"/>
  <c r="H94" i="4"/>
  <c r="J94" i="4"/>
  <c r="K94" i="4"/>
  <c r="L94" i="4"/>
  <c r="G98" i="4"/>
  <c r="G99" i="4" s="1"/>
  <c r="M98" i="4"/>
  <c r="M99" i="4" s="1"/>
  <c r="D99" i="4"/>
  <c r="E99" i="4"/>
  <c r="H99" i="4"/>
  <c r="I99" i="4"/>
  <c r="J99" i="4"/>
  <c r="K99" i="4"/>
  <c r="L99" i="4"/>
  <c r="N99" i="4"/>
  <c r="D103" i="4"/>
  <c r="M103" i="4"/>
  <c r="E104" i="4"/>
  <c r="M104" i="4"/>
  <c r="E105" i="4"/>
  <c r="M105" i="4"/>
  <c r="E106" i="4"/>
  <c r="I106" i="4"/>
  <c r="M106" i="4"/>
  <c r="O106" i="4"/>
  <c r="I107" i="4"/>
  <c r="O107" i="4"/>
  <c r="O111" i="4" s="1"/>
  <c r="D108" i="4"/>
  <c r="M108" i="4"/>
  <c r="D109" i="4"/>
  <c r="M109" i="4"/>
  <c r="J110" i="4"/>
  <c r="J111" i="4" s="1"/>
  <c r="K110" i="4"/>
  <c r="K111" i="4" s="1"/>
  <c r="M110" i="4"/>
  <c r="G111" i="4"/>
  <c r="H111" i="4"/>
  <c r="L111" i="4"/>
  <c r="N111" i="4"/>
  <c r="D115" i="4"/>
  <c r="M115" i="4"/>
  <c r="E116" i="4"/>
  <c r="E120" i="4" s="1"/>
  <c r="M116" i="4"/>
  <c r="H117" i="4"/>
  <c r="N117" i="4"/>
  <c r="N120" i="4" s="1"/>
  <c r="D118" i="4"/>
  <c r="M118" i="4"/>
  <c r="J119" i="4"/>
  <c r="J120" i="4" s="1"/>
  <c r="M119" i="4"/>
  <c r="G120" i="4"/>
  <c r="H120" i="4"/>
  <c r="I120" i="4"/>
  <c r="K120" i="4"/>
  <c r="L120" i="4"/>
  <c r="O120" i="4"/>
  <c r="L4" i="3"/>
  <c r="L5" i="3"/>
  <c r="L6" i="3"/>
  <c r="L7" i="3"/>
  <c r="L8" i="3"/>
  <c r="L10" i="3"/>
  <c r="L11" i="3"/>
  <c r="L12" i="3"/>
  <c r="L14" i="3"/>
  <c r="L15" i="3"/>
  <c r="L16" i="3"/>
  <c r="L18" i="3"/>
  <c r="L19" i="3"/>
  <c r="L22" i="3"/>
  <c r="L23" i="3"/>
  <c r="L24" i="3"/>
  <c r="L25" i="3"/>
  <c r="L26" i="3"/>
  <c r="L27" i="3"/>
  <c r="L28" i="3"/>
  <c r="L29" i="3"/>
  <c r="L30" i="3"/>
  <c r="L31" i="3"/>
  <c r="L34" i="3"/>
  <c r="L35" i="3"/>
  <c r="L36" i="3"/>
  <c r="L38" i="3"/>
  <c r="L39" i="3"/>
  <c r="L42" i="3"/>
  <c r="L46" i="3"/>
  <c r="L47" i="3"/>
  <c r="L49" i="3"/>
  <c r="L50" i="3"/>
  <c r="L51" i="3"/>
  <c r="L52" i="3"/>
  <c r="L53" i="3"/>
  <c r="L54" i="3"/>
  <c r="L55" i="3"/>
  <c r="L56" i="3"/>
  <c r="L57" i="3"/>
  <c r="L59" i="3"/>
  <c r="L60" i="3"/>
  <c r="L61" i="3"/>
  <c r="L63" i="3"/>
  <c r="L64" i="3"/>
  <c r="L65" i="3"/>
  <c r="L66" i="3"/>
  <c r="L67" i="3"/>
  <c r="L68" i="3"/>
  <c r="L69" i="3"/>
  <c r="L70" i="3"/>
  <c r="L71" i="3"/>
  <c r="L72" i="3"/>
  <c r="L73" i="3"/>
  <c r="L75" i="3"/>
  <c r="L76" i="3"/>
  <c r="L77" i="3"/>
  <c r="L78" i="3"/>
  <c r="L82" i="3"/>
  <c r="L83" i="3"/>
  <c r="L84" i="3"/>
  <c r="L85" i="3"/>
  <c r="D120" i="4" l="1"/>
  <c r="M94" i="4"/>
  <c r="D40" i="4"/>
  <c r="I111" i="4"/>
  <c r="F94" i="4"/>
  <c r="F4" i="4" s="1"/>
  <c r="G55" i="12"/>
  <c r="G58" i="12" s="1"/>
  <c r="D11" i="8" s="1"/>
  <c r="D22" i="10"/>
  <c r="E111" i="4"/>
  <c r="L95" i="3"/>
  <c r="E14" i="4"/>
  <c r="D14" i="4"/>
  <c r="H76" i="4"/>
  <c r="M52" i="4"/>
  <c r="M40" i="4"/>
  <c r="H4" i="4"/>
  <c r="M111" i="4"/>
  <c r="M62" i="4"/>
  <c r="L4" i="4"/>
  <c r="G4" i="4"/>
  <c r="D111" i="4"/>
  <c r="D62" i="4"/>
  <c r="E62" i="4"/>
  <c r="K4" i="4"/>
  <c r="C9" i="9"/>
  <c r="M120" i="4"/>
  <c r="E86" i="4"/>
  <c r="D52" i="4"/>
  <c r="J4" i="4"/>
  <c r="M14" i="4"/>
  <c r="N94" i="4"/>
  <c r="N4" i="4" s="1"/>
  <c r="D9" i="9"/>
  <c r="E9" i="9"/>
  <c r="M86" i="4"/>
  <c r="M76" i="4"/>
  <c r="E76" i="4"/>
  <c r="D76" i="4"/>
  <c r="M20" i="4"/>
  <c r="D6" i="11"/>
  <c r="F7" i="11"/>
  <c r="I55" i="1"/>
  <c r="I58" i="1"/>
  <c r="I54" i="1"/>
  <c r="I142" i="1"/>
  <c r="I143" i="1"/>
  <c r="I144" i="1"/>
  <c r="I145" i="1"/>
  <c r="I128" i="1"/>
  <c r="I129" i="1"/>
  <c r="I130" i="1"/>
  <c r="I131" i="1"/>
  <c r="I132" i="1"/>
  <c r="I133" i="1"/>
  <c r="I134" i="1"/>
  <c r="I135" i="1"/>
  <c r="I136" i="1"/>
  <c r="I137" i="1"/>
  <c r="I124" i="1"/>
  <c r="I123" i="1"/>
  <c r="I110" i="1"/>
  <c r="I111" i="1"/>
  <c r="I113" i="1"/>
  <c r="I114" i="1"/>
  <c r="I115" i="1"/>
  <c r="I116" i="1"/>
  <c r="I117" i="1"/>
  <c r="I118" i="1"/>
  <c r="I119" i="1"/>
  <c r="I120" i="1"/>
  <c r="I81" i="1"/>
  <c r="I82" i="1"/>
  <c r="I83" i="1"/>
  <c r="I84" i="1"/>
  <c r="I85" i="1"/>
  <c r="I86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49" i="1"/>
  <c r="I50" i="1"/>
  <c r="I51" i="1"/>
  <c r="I44" i="1"/>
  <c r="I45" i="1"/>
  <c r="I43" i="1"/>
  <c r="I37" i="1"/>
  <c r="I38" i="1"/>
  <c r="I39" i="1"/>
  <c r="I40" i="1"/>
  <c r="I32" i="1"/>
  <c r="I33" i="1"/>
  <c r="I30" i="1"/>
  <c r="I26" i="1"/>
  <c r="I27" i="1"/>
  <c r="I25" i="1"/>
  <c r="I19" i="1"/>
  <c r="I20" i="1"/>
  <c r="I21" i="1"/>
  <c r="I22" i="1"/>
  <c r="I4" i="1"/>
  <c r="I5" i="1"/>
  <c r="I3" i="1"/>
  <c r="I13" i="1"/>
  <c r="I14" i="1"/>
  <c r="I11" i="1"/>
  <c r="E4" i="4" l="1"/>
  <c r="D4" i="4"/>
  <c r="M4" i="4"/>
  <c r="E6" i="11"/>
  <c r="F6" i="11"/>
  <c r="I141" i="1"/>
  <c r="E10" i="8" l="1"/>
  <c r="E9" i="8" s="1"/>
  <c r="I9" i="1"/>
  <c r="I18" i="1"/>
  <c r="I17" i="1"/>
  <c r="D4" i="11" l="1"/>
  <c r="I127" i="1"/>
  <c r="I4" i="4" l="1"/>
  <c r="F4" i="11"/>
  <c r="E4" i="11"/>
  <c r="I109" i="1"/>
  <c r="E56" i="6" l="1"/>
  <c r="F56" i="6" s="1"/>
  <c r="F57" i="6" s="1"/>
  <c r="F58" i="6" s="1"/>
  <c r="F62" i="6" s="1"/>
  <c r="F56" i="5"/>
  <c r="F57" i="5" s="1"/>
  <c r="F58" i="5" s="1"/>
  <c r="I80" i="1"/>
  <c r="I61" i="1"/>
  <c r="F62" i="5" l="1"/>
  <c r="I48" i="1"/>
  <c r="I36" i="1"/>
  <c r="I31" i="1"/>
  <c r="I12" i="1"/>
  <c r="I10" i="1"/>
  <c r="I8" i="1"/>
  <c r="F63" i="5" l="1"/>
  <c r="F64" i="5" s="1"/>
  <c r="D5" i="11"/>
  <c r="E5" i="8"/>
  <c r="E35" i="8" s="1"/>
  <c r="O4" i="4"/>
  <c r="P4" i="4" s="1"/>
  <c r="P80" i="1"/>
  <c r="F63" i="6" l="1"/>
  <c r="F64" i="6" s="1"/>
  <c r="E36" i="8"/>
  <c r="D9" i="11" s="1"/>
  <c r="F5" i="11"/>
  <c r="E5" i="11"/>
  <c r="E37" i="8" l="1"/>
  <c r="E38" i="8" s="1"/>
  <c r="D10" i="11" s="1"/>
  <c r="E9" i="11"/>
  <c r="F9" i="11"/>
  <c r="E39" i="8" l="1"/>
  <c r="D11" i="11"/>
  <c r="E10" i="11"/>
  <c r="F10" i="11"/>
  <c r="E11" i="11" l="1"/>
  <c r="F1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Eskom</author>
  </authors>
  <commentList>
    <comment ref="B4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Includes:
TEF Presentation
RIC
Package preparation and Delivery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Mthandeni</author>
  </authors>
  <commentList>
    <comment ref="D3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Mthandeni:</t>
        </r>
        <r>
          <rPr>
            <sz val="8"/>
            <color indexed="81"/>
            <rFont val="Tahoma"/>
            <family val="2"/>
          </rPr>
          <t xml:space="preserve">
500m drum</t>
        </r>
      </text>
    </comment>
    <comment ref="E3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Mthandeni:</t>
        </r>
        <r>
          <rPr>
            <sz val="8"/>
            <color indexed="81"/>
            <rFont val="Tahoma"/>
            <family val="2"/>
          </rPr>
          <t xml:space="preserve">
500m drum.</t>
        </r>
      </text>
    </comment>
    <comment ref="F3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Mthandeni:</t>
        </r>
        <r>
          <rPr>
            <sz val="8"/>
            <color indexed="81"/>
            <rFont val="Tahoma"/>
            <family val="2"/>
          </rPr>
          <t xml:space="preserve">
500m drum.</t>
        </r>
      </text>
    </comment>
    <comment ref="G3" authorId="0" shapeId="0" xr:uid="{00000000-0006-0000-0300-000004000000}">
      <text>
        <r>
          <rPr>
            <b/>
            <sz val="8"/>
            <color indexed="81"/>
            <rFont val="Tahoma"/>
            <family val="2"/>
          </rPr>
          <t>Mthandeni:</t>
        </r>
        <r>
          <rPr>
            <sz val="8"/>
            <color indexed="81"/>
            <rFont val="Tahoma"/>
            <family val="2"/>
          </rPr>
          <t xml:space="preserve">
500m drum.</t>
        </r>
      </text>
    </comment>
    <comment ref="H3" authorId="0" shapeId="0" xr:uid="{00000000-0006-0000-0300-000005000000}">
      <text>
        <r>
          <rPr>
            <b/>
            <sz val="8"/>
            <color indexed="81"/>
            <rFont val="Tahoma"/>
            <family val="2"/>
          </rPr>
          <t>Mthandeni:</t>
        </r>
        <r>
          <rPr>
            <sz val="8"/>
            <color indexed="81"/>
            <rFont val="Tahoma"/>
            <family val="2"/>
          </rPr>
          <t xml:space="preserve">
300m drum.</t>
        </r>
      </text>
    </comment>
    <comment ref="I3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Mthandeni:</t>
        </r>
        <r>
          <rPr>
            <sz val="8"/>
            <color indexed="81"/>
            <rFont val="Tahoma"/>
            <family val="2"/>
          </rPr>
          <t xml:space="preserve">
500m drum.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Mthandeni Khuzwayo</author>
  </authors>
  <commentList>
    <comment ref="D9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Mthandeni Khuzwayo:</t>
        </r>
        <r>
          <rPr>
            <sz val="9"/>
            <color indexed="81"/>
            <rFont val="Tahoma"/>
            <family val="2"/>
          </rPr>
          <t xml:space="preserve">
PAIRS</t>
        </r>
      </text>
    </comment>
    <comment ref="D1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Mthandeni Khuzwayo:</t>
        </r>
        <r>
          <rPr>
            <sz val="9"/>
            <color indexed="81"/>
            <rFont val="Tahoma"/>
            <family val="2"/>
          </rPr>
          <t xml:space="preserve">
PAIRS</t>
        </r>
      </text>
    </comment>
    <comment ref="D1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Mthandeni Khuzwayo:</t>
        </r>
        <r>
          <rPr>
            <sz val="9"/>
            <color indexed="81"/>
            <rFont val="Tahoma"/>
            <family val="2"/>
          </rPr>
          <t xml:space="preserve">
PAIRS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Mthandeni Khuzwayo</author>
  </authors>
  <commentList>
    <comment ref="E3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Mthandeni Khuzwayo:</t>
        </r>
        <r>
          <rPr>
            <sz val="9"/>
            <color indexed="81"/>
            <rFont val="Tahoma"/>
            <family val="2"/>
          </rPr>
          <t xml:space="preserve">
was meant to be (according to Control Plant)</t>
        </r>
      </text>
    </comment>
  </commentList>
</comments>
</file>

<file path=xl/sharedStrings.xml><?xml version="1.0" encoding="utf-8"?>
<sst xmlns="http://schemas.openxmlformats.org/spreadsheetml/2006/main" count="1814" uniqueCount="773">
  <si>
    <t>TYPE</t>
  </si>
  <si>
    <t>MANUFACTURER</t>
  </si>
  <si>
    <t>SUPPLIER</t>
  </si>
  <si>
    <t>DESCRIPTION</t>
  </si>
  <si>
    <t>ENC</t>
  </si>
  <si>
    <t>SAP NO.</t>
  </si>
  <si>
    <t>TOTAL COST</t>
  </si>
  <si>
    <t>LONG LEAD</t>
  </si>
  <si>
    <t>ACTOM</t>
  </si>
  <si>
    <t>0224943</t>
  </si>
  <si>
    <t>Yes</t>
  </si>
  <si>
    <t>UNIT COST</t>
  </si>
  <si>
    <t>Swing Frame Panel</t>
  </si>
  <si>
    <t>Swing Frame Panel: 2400mm h x 800mm d x 600mm w</t>
  </si>
  <si>
    <t>0224951</t>
  </si>
  <si>
    <t>0224955</t>
  </si>
  <si>
    <t>2nd Rear Comms port</t>
  </si>
  <si>
    <t>Optional Second Rear Communication port for MiCOM P145 relay</t>
  </si>
  <si>
    <t>4BC1900 Bus Coupler Control Scheme</t>
  </si>
  <si>
    <t>0224931</t>
  </si>
  <si>
    <t>0224934</t>
  </si>
  <si>
    <t>0224935</t>
  </si>
  <si>
    <t>Anti-pump timer module</t>
  </si>
  <si>
    <t>Anti-pump timer module (4BC1900 only)</t>
  </si>
  <si>
    <t>BUSBAR ARC FLASH PROTECTION SCHEME (3BP4901)</t>
  </si>
  <si>
    <t>4BC1900 Scheme</t>
  </si>
  <si>
    <t>3BP4901 Scheme</t>
  </si>
  <si>
    <t>Vamp Solutions</t>
  </si>
  <si>
    <t>Arc Sensor with 6m lead (VA1DA-6)</t>
  </si>
  <si>
    <t>-</t>
  </si>
  <si>
    <t>0404058</t>
  </si>
  <si>
    <t>0404074</t>
  </si>
  <si>
    <t>Voltage Selection Module</t>
  </si>
  <si>
    <t>Optional Second 3-phase VT input &amp; Voltage selection module</t>
  </si>
  <si>
    <t>0404080</t>
  </si>
  <si>
    <t>Meter, Elster A1700 3Ph 1A CL0.5</t>
  </si>
  <si>
    <t>MODULE, METERING STD METER SUBPANEL</t>
  </si>
  <si>
    <t>METER MODULE PART OF STANDARD METERING PANEL</t>
  </si>
  <si>
    <t>0175685</t>
  </si>
  <si>
    <t>Voltage Selection Module - Type D</t>
  </si>
  <si>
    <t>VSM</t>
  </si>
  <si>
    <t>0175688</t>
  </si>
  <si>
    <t>0402613</t>
  </si>
  <si>
    <t>SWING FRAME CABINET * 800mm x 600mm x 2400mm</t>
  </si>
  <si>
    <t>Plate, Blanking Protection 1U</t>
  </si>
  <si>
    <t>Plate, Blanking Protection 2U</t>
  </si>
  <si>
    <t>Plate, Blanking Protection 7U</t>
  </si>
  <si>
    <t>METER 3 PH CL0.5 1A RS485</t>
  </si>
  <si>
    <t>0242580</t>
  </si>
  <si>
    <t>BLANKING PLATE * TYPE: 2U * 19" (482.6mm) RACK</t>
  </si>
  <si>
    <t>BLANKING PLATE * TYPE: 7U * 19" (482.6mm) RACK</t>
  </si>
  <si>
    <t>BLANKING PLATE * TYPE: 1U * 19" (482.6mm) RACK</t>
  </si>
  <si>
    <t>0401942</t>
  </si>
  <si>
    <t>0401944</t>
  </si>
  <si>
    <t>0401958</t>
  </si>
  <si>
    <t>Trucom Smartoo Modem</t>
  </si>
  <si>
    <t>Trucom</t>
  </si>
  <si>
    <t>TRUCOM SMARTOO GSM/GPRS DIN-RAIL MOUNT METERING MODEM</t>
  </si>
  <si>
    <t>0223364</t>
  </si>
  <si>
    <t>Telecontrol</t>
  </si>
  <si>
    <t>D20RTU Power Supply</t>
  </si>
  <si>
    <t>IST</t>
  </si>
  <si>
    <t>GE</t>
  </si>
  <si>
    <t>48 / 110V DC PSU</t>
  </si>
  <si>
    <t>0213376</t>
  </si>
  <si>
    <t>D20RTU Config 11</t>
  </si>
  <si>
    <t>Config 11 Krone VME D20 RTU, 1 D20C, 1 Moxa</t>
  </si>
  <si>
    <t>0559978</t>
  </si>
  <si>
    <t>PB6 800w x 600d cabinets with removable sides, swing frame, “G” rails, earth studs,</t>
  </si>
  <si>
    <t>D20 Cabinet</t>
  </si>
  <si>
    <t>0213368</t>
  </si>
  <si>
    <t>0250320</t>
  </si>
  <si>
    <t>MOXA EXPANSION KIT</t>
  </si>
  <si>
    <t>Moxa</t>
  </si>
  <si>
    <t>MOXA EXPANSION KIT (RS232 --&gt; RS485)</t>
  </si>
  <si>
    <t>D20 S Status Expansion Kit with 10m cable</t>
  </si>
  <si>
    <t>D20S Expansion Kit</t>
  </si>
  <si>
    <t>0213245</t>
  </si>
  <si>
    <t>D20 C Combo Expansion Kit with 10m cable</t>
  </si>
  <si>
    <t>D20C Expansion Kit</t>
  </si>
  <si>
    <t>Fiber to RS232/422/485 Convertor</t>
  </si>
  <si>
    <t>Elonics</t>
  </si>
  <si>
    <t>Buy Out</t>
  </si>
  <si>
    <t>0213260</t>
  </si>
  <si>
    <t>Moxa, RS-232/422/485 to optical fiber media converters: TCF-142-S-SC</t>
  </si>
  <si>
    <t>Aberdare</t>
  </si>
  <si>
    <t>0014469</t>
  </si>
  <si>
    <t>0014484</t>
  </si>
  <si>
    <t>0014666</t>
  </si>
  <si>
    <t>CABLE 1kV 12C 2.5SQ CU BVX12DCV</t>
  </si>
  <si>
    <t>CABLE 1kV 19C 2.5SQ CU BVX19DCV</t>
  </si>
  <si>
    <t>Telephone Cable</t>
  </si>
  <si>
    <t>0014475</t>
  </si>
  <si>
    <t>0014476</t>
  </si>
  <si>
    <t>CABLE 1kV 4C 4.0SQ CU BVX4ECV</t>
  </si>
  <si>
    <t>CABLE 1kV 4C 16.0SQ CU BVX4HCV</t>
  </si>
  <si>
    <t>Size 1 Cable Gland</t>
  </si>
  <si>
    <t>Size 2 Cable Gland</t>
  </si>
  <si>
    <t>Size 3 Cable Gland</t>
  </si>
  <si>
    <t>Pratley</t>
  </si>
  <si>
    <t>Various</t>
  </si>
  <si>
    <t>0168367</t>
  </si>
  <si>
    <t>0168279</t>
  </si>
  <si>
    <t>0168280</t>
  </si>
  <si>
    <t>Corrugated PVC Conduit 110mm</t>
  </si>
  <si>
    <t>ODF</t>
  </si>
  <si>
    <t>Stock Item</t>
  </si>
  <si>
    <t>Fiber</t>
  </si>
  <si>
    <t>AC board</t>
  </si>
  <si>
    <t>25mm sprag tubing</t>
  </si>
  <si>
    <t>SC 12PORT PATCH PANEL</t>
  </si>
  <si>
    <t>6m lenghts with connector at end</t>
  </si>
  <si>
    <t>Must be terminated with SC connectors at both ends</t>
  </si>
  <si>
    <t>Vamp 120 Relays</t>
  </si>
  <si>
    <t>Vamp 120 arc sensing relay</t>
  </si>
  <si>
    <t>Battery Cabinet</t>
  </si>
  <si>
    <t>Link Set</t>
  </si>
  <si>
    <t>Sub-rack Battery Charger</t>
  </si>
  <si>
    <t>Type F Interface Module</t>
  </si>
  <si>
    <t>Swingframe Panel</t>
  </si>
  <si>
    <t>Alkaline</t>
  </si>
  <si>
    <t>CELL, NICD 1.2V 100AH VTX1 M100 D9308</t>
  </si>
  <si>
    <t>0256102</t>
  </si>
  <si>
    <t>0256354</t>
  </si>
  <si>
    <t>0256348</t>
  </si>
  <si>
    <t>CABINET, BATT NICD 88C SA TYPE 3</t>
  </si>
  <si>
    <t xml:space="preserve">CONNECTORS, VTX BATT LINK SET 3 </t>
  </si>
  <si>
    <t>0217235</t>
  </si>
  <si>
    <t>0212999</t>
  </si>
  <si>
    <t>800x600x1800mm 19” swingframe cabinet with blanking plates D9242</t>
  </si>
  <si>
    <t>0213000</t>
  </si>
  <si>
    <t>As per Drawing-Request from Control Plant Engineer at Ordering Stage</t>
  </si>
  <si>
    <t>110V 20A Sub-rack Battery Charger - Ensure This is installed in panel</t>
  </si>
  <si>
    <t>Type F: 19" Interface module - Ensure This is installed in panel</t>
  </si>
  <si>
    <t>Conduit for fiber run (High Density Poly Ethelene)</t>
  </si>
  <si>
    <t>100A 3 phase MCB</t>
  </si>
  <si>
    <t>100A 3 Phase MCB, DIN Rail Mount</t>
  </si>
  <si>
    <t>HV FEEDER SCHEME (4ZD3940)</t>
  </si>
  <si>
    <t>4ZD3940 Scheme</t>
  </si>
  <si>
    <t>ABB SOUTH AFRICA</t>
  </si>
  <si>
    <t>Distance/Differential Protection Scheme (SERIAL SCADA ONLY)</t>
  </si>
  <si>
    <t xml:space="preserve">Additional Supervisory Binary Output Card </t>
  </si>
  <si>
    <t>Used if the Default DNP3 Protocol Supervisory Link is not Being Used</t>
  </si>
  <si>
    <t>0248559</t>
  </si>
  <si>
    <t>0248568</t>
  </si>
  <si>
    <t>Swing Frame Panel with Dual Entry Ability for Schemes 4FZ39x0 and 4FZD39x0</t>
  </si>
  <si>
    <t>0248564</t>
  </si>
  <si>
    <t>RURAL FEEDER SCHEME (4RF1101)</t>
  </si>
  <si>
    <t>Under-Frequency Load Shedding (4LS1101)</t>
  </si>
  <si>
    <t>4RF1101 Scheme</t>
  </si>
  <si>
    <t>4RF1101 Reticulation Feeder Protection Scheme (SERIAL SCADA ONLY)</t>
  </si>
  <si>
    <t>USB</t>
  </si>
  <si>
    <t>USB (PC) to DB9 male (Relay) “straight through” serial communication cable</t>
  </si>
  <si>
    <t>0224952</t>
  </si>
  <si>
    <t>TRANSFORME SCHEME (4TM7101)</t>
  </si>
  <si>
    <t>CONCO</t>
  </si>
  <si>
    <t>4TM-7100 TWO- OR THREE WINDING TRANSFORMER PROTECTION SCHEME (110V DC)</t>
  </si>
  <si>
    <t>4TM7101 Scheme</t>
  </si>
  <si>
    <t>0246026</t>
  </si>
  <si>
    <t>2400mm HIGH x 800mm WIDE x 600mm DEEP</t>
  </si>
  <si>
    <t>0246031</t>
  </si>
  <si>
    <t>Ethernet Comms</t>
  </si>
  <si>
    <t>ETHERNET COMMS INTERFACE SUPPORTING THE IEC 61850 PROTOCOL FOR A SEL-487E RELAY</t>
  </si>
  <si>
    <t>0246044</t>
  </si>
  <si>
    <t>High Impedance REF</t>
  </si>
  <si>
    <t xml:space="preserve">HIGH IMPEDANCE RESTRICTED EARTH FAULT </t>
  </si>
  <si>
    <t>0246035</t>
  </si>
  <si>
    <t>4RF1101 Reticulation Feeder Protection Scheme (SERIAL &amp; HARDWIRE SCADA)</t>
  </si>
  <si>
    <t>0224944</t>
  </si>
  <si>
    <t>Handling &amp; Installation of 4TC5200</t>
  </si>
  <si>
    <t>HANDLING AND INSTALLATION OF 1 x 4TC-5200 TAP INTO A 1 x 4TM PANEL</t>
  </si>
  <si>
    <t>0246033</t>
  </si>
  <si>
    <t>Contrep</t>
  </si>
  <si>
    <t>Pole/ Wall Mounted</t>
  </si>
  <si>
    <t>Buy Out Item</t>
  </si>
  <si>
    <t>TAPE CHANGE SCHEME (4TC5200)</t>
  </si>
  <si>
    <t>4TC-5200 TAP CHANGE PROTECTION AND CONTROL SCHEME (110 VDC)</t>
  </si>
  <si>
    <t>0246077</t>
  </si>
  <si>
    <t>Temporary Crating of 4TC5200</t>
  </si>
  <si>
    <t>TEMPORARY CRATING, TRANSPORT AND OFFLOADING OF 1 X 4TC-5200 SCHME</t>
  </si>
  <si>
    <t>0246080</t>
  </si>
  <si>
    <t>IEC 61850 for the tap changer</t>
  </si>
  <si>
    <t>UPGRADE OF EBERLE REG-DA TAP CHANGE CONTROL RELAY TO INCLUDE REG-PED</t>
  </si>
  <si>
    <t>0246086</t>
  </si>
  <si>
    <t>4BC1800 Scheme</t>
  </si>
  <si>
    <t>0224921</t>
  </si>
  <si>
    <t>4BC1800 Bus Coupler Control Scheme</t>
  </si>
  <si>
    <t>Busprotection, indoor switchgear, 2 Zone, 2 Incommers, 8 Fdrs &amp; 1 B/S</t>
  </si>
  <si>
    <t>0179552</t>
  </si>
  <si>
    <t>Arc Sensors</t>
  </si>
  <si>
    <t>Slave Unit</t>
  </si>
  <si>
    <t>Slave unit (VAM12CD)</t>
  </si>
  <si>
    <t>0175179</t>
  </si>
  <si>
    <t>0175178</t>
  </si>
  <si>
    <t>World Power Products</t>
  </si>
  <si>
    <t>Swing Frame Panel, 800mm x 600mm x 2400mm with complete earthing</t>
  </si>
  <si>
    <t>4LS1101 Scheme</t>
  </si>
  <si>
    <t>4LS1101 UFLS Protection Scheme (Serial SCADA only)</t>
  </si>
  <si>
    <t>Metering (Statistical/Tarrif)</t>
  </si>
  <si>
    <t>Wirconn</t>
  </si>
  <si>
    <t>Crating</t>
  </si>
  <si>
    <t>Crating of one 4LS1100 or 4LS1200 protection scheme module for transport</t>
  </si>
  <si>
    <t>0225384</t>
  </si>
  <si>
    <t>VRPP/ VTX M100 (110V Battery Bank)</t>
  </si>
  <si>
    <t>Jaycor</t>
  </si>
  <si>
    <t>Trfr Junction Box</t>
  </si>
  <si>
    <t>DISCONNECT BLOCKS.</t>
  </si>
  <si>
    <t>KRONE  031-9043169</t>
  </si>
  <si>
    <t>10 PAIR DISCONNECT BLOCKS.</t>
  </si>
  <si>
    <t>LABEL HOLDERS</t>
  </si>
  <si>
    <t>1O PAIR. SIZE 1  FIXED LABEL HOLDERS.</t>
  </si>
  <si>
    <t>BACKMOUNT FRAME</t>
  </si>
  <si>
    <t>10 PAIR. 55WAY. 49mm. BACKMOUNT FRAME.  FRME 255</t>
  </si>
  <si>
    <t xml:space="preserve">Trio Radio </t>
  </si>
  <si>
    <t>CPE Radio/ Trio ER450</t>
  </si>
  <si>
    <t xml:space="preserve">Coaxial Cable </t>
  </si>
  <si>
    <t>WEB INDUSTRIES</t>
  </si>
  <si>
    <t>Antenna</t>
  </si>
  <si>
    <t xml:space="preserve">Bracket </t>
  </si>
  <si>
    <t>WM30 Extra Heavy Duty offset bracket (300mm) - Contact Lodie Potgieter on 011 719 0149</t>
  </si>
  <si>
    <t>Pole</t>
  </si>
  <si>
    <t>3m LMR 195 Coaxial Cable Flylead BNC Male to N Female</t>
  </si>
  <si>
    <t xml:space="preserve">Webb Antenna (380 - 470 MHZ). Y425/ 3 Yagi 3 Element with casting hub. </t>
  </si>
  <si>
    <t xml:space="preserve">6m Aluminium pole 50mm diameter 5mm wall thickness </t>
  </si>
  <si>
    <t>Vendor No: 11051059</t>
  </si>
  <si>
    <t>Vendor No: 11000449</t>
  </si>
  <si>
    <t xml:space="preserve">Tait Radio </t>
  </si>
  <si>
    <t xml:space="preserve">EMCOM </t>
  </si>
  <si>
    <t>Radio Mobile Dash Mount UHF Tait TM8115 - Contact Raj 031 312 9288</t>
  </si>
  <si>
    <t>Vendor No: 11001537</t>
  </si>
  <si>
    <t>Armoured 12/24/48 core Single mode fiber</t>
  </si>
  <si>
    <t>AC Supply Changeover Box</t>
  </si>
  <si>
    <t>SABI ELECTRICAL</t>
  </si>
  <si>
    <t xml:space="preserve">Contact Sabi on (031) 700 3977or email sabi@Iafrica.com  </t>
  </si>
  <si>
    <t>110V DC Board</t>
  </si>
  <si>
    <t>CTJB</t>
  </si>
  <si>
    <t xml:space="preserve">VRW20 Junction Box , with 6 circuit CT insert (Fitted) (Complete JB) </t>
  </si>
  <si>
    <t>0186961</t>
  </si>
  <si>
    <t>VTJB</t>
  </si>
  <si>
    <t xml:space="preserve">VRW20 Junction Box , with 8 circuit VT insert (Fitted) (Complete JB) </t>
  </si>
  <si>
    <t>0186950</t>
  </si>
  <si>
    <t>4core, 2.5mm²</t>
  </si>
  <si>
    <t>CABLE 1kV 4C 2.5SQ CU BVX4ECV</t>
  </si>
  <si>
    <t>0400646</t>
  </si>
  <si>
    <t>Auxilliaries</t>
  </si>
  <si>
    <t>AC/ DC Boards</t>
  </si>
  <si>
    <t>BUSBAR PROTECTION SCHEME (4BZ5700/5800/5900)</t>
  </si>
  <si>
    <t>4BZ5700 Scheme</t>
  </si>
  <si>
    <t>4BZ5800 Scheme</t>
  </si>
  <si>
    <t>4BZ5900 Scheme</t>
  </si>
  <si>
    <t>BUS COUPLER CONTROL SCHEME (4BC1800/1900)</t>
  </si>
  <si>
    <t>0224973</t>
  </si>
  <si>
    <t>Two zone differential protection with a check zone+ Panel.</t>
  </si>
  <si>
    <t>Single zone differential protection with a check zone+ Panel.</t>
  </si>
  <si>
    <t>0224971</t>
  </si>
  <si>
    <t>0224975</t>
  </si>
  <si>
    <t>Plate, Blanking Protection 3U</t>
  </si>
  <si>
    <t>BLANKING PLATE * TYPE: 3U * 19" (482.6mm) RACK</t>
  </si>
  <si>
    <t>0401952</t>
  </si>
  <si>
    <t>Plate, Blanking Protection 4U</t>
  </si>
  <si>
    <t>BLANKING PLATE * TYPE: 4U * 19" (482.6mm) RACK</t>
  </si>
  <si>
    <t>0401954</t>
  </si>
  <si>
    <t>Plate, Blanking Protection 5U</t>
  </si>
  <si>
    <t>BLANKING PLATE * TYPE: 5U * 19" (482.6mm) RACK</t>
  </si>
  <si>
    <t>0401956</t>
  </si>
  <si>
    <t>Plate, Blanking Protection 6U</t>
  </si>
  <si>
    <t>BLANKING PLATE * TYPE: 6U * 19" (482.6mm) RACK</t>
  </si>
  <si>
    <t>0402097</t>
  </si>
  <si>
    <t>Plate, Blanking Protection 8U</t>
  </si>
  <si>
    <t>BLANKING PLATE * TYPE: 8U * 19" (482.6mm) RACK</t>
  </si>
  <si>
    <t>0401960</t>
  </si>
  <si>
    <t>Plate, Blanking Protection 9U</t>
  </si>
  <si>
    <t>BLANKING PLATE * TYPE: 9U * 19" (482.6mm) RACK</t>
  </si>
  <si>
    <t>0401962</t>
  </si>
  <si>
    <t>Plate, Blanking Protection 10U</t>
  </si>
  <si>
    <t>BLANKING PLATE * TYPE: 10U * 19" (482.6mm) RACK</t>
  </si>
  <si>
    <t>0401964</t>
  </si>
  <si>
    <t>Plate, Blanking Protection 11U</t>
  </si>
  <si>
    <t>BLANKING PLATE * TYPE: 11U * 19" (482.6mm) RACK</t>
  </si>
  <si>
    <t>0401966</t>
  </si>
  <si>
    <t>Plate, Blanking Protection 12U</t>
  </si>
  <si>
    <t>BLANKING PLATE * TYPE: 12U * 19" (482.6mm) RACK</t>
  </si>
  <si>
    <t>0402099</t>
  </si>
  <si>
    <t>50V DC Board, 63A &amp;  32A MCB's</t>
  </si>
  <si>
    <t>Solkor-N 7SG1816</t>
  </si>
  <si>
    <t>WoodBeam</t>
  </si>
  <si>
    <t>Cable diff relay 1BL/7BO (Including 3C0contacts); 1300nm optical fibrelink (0-16km)</t>
  </si>
  <si>
    <t>Vendor No: 11045237</t>
  </si>
  <si>
    <t>Crating of one 4RF-1100 protection scheme module for transport</t>
  </si>
  <si>
    <t>0225041</t>
  </si>
  <si>
    <t xml:space="preserve">RTU D20 CONFIG 11 1MOXA D20C KRONE </t>
  </si>
  <si>
    <t>IST GE MISC KIT D20 NON-VME CPU SINGLE SLOT CHASSIS</t>
  </si>
  <si>
    <t>0250318</t>
  </si>
  <si>
    <t>0250319</t>
  </si>
  <si>
    <t xml:space="preserve">D20S EXPANSION KIT WITH KRONE D9653 </t>
  </si>
  <si>
    <t>06 x KRONE CONNECTOR 10PR DISCONNECT</t>
  </si>
  <si>
    <t>0250322</t>
  </si>
  <si>
    <t>FORM 4C IBOX DOOR KIT D9653</t>
  </si>
  <si>
    <t>METAL DOOR ENCLOSURE, IBOX SER 24V 8 I/P 4 O/P</t>
  </si>
  <si>
    <t>0250323</t>
  </si>
  <si>
    <t>IBOX PMRTU D9653</t>
  </si>
  <si>
    <t>IST GE POLE TOP ENCLOSURE 3CR12 STEEL</t>
  </si>
  <si>
    <t>0250324</t>
  </si>
  <si>
    <t xml:space="preserve">IBOX SER 24V 8 I/P 4 O/P D9653 </t>
  </si>
  <si>
    <t>IBOX 20-60 VDC INPUT</t>
  </si>
  <si>
    <t>0250325</t>
  </si>
  <si>
    <t>IBOX SER TO MDS RADIO CABLE D9653</t>
  </si>
  <si>
    <t xml:space="preserve">MDS RADIO TO IBOX INTERFACE CABLE </t>
  </si>
  <si>
    <t>0250326</t>
  </si>
  <si>
    <t>IBOX SER TO MC402 GPRS CABLE D9653</t>
  </si>
  <si>
    <t xml:space="preserve">METACOM MC402 GPRS MODEM TO IBOX INTERFACE CABLE </t>
  </si>
  <si>
    <t>0250327</t>
  </si>
  <si>
    <t>F4C SER TO F-OPTIC CABLE D9653</t>
  </si>
  <si>
    <t xml:space="preserve">FORM4C SERIAL TO FIBRE OPTIC (PMRTU-35000) INTERFACE CABLE </t>
  </si>
  <si>
    <t>0250328</t>
  </si>
  <si>
    <t>DIN RAIL F-OPTIC CONVERTER D9653</t>
  </si>
  <si>
    <t>RS232 TO MULTIMODE FIBRE OPTIC CONVERTER WITH BAYONET FIBRE INTERFACE</t>
  </si>
  <si>
    <t>0250329</t>
  </si>
  <si>
    <t>SD-25A-24 25W DC-DC CONVERTER D9653</t>
  </si>
  <si>
    <t>MEANWELL SD-25A 25W, 24V, 1.1A SINGLE OUTPUT DC-DC CONVERTER</t>
  </si>
  <si>
    <t>0250330</t>
  </si>
  <si>
    <t>4TC5200 Scheme</t>
  </si>
  <si>
    <t>Capacitor Bank Protection Scheme (4CB1100)</t>
  </si>
  <si>
    <t>Crating of one 4CB1100 protection scheme module for transport</t>
  </si>
  <si>
    <t>New Germany</t>
  </si>
  <si>
    <t>NED PROJECT ENGINEERING (P,M,DC&amp;TC)</t>
  </si>
  <si>
    <t>Mthandeni Khuzwayo</t>
  </si>
  <si>
    <t>Rev 0:</t>
  </si>
  <si>
    <r>
      <t>2. The revisions to this document are listed as follows</t>
    </r>
    <r>
      <rPr>
        <sz val="10"/>
        <rFont val="Arial"/>
        <family val="2"/>
      </rPr>
      <t>:</t>
    </r>
    <r>
      <rPr>
        <sz val="11"/>
        <color theme="1"/>
        <rFont val="Calibri"/>
        <family val="2"/>
        <scheme val="minor"/>
      </rPr>
      <t xml:space="preserve"> </t>
    </r>
  </si>
  <si>
    <t xml:space="preserve">  (ED Project Engineering) and only ordered subject to their approval.</t>
  </si>
  <si>
    <t xml:space="preserve">  must be identified clearly on the return copy to Secondary Plant</t>
  </si>
  <si>
    <t xml:space="preserve">  stipulated. Should there be necessity to change an indicated item, this</t>
  </si>
  <si>
    <r>
      <t xml:space="preserve">  </t>
    </r>
    <r>
      <rPr>
        <b/>
        <sz val="10"/>
        <rFont val="Arial"/>
        <family val="2"/>
      </rPr>
      <t>this document, that there are no deviations to the material and equipment</t>
    </r>
  </si>
  <si>
    <r>
      <t xml:space="preserve">  </t>
    </r>
    <r>
      <rPr>
        <b/>
        <sz val="10"/>
        <rFont val="Arial"/>
        <family val="2"/>
      </rPr>
      <t>NB. Materials Management are to confirm, via a return signed copy of</t>
    </r>
  </si>
  <si>
    <t xml:space="preserve">   ERA has been approved. </t>
  </si>
  <si>
    <t>1. This schedule is to be used for ordering purposes, only once the associated</t>
  </si>
  <si>
    <t>NOTES :</t>
  </si>
  <si>
    <t>Revision:</t>
  </si>
  <si>
    <t>WBS No:</t>
  </si>
  <si>
    <t>Date:</t>
  </si>
  <si>
    <t xml:space="preserve">PROJECT ID No: </t>
  </si>
  <si>
    <t>BILL OF MATERIALS : FINAL (SECONDARY PLANT)</t>
  </si>
  <si>
    <t>Y</t>
  </si>
  <si>
    <t>To Order</t>
  </si>
  <si>
    <t>See Ordering Schedule</t>
  </si>
  <si>
    <t>STX mounting rail distributor with 6xST Duplex, splice
cassette, Pigtails, cable strain relief                                             [12x G50/125 OM2, ST]</t>
  </si>
  <si>
    <t>Telegartner</t>
  </si>
  <si>
    <t>Splice termination box</t>
  </si>
  <si>
    <t>Plastic/Metal dome fibre splice closure</t>
  </si>
  <si>
    <t>Fibre Joint Enclosure</t>
  </si>
  <si>
    <t>Length in metres (m)</t>
  </si>
  <si>
    <t>Optex duct (Direct burial duct – OD/ID: 32/26mm)</t>
  </si>
  <si>
    <t>Cable length in metres (m)</t>
  </si>
  <si>
    <t xml:space="preserve">12 core Heavy Duty Duct fibre cable 50/125nm Multimode (non-metallic) </t>
  </si>
  <si>
    <t>12 core Heavy Duty Duct fibre cable</t>
  </si>
  <si>
    <t>FIBRE</t>
  </si>
  <si>
    <t>N</t>
  </si>
  <si>
    <t>SEE Schedule attached Label Requisition</t>
  </si>
  <si>
    <t xml:space="preserve">To be ordered from New Germany Test House. </t>
  </si>
  <si>
    <t>LABELS</t>
  </si>
  <si>
    <t xml:space="preserve">              LABELING</t>
  </si>
  <si>
    <t>No</t>
  </si>
  <si>
    <t>Transformer junction box</t>
  </si>
  <si>
    <t>Transformer Junction Box</t>
  </si>
  <si>
    <t>See drawing set 66 sheets 1-3</t>
  </si>
  <si>
    <t>AC Distribution Board</t>
  </si>
  <si>
    <t>SABI, Switchboard</t>
  </si>
  <si>
    <t xml:space="preserve">VRW20 Junction box, 6 circuit CT insert. (fitted) (Complete JB) 304 stainless steel option
</t>
  </si>
  <si>
    <t>Contrep c.c.</t>
  </si>
  <si>
    <t>CT Junction Box</t>
  </si>
  <si>
    <t xml:space="preserve">VRW20 Junction Box, with 8 circuit VT insert (Fitted) (Complete JB) 304 stainless steel option
</t>
  </si>
  <si>
    <t xml:space="preserve">VRW20 Junction Box , with 8 circuit VT insert (Fitted) (Complete JB)
304 stainless steel option.
</t>
  </si>
  <si>
    <t>AUXILLARIES</t>
  </si>
  <si>
    <t>Order via stores</t>
  </si>
  <si>
    <t>CABLE GLAND ADJUST No.2 D3070</t>
  </si>
  <si>
    <t>No 2 Cable Gland</t>
  </si>
  <si>
    <t>CABLE GLAND ADJUST No.1 D3070</t>
  </si>
  <si>
    <t>No 1 Cable Gland</t>
  </si>
  <si>
    <r>
      <t xml:space="preserve">Belden # 3109 22AWG x 4PR Overall
Foil + TC BRD screen, black UV resistant
RS 485 cable.
Stock Code: BLDN3109A.  </t>
    </r>
    <r>
      <rPr>
        <b/>
        <sz val="8"/>
        <rFont val="Arial"/>
        <family val="2"/>
      </rPr>
      <t>Armored Cable</t>
    </r>
  </si>
  <si>
    <t>Jaycor International Pty Ltd</t>
  </si>
  <si>
    <t>4 Pair 0.762mm</t>
  </si>
  <si>
    <r>
      <t>CABLE,TEL TPH2AV 2PR 0.5mm DIA     D9161</t>
    </r>
    <r>
      <rPr>
        <b/>
        <sz val="8"/>
        <rFont val="Arial"/>
        <family val="2"/>
      </rPr>
      <t xml:space="preserve">          (Armored Cable)</t>
    </r>
  </si>
  <si>
    <t>2 Pair 0.5mm</t>
  </si>
  <si>
    <r>
      <t xml:space="preserve">CABLE,TEL TPH10AV 10PR 0.5mmDIA    D9161            </t>
    </r>
    <r>
      <rPr>
        <b/>
        <sz val="8"/>
        <rFont val="Arial"/>
        <family val="2"/>
      </rPr>
      <t>(Armored Cable)</t>
    </r>
  </si>
  <si>
    <t>10 Pair 0.5mm</t>
  </si>
  <si>
    <t>CABLE,ELECT:BVX19DCV 1.0KV 19C;CU;PVC</t>
  </si>
  <si>
    <t>19 core 2.5mm</t>
  </si>
  <si>
    <t>CABLE,ELECT:BVX12DCV 1,0KV 12C;CU;PVC</t>
  </si>
  <si>
    <t>12 core 2.5mm</t>
  </si>
  <si>
    <t>CABLE,ELECT:BVX4HCV 1,0KV 4C;CU;16 MM2</t>
  </si>
  <si>
    <t>4 core, 16mm</t>
  </si>
  <si>
    <t>CABLE,ELECT:BVX2HCV 1,0KV 2C;CU;16 MM2</t>
  </si>
  <si>
    <t>2 core, 16mm</t>
  </si>
  <si>
    <t>CABLE,ELECT:BVX4ECV 1,0KV 4C;CU;4 MM2</t>
  </si>
  <si>
    <t>4 core 4mm</t>
  </si>
  <si>
    <t>CABLE,ELECT:BVX4DCV 1,0KV 4C;CU;2.5 MM2</t>
  </si>
  <si>
    <t>4 core 2,5mm</t>
  </si>
  <si>
    <t>CABLES</t>
  </si>
  <si>
    <t>PACKETS</t>
  </si>
  <si>
    <t>SMALL CABLE TIES (WHITE)</t>
  </si>
  <si>
    <t>NOT OBLIGATORY</t>
  </si>
  <si>
    <t>MEDIUM CABLE TIES (WHITE)</t>
  </si>
  <si>
    <t>For Control room.</t>
  </si>
  <si>
    <r>
      <t xml:space="preserve">Omron limit switch </t>
    </r>
    <r>
      <rPr>
        <b/>
        <sz val="8"/>
        <rFont val="Arial"/>
        <family val="2"/>
      </rPr>
      <t>WLNJ-Y</t>
    </r>
    <r>
      <rPr>
        <sz val="8"/>
        <rFont val="Arial"/>
        <family val="2"/>
      </rPr>
      <t xml:space="preserve"> :- </t>
    </r>
    <r>
      <rPr>
        <b/>
        <sz val="8"/>
        <rFont val="Arial"/>
        <family val="2"/>
      </rPr>
      <t>order from Electric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World Pinetown - 031 716 9300</t>
    </r>
  </si>
  <si>
    <t xml:space="preserve">Electric World </t>
  </si>
  <si>
    <t>Omron</t>
  </si>
  <si>
    <t>DOOR ALARM</t>
  </si>
  <si>
    <t>Door Switch and other Telecontrol associated material</t>
  </si>
  <si>
    <t>Pocket</t>
  </si>
  <si>
    <t>0.5 mm BOOTLACE FERRULES</t>
  </si>
  <si>
    <t>WEBB INDUSTRIES 011 444 2299</t>
  </si>
  <si>
    <t>BANDIT CLIPS</t>
  </si>
  <si>
    <t>in metres (m)</t>
  </si>
  <si>
    <t>BANDIT STRAP</t>
  </si>
  <si>
    <t>CUMFY CLAMPS   TK 78-2.  (WITH CLIPS)</t>
  </si>
  <si>
    <t xml:space="preserve"> 6m ALUMINIUM POLE 50mm DIAMETER 5mm WALL THICKNESS</t>
  </si>
  <si>
    <t>ALUMINIUM POLE</t>
  </si>
  <si>
    <t>30 metres</t>
  </si>
  <si>
    <t>30 METRE LMR 400 WITH N-MALE JO1020A0127 AND N-FEMALE J01021AA0155  TELEGAERTNER CONNECTORS</t>
  </si>
  <si>
    <t>2 metres</t>
  </si>
  <si>
    <t xml:space="preserve">2 Metre FLYLEAD LMR195 COAXIAL CABLE  PREMADE WITH N FEMALE BULKHEAD (J01021A0147) TO N-TYPE MALE (J01020A0108) CONNECTORS </t>
  </si>
  <si>
    <t>WEBB INDUSTRIES</t>
  </si>
  <si>
    <t xml:space="preserve">2 Metre LEAD COAXIAL CABLE FLYLEAD WITH N FEMALE BULKHEAD TO N-TYPE MALE </t>
  </si>
  <si>
    <t>Roll</t>
  </si>
  <si>
    <t>3M RUBBER TAPE</t>
  </si>
  <si>
    <t>The 6m aluminium pole is already installed on site.</t>
  </si>
  <si>
    <t>WEBB ANTENNA (380 - 470 MHz).  Y425/3 . TUNED TO CENTRE FREQ. 410MHZ. 3 ELEMENT WITH CASTING HUB.</t>
  </si>
  <si>
    <t>3 ELEMENT WEBB ANTENNA  WITH CASTING HUB.</t>
  </si>
  <si>
    <t>RTU Antenna</t>
  </si>
  <si>
    <t>MATERIALS - RS232 adaptor cable for TRIO radio ER450 to RTU</t>
  </si>
  <si>
    <t>Eskom Telecommunications 031 710 5420. (Vendor 11051059)</t>
  </si>
  <si>
    <t>TRIO DIGITAL RADIOS ER450E series Generation ll
Model No: ER450-63E01-DH0, with diagnostics option installed</t>
  </si>
  <si>
    <t>TRIO DIGITAL RADIOS ER450E series Generation ll</t>
  </si>
  <si>
    <t>Digital Radio</t>
  </si>
  <si>
    <t>213366</t>
  </si>
  <si>
    <t>ISTE-40120</t>
  </si>
  <si>
    <t>PB8 800w x 600d cabinets with removable sides, swing frame, “G” rails, earth studs,</t>
  </si>
  <si>
    <t>0248402</t>
  </si>
  <si>
    <t>ISTE-10700</t>
  </si>
  <si>
    <t>IST GE 110 VDC PSU HIGH POWER 19 INCH RACKMOUNT</t>
  </si>
  <si>
    <t>Power Supply</t>
  </si>
  <si>
    <t xml:space="preserve">All D20RTU associated equipment to be housed in the D20RTU  Panel. </t>
  </si>
  <si>
    <t>250318</t>
  </si>
  <si>
    <t>ISTE-00011</t>
  </si>
  <si>
    <t>Config 11 Krone D20 RTU, 1 D20C, 1 Moxa</t>
  </si>
  <si>
    <t>RTU D20 CONFIG 11 1MOXA D20C KRONE D9653</t>
  </si>
  <si>
    <t>D20RTU</t>
  </si>
  <si>
    <t>TELECONTROL</t>
  </si>
  <si>
    <t>NO</t>
  </si>
  <si>
    <t>110DC Lights Switch</t>
  </si>
  <si>
    <t>110DC Light</t>
  </si>
  <si>
    <t>110V DC LIGHTS</t>
  </si>
  <si>
    <t>ALKALINE BATTERIES</t>
  </si>
  <si>
    <t xml:space="preserve">Alcad
</t>
  </si>
  <si>
    <t>Battery Bank Cabinet</t>
  </si>
  <si>
    <t>CELL, NICD 1.2V 75AH VTX1 M75 D9308</t>
  </si>
  <si>
    <t>110V DC Battery Bank</t>
  </si>
  <si>
    <t>DC SUPPLY</t>
  </si>
  <si>
    <t>M6 Cage nuts, bolts with 6mm sealing washer</t>
  </si>
  <si>
    <t>Cage Nuts, Bolts</t>
  </si>
  <si>
    <t>PLATE, BLANKING PROT SCHEME 3U M/S D9141</t>
  </si>
  <si>
    <t>3U Blanking Plate</t>
  </si>
  <si>
    <t>7U Blanking Plate</t>
  </si>
  <si>
    <t xml:space="preserve">Module, Volt. Selection D   D9401 </t>
  </si>
  <si>
    <t>Voltage selection module D</t>
  </si>
  <si>
    <t>N/A</t>
  </si>
  <si>
    <t>Innocent Mdletshe (031 710 5504)</t>
  </si>
  <si>
    <t>SIM Card for Cellular Modem</t>
  </si>
  <si>
    <t>SIM Card</t>
  </si>
  <si>
    <t>see schedule</t>
  </si>
  <si>
    <t xml:space="preserve">To be used as the metering panel. </t>
  </si>
  <si>
    <t>0230645</t>
  </si>
  <si>
    <t>MODULE TO BE USED TO MOUNT THE CELL MODEM EQUIPMENT</t>
  </si>
  <si>
    <t>Truteq</t>
  </si>
  <si>
    <t>MODULE, MODEM S/PANEL D9404</t>
  </si>
  <si>
    <t xml:space="preserve">MODEM, METERING TRUCOM SMARTOO D9503 </t>
  </si>
  <si>
    <t>Cellular Modem</t>
  </si>
  <si>
    <t xml:space="preserve">METER 3 PH CL0.5 1A RS485 D9420 </t>
  </si>
  <si>
    <t xml:space="preserve">Meter  </t>
  </si>
  <si>
    <t>Meter Module (14U)- MODULE, METERING STD METER SUBPANEL D9400</t>
  </si>
  <si>
    <t>Out to tender</t>
  </si>
  <si>
    <t>Meter module Plate</t>
  </si>
  <si>
    <t>STATS METERING</t>
  </si>
  <si>
    <t>METERING</t>
  </si>
  <si>
    <t>Swing frame panel of dimensions:  2400mm high x 800mm wide x 600mm deep suitable for top or bottom entry of cables</t>
  </si>
  <si>
    <t>Alstom</t>
  </si>
  <si>
    <t>19' Swing frame panel.</t>
  </si>
  <si>
    <t>To be housed in the panel (item 13).</t>
  </si>
  <si>
    <t>SCADA only via RS-485 serial interface (i.e. traditional hardwired supervisory alarms and controls are NOT provided).</t>
  </si>
  <si>
    <t xml:space="preserve">4LS-1101 Under Frequency Load Shedding Protection Scheme (Serial SCADA only).  </t>
  </si>
  <si>
    <t>Under Frequency Load Shedding Scheme (UFLS)</t>
  </si>
  <si>
    <r>
      <t xml:space="preserve">Swing frame panel of dimensions:  2400mm high x 800mm wide x 600mm deep suitable for top or bottom entry of cables.  This will be used for </t>
    </r>
    <r>
      <rPr>
        <b/>
        <sz val="8"/>
        <rFont val="Arial"/>
        <family val="2"/>
      </rPr>
      <t xml:space="preserve">Bottom Entry Cables. </t>
    </r>
  </si>
  <si>
    <t>ACTOM Protection &amp; Control</t>
  </si>
  <si>
    <t xml:space="preserve">Supports Courier protocol on RS-485/RS-232/K-bus (user settable) for remote engineering access.  </t>
  </si>
  <si>
    <t xml:space="preserve">Optional second rear communication port for MiCOM P145 relay.  </t>
  </si>
  <si>
    <t>Only 2 schemes shall be installed in the same panel (item 11).  The third scheme to be housed in the UFLS pane (item 13).</t>
  </si>
  <si>
    <t xml:space="preserve"> Including a MiCOM P145 feeder management relay.</t>
  </si>
  <si>
    <t xml:space="preserve">4RF-1101 Reticulation Feeder Protection Scheme (Serial SCADA only).  </t>
  </si>
  <si>
    <t xml:space="preserve">22kV MV Rural Feeder Scheme </t>
  </si>
  <si>
    <t xml:space="preserve">INCLUDES:-
- 1 x RS-485 port supporting the DNP3 protocol (replaces the RS-485 port provided on standard relay).
- 1 x 820 nm fibre optic Ethernet port and 1 x copper Ethernet port supporting IEC 61850 (SCADA protocol excluding goose messages)
</t>
  </si>
  <si>
    <t>Powertech IST Energy</t>
  </si>
  <si>
    <t>UPGRADE OF EBERLE REG-DA TAP CHANGE CONTROL RELAY TO INCLUDE REG-PED (ETHERNET) SUPERVISORY COMMS INTERFACE</t>
  </si>
  <si>
    <t xml:space="preserve">Non-stock item for costing purposes only.
EXCLUDES: 
- Handling, storage and installation of the module into the transformer protection scheme by CONCO </t>
  </si>
  <si>
    <t xml:space="preserve">Powertech IST Energy
</t>
  </si>
  <si>
    <t>TEMPORARY CRATING, TRANSPORT AND OFFLOADING OF 1 X 4TC-5200 TAP CHANGE PROTECTION AND CONTROL SCHEME MODULE FROM POWERTECH IST WORKS TO CONSOLIDATED POWER PROJECTS (CONCO) WORKS</t>
  </si>
  <si>
    <t xml:space="preserve">Manual and automatic tap change control with tapping supervision.  Parallel control via circulating current minimisation or master–slave programs.  Compatible with REG-D voltage regulating relays.
Supervisory indications and controls via serial communication:  rear RS-485 port with DNP3 protocol.
Accepts binary encoded tap position indication from tap change drive.
Voltage supplies: 110 Volt DC and 230 Volt AC.
Suitable for 1A or 5A rated current transformer input.
</t>
  </si>
  <si>
    <t>1 x Tap Changer Protection Schemes -  (TRFR-1: 20MVA)</t>
  </si>
  <si>
    <t>Note: When specified at scheme ordering stage, the scheme will be delivered with the Ethernet card AND SEL-2885 and SEL-2886 RS232 to RS485 converters of default schemes (i.e. Levels 27 and 28 of the scheme master drawings).</t>
  </si>
  <si>
    <t>ETHERNET COMMS INTERFACE SUPPORTING THE IEC 61850 PROTOCOL FOR A SEL-487E-3 RELAY</t>
  </si>
  <si>
    <t xml:space="preserve">Includes:
- 2 x RMS 2V73 High impedance differential protection relays
- 2 x Single phase metrosils (one 6 inch, one 3 inch)
- Installation and additional wiring as per Eskom master drawings D-DT-15202 and D-DT-15203 Level 8
</t>
  </si>
  <si>
    <t>HIGH IMPEDANCE RESTRICTED EARTH FAULT PROTECTION FOR 4TM-7101 OR 4TM-7150 TRANSFORMER PROTECTION SCHEMES FOR APPLICATION WITH A TWO-WINDING TRANSFORMER</t>
  </si>
  <si>
    <t>HANDLING AND INSTALLATION OF 1 x 4TC-5200 TAP CHANGE PROTECTION AND CONTROL SCHEME INTO THE SWING FRAME PANEL OF A 4TM-7xx0 SCHEME</t>
  </si>
  <si>
    <t xml:space="preserve">Includes:
1) Installation of 1 x 4TM-7xx0 transformer protection scheme into panel
2) All blanking plates to close front panel aperture
3) Crating for transport
</t>
  </si>
  <si>
    <r>
      <t xml:space="preserve">SWING FRAME PANEL OF DIMENSIONS:  2400mm HIGH x 800mm WIDE x 600mm DEEP. </t>
    </r>
    <r>
      <rPr>
        <b/>
        <sz val="8"/>
        <rFont val="Arial"/>
        <family val="2"/>
      </rPr>
      <t>Bottom Entry</t>
    </r>
  </si>
  <si>
    <t xml:space="preserve">Includes capability for differential- and low impedance Restricted Earth Fault protection, current- and voltage-based protection and measurements. Supervisory indications and controls via serial communication:  rear RS485 port with DNP3 protocol.
Includes second rear RS485 port for remote engineering access (via SEL’s LMD protocol).
</t>
  </si>
  <si>
    <t>4TM-7101 TWO- OR THREE WINDING TRANSFORMER PROTECTION SCHEME (110V DC)</t>
  </si>
  <si>
    <t>1 x Transformer Protection Schemes - (TRFR-1: 20MVA, 88/22kV)</t>
  </si>
  <si>
    <t xml:space="preserve">               PROTECTION</t>
  </si>
  <si>
    <t>Comment</t>
  </si>
  <si>
    <t>LLT</t>
  </si>
  <si>
    <t>Total Price</t>
  </si>
  <si>
    <t>Price/Unit</t>
  </si>
  <si>
    <t>Status</t>
  </si>
  <si>
    <t>SAP No</t>
  </si>
  <si>
    <t>TECHNICAL DETAILS</t>
  </si>
  <si>
    <t>ENC?</t>
  </si>
  <si>
    <t>MNFR</t>
  </si>
  <si>
    <t>QTY</t>
  </si>
  <si>
    <t>ITEM</t>
  </si>
  <si>
    <t>IDF</t>
  </si>
  <si>
    <t>BAYS</t>
  </si>
  <si>
    <t>INCOMER</t>
  </si>
  <si>
    <t>DC DB</t>
  </si>
  <si>
    <t>AC DB</t>
  </si>
  <si>
    <t>No 3 Cable Gland</t>
  </si>
  <si>
    <t>4Pair Cable (Amoured)</t>
  </si>
  <si>
    <t>20pair</t>
  </si>
  <si>
    <t>10pair</t>
  </si>
  <si>
    <t>19core2.5sqmm</t>
  </si>
  <si>
    <t>12core2.5sqmm</t>
  </si>
  <si>
    <t>4core16sqmm</t>
  </si>
  <si>
    <t>4core4sqmm</t>
  </si>
  <si>
    <t>4core2.5sqmm</t>
  </si>
  <si>
    <t>Busbar Arc Flash Protection scheme</t>
  </si>
  <si>
    <t>BB2 ISOLATOR</t>
  </si>
  <si>
    <t>BB1 ISOLATOR</t>
  </si>
  <si>
    <t>CT's</t>
  </si>
  <si>
    <t>BREAKER</t>
  </si>
  <si>
    <t>VT</t>
  </si>
  <si>
    <t xml:space="preserve">4BC-1900 </t>
  </si>
  <si>
    <t>AUX</t>
  </si>
  <si>
    <t>AC Supply</t>
  </si>
  <si>
    <t>Batt. Bank</t>
  </si>
  <si>
    <t>DC Supply - Battery Charger</t>
  </si>
  <si>
    <t>TJB/TRFR</t>
  </si>
  <si>
    <t>MV VT</t>
  </si>
  <si>
    <t>4TC-5200</t>
  </si>
  <si>
    <t>MV ISOLATOR</t>
  </si>
  <si>
    <t>HV ISOLATOR</t>
  </si>
  <si>
    <t>HV CB</t>
  </si>
  <si>
    <t>HV CT's</t>
  </si>
  <si>
    <t>4TM-7100</t>
  </si>
  <si>
    <t>Relay Panels</t>
  </si>
  <si>
    <t>4LS-1100</t>
  </si>
  <si>
    <t>Customer Relay  Panels</t>
  </si>
  <si>
    <t>Customer CT's</t>
  </si>
  <si>
    <t>Bays (CT's)</t>
  </si>
  <si>
    <t>4BZ-5800</t>
  </si>
  <si>
    <t>4BZ-5900</t>
  </si>
  <si>
    <t>Tariff Metering - Customer Meters in the Controlroom</t>
  </si>
  <si>
    <t>Tariff Metering</t>
  </si>
  <si>
    <t>Stats Metering</t>
  </si>
  <si>
    <t>LINE ISOLATOR</t>
  </si>
  <si>
    <t>4RF1100</t>
  </si>
  <si>
    <t>TOTAL</t>
  </si>
  <si>
    <t>2core16sqmm</t>
  </si>
  <si>
    <t>v</t>
  </si>
  <si>
    <t xml:space="preserve">Miscellaneous </t>
  </si>
  <si>
    <t>Cable and Glands</t>
  </si>
  <si>
    <t>FIBRE OPTIC</t>
  </si>
  <si>
    <t>TELECOMMS</t>
  </si>
  <si>
    <t>Battery Bank</t>
  </si>
  <si>
    <t>Swing Frame Panels</t>
  </si>
  <si>
    <t xml:space="preserve"> PROTECTION</t>
  </si>
  <si>
    <t>COST</t>
  </si>
  <si>
    <t>QUANTITY</t>
  </si>
  <si>
    <t>MATERIALS</t>
  </si>
  <si>
    <t>TOTAL FINAL PROJECT QUOTATION</t>
  </si>
  <si>
    <t>TOTAL DURATION &amp; COST</t>
  </si>
  <si>
    <t>Commissioning Engineers (normally 3 days per project)</t>
  </si>
  <si>
    <t>As Builts (by Drawing Office - require schedule)</t>
  </si>
  <si>
    <t>Settings (as per schedule)</t>
  </si>
  <si>
    <t>Fiber Optic Design</t>
  </si>
  <si>
    <t>Telecontrol detail design (New - 10, Existing 14)</t>
  </si>
  <si>
    <t xml:space="preserve">STATS METERING </t>
  </si>
  <si>
    <t xml:space="preserve">TARIFF METERING </t>
  </si>
  <si>
    <t>AC/DC BOARD</t>
  </si>
  <si>
    <t xml:space="preserve">CAP BANK </t>
  </si>
  <si>
    <t>LV METAL CLAD BUS ZONE (Vamp) Double Busbar</t>
  </si>
  <si>
    <t>LV METAL CLAD BUS ZONE (Vamp) 3 Incommer</t>
  </si>
  <si>
    <t>LV METAL CLAD BUS ZONE (Vamp) 2Incommer</t>
  </si>
  <si>
    <t>LV METAL CLAD BUS ZONE (Vamp) 1Incommer</t>
  </si>
  <si>
    <t>LV FEEDER - rural feeders</t>
  </si>
  <si>
    <t>LV BUSBAR</t>
  </si>
  <si>
    <t>HV BUSBAR (2 zone + check)</t>
  </si>
  <si>
    <t>HV BUSBAR (1 zone, no check)</t>
  </si>
  <si>
    <t>HV BUS COUPLER/SECTION</t>
  </si>
  <si>
    <t>HV FEEDER BAY</t>
  </si>
  <si>
    <t>TAPCHANGE</t>
  </si>
  <si>
    <t>TRANSFORMER &gt;= 20MVA</t>
  </si>
  <si>
    <t>TRANSFORMER &lt; 20MVA</t>
  </si>
  <si>
    <t>Total Travel Costs</t>
  </si>
  <si>
    <t>NON STANDARD APPLICATION + 40% of Total</t>
  </si>
  <si>
    <t>REFURBISHMENT + 25% of total</t>
  </si>
  <si>
    <t>COST Rework</t>
  </si>
  <si>
    <t>COST Normal Work</t>
  </si>
  <si>
    <t>MAN HRS</t>
  </si>
  <si>
    <t>DUR (days)</t>
  </si>
  <si>
    <t>BAY TYPE</t>
  </si>
  <si>
    <t>QTY (REWORK)</t>
  </si>
  <si>
    <t>QTY (NORMAL WORK)</t>
  </si>
  <si>
    <t>km</t>
  </si>
  <si>
    <t>DISTANCE TO SITE</t>
  </si>
  <si>
    <t>/km</t>
  </si>
  <si>
    <t xml:space="preserve">TRAVEL RATE </t>
  </si>
  <si>
    <t>R/Hour</t>
  </si>
  <si>
    <t>DATE</t>
  </si>
  <si>
    <t>Estimators Details</t>
  </si>
  <si>
    <t>SUBSTATION NAME:</t>
  </si>
  <si>
    <t>Revision Date</t>
  </si>
  <si>
    <t>Total Project Cost</t>
  </si>
  <si>
    <t>Sub-Total 2</t>
  </si>
  <si>
    <t>Overheads</t>
  </si>
  <si>
    <t>Sub-Total 1</t>
  </si>
  <si>
    <t>Demolish &amp; Rehabilitate site</t>
  </si>
  <si>
    <t>Reticulation - 33 &amp; 11kv Line (Labour)</t>
  </si>
  <si>
    <t>Civil Works (Material &amp; Labour)</t>
  </si>
  <si>
    <t>External Contracts</t>
  </si>
  <si>
    <t>Fibre Contractor (Eskom Telecomms)</t>
  </si>
  <si>
    <t>PTM/Commissioning Contractor</t>
  </si>
  <si>
    <t>TSG - Mobile Substation</t>
  </si>
  <si>
    <t>Major Engineering Works (MEW)</t>
  </si>
  <si>
    <t>Customer Network Centre (CNC)</t>
  </si>
  <si>
    <t>Reticulation - 33 &amp; 11kv Line [Transport,Eng Survey &amp; Geo Mapping( MV ), Project Management Fees MV, Field Services ( MV ), Commissioning]</t>
  </si>
  <si>
    <t>FS, TSG, Workshops</t>
  </si>
  <si>
    <t>Electrical (Labour only)</t>
  </si>
  <si>
    <t>Control Plant Maintenance (CPM) Mobile Commissioning</t>
  </si>
  <si>
    <t>Control Plant Maintenance (CPM) Audit</t>
  </si>
  <si>
    <t>Internal  Contracts</t>
  </si>
  <si>
    <t>Reticulation - 33 &amp; 11kv Line (Design)</t>
  </si>
  <si>
    <t>Primary Plant (Survey, Design, Environ)</t>
  </si>
  <si>
    <t>Control Plant Design (C)</t>
  </si>
  <si>
    <t>Engineering Cost (E)</t>
  </si>
  <si>
    <t>Labour and Transport</t>
  </si>
  <si>
    <t>Reticulation - 33 &amp; 11kv Line (Material)</t>
  </si>
  <si>
    <t>Primary Plant (M)</t>
  </si>
  <si>
    <t>Control Plant ( C)</t>
  </si>
  <si>
    <t>Material Cost (M)</t>
  </si>
  <si>
    <t>Cost</t>
  </si>
  <si>
    <t>Description</t>
  </si>
  <si>
    <t>Analogue Card</t>
  </si>
  <si>
    <t>Control Card</t>
  </si>
  <si>
    <t>Status Card</t>
  </si>
  <si>
    <t>Combo Card</t>
  </si>
  <si>
    <t>Proposed capacity</t>
  </si>
  <si>
    <t>Analogues inputs</t>
  </si>
  <si>
    <t>Control outputs</t>
  </si>
  <si>
    <t>Status inputs</t>
  </si>
  <si>
    <t>I/O</t>
  </si>
  <si>
    <t>Reserve 4 33/11kV S/S Relocation (5km)</t>
  </si>
  <si>
    <t>SUB-TOTAL</t>
  </si>
  <si>
    <t>CCTV</t>
  </si>
  <si>
    <t xml:space="preserve">735mm HIGH x 600mm WIDE x 150mm DEEP </t>
  </si>
  <si>
    <t>DC Distribution Board</t>
  </si>
  <si>
    <t xml:space="preserve">850mm HIGH x 1100mm WIDE x 200mm DEEP </t>
  </si>
  <si>
    <t>Wall Mount</t>
  </si>
  <si>
    <t xml:space="preserve">1800mm HIGH x 800mm WIDE x 600mm DEEP                </t>
  </si>
  <si>
    <t>D20 RTU</t>
  </si>
  <si>
    <t xml:space="preserve">1300mm HIGH x 1200mm WIDE x 750mm DEEP                </t>
  </si>
  <si>
    <t>110V Top Drawer Battery Charger and Battery Bank</t>
  </si>
  <si>
    <t xml:space="preserve">1800mm HIGH x 850mm WIDE x 650mm DEEP </t>
  </si>
  <si>
    <t xml:space="preserve">Battery Bank 110V </t>
  </si>
  <si>
    <t xml:space="preserve">1300mm HIGH x 1200mm WIDE x 750mm DEEP </t>
  </si>
  <si>
    <t>Battery Charger 110V</t>
  </si>
  <si>
    <t xml:space="preserve">2400mm HIGH x 800mm WIDE x 600mm DEEP </t>
  </si>
  <si>
    <t>Customer Metering Panel</t>
  </si>
  <si>
    <t>Statistical Metering</t>
  </si>
  <si>
    <t>Buszone Protection</t>
  </si>
  <si>
    <t>Transformer and Tapchanger Schemes</t>
  </si>
  <si>
    <t>Panels</t>
  </si>
  <si>
    <t>Dimension</t>
  </si>
  <si>
    <t>IDC is calculated over 13 months at DRA vs 9 months at CRA.                                                                        Also increased due to escalated total project cost.</t>
  </si>
  <si>
    <t>IDC</t>
  </si>
  <si>
    <t>Overheads increased at DRA due to increase in total project cost.</t>
  </si>
  <si>
    <t>Commissioning</t>
  </si>
  <si>
    <t>Internal Contracts, External Contracts, and Commissioning was under estimated at CRA.  No External Contracts for this project, Commissioning has now formed part of Internal Contracts at DRA.</t>
  </si>
  <si>
    <t>Internal Contracts</t>
  </si>
  <si>
    <t>The Primary Plant Material was under estimated at CRA.                  New estimates were issued from Primary Plant Dept at DRA.</t>
  </si>
  <si>
    <t>Material</t>
  </si>
  <si>
    <t xml:space="preserve">The Engineering Cost was under estimated at CRA.                       Primary Plant costing was estimated too low.                     </t>
  </si>
  <si>
    <t>Engineering Cost</t>
  </si>
  <si>
    <t>Explanation</t>
  </si>
  <si>
    <t>% Variance</t>
  </si>
  <si>
    <t xml:space="preserve">Variance </t>
  </si>
  <si>
    <t>DRA Cost</t>
  </si>
  <si>
    <t xml:space="preserve">CRA Cost </t>
  </si>
  <si>
    <t>ET-RFM-1601-3505-00001</t>
  </si>
  <si>
    <t>BB ISOLATOR</t>
  </si>
  <si>
    <t>BKR MB</t>
  </si>
  <si>
    <t>BKR CB SIDE ES</t>
  </si>
  <si>
    <t>BKR BB SIDE ES</t>
  </si>
  <si>
    <t>Engineering Sub Total</t>
  </si>
  <si>
    <t>Compilation and Presentation of Design (10 to 25 days)</t>
  </si>
  <si>
    <t>Checking and Approving of Pack &amp; Drawings (20% of Eng hours)</t>
  </si>
  <si>
    <t>Engineering Design Costs</t>
  </si>
  <si>
    <t>Draughting Sub Total</t>
  </si>
  <si>
    <t>PRINTS FOR ISSUE - No of sheets</t>
  </si>
  <si>
    <t>Draughting Costs</t>
  </si>
  <si>
    <t>General and Travel Sub Total</t>
  </si>
  <si>
    <t>NUMBER OF SITE VISITS - For Commissiong Engineers typically 2 to 3</t>
  </si>
  <si>
    <t>NUMBER OF SITE VISITS -fpr Design Engineers typically 4 to 6</t>
  </si>
  <si>
    <t>General and Travel Costs</t>
  </si>
  <si>
    <t>Rands/ A3 print</t>
  </si>
  <si>
    <t>A3 Printing Cost</t>
  </si>
  <si>
    <t>RATE (P13) ENGINEER - Overtime</t>
  </si>
  <si>
    <t>RATE (T10) ELECTRICAL DRAUGHTSMAN - Overtime</t>
  </si>
  <si>
    <t>RATE (P16) SENIOR ENGINEER</t>
  </si>
  <si>
    <t>RATE (P13) ENGINEER</t>
  </si>
  <si>
    <t>RATE (T10) ELECTRICAL DRAUGHTSMAN</t>
  </si>
  <si>
    <t>Revised by: Aroon Sukhnandan (Control Plant New Germany)</t>
  </si>
  <si>
    <t xml:space="preserve">QUOTATION - NED CONTROL PLANT ENGINEERING PRELIM AND DETAIL DESIGN </t>
  </si>
  <si>
    <t>NED CONTROL PLANT EHGINEERING FEES QUOTATION</t>
  </si>
  <si>
    <t>training</t>
  </si>
  <si>
    <t>SCADA Management</t>
  </si>
  <si>
    <t>Settings and Configuration</t>
  </si>
  <si>
    <t>Fax2Email : 086 696 5792</t>
  </si>
  <si>
    <t>Commissioning (T)</t>
  </si>
  <si>
    <t>Project  Management Fees (B)</t>
  </si>
  <si>
    <t>IDC (Calculated over  6 Months)</t>
  </si>
  <si>
    <t>Environment ( E)</t>
  </si>
  <si>
    <t>MEW</t>
  </si>
  <si>
    <t>Belden</t>
  </si>
  <si>
    <t>Rev 1:</t>
  </si>
  <si>
    <t>Added a SAP No. for Belden armoured cable.  Unit Cost increased from R90 to R130.</t>
  </si>
  <si>
    <t>CABLE, COMMUNICATION: ARMOURED;
CONDUCTOR: 4 PAIR TWISTED; CONDUCTOR SIZE: 22/24 AWG;
FOR EIA - RS 485 DATA;</t>
  </si>
  <si>
    <t>CABLE,COMMS:ARMOURED;4 PAIR TWISTED</t>
  </si>
  <si>
    <t>Rev 2:</t>
  </si>
  <si>
    <r>
      <t>12core, 2.5mm</t>
    </r>
    <r>
      <rPr>
        <sz val="11"/>
        <rFont val="Calibri"/>
        <family val="2"/>
      </rPr>
      <t>²</t>
    </r>
  </si>
  <si>
    <r>
      <t>19core, 2.5mm</t>
    </r>
    <r>
      <rPr>
        <sz val="11"/>
        <rFont val="Calibri"/>
        <family val="2"/>
      </rPr>
      <t>²</t>
    </r>
  </si>
  <si>
    <r>
      <t>10 pair, 0.5mm</t>
    </r>
    <r>
      <rPr>
        <sz val="11"/>
        <rFont val="Calibri"/>
        <family val="2"/>
      </rPr>
      <t>²</t>
    </r>
  </si>
  <si>
    <r>
      <t>20 pair, 0.5mm</t>
    </r>
    <r>
      <rPr>
        <sz val="11"/>
        <rFont val="Calibri"/>
        <family val="2"/>
      </rPr>
      <t>²</t>
    </r>
  </si>
  <si>
    <r>
      <t>4core, 4mm</t>
    </r>
    <r>
      <rPr>
        <sz val="11"/>
        <rFont val="Calibri"/>
        <family val="2"/>
      </rPr>
      <t>²</t>
    </r>
  </si>
  <si>
    <r>
      <t>4core, 16mm</t>
    </r>
    <r>
      <rPr>
        <sz val="11"/>
        <rFont val="Calibri"/>
        <family val="2"/>
      </rPr>
      <t>²</t>
    </r>
  </si>
  <si>
    <r>
      <t>Belden, Unarmoured, 4 pair, 0.5mm</t>
    </r>
    <r>
      <rPr>
        <sz val="11"/>
        <rFont val="Calibri"/>
        <family val="2"/>
      </rPr>
      <t>²</t>
    </r>
  </si>
  <si>
    <t>01 X 4 U MOXA RACK MOUNT BOX WITH SILK SCREEN (ISTE-304300)</t>
  </si>
  <si>
    <t xml:space="preserve">SERIAL TRAY WITH 1 MOXA </t>
  </si>
  <si>
    <t>Added:</t>
  </si>
  <si>
    <t>1 x SERIAL TRAY WITH 1 MOXA</t>
  </si>
  <si>
    <t>Removed:</t>
  </si>
  <si>
    <r>
      <t>60m x 10 pair, 0.5mm</t>
    </r>
    <r>
      <rPr>
        <sz val="11"/>
        <color rgb="FFFF0000"/>
        <rFont val="Calibri"/>
        <family val="2"/>
      </rPr>
      <t>²</t>
    </r>
  </si>
  <si>
    <r>
      <t>30m x 20 pair, 0.5mm</t>
    </r>
    <r>
      <rPr>
        <sz val="11"/>
        <color rgb="FFFF0000"/>
        <rFont val="Calibri"/>
        <family val="2"/>
      </rPr>
      <t>²</t>
    </r>
  </si>
  <si>
    <t>MAKHATINI 2 x 3MVAr 22kV CAP BANK ESTABLISHMENT</t>
  </si>
  <si>
    <t>T.B.A</t>
  </si>
  <si>
    <t>Makhitini Caps x 2</t>
  </si>
  <si>
    <t>E-mail: Sukhnaa@eskom.co.za</t>
  </si>
  <si>
    <t>Tel : 031 710 5265</t>
  </si>
  <si>
    <t>C70 type Scheme</t>
  </si>
  <si>
    <t>Modified Capacitor Bank Protection Scheme (Serial SCADA only)</t>
  </si>
  <si>
    <t>C70 based Capacitor Bank Protection Scheme (Serial SCADA only)</t>
  </si>
  <si>
    <t>GE C70 based Capacitor Bank Protection Scheme (Serial SCADA)</t>
  </si>
  <si>
    <t>Buy out</t>
  </si>
  <si>
    <t>Cable &amp; Accessories (provisional Forecast for costing purpose only)</t>
  </si>
  <si>
    <t>Capacitor Bank Protection Scheme (Based on GE C70 relay scheme)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</si>
</sst>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R&quot;#,##0.00;[Red]\-&quot;R&quot;#,##0.00"/>
    <numFmt numFmtId="165" formatCode="_-&quot;R&quot;* #,##0.00_-;\-&quot;R&quot;* #,##0.00_-;_-&quot;R&quot;* &quot;-&quot;??_-;_-@_-"/>
    <numFmt numFmtId="166" formatCode="&quot;R&quot;\ #,##0.00;&quot;R&quot;\ \-#,##0.00"/>
    <numFmt numFmtId="167" formatCode="_ &quot;R&quot;\ * #,##0.00_ ;_ &quot;R&quot;\ * \-#,##0.00_ ;_ &quot;R&quot;\ * &quot;-&quot;??_ ;_ @_ "/>
    <numFmt numFmtId="168" formatCode="_ * #,##0.00_ ;_ * \-#,##0.00_ ;_ * &quot;-&quot;??_ ;_ @_ "/>
    <numFmt numFmtId="169" formatCode="&quot;R&quot;\ #,##0.00"/>
    <numFmt numFmtId="170" formatCode="0.000_)"/>
    <numFmt numFmtId="171" formatCode="#,##0."/>
    <numFmt numFmtId="172" formatCode="&quot;$&quot;#."/>
    <numFmt numFmtId="173" formatCode="#.00"/>
    <numFmt numFmtId="174" formatCode="0.00_)"/>
    <numFmt numFmtId="175" formatCode="General_)"/>
    <numFmt numFmtId="176" formatCode="&quot;See Note &quot;\ #"/>
    <numFmt numFmtId="177" formatCode="\$\ #,##0"/>
    <numFmt numFmtId="178" formatCode="[$R-436]\ #,##0.00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Brush Script MT"/>
      <family val="4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Tms Rmn"/>
    </font>
    <font>
      <sz val="1"/>
      <color indexed="8"/>
      <name val="Courier"/>
      <family val="3"/>
    </font>
    <font>
      <b/>
      <sz val="8"/>
      <name val="Times New Roman"/>
      <family val="1"/>
    </font>
    <font>
      <b/>
      <sz val="14"/>
      <name val="Arial"/>
      <family val="2"/>
    </font>
    <font>
      <b/>
      <sz val="10"/>
      <name val="Times New Roman"/>
      <family val="1"/>
    </font>
    <font>
      <sz val="9.75"/>
      <name val="Arial"/>
      <family val="2"/>
    </font>
    <font>
      <sz val="12"/>
      <name val="Arial"/>
      <family val="2"/>
    </font>
    <font>
      <b/>
      <sz val="9.75"/>
      <name val="Arial"/>
      <family val="2"/>
    </font>
    <font>
      <b/>
      <i/>
      <sz val="16"/>
      <name val="Helv"/>
    </font>
    <font>
      <sz val="8"/>
      <name val="Helv"/>
    </font>
    <font>
      <i/>
      <sz val="10"/>
      <name val="Times New Roman"/>
      <family val="1"/>
    </font>
    <font>
      <sz val="8"/>
      <name val="Times New Roman"/>
      <family val="1"/>
    </font>
    <font>
      <sz val="8"/>
      <color indexed="10"/>
      <name val="Arial Narrow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color rgb="FF0070C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i/>
      <sz val="28"/>
      <name val="Arial"/>
      <family val="2"/>
    </font>
    <font>
      <b/>
      <i/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8"/>
      <color indexed="10"/>
      <name val="Arial"/>
      <family val="2"/>
    </font>
    <font>
      <sz val="10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i/>
      <u/>
      <sz val="16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3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68" fontId="5" fillId="0" borderId="0" applyFont="0" applyFill="0" applyBorder="0" applyAlignment="0" applyProtection="0">
      <alignment vertical="center"/>
    </xf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9" fillId="0" borderId="0">
      <protection locked="0"/>
    </xf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9" fillId="0" borderId="0">
      <protection locked="0"/>
    </xf>
    <xf numFmtId="0" fontId="9" fillId="0" borderId="0">
      <protection locked="0"/>
    </xf>
    <xf numFmtId="173" fontId="9" fillId="0" borderId="0">
      <protection locked="0"/>
    </xf>
    <xf numFmtId="0" fontId="10" fillId="0" borderId="0"/>
    <xf numFmtId="0" fontId="11" fillId="0" borderId="0"/>
    <xf numFmtId="3" fontId="12" fillId="0" borderId="0">
      <alignment vertical="top"/>
    </xf>
    <xf numFmtId="2" fontId="13" fillId="1" borderId="22">
      <alignment horizontal="left"/>
      <protection locked="0"/>
    </xf>
    <xf numFmtId="0" fontId="14" fillId="0" borderId="0"/>
    <xf numFmtId="2" fontId="15" fillId="0" borderId="1">
      <alignment horizontal="center" vertical="center"/>
    </xf>
    <xf numFmtId="174" fontId="16" fillId="0" borderId="0"/>
    <xf numFmtId="0" fontId="5" fillId="0" borderId="0" applyProtection="0"/>
    <xf numFmtId="0" fontId="5" fillId="0" borderId="0"/>
    <xf numFmtId="175" fontId="17" fillId="0" borderId="0"/>
    <xf numFmtId="0" fontId="5" fillId="0" borderId="0"/>
    <xf numFmtId="0" fontId="5" fillId="0" borderId="0"/>
    <xf numFmtId="176" fontId="17" fillId="0" borderId="0">
      <alignment horizontal="left"/>
    </xf>
    <xf numFmtId="3" fontId="18" fillId="0" borderId="0">
      <alignment vertical="top"/>
    </xf>
    <xf numFmtId="9" fontId="5" fillId="0" borderId="0" applyFont="0" applyFill="0" applyBorder="0" applyAlignment="0" applyProtection="0">
      <alignment vertical="center"/>
    </xf>
    <xf numFmtId="177" fontId="19" fillId="0" borderId="0"/>
    <xf numFmtId="176" fontId="17" fillId="0" borderId="0">
      <alignment horizontal="left"/>
    </xf>
    <xf numFmtId="0" fontId="20" fillId="0" borderId="0">
      <alignment vertical="top"/>
    </xf>
    <xf numFmtId="0" fontId="12" fillId="0" borderId="23"/>
    <xf numFmtId="167" fontId="3" fillId="0" borderId="0" applyFont="0" applyFill="0" applyBorder="0" applyAlignment="0" applyProtection="0"/>
  </cellStyleXfs>
  <cellXfs count="611">
    <xf numFmtId="0" fontId="0" fillId="0" borderId="0" xfId="0"/>
    <xf numFmtId="0" fontId="3" fillId="0" borderId="0" xfId="1"/>
    <xf numFmtId="0" fontId="3" fillId="0" borderId="14" xfId="1" applyBorder="1"/>
    <xf numFmtId="0" fontId="3" fillId="0" borderId="15" xfId="1" applyBorder="1"/>
    <xf numFmtId="0" fontId="3" fillId="0" borderId="16" xfId="1" applyBorder="1"/>
    <xf numFmtId="0" fontId="3" fillId="0" borderId="17" xfId="1" applyBorder="1"/>
    <xf numFmtId="0" fontId="3" fillId="0" borderId="0" xfId="1" applyBorder="1"/>
    <xf numFmtId="0" fontId="3" fillId="0" borderId="18" xfId="1" applyBorder="1"/>
    <xf numFmtId="0" fontId="4" fillId="0" borderId="18" xfId="1" applyFont="1" applyBorder="1"/>
    <xf numFmtId="14" fontId="3" fillId="0" borderId="18" xfId="1" applyNumberFormat="1" applyBorder="1"/>
    <xf numFmtId="0" fontId="3" fillId="0" borderId="18" xfId="1" applyFill="1" applyBorder="1"/>
    <xf numFmtId="0" fontId="6" fillId="0" borderId="18" xfId="1" applyFont="1" applyBorder="1"/>
    <xf numFmtId="0" fontId="6" fillId="0" borderId="15" xfId="1" applyFont="1" applyBorder="1" applyAlignment="1">
      <alignment horizontal="center"/>
    </xf>
    <xf numFmtId="0" fontId="3" fillId="2" borderId="15" xfId="1" applyFill="1" applyBorder="1"/>
    <xf numFmtId="0" fontId="6" fillId="2" borderId="15" xfId="1" applyFont="1" applyFill="1" applyBorder="1"/>
    <xf numFmtId="0" fontId="6" fillId="2" borderId="16" xfId="1" applyFont="1" applyFill="1" applyBorder="1"/>
    <xf numFmtId="0" fontId="3" fillId="0" borderId="19" xfId="1" applyBorder="1"/>
    <xf numFmtId="0" fontId="6" fillId="0" borderId="20" xfId="1" applyFont="1" applyBorder="1"/>
    <xf numFmtId="0" fontId="3" fillId="0" borderId="20" xfId="1" applyBorder="1"/>
    <xf numFmtId="0" fontId="3" fillId="2" borderId="20" xfId="1" applyFill="1" applyBorder="1"/>
    <xf numFmtId="0" fontId="5" fillId="2" borderId="20" xfId="1" applyFont="1" applyFill="1" applyBorder="1"/>
    <xf numFmtId="0" fontId="6" fillId="2" borderId="20" xfId="1" applyFont="1" applyFill="1" applyBorder="1"/>
    <xf numFmtId="0" fontId="6" fillId="2" borderId="21" xfId="1" applyFont="1" applyFill="1" applyBorder="1"/>
    <xf numFmtId="0" fontId="3" fillId="2" borderId="0" xfId="1" applyFill="1" applyBorder="1"/>
    <xf numFmtId="0" fontId="3" fillId="2" borderId="18" xfId="1" applyFill="1" applyBorder="1"/>
    <xf numFmtId="0" fontId="6" fillId="2" borderId="18" xfId="1" applyFont="1" applyFill="1" applyBorder="1"/>
    <xf numFmtId="0" fontId="6" fillId="0" borderId="0" xfId="1" applyFont="1" applyBorder="1"/>
    <xf numFmtId="0" fontId="7" fillId="0" borderId="18" xfId="1" applyFont="1" applyBorder="1"/>
    <xf numFmtId="0" fontId="3" fillId="0" borderId="21" xfId="1" applyBorder="1"/>
    <xf numFmtId="0" fontId="21" fillId="0" borderId="0" xfId="1" applyFont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169" fontId="21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169" fontId="21" fillId="0" borderId="0" xfId="1" applyNumberFormat="1" applyFont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169" fontId="21" fillId="0" borderId="0" xfId="1" applyNumberFormat="1" applyFont="1" applyFill="1" applyBorder="1" applyAlignment="1">
      <alignment horizontal="center" vertical="center"/>
    </xf>
    <xf numFmtId="0" fontId="21" fillId="0" borderId="0" xfId="1" applyFont="1" applyFill="1" applyAlignment="1">
      <alignment horizontal="center" vertical="center" wrapText="1"/>
    </xf>
    <xf numFmtId="0" fontId="21" fillId="0" borderId="0" xfId="1" applyFont="1" applyFill="1" applyAlignment="1">
      <alignment horizontal="center" vertical="center"/>
    </xf>
    <xf numFmtId="167" fontId="21" fillId="0" borderId="0" xfId="1" applyNumberFormat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167" fontId="22" fillId="2" borderId="1" xfId="39" applyFont="1" applyFill="1" applyBorder="1" applyAlignment="1">
      <alignment horizontal="center" vertical="center"/>
    </xf>
    <xf numFmtId="167" fontId="21" fillId="2" borderId="1" xfId="39" applyFont="1" applyFill="1" applyBorder="1" applyAlignment="1">
      <alignment horizontal="center" vertical="center"/>
    </xf>
    <xf numFmtId="169" fontId="21" fillId="0" borderId="1" xfId="1" applyNumberFormat="1" applyFont="1" applyBorder="1" applyAlignment="1">
      <alignment horizontal="center" vertical="center"/>
    </xf>
    <xf numFmtId="178" fontId="21" fillId="2" borderId="1" xfId="1" applyNumberFormat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left"/>
    </xf>
    <xf numFmtId="0" fontId="21" fillId="0" borderId="1" xfId="1" applyFont="1" applyBorder="1" applyAlignment="1">
      <alignment horizontal="center" vertical="center" wrapText="1"/>
    </xf>
    <xf numFmtId="0" fontId="21" fillId="0" borderId="1" xfId="1" applyFont="1" applyFill="1" applyBorder="1"/>
    <xf numFmtId="0" fontId="22" fillId="2" borderId="1" xfId="1" applyFont="1" applyFill="1" applyBorder="1" applyAlignment="1">
      <alignment horizontal="center" vertical="center"/>
    </xf>
    <xf numFmtId="0" fontId="21" fillId="0" borderId="1" xfId="31" applyFont="1" applyBorder="1" applyAlignment="1">
      <alignment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30" applyFont="1" applyBorder="1" applyAlignment="1">
      <alignment horizontal="left" vertical="center" wrapText="1"/>
    </xf>
    <xf numFmtId="0" fontId="22" fillId="3" borderId="1" xfId="1" applyFont="1" applyFill="1" applyBorder="1" applyAlignment="1">
      <alignment horizontal="center" vertical="center"/>
    </xf>
    <xf numFmtId="0" fontId="23" fillId="3" borderId="24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/>
    </xf>
    <xf numFmtId="0" fontId="22" fillId="2" borderId="22" xfId="1" applyFont="1" applyFill="1" applyBorder="1" applyAlignment="1">
      <alignment horizontal="center" vertical="center" wrapText="1"/>
    </xf>
    <xf numFmtId="169" fontId="21" fillId="2" borderId="22" xfId="1" applyNumberFormat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0" fontId="21" fillId="2" borderId="13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21" fillId="4" borderId="0" xfId="1" applyFont="1" applyFill="1" applyAlignment="1">
      <alignment horizontal="center" vertical="center"/>
    </xf>
    <xf numFmtId="0" fontId="22" fillId="4" borderId="1" xfId="1" applyFont="1" applyFill="1" applyBorder="1" applyAlignment="1">
      <alignment horizontal="center" vertical="center"/>
    </xf>
    <xf numFmtId="167" fontId="22" fillId="4" borderId="22" xfId="39" applyFont="1" applyFill="1" applyBorder="1" applyAlignment="1">
      <alignment horizontal="center" vertical="center"/>
    </xf>
    <xf numFmtId="167" fontId="21" fillId="4" borderId="1" xfId="39" applyFont="1" applyFill="1" applyBorder="1" applyAlignment="1">
      <alignment horizontal="center" vertical="center"/>
    </xf>
    <xf numFmtId="167" fontId="21" fillId="4" borderId="22" xfId="39" applyFont="1" applyFill="1" applyBorder="1" applyAlignment="1">
      <alignment horizontal="center" vertical="center"/>
    </xf>
    <xf numFmtId="178" fontId="21" fillId="4" borderId="1" xfId="1" applyNumberFormat="1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 vertical="center" wrapText="1"/>
    </xf>
    <xf numFmtId="0" fontId="21" fillId="4" borderId="13" xfId="1" applyFont="1" applyFill="1" applyBorder="1" applyAlignment="1">
      <alignment horizontal="center" vertical="center"/>
    </xf>
    <xf numFmtId="167" fontId="22" fillId="2" borderId="22" xfId="39" applyFont="1" applyFill="1" applyBorder="1" applyAlignment="1">
      <alignment horizontal="center" vertical="center"/>
    </xf>
    <xf numFmtId="169" fontId="21" fillId="2" borderId="1" xfId="1" applyNumberFormat="1" applyFont="1" applyFill="1" applyBorder="1" applyAlignment="1">
      <alignment horizontal="center" vertical="center"/>
    </xf>
    <xf numFmtId="0" fontId="21" fillId="2" borderId="1" xfId="1" quotePrefix="1" applyFont="1" applyFill="1" applyBorder="1" applyAlignment="1">
      <alignment horizontal="center" vertical="center"/>
    </xf>
    <xf numFmtId="169" fontId="21" fillId="2" borderId="1" xfId="39" applyNumberFormat="1" applyFont="1" applyFill="1" applyBorder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4" fillId="3" borderId="13" xfId="1" applyFont="1" applyFill="1" applyBorder="1" applyAlignment="1">
      <alignment vertical="center"/>
    </xf>
    <xf numFmtId="0" fontId="24" fillId="3" borderId="24" xfId="1" applyFont="1" applyFill="1" applyBorder="1" applyAlignment="1">
      <alignment vertical="center"/>
    </xf>
    <xf numFmtId="167" fontId="21" fillId="2" borderId="1" xfId="1" applyNumberFormat="1" applyFont="1" applyFill="1" applyBorder="1" applyAlignment="1">
      <alignment horizontal="center" vertical="center"/>
    </xf>
    <xf numFmtId="167" fontId="21" fillId="2" borderId="1" xfId="14" applyFont="1" applyFill="1" applyBorder="1" applyAlignment="1" applyProtection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175" fontId="21" fillId="2" borderId="1" xfId="1" applyNumberFormat="1" applyFont="1" applyFill="1" applyBorder="1" applyAlignment="1" applyProtection="1">
      <alignment horizontal="center" vertical="center"/>
    </xf>
    <xf numFmtId="175" fontId="21" fillId="2" borderId="22" xfId="1" applyNumberFormat="1" applyFont="1" applyFill="1" applyBorder="1" applyAlignment="1" applyProtection="1">
      <alignment horizontal="center" vertical="center" wrapText="1"/>
    </xf>
    <xf numFmtId="0" fontId="22" fillId="2" borderId="1" xfId="1" applyFont="1" applyFill="1" applyBorder="1" applyAlignment="1">
      <alignment horizontal="center" wrapText="1"/>
    </xf>
    <xf numFmtId="167" fontId="21" fillId="2" borderId="1" xfId="1" applyNumberFormat="1" applyFont="1" applyFill="1" applyBorder="1" applyAlignment="1">
      <alignment horizontal="center"/>
    </xf>
    <xf numFmtId="167" fontId="21" fillId="2" borderId="1" xfId="14" applyFont="1" applyFill="1" applyBorder="1" applyAlignment="1">
      <alignment horizontal="center"/>
    </xf>
    <xf numFmtId="0" fontId="21" fillId="2" borderId="1" xfId="1" applyFont="1" applyFill="1" applyBorder="1" applyAlignment="1">
      <alignment horizontal="center" wrapText="1"/>
    </xf>
    <xf numFmtId="0" fontId="21" fillId="2" borderId="1" xfId="1" quotePrefix="1" applyFont="1" applyFill="1" applyBorder="1" applyAlignment="1">
      <alignment horizontal="center"/>
    </xf>
    <xf numFmtId="0" fontId="21" fillId="2" borderId="1" xfId="1" applyFont="1" applyFill="1" applyBorder="1" applyAlignment="1">
      <alignment horizontal="center" vertical="top" wrapText="1"/>
    </xf>
    <xf numFmtId="0" fontId="21" fillId="2" borderId="1" xfId="1" applyFont="1" applyFill="1" applyBorder="1" applyAlignment="1">
      <alignment horizontal="center"/>
    </xf>
    <xf numFmtId="0" fontId="21" fillId="2" borderId="13" xfId="1" applyFont="1" applyFill="1" applyBorder="1" applyAlignment="1">
      <alignment horizontal="center" wrapText="1"/>
    </xf>
    <xf numFmtId="0" fontId="21" fillId="2" borderId="22" xfId="1" applyFont="1" applyFill="1" applyBorder="1" applyAlignment="1">
      <alignment horizontal="center"/>
    </xf>
    <xf numFmtId="0" fontId="21" fillId="2" borderId="13" xfId="1" applyFont="1" applyFill="1" applyBorder="1" applyAlignment="1">
      <alignment horizontal="center"/>
    </xf>
    <xf numFmtId="0" fontId="22" fillId="2" borderId="1" xfId="1" applyFont="1" applyFill="1" applyBorder="1" applyAlignment="1">
      <alignment horizontal="center"/>
    </xf>
    <xf numFmtId="0" fontId="23" fillId="5" borderId="1" xfId="1" applyFont="1" applyFill="1" applyBorder="1" applyAlignment="1">
      <alignment horizontal="center" vertical="center"/>
    </xf>
    <xf numFmtId="0" fontId="23" fillId="5" borderId="22" xfId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center" vertical="center"/>
    </xf>
    <xf numFmtId="167" fontId="22" fillId="2" borderId="22" xfId="14" applyFont="1" applyFill="1" applyBorder="1" applyAlignment="1">
      <alignment horizontal="center"/>
    </xf>
    <xf numFmtId="167" fontId="21" fillId="2" borderId="1" xfId="14" applyFont="1" applyFill="1" applyBorder="1" applyAlignment="1">
      <alignment horizontal="left" wrapText="1"/>
    </xf>
    <xf numFmtId="0" fontId="21" fillId="2" borderId="1" xfId="1" quotePrefix="1" applyFont="1" applyFill="1" applyBorder="1" applyAlignment="1">
      <alignment horizontal="center" wrapText="1"/>
    </xf>
    <xf numFmtId="175" fontId="21" fillId="2" borderId="1" xfId="1" applyNumberFormat="1" applyFont="1" applyFill="1" applyBorder="1" applyAlignment="1" applyProtection="1">
      <alignment horizontal="left" wrapText="1"/>
    </xf>
    <xf numFmtId="167" fontId="21" fillId="2" borderId="1" xfId="14" applyFont="1" applyFill="1" applyBorder="1" applyAlignment="1">
      <alignment horizontal="left"/>
    </xf>
    <xf numFmtId="0" fontId="21" fillId="2" borderId="22" xfId="1" applyFont="1" applyFill="1" applyBorder="1" applyAlignment="1">
      <alignment wrapText="1"/>
    </xf>
    <xf numFmtId="175" fontId="21" fillId="2" borderId="1" xfId="1" applyNumberFormat="1" applyFont="1" applyFill="1" applyBorder="1" applyAlignment="1" applyProtection="1">
      <alignment horizontal="left"/>
    </xf>
    <xf numFmtId="0" fontId="21" fillId="2" borderId="22" xfId="1" applyFont="1" applyFill="1" applyBorder="1" applyAlignment="1">
      <alignment horizontal="center" wrapText="1"/>
    </xf>
    <xf numFmtId="0" fontId="23" fillId="5" borderId="1" xfId="1" applyFont="1" applyFill="1" applyBorder="1" applyAlignment="1">
      <alignment horizontal="center"/>
    </xf>
    <xf numFmtId="0" fontId="23" fillId="5" borderId="22" xfId="1" applyFont="1" applyFill="1" applyBorder="1" applyAlignment="1">
      <alignment horizontal="center"/>
    </xf>
    <xf numFmtId="0" fontId="26" fillId="5" borderId="1" xfId="1" applyFont="1" applyFill="1" applyBorder="1" applyAlignment="1">
      <alignment horizontal="center"/>
    </xf>
    <xf numFmtId="175" fontId="21" fillId="2" borderId="1" xfId="1" applyNumberFormat="1" applyFont="1" applyFill="1" applyBorder="1" applyAlignment="1" applyProtection="1">
      <alignment horizontal="left" vertical="top" wrapText="1"/>
    </xf>
    <xf numFmtId="49" fontId="21" fillId="2" borderId="1" xfId="1" applyNumberFormat="1" applyFont="1" applyFill="1" applyBorder="1" applyAlignment="1">
      <alignment horizontal="center"/>
    </xf>
    <xf numFmtId="0" fontId="22" fillId="5" borderId="1" xfId="1" applyFont="1" applyFill="1" applyBorder="1" applyAlignment="1">
      <alignment horizontal="center" vertical="center"/>
    </xf>
    <xf numFmtId="0" fontId="23" fillId="5" borderId="24" xfId="1" applyFont="1" applyFill="1" applyBorder="1" applyAlignment="1">
      <alignment horizontal="center" vertical="center"/>
    </xf>
    <xf numFmtId="0" fontId="25" fillId="4" borderId="0" xfId="1" applyFont="1" applyFill="1" applyAlignment="1">
      <alignment horizontal="center" vertical="center"/>
    </xf>
    <xf numFmtId="167" fontId="22" fillId="2" borderId="22" xfId="39" applyFont="1" applyFill="1" applyBorder="1" applyAlignment="1">
      <alignment horizontal="center"/>
    </xf>
    <xf numFmtId="167" fontId="21" fillId="2" borderId="1" xfId="39" applyFont="1" applyFill="1" applyBorder="1" applyAlignment="1">
      <alignment horizontal="center"/>
    </xf>
    <xf numFmtId="167" fontId="21" fillId="2" borderId="22" xfId="39" applyFont="1" applyFill="1" applyBorder="1" applyAlignment="1">
      <alignment horizontal="center"/>
    </xf>
    <xf numFmtId="0" fontId="22" fillId="4" borderId="1" xfId="1" applyFont="1" applyFill="1" applyBorder="1" applyAlignment="1">
      <alignment horizontal="center"/>
    </xf>
    <xf numFmtId="167" fontId="22" fillId="4" borderId="22" xfId="39" applyFont="1" applyFill="1" applyBorder="1" applyAlignment="1">
      <alignment horizontal="center"/>
    </xf>
    <xf numFmtId="167" fontId="21" fillId="4" borderId="1" xfId="39" applyFont="1" applyFill="1" applyBorder="1" applyAlignment="1">
      <alignment horizontal="center"/>
    </xf>
    <xf numFmtId="0" fontId="21" fillId="4" borderId="1" xfId="1" applyFont="1" applyFill="1" applyBorder="1" applyAlignment="1">
      <alignment horizontal="center" wrapText="1"/>
    </xf>
    <xf numFmtId="0" fontId="21" fillId="4" borderId="1" xfId="1" quotePrefix="1" applyFont="1" applyFill="1" applyBorder="1" applyAlignment="1">
      <alignment horizontal="center"/>
    </xf>
    <xf numFmtId="0" fontId="21" fillId="4" borderId="1" xfId="1" applyFont="1" applyFill="1" applyBorder="1" applyAlignment="1">
      <alignment horizontal="center"/>
    </xf>
    <xf numFmtId="0" fontId="21" fillId="4" borderId="13" xfId="1" applyFont="1" applyFill="1" applyBorder="1" applyAlignment="1">
      <alignment horizontal="center"/>
    </xf>
    <xf numFmtId="0" fontId="27" fillId="4" borderId="1" xfId="1" applyFont="1" applyFill="1" applyBorder="1" applyAlignment="1">
      <alignment horizontal="center" wrapText="1"/>
    </xf>
    <xf numFmtId="167" fontId="22" fillId="4" borderId="22" xfId="14" applyFont="1" applyFill="1" applyBorder="1" applyAlignment="1">
      <alignment horizontal="center"/>
    </xf>
    <xf numFmtId="0" fontId="27" fillId="4" borderId="1" xfId="1" applyFont="1" applyFill="1" applyBorder="1" applyAlignment="1">
      <alignment horizontal="center"/>
    </xf>
    <xf numFmtId="167" fontId="27" fillId="4" borderId="22" xfId="39" applyFont="1" applyFill="1" applyBorder="1" applyAlignment="1">
      <alignment horizontal="center"/>
    </xf>
    <xf numFmtId="0" fontId="21" fillId="4" borderId="0" xfId="1" applyFont="1" applyFill="1" applyAlignment="1">
      <alignment horizontal="center"/>
    </xf>
    <xf numFmtId="167" fontId="21" fillId="2" borderId="1" xfId="39" applyNumberFormat="1" applyFont="1" applyFill="1" applyBorder="1" applyAlignment="1">
      <alignment horizontal="center"/>
    </xf>
    <xf numFmtId="167" fontId="21" fillId="2" borderId="22" xfId="39" applyNumberFormat="1" applyFont="1" applyFill="1" applyBorder="1" applyAlignment="1">
      <alignment horizontal="center"/>
    </xf>
    <xf numFmtId="0" fontId="21" fillId="4" borderId="1" xfId="1" quotePrefix="1" applyFont="1" applyFill="1" applyBorder="1" applyAlignment="1">
      <alignment horizontal="center" vertical="center"/>
    </xf>
    <xf numFmtId="167" fontId="21" fillId="4" borderId="26" xfId="39" applyFont="1" applyFill="1" applyBorder="1" applyAlignment="1">
      <alignment horizontal="center" vertical="center"/>
    </xf>
    <xf numFmtId="0" fontId="25" fillId="0" borderId="0" xfId="1" applyFont="1" applyFill="1" applyAlignment="1">
      <alignment horizontal="center" vertical="center"/>
    </xf>
    <xf numFmtId="0" fontId="24" fillId="6" borderId="0" xfId="1" applyFont="1" applyFill="1" applyBorder="1" applyAlignment="1">
      <alignment horizontal="center" vertical="center"/>
    </xf>
    <xf numFmtId="0" fontId="24" fillId="6" borderId="22" xfId="1" applyFont="1" applyFill="1" applyBorder="1" applyAlignment="1">
      <alignment horizontal="center" vertical="center"/>
    </xf>
    <xf numFmtId="0" fontId="24" fillId="6" borderId="1" xfId="1" applyFont="1" applyFill="1" applyBorder="1" applyAlignment="1">
      <alignment horizontal="center" vertical="center"/>
    </xf>
    <xf numFmtId="169" fontId="24" fillId="6" borderId="22" xfId="1" applyNumberFormat="1" applyFont="1" applyFill="1" applyBorder="1" applyAlignment="1">
      <alignment horizontal="center" vertical="center"/>
    </xf>
    <xf numFmtId="0" fontId="24" fillId="6" borderId="1" xfId="1" quotePrefix="1" applyFont="1" applyFill="1" applyBorder="1" applyAlignment="1">
      <alignment horizontal="center" vertical="center" wrapText="1"/>
    </xf>
    <xf numFmtId="0" fontId="24" fillId="6" borderId="1" xfId="1" applyFont="1" applyFill="1" applyBorder="1" applyAlignment="1">
      <alignment horizontal="center" vertical="center" wrapText="1"/>
    </xf>
    <xf numFmtId="0" fontId="24" fillId="6" borderId="1" xfId="1" quotePrefix="1" applyFont="1" applyFill="1" applyBorder="1" applyAlignment="1">
      <alignment horizontal="center" vertical="center"/>
    </xf>
    <xf numFmtId="0" fontId="24" fillId="6" borderId="13" xfId="1" applyFont="1" applyFill="1" applyBorder="1" applyAlignment="1">
      <alignment horizontal="center" vertical="center"/>
    </xf>
    <xf numFmtId="0" fontId="6" fillId="0" borderId="0" xfId="1" applyFont="1"/>
    <xf numFmtId="0" fontId="28" fillId="0" borderId="0" xfId="1" applyFont="1"/>
    <xf numFmtId="0" fontId="3" fillId="7" borderId="1" xfId="1" applyFill="1" applyBorder="1"/>
    <xf numFmtId="0" fontId="6" fillId="7" borderId="1" xfId="1" applyFont="1" applyFill="1" applyBorder="1"/>
    <xf numFmtId="0" fontId="3" fillId="0" borderId="1" xfId="1" applyBorder="1"/>
    <xf numFmtId="0" fontId="6" fillId="0" borderId="1" xfId="1" applyFont="1" applyBorder="1"/>
    <xf numFmtId="0" fontId="3" fillId="0" borderId="1" xfId="1" applyFill="1" applyBorder="1"/>
    <xf numFmtId="0" fontId="29" fillId="0" borderId="0" xfId="1" applyFont="1" applyAlignment="1">
      <alignment horizontal="center"/>
    </xf>
    <xf numFmtId="0" fontId="6" fillId="0" borderId="1" xfId="1" applyFont="1" applyFill="1" applyBorder="1"/>
    <xf numFmtId="0" fontId="6" fillId="0" borderId="1" xfId="1" applyFont="1" applyFill="1" applyBorder="1" applyAlignment="1">
      <alignment wrapText="1"/>
    </xf>
    <xf numFmtId="0" fontId="3" fillId="8" borderId="1" xfId="1" applyFill="1" applyBorder="1"/>
    <xf numFmtId="0" fontId="6" fillId="8" borderId="1" xfId="1" applyFont="1" applyFill="1" applyBorder="1"/>
    <xf numFmtId="0" fontId="28" fillId="9" borderId="0" xfId="1" applyFont="1" applyFill="1"/>
    <xf numFmtId="0" fontId="5" fillId="0" borderId="0" xfId="1" applyFont="1"/>
    <xf numFmtId="0" fontId="3" fillId="0" borderId="9" xfId="1" applyBorder="1"/>
    <xf numFmtId="0" fontId="3" fillId="0" borderId="24" xfId="1" applyBorder="1"/>
    <xf numFmtId="0" fontId="3" fillId="0" borderId="25" xfId="1" applyBorder="1"/>
    <xf numFmtId="0" fontId="3" fillId="0" borderId="27" xfId="1" applyBorder="1"/>
    <xf numFmtId="0" fontId="3" fillId="0" borderId="25" xfId="1" applyFill="1" applyBorder="1"/>
    <xf numFmtId="0" fontId="3" fillId="0" borderId="0" xfId="1" applyFill="1"/>
    <xf numFmtId="0" fontId="6" fillId="0" borderId="1" xfId="1" applyFont="1" applyBorder="1" applyAlignment="1">
      <alignment wrapText="1"/>
    </xf>
    <xf numFmtId="0" fontId="29" fillId="0" borderId="0" xfId="1" applyFont="1" applyAlignment="1"/>
    <xf numFmtId="0" fontId="6" fillId="0" borderId="0" xfId="1" applyFont="1" applyAlignment="1">
      <alignment wrapText="1"/>
    </xf>
    <xf numFmtId="0" fontId="3" fillId="8" borderId="0" xfId="1" applyFill="1"/>
    <xf numFmtId="0" fontId="6" fillId="8" borderId="0" xfId="1" applyFont="1" applyFill="1"/>
    <xf numFmtId="0" fontId="3" fillId="0" borderId="0" xfId="1" applyFill="1" applyBorder="1"/>
    <xf numFmtId="0" fontId="6" fillId="0" borderId="0" xfId="1" applyFont="1" applyFill="1" applyBorder="1"/>
    <xf numFmtId="0" fontId="28" fillId="0" borderId="0" xfId="1" applyFont="1" applyFill="1"/>
    <xf numFmtId="0" fontId="29" fillId="0" borderId="0" xfId="1" applyFont="1"/>
    <xf numFmtId="0" fontId="6" fillId="8" borderId="2" xfId="1" applyFont="1" applyFill="1" applyBorder="1"/>
    <xf numFmtId="0" fontId="6" fillId="8" borderId="1" xfId="1" applyFont="1" applyFill="1" applyBorder="1" applyAlignment="1">
      <alignment wrapText="1"/>
    </xf>
    <xf numFmtId="0" fontId="3" fillId="9" borderId="0" xfId="1" applyFill="1"/>
    <xf numFmtId="0" fontId="6" fillId="9" borderId="1" xfId="1" applyFont="1" applyFill="1" applyBorder="1"/>
    <xf numFmtId="0" fontId="5" fillId="0" borderId="0" xfId="1" applyFont="1" applyAlignment="1">
      <alignment horizontal="center" vertical="center"/>
    </xf>
    <xf numFmtId="167" fontId="5" fillId="0" borderId="0" xfId="39" applyFont="1" applyAlignment="1">
      <alignment horizontal="center" vertical="center"/>
    </xf>
    <xf numFmtId="169" fontId="5" fillId="0" borderId="0" xfId="39" applyNumberFormat="1" applyFont="1" applyAlignment="1">
      <alignment horizontal="center" vertical="center"/>
    </xf>
    <xf numFmtId="167" fontId="5" fillId="8" borderId="0" xfId="39" applyFont="1" applyFill="1" applyAlignment="1">
      <alignment horizontal="center" vertical="center"/>
    </xf>
    <xf numFmtId="167" fontId="6" fillId="10" borderId="28" xfId="39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4" fontId="5" fillId="0" borderId="0" xfId="1" applyNumberFormat="1" applyFont="1" applyAlignment="1">
      <alignment horizontal="center" vertical="center"/>
    </xf>
    <xf numFmtId="167" fontId="21" fillId="0" borderId="31" xfId="39" applyFont="1" applyBorder="1" applyAlignment="1">
      <alignment horizontal="center" vertical="center"/>
    </xf>
    <xf numFmtId="167" fontId="5" fillId="0" borderId="25" xfId="39" applyFont="1" applyBorder="1" applyAlignment="1">
      <alignment horizontal="center" vertical="center"/>
    </xf>
    <xf numFmtId="9" fontId="21" fillId="0" borderId="25" xfId="1" applyNumberFormat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6" fillId="8" borderId="33" xfId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4" fontId="5" fillId="4" borderId="0" xfId="1" applyNumberFormat="1" applyFont="1" applyFill="1" applyAlignment="1">
      <alignment horizontal="center" vertical="center"/>
    </xf>
    <xf numFmtId="167" fontId="21" fillId="4" borderId="7" xfId="39" applyFont="1" applyFill="1" applyBorder="1" applyAlignment="1">
      <alignment horizontal="center" vertical="center"/>
    </xf>
    <xf numFmtId="4" fontId="5" fillId="0" borderId="0" xfId="1" applyNumberFormat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6" fillId="8" borderId="40" xfId="39" applyFont="1" applyFill="1" applyBorder="1" applyAlignment="1">
      <alignment horizontal="center" vertical="center"/>
    </xf>
    <xf numFmtId="167" fontId="6" fillId="8" borderId="41" xfId="39" applyFont="1" applyFill="1" applyBorder="1" applyAlignment="1">
      <alignment horizontal="center" vertical="center"/>
    </xf>
    <xf numFmtId="0" fontId="6" fillId="8" borderId="41" xfId="1" applyFont="1" applyFill="1" applyBorder="1" applyAlignment="1">
      <alignment horizontal="center" vertical="center"/>
    </xf>
    <xf numFmtId="167" fontId="5" fillId="0" borderId="0" xfId="39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Protection="1">
      <protection locked="0"/>
    </xf>
    <xf numFmtId="0" fontId="3" fillId="0" borderId="0" xfId="1" applyAlignment="1" applyProtection="1">
      <alignment wrapText="1"/>
      <protection locked="0"/>
    </xf>
    <xf numFmtId="164" fontId="3" fillId="0" borderId="0" xfId="1" applyNumberFormat="1" applyAlignment="1" applyProtection="1">
      <alignment wrapText="1"/>
      <protection locked="0"/>
    </xf>
    <xf numFmtId="0" fontId="3" fillId="0" borderId="1" xfId="1" applyBorder="1" applyAlignment="1" applyProtection="1">
      <alignment wrapText="1"/>
    </xf>
    <xf numFmtId="0" fontId="5" fillId="0" borderId="1" xfId="1" applyFont="1" applyBorder="1" applyAlignment="1" applyProtection="1">
      <alignment horizontal="center" wrapText="1"/>
    </xf>
    <xf numFmtId="164" fontId="3" fillId="0" borderId="1" xfId="1" applyNumberFormat="1" applyBorder="1" applyAlignment="1" applyProtection="1">
      <alignment wrapText="1"/>
    </xf>
    <xf numFmtId="0" fontId="3" fillId="0" borderId="13" xfId="1" applyBorder="1" applyProtection="1"/>
    <xf numFmtId="0" fontId="7" fillId="13" borderId="7" xfId="1" applyFont="1" applyFill="1" applyBorder="1" applyAlignment="1" applyProtection="1">
      <alignment horizontal="center"/>
      <protection locked="0"/>
    </xf>
    <xf numFmtId="0" fontId="5" fillId="0" borderId="13" xfId="1" applyFont="1" applyBorder="1" applyAlignment="1" applyProtection="1">
      <alignment horizontal="left"/>
    </xf>
    <xf numFmtId="0" fontId="7" fillId="13" borderId="10" xfId="1" applyFont="1" applyFill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left"/>
    </xf>
    <xf numFmtId="0" fontId="7" fillId="7" borderId="1" xfId="1" applyFont="1" applyFill="1" applyBorder="1" applyAlignment="1" applyProtection="1">
      <alignment horizontal="center"/>
      <protection locked="0"/>
    </xf>
    <xf numFmtId="0" fontId="3" fillId="0" borderId="1" xfId="1" applyBorder="1" applyProtection="1"/>
    <xf numFmtId="0" fontId="7" fillId="0" borderId="0" xfId="1" applyFont="1" applyProtection="1">
      <protection locked="0"/>
    </xf>
    <xf numFmtId="0" fontId="7" fillId="7" borderId="1" xfId="1" applyFont="1" applyFill="1" applyBorder="1" applyAlignment="1" applyProtection="1">
      <alignment horizontal="center"/>
    </xf>
    <xf numFmtId="0" fontId="14" fillId="0" borderId="0" xfId="1" applyFont="1" applyProtection="1">
      <protection locked="0"/>
    </xf>
    <xf numFmtId="164" fontId="3" fillId="0" borderId="9" xfId="1" applyNumberFormat="1" applyBorder="1" applyAlignment="1" applyProtection="1">
      <alignment wrapText="1"/>
    </xf>
    <xf numFmtId="0" fontId="3" fillId="0" borderId="9" xfId="1" applyBorder="1" applyAlignment="1" applyProtection="1">
      <alignment wrapText="1"/>
    </xf>
    <xf numFmtId="0" fontId="5" fillId="0" borderId="9" xfId="1" applyFont="1" applyBorder="1" applyAlignment="1" applyProtection="1">
      <alignment horizontal="center" wrapText="1"/>
    </xf>
    <xf numFmtId="0" fontId="5" fillId="0" borderId="9" xfId="1" applyFont="1" applyBorder="1" applyProtection="1"/>
    <xf numFmtId="0" fontId="7" fillId="7" borderId="9" xfId="1" applyFont="1" applyFill="1" applyBorder="1" applyAlignment="1" applyProtection="1">
      <alignment horizontal="center"/>
    </xf>
    <xf numFmtId="0" fontId="3" fillId="0" borderId="25" xfId="1" applyBorder="1" applyAlignment="1" applyProtection="1">
      <alignment wrapText="1"/>
    </xf>
    <xf numFmtId="0" fontId="3" fillId="0" borderId="25" xfId="1" applyBorder="1" applyProtection="1"/>
    <xf numFmtId="0" fontId="35" fillId="0" borderId="1" xfId="1" applyFont="1" applyBorder="1" applyAlignment="1" applyProtection="1">
      <alignment wrapText="1"/>
    </xf>
    <xf numFmtId="0" fontId="5" fillId="0" borderId="0" xfId="1" applyFont="1" applyAlignment="1">
      <alignment horizontal="center"/>
    </xf>
    <xf numFmtId="0" fontId="5" fillId="0" borderId="0" xfId="1" applyFont="1" applyFill="1" applyBorder="1"/>
    <xf numFmtId="167" fontId="38" fillId="0" borderId="37" xfId="14" applyFont="1" applyBorder="1" applyAlignment="1">
      <alignment wrapText="1"/>
    </xf>
    <xf numFmtId="167" fontId="38" fillId="0" borderId="22" xfId="14" applyFont="1" applyBorder="1" applyAlignment="1">
      <alignment wrapText="1"/>
    </xf>
    <xf numFmtId="10" fontId="5" fillId="0" borderId="32" xfId="1" applyNumberFormat="1" applyFont="1" applyBorder="1" applyAlignment="1">
      <alignment horizontal="right" wrapText="1"/>
    </xf>
    <xf numFmtId="0" fontId="5" fillId="0" borderId="27" xfId="1" applyFont="1" applyBorder="1" applyAlignment="1">
      <alignment horizontal="left" wrapText="1"/>
    </xf>
    <xf numFmtId="0" fontId="5" fillId="0" borderId="50" xfId="1" applyFont="1" applyBorder="1" applyAlignment="1">
      <alignment horizontal="left" wrapText="1"/>
    </xf>
    <xf numFmtId="167" fontId="38" fillId="0" borderId="37" xfId="39" applyFont="1" applyBorder="1" applyAlignment="1">
      <alignment wrapText="1"/>
    </xf>
    <xf numFmtId="167" fontId="38" fillId="0" borderId="22" xfId="39" applyFont="1" applyBorder="1" applyAlignment="1">
      <alignment wrapText="1"/>
    </xf>
    <xf numFmtId="10" fontId="5" fillId="0" borderId="13" xfId="1" applyNumberFormat="1" applyFont="1" applyBorder="1" applyAlignment="1">
      <alignment horizontal="right" wrapText="1"/>
    </xf>
    <xf numFmtId="0" fontId="5" fillId="0" borderId="24" xfId="1" applyFont="1" applyBorder="1" applyAlignment="1">
      <alignment wrapText="1"/>
    </xf>
    <xf numFmtId="0" fontId="5" fillId="0" borderId="51" xfId="1" applyFont="1" applyBorder="1" applyAlignment="1">
      <alignment wrapText="1"/>
    </xf>
    <xf numFmtId="0" fontId="5" fillId="0" borderId="7" xfId="1" applyFont="1" applyBorder="1" applyAlignment="1">
      <alignment wrapText="1"/>
    </xf>
    <xf numFmtId="167" fontId="5" fillId="2" borderId="1" xfId="39" applyFont="1" applyFill="1" applyBorder="1" applyAlignment="1">
      <alignment wrapText="1"/>
    </xf>
    <xf numFmtId="0" fontId="5" fillId="4" borderId="42" xfId="1" applyFont="1" applyFill="1" applyBorder="1"/>
    <xf numFmtId="0" fontId="5" fillId="4" borderId="52" xfId="1" applyFont="1" applyFill="1" applyBorder="1"/>
    <xf numFmtId="0" fontId="5" fillId="4" borderId="52" xfId="1" applyFont="1" applyFill="1" applyBorder="1" applyAlignment="1">
      <alignment wrapText="1"/>
    </xf>
    <xf numFmtId="0" fontId="5" fillId="11" borderId="7" xfId="1" applyFont="1" applyFill="1" applyBorder="1" applyAlignment="1">
      <alignment wrapText="1"/>
    </xf>
    <xf numFmtId="169" fontId="38" fillId="11" borderId="1" xfId="1" applyNumberFormat="1" applyFont="1" applyFill="1" applyBorder="1" applyAlignment="1">
      <alignment wrapText="1"/>
    </xf>
    <xf numFmtId="167" fontId="38" fillId="0" borderId="1" xfId="39" applyFont="1" applyBorder="1" applyAlignment="1">
      <alignment wrapText="1"/>
    </xf>
    <xf numFmtId="167" fontId="5" fillId="0" borderId="1" xfId="39" applyFont="1" applyBorder="1" applyAlignment="1">
      <alignment wrapText="1"/>
    </xf>
    <xf numFmtId="0" fontId="5" fillId="4" borderId="0" xfId="1" applyFont="1" applyFill="1"/>
    <xf numFmtId="0" fontId="5" fillId="4" borderId="7" xfId="1" applyFont="1" applyFill="1" applyBorder="1" applyAlignment="1">
      <alignment wrapText="1"/>
    </xf>
    <xf numFmtId="167" fontId="38" fillId="4" borderId="1" xfId="39" applyFont="1" applyFill="1" applyBorder="1" applyAlignment="1">
      <alignment wrapText="1"/>
    </xf>
    <xf numFmtId="167" fontId="5" fillId="4" borderId="1" xfId="39" applyFont="1" applyFill="1" applyBorder="1" applyAlignment="1">
      <alignment wrapText="1"/>
    </xf>
    <xf numFmtId="0" fontId="5" fillId="4" borderId="24" xfId="1" applyFont="1" applyFill="1" applyBorder="1" applyAlignment="1">
      <alignment wrapText="1"/>
    </xf>
    <xf numFmtId="0" fontId="5" fillId="4" borderId="51" xfId="1" applyFont="1" applyFill="1" applyBorder="1" applyAlignment="1">
      <alignment wrapText="1"/>
    </xf>
    <xf numFmtId="0" fontId="5" fillId="2" borderId="0" xfId="1" applyFont="1" applyFill="1"/>
    <xf numFmtId="0" fontId="5" fillId="2" borderId="7" xfId="1" applyFont="1" applyFill="1" applyBorder="1" applyAlignment="1">
      <alignment wrapText="1"/>
    </xf>
    <xf numFmtId="0" fontId="5" fillId="0" borderId="13" xfId="1" applyFont="1" applyBorder="1" applyAlignment="1">
      <alignment wrapText="1"/>
    </xf>
    <xf numFmtId="0" fontId="5" fillId="0" borderId="6" xfId="1" applyFont="1" applyBorder="1" applyAlignment="1">
      <alignment wrapText="1"/>
    </xf>
    <xf numFmtId="167" fontId="38" fillId="11" borderId="1" xfId="39" applyFont="1" applyFill="1" applyBorder="1" applyAlignment="1">
      <alignment wrapText="1"/>
    </xf>
    <xf numFmtId="0" fontId="5" fillId="0" borderId="24" xfId="1" applyFont="1" applyBorder="1"/>
    <xf numFmtId="0" fontId="5" fillId="4" borderId="51" xfId="1" applyFont="1" applyFill="1" applyBorder="1"/>
    <xf numFmtId="0" fontId="5" fillId="0" borderId="51" xfId="1" applyFont="1" applyBorder="1"/>
    <xf numFmtId="0" fontId="6" fillId="11" borderId="7" xfId="1" applyFont="1" applyFill="1" applyBorder="1" applyAlignment="1">
      <alignment horizontal="right" wrapText="1"/>
    </xf>
    <xf numFmtId="167" fontId="38" fillId="11" borderId="1" xfId="39" applyFont="1" applyFill="1" applyBorder="1" applyAlignment="1">
      <alignment horizontal="right" wrapText="1"/>
    </xf>
    <xf numFmtId="169" fontId="5" fillId="11" borderId="13" xfId="1" applyNumberFormat="1" applyFont="1" applyFill="1" applyBorder="1" applyAlignment="1">
      <alignment horizontal="right" vertical="top" wrapText="1"/>
    </xf>
    <xf numFmtId="0" fontId="6" fillId="11" borderId="24" xfId="1" applyFont="1" applyFill="1" applyBorder="1" applyAlignment="1">
      <alignment horizontal="left" vertical="top" wrapText="1"/>
    </xf>
    <xf numFmtId="0" fontId="6" fillId="11" borderId="51" xfId="1" applyFont="1" applyFill="1" applyBorder="1" applyAlignment="1">
      <alignment horizontal="left" vertical="top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4" borderId="0" xfId="1" applyFill="1"/>
    <xf numFmtId="0" fontId="5" fillId="0" borderId="1" xfId="1" applyFont="1" applyBorder="1"/>
    <xf numFmtId="0" fontId="6" fillId="7" borderId="14" xfId="1" applyFont="1" applyFill="1" applyBorder="1" applyAlignment="1">
      <alignment horizontal="center"/>
    </xf>
    <xf numFmtId="0" fontId="6" fillId="17" borderId="28" xfId="1" applyFont="1" applyFill="1" applyBorder="1" applyAlignment="1">
      <alignment horizontal="center"/>
    </xf>
    <xf numFmtId="0" fontId="6" fillId="17" borderId="56" xfId="1" applyFont="1" applyFill="1" applyBorder="1"/>
    <xf numFmtId="0" fontId="6" fillId="17" borderId="49" xfId="1" applyFont="1" applyFill="1" applyBorder="1"/>
    <xf numFmtId="0" fontId="5" fillId="4" borderId="0" xfId="1" applyFont="1" applyFill="1" applyAlignment="1">
      <alignment horizontal="center"/>
    </xf>
    <xf numFmtId="0" fontId="5" fillId="4" borderId="31" xfId="1" applyFont="1" applyFill="1" applyBorder="1" applyAlignment="1">
      <alignment horizontal="center" vertical="center"/>
    </xf>
    <xf numFmtId="0" fontId="42" fillId="4" borderId="27" xfId="1" applyFont="1" applyFill="1" applyBorder="1" applyAlignment="1">
      <alignment horizontal="left" wrapText="1"/>
    </xf>
    <xf numFmtId="0" fontId="42" fillId="4" borderId="57" xfId="1" applyFont="1" applyFill="1" applyBorder="1" applyAlignment="1">
      <alignment vertical="center"/>
    </xf>
    <xf numFmtId="0" fontId="5" fillId="0" borderId="31" xfId="1" applyFont="1" applyBorder="1" applyAlignment="1">
      <alignment horizontal="center" vertical="center"/>
    </xf>
    <xf numFmtId="0" fontId="42" fillId="0" borderId="24" xfId="1" applyFont="1" applyBorder="1" applyAlignment="1">
      <alignment horizontal="left" wrapText="1"/>
    </xf>
    <xf numFmtId="0" fontId="42" fillId="0" borderId="6" xfId="1" applyFont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42" fillId="4" borderId="24" xfId="1" applyFont="1" applyFill="1" applyBorder="1" applyAlignment="1">
      <alignment horizontal="left" wrapText="1"/>
    </xf>
    <xf numFmtId="0" fontId="42" fillId="4" borderId="6" xfId="1" applyFont="1" applyFill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6" fillId="0" borderId="17" xfId="1" applyFont="1" applyFill="1" applyBorder="1" applyAlignment="1">
      <alignment horizontal="center"/>
    </xf>
    <xf numFmtId="0" fontId="6" fillId="0" borderId="18" xfId="1" applyFont="1" applyFill="1" applyBorder="1"/>
    <xf numFmtId="0" fontId="42" fillId="0" borderId="0" xfId="1" applyFont="1" applyFill="1" applyBorder="1" applyAlignment="1">
      <alignment vertical="center" wrapText="1"/>
    </xf>
    <xf numFmtId="0" fontId="42" fillId="2" borderId="24" xfId="1" applyFont="1" applyFill="1" applyBorder="1" applyAlignment="1">
      <alignment horizontal="left" wrapText="1"/>
    </xf>
    <xf numFmtId="0" fontId="42" fillId="0" borderId="6" xfId="1" applyFont="1" applyFill="1" applyBorder="1" applyAlignment="1">
      <alignment horizontal="left" vertical="center" wrapText="1"/>
    </xf>
    <xf numFmtId="0" fontId="42" fillId="0" borderId="6" xfId="1" applyFont="1" applyFill="1" applyBorder="1" applyAlignment="1">
      <alignment vertical="center" wrapText="1"/>
    </xf>
    <xf numFmtId="0" fontId="42" fillId="4" borderId="6" xfId="1" applyFont="1" applyFill="1" applyBorder="1" applyAlignment="1">
      <alignment vertical="center" wrapText="1"/>
    </xf>
    <xf numFmtId="0" fontId="42" fillId="0" borderId="6" xfId="1" applyFont="1" applyBorder="1" applyAlignment="1">
      <alignment horizontal="left" vertical="center" wrapText="1"/>
    </xf>
    <xf numFmtId="0" fontId="42" fillId="4" borderId="6" xfId="1" applyFont="1" applyFill="1" applyBorder="1" applyAlignment="1">
      <alignment horizontal="left" vertical="center" wrapText="1"/>
    </xf>
    <xf numFmtId="0" fontId="42" fillId="0" borderId="6" xfId="1" applyFont="1" applyBorder="1" applyAlignment="1">
      <alignment vertical="center" wrapText="1"/>
    </xf>
    <xf numFmtId="0" fontId="6" fillId="6" borderId="5" xfId="1" applyFont="1" applyFill="1" applyBorder="1" applyAlignment="1">
      <alignment horizontal="center" vertical="center"/>
    </xf>
    <xf numFmtId="0" fontId="6" fillId="6" borderId="39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vertical="center" wrapText="1"/>
    </xf>
    <xf numFmtId="166" fontId="3" fillId="0" borderId="0" xfId="1" applyNumberFormat="1"/>
    <xf numFmtId="167" fontId="0" fillId="0" borderId="0" xfId="39" applyFont="1"/>
    <xf numFmtId="167" fontId="3" fillId="0" borderId="0" xfId="1" applyNumberFormat="1"/>
    <xf numFmtId="0" fontId="3" fillId="2" borderId="28" xfId="1" applyFill="1" applyBorder="1"/>
    <xf numFmtId="10" fontId="1" fillId="2" borderId="29" xfId="1" applyNumberFormat="1" applyFont="1" applyFill="1" applyBorder="1"/>
    <xf numFmtId="167" fontId="1" fillId="2" borderId="29" xfId="39" applyFont="1" applyFill="1" applyBorder="1"/>
    <xf numFmtId="0" fontId="6" fillId="18" borderId="49" xfId="1" applyFont="1" applyFill="1" applyBorder="1"/>
    <xf numFmtId="10" fontId="3" fillId="2" borderId="1" xfId="1" applyNumberFormat="1" applyFill="1" applyBorder="1"/>
    <xf numFmtId="167" fontId="5" fillId="2" borderId="1" xfId="39" applyFont="1" applyFill="1" applyBorder="1"/>
    <xf numFmtId="0" fontId="6" fillId="18" borderId="6" xfId="1" applyFont="1" applyFill="1" applyBorder="1"/>
    <xf numFmtId="167" fontId="5" fillId="2" borderId="1" xfId="39" applyFont="1" applyFill="1" applyBorder="1" applyAlignment="1">
      <alignment horizontal="center"/>
    </xf>
    <xf numFmtId="0" fontId="1" fillId="18" borderId="5" xfId="1" applyFont="1" applyFill="1" applyBorder="1" applyAlignment="1">
      <alignment horizontal="center"/>
    </xf>
    <xf numFmtId="0" fontId="1" fillId="18" borderId="4" xfId="1" applyFont="1" applyFill="1" applyBorder="1" applyAlignment="1">
      <alignment horizontal="center"/>
    </xf>
    <xf numFmtId="0" fontId="1" fillId="18" borderId="3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quotePrefix="1" applyFont="1" applyFill="1" applyBorder="1" applyAlignment="1">
      <alignment horizontal="left" vertical="center" wrapText="1"/>
    </xf>
    <xf numFmtId="0" fontId="0" fillId="4" borderId="1" xfId="0" applyFont="1" applyFill="1" applyBorder="1"/>
    <xf numFmtId="0" fontId="2" fillId="4" borderId="1" xfId="0" quotePrefix="1" applyFont="1" applyFill="1" applyBorder="1" applyAlignment="1">
      <alignment horizontal="left" vertical="center"/>
    </xf>
    <xf numFmtId="0" fontId="2" fillId="4" borderId="0" xfId="0" quotePrefix="1" applyNumberFormat="1" applyFont="1" applyFill="1" applyAlignment="1">
      <alignment horizontal="left"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2" fillId="4" borderId="1" xfId="0" quotePrefix="1" applyFont="1" applyFill="1" applyBorder="1" applyAlignment="1">
      <alignment horizontal="left"/>
    </xf>
    <xf numFmtId="0" fontId="2" fillId="4" borderId="1" xfId="0" quotePrefix="1" applyFont="1" applyFill="1" applyBorder="1"/>
    <xf numFmtId="169" fontId="2" fillId="4" borderId="1" xfId="0" applyNumberFormat="1" applyFont="1" applyFill="1" applyBorder="1"/>
    <xf numFmtId="0" fontId="2" fillId="4" borderId="7" xfId="0" applyFont="1" applyFill="1" applyBorder="1"/>
    <xf numFmtId="0" fontId="0" fillId="2" borderId="1" xfId="0" applyFill="1" applyBorder="1"/>
    <xf numFmtId="169" fontId="0" fillId="2" borderId="1" xfId="0" quotePrefix="1" applyNumberFormat="1" applyFill="1" applyBorder="1"/>
    <xf numFmtId="0" fontId="5" fillId="2" borderId="0" xfId="1" applyFont="1" applyFill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38" fillId="4" borderId="1" xfId="1" applyFont="1" applyFill="1" applyBorder="1" applyAlignment="1">
      <alignment wrapText="1"/>
    </xf>
    <xf numFmtId="0" fontId="5" fillId="4" borderId="24" xfId="1" applyFont="1" applyFill="1" applyBorder="1"/>
    <xf numFmtId="0" fontId="5" fillId="2" borderId="6" xfId="1" applyFont="1" applyFill="1" applyBorder="1" applyAlignment="1">
      <alignment wrapText="1"/>
    </xf>
    <xf numFmtId="0" fontId="5" fillId="2" borderId="13" xfId="1" applyFont="1" applyFill="1" applyBorder="1" applyAlignment="1">
      <alignment wrapText="1"/>
    </xf>
    <xf numFmtId="0" fontId="32" fillId="12" borderId="29" xfId="1" applyFont="1" applyFill="1" applyBorder="1" applyAlignment="1" applyProtection="1">
      <alignment wrapText="1"/>
    </xf>
    <xf numFmtId="164" fontId="33" fillId="19" borderId="7" xfId="1" applyNumberFormat="1" applyFont="1" applyFill="1" applyBorder="1" applyAlignment="1" applyProtection="1">
      <alignment wrapText="1"/>
    </xf>
    <xf numFmtId="164" fontId="33" fillId="19" borderId="1" xfId="1" applyNumberFormat="1" applyFont="1" applyFill="1" applyBorder="1" applyAlignment="1" applyProtection="1">
      <alignment wrapText="1"/>
    </xf>
    <xf numFmtId="1" fontId="33" fillId="19" borderId="1" xfId="1" applyNumberFormat="1" applyFont="1" applyFill="1" applyBorder="1" applyAlignment="1" applyProtection="1">
      <alignment wrapText="1"/>
    </xf>
    <xf numFmtId="0" fontId="5" fillId="19" borderId="1" xfId="1" applyFont="1" applyFill="1" applyBorder="1" applyAlignment="1" applyProtection="1">
      <alignment wrapText="1"/>
    </xf>
    <xf numFmtId="164" fontId="6" fillId="20" borderId="7" xfId="1" applyNumberFormat="1" applyFont="1" applyFill="1" applyBorder="1" applyAlignment="1" applyProtection="1">
      <alignment wrapText="1"/>
    </xf>
    <xf numFmtId="164" fontId="6" fillId="20" borderId="1" xfId="1" applyNumberFormat="1" applyFont="1" applyFill="1" applyBorder="1" applyAlignment="1" applyProtection="1">
      <alignment wrapText="1"/>
    </xf>
    <xf numFmtId="0" fontId="3" fillId="20" borderId="1" xfId="1" applyFill="1" applyBorder="1" applyAlignment="1" applyProtection="1">
      <alignment wrapText="1"/>
    </xf>
    <xf numFmtId="0" fontId="5" fillId="20" borderId="1" xfId="1" applyFont="1" applyFill="1" applyBorder="1" applyAlignment="1" applyProtection="1">
      <alignment horizontal="center" wrapText="1"/>
    </xf>
    <xf numFmtId="0" fontId="6" fillId="20" borderId="25" xfId="1" applyFont="1" applyFill="1" applyBorder="1" applyAlignment="1" applyProtection="1">
      <alignment horizontal="left"/>
    </xf>
    <xf numFmtId="0" fontId="7" fillId="20" borderId="25" xfId="1" applyFont="1" applyFill="1" applyBorder="1" applyAlignment="1" applyProtection="1">
      <alignment horizontal="center"/>
      <protection locked="0"/>
    </xf>
    <xf numFmtId="164" fontId="3" fillId="0" borderId="7" xfId="1" applyNumberFormat="1" applyBorder="1" applyAlignment="1" applyProtection="1">
      <alignment wrapText="1"/>
    </xf>
    <xf numFmtId="0" fontId="7" fillId="13" borderId="6" xfId="1" applyFont="1" applyFill="1" applyBorder="1" applyAlignment="1" applyProtection="1">
      <alignment horizontal="center"/>
      <protection locked="0"/>
    </xf>
    <xf numFmtId="0" fontId="5" fillId="0" borderId="13" xfId="1" applyFont="1" applyBorder="1" applyProtection="1"/>
    <xf numFmtId="0" fontId="7" fillId="18" borderId="6" xfId="1" applyFont="1" applyFill="1" applyBorder="1" applyAlignment="1" applyProtection="1">
      <alignment horizontal="center"/>
      <protection locked="0"/>
    </xf>
    <xf numFmtId="164" fontId="3" fillId="0" borderId="10" xfId="1" applyNumberFormat="1" applyBorder="1" applyAlignment="1" applyProtection="1">
      <alignment wrapText="1"/>
    </xf>
    <xf numFmtId="0" fontId="7" fillId="13" borderId="8" xfId="1" applyFont="1" applyFill="1" applyBorder="1" applyAlignment="1" applyProtection="1">
      <alignment horizontal="center"/>
      <protection locked="0"/>
    </xf>
    <xf numFmtId="0" fontId="5" fillId="0" borderId="43" xfId="1" applyFont="1" applyBorder="1" applyAlignment="1" applyProtection="1">
      <alignment horizontal="left"/>
    </xf>
    <xf numFmtId="164" fontId="3" fillId="20" borderId="31" xfId="1" applyNumberFormat="1" applyFill="1" applyBorder="1" applyProtection="1"/>
    <xf numFmtId="164" fontId="3" fillId="20" borderId="25" xfId="1" applyNumberFormat="1" applyFill="1" applyBorder="1" applyAlignment="1" applyProtection="1">
      <alignment wrapText="1"/>
    </xf>
    <xf numFmtId="0" fontId="3" fillId="20" borderId="25" xfId="1" applyFill="1" applyBorder="1" applyAlignment="1" applyProtection="1">
      <alignment wrapText="1"/>
    </xf>
    <xf numFmtId="0" fontId="5" fillId="20" borderId="25" xfId="1" applyFont="1" applyFill="1" applyBorder="1" applyAlignment="1" applyProtection="1">
      <alignment horizontal="center" wrapText="1"/>
    </xf>
    <xf numFmtId="0" fontId="7" fillId="20" borderId="57" xfId="1" applyFont="1" applyFill="1" applyBorder="1" applyAlignment="1" applyProtection="1">
      <alignment horizontal="center"/>
      <protection locked="0"/>
    </xf>
    <xf numFmtId="0" fontId="7" fillId="14" borderId="57" xfId="1" applyFont="1" applyFill="1" applyBorder="1" applyAlignment="1" applyProtection="1">
      <alignment horizontal="center"/>
      <protection locked="0"/>
    </xf>
    <xf numFmtId="0" fontId="7" fillId="14" borderId="6" xfId="1" applyFont="1" applyFill="1" applyBorder="1" applyAlignment="1" applyProtection="1">
      <alignment horizontal="center"/>
      <protection locked="0"/>
    </xf>
    <xf numFmtId="0" fontId="3" fillId="0" borderId="9" xfId="1" applyBorder="1" applyProtection="1"/>
    <xf numFmtId="0" fontId="7" fillId="7" borderId="9" xfId="1" applyFont="1" applyFill="1" applyBorder="1" applyAlignment="1" applyProtection="1">
      <alignment horizontal="center"/>
      <protection locked="0"/>
    </xf>
    <xf numFmtId="0" fontId="7" fillId="14" borderId="8" xfId="1" applyFont="1" applyFill="1" applyBorder="1" applyAlignment="1" applyProtection="1">
      <alignment horizontal="center"/>
      <protection locked="0"/>
    </xf>
    <xf numFmtId="164" fontId="6" fillId="20" borderId="31" xfId="1" applyNumberFormat="1" applyFont="1" applyFill="1" applyBorder="1" applyAlignment="1" applyProtection="1">
      <alignment wrapText="1"/>
    </xf>
    <xf numFmtId="164" fontId="6" fillId="20" borderId="25" xfId="1" applyNumberFormat="1" applyFont="1" applyFill="1" applyBorder="1" applyAlignment="1" applyProtection="1">
      <alignment wrapText="1"/>
    </xf>
    <xf numFmtId="0" fontId="6" fillId="20" borderId="25" xfId="1" applyFont="1" applyFill="1" applyBorder="1" applyAlignment="1" applyProtection="1">
      <alignment wrapText="1"/>
    </xf>
    <xf numFmtId="0" fontId="6" fillId="20" borderId="25" xfId="1" applyFont="1" applyFill="1" applyBorder="1" applyAlignment="1" applyProtection="1">
      <alignment horizontal="center" wrapText="1"/>
    </xf>
    <xf numFmtId="0" fontId="6" fillId="20" borderId="25" xfId="1" applyFont="1" applyFill="1" applyBorder="1" applyProtection="1"/>
    <xf numFmtId="0" fontId="7" fillId="20" borderId="25" xfId="1" applyFont="1" applyFill="1" applyBorder="1" applyAlignment="1" applyProtection="1">
      <alignment horizontal="center"/>
    </xf>
    <xf numFmtId="0" fontId="5" fillId="0" borderId="1" xfId="1" applyFont="1" applyBorder="1" applyProtection="1"/>
    <xf numFmtId="0" fontId="6" fillId="10" borderId="36" xfId="1" applyFont="1" applyFill="1" applyBorder="1" applyAlignment="1" applyProtection="1">
      <alignment horizontal="center" wrapText="1"/>
      <protection locked="0"/>
    </xf>
    <xf numFmtId="0" fontId="6" fillId="10" borderId="36" xfId="1" applyFont="1" applyFill="1" applyBorder="1" applyProtection="1">
      <protection locked="0"/>
    </xf>
    <xf numFmtId="0" fontId="6" fillId="10" borderId="36" xfId="1" applyFont="1" applyFill="1" applyBorder="1" applyAlignment="1" applyProtection="1">
      <alignment horizontal="center" vertical="center" wrapText="1"/>
      <protection locked="0"/>
    </xf>
    <xf numFmtId="0" fontId="6" fillId="10" borderId="18" xfId="1" applyFont="1" applyFill="1" applyBorder="1" applyAlignment="1" applyProtection="1">
      <alignment horizontal="center" vertical="center" wrapText="1"/>
      <protection locked="0"/>
    </xf>
    <xf numFmtId="0" fontId="3" fillId="0" borderId="31" xfId="1" applyBorder="1" applyProtection="1"/>
    <xf numFmtId="0" fontId="5" fillId="0" borderId="25" xfId="1" applyFont="1" applyBorder="1" applyProtection="1"/>
    <xf numFmtId="2" fontId="35" fillId="0" borderId="1" xfId="1" applyNumberFormat="1" applyFont="1" applyBorder="1" applyAlignment="1" applyProtection="1">
      <alignment wrapText="1"/>
    </xf>
    <xf numFmtId="0" fontId="3" fillId="0" borderId="61" xfId="1" applyBorder="1" applyProtection="1"/>
    <xf numFmtId="0" fontId="3" fillId="0" borderId="57" xfId="1" applyBorder="1" applyProtection="1"/>
    <xf numFmtId="0" fontId="3" fillId="0" borderId="7" xfId="1" applyBorder="1" applyProtection="1"/>
    <xf numFmtId="0" fontId="3" fillId="0" borderId="6" xfId="1" applyBorder="1" applyProtection="1"/>
    <xf numFmtId="15" fontId="3" fillId="9" borderId="10" xfId="1" applyNumberFormat="1" applyFill="1" applyBorder="1" applyProtection="1"/>
    <xf numFmtId="0" fontId="6" fillId="8" borderId="66" xfId="1" applyFont="1" applyFill="1" applyBorder="1" applyAlignment="1">
      <alignment horizontal="center" vertical="center"/>
    </xf>
    <xf numFmtId="0" fontId="6" fillId="8" borderId="33" xfId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/>
    <xf numFmtId="169" fontId="0" fillId="2" borderId="1" xfId="0" quotePrefix="1" applyNumberFormat="1" applyFont="1" applyFill="1" applyBorder="1"/>
    <xf numFmtId="169" fontId="0" fillId="4" borderId="1" xfId="0" quotePrefix="1" applyNumberFormat="1" applyFont="1" applyFill="1" applyBorder="1"/>
    <xf numFmtId="167" fontId="2" fillId="2" borderId="7" xfId="39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 vertical="center"/>
    </xf>
    <xf numFmtId="167" fontId="2" fillId="4" borderId="7" xfId="39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167" fontId="2" fillId="4" borderId="1" xfId="39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wrapText="1"/>
    </xf>
    <xf numFmtId="167" fontId="2" fillId="4" borderId="22" xfId="39" applyNumberFormat="1" applyFont="1" applyFill="1" applyBorder="1" applyAlignment="1">
      <alignment horizontal="center"/>
    </xf>
    <xf numFmtId="167" fontId="2" fillId="4" borderId="22" xfId="39" applyFont="1" applyFill="1" applyBorder="1" applyAlignment="1">
      <alignment horizontal="center"/>
    </xf>
    <xf numFmtId="0" fontId="2" fillId="11" borderId="24" xfId="1" applyFont="1" applyFill="1" applyBorder="1" applyAlignment="1">
      <alignment horizontal="center" vertical="center"/>
    </xf>
    <xf numFmtId="0" fontId="44" fillId="11" borderId="1" xfId="1" applyFont="1" applyFill="1" applyBorder="1" applyAlignment="1">
      <alignment horizontal="center" vertical="center"/>
    </xf>
    <xf numFmtId="4" fontId="2" fillId="11" borderId="1" xfId="1" applyNumberFormat="1" applyFont="1" applyFill="1" applyBorder="1" applyAlignment="1">
      <alignment horizontal="center" vertical="center"/>
    </xf>
    <xf numFmtId="169" fontId="2" fillId="11" borderId="7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167" fontId="2" fillId="4" borderId="1" xfId="39" applyFont="1" applyFill="1" applyBorder="1" applyAlignment="1">
      <alignment horizontal="center" vertical="center"/>
    </xf>
    <xf numFmtId="167" fontId="2" fillId="11" borderId="1" xfId="39" applyFont="1" applyFill="1" applyBorder="1" applyAlignment="1">
      <alignment horizontal="center" vertical="center"/>
    </xf>
    <xf numFmtId="167" fontId="2" fillId="11" borderId="7" xfId="39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169" fontId="2" fillId="4" borderId="1" xfId="1" applyNumberFormat="1" applyFont="1" applyFill="1" applyBorder="1" applyAlignment="1">
      <alignment horizontal="center" vertical="center"/>
    </xf>
    <xf numFmtId="167" fontId="2" fillId="4" borderId="22" xfId="39" applyFont="1" applyFill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7" fontId="2" fillId="0" borderId="7" xfId="39" applyFont="1" applyBorder="1" applyAlignment="1">
      <alignment horizontal="center" vertical="center"/>
    </xf>
    <xf numFmtId="167" fontId="2" fillId="0" borderId="7" xfId="39" applyFont="1" applyFill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9" fontId="2" fillId="0" borderId="25" xfId="1" applyNumberFormat="1" applyFont="1" applyBorder="1" applyAlignment="1">
      <alignment horizontal="center" vertical="center"/>
    </xf>
    <xf numFmtId="167" fontId="2" fillId="0" borderId="25" xfId="39" applyFont="1" applyBorder="1" applyAlignment="1">
      <alignment horizontal="center" vertical="center"/>
    </xf>
    <xf numFmtId="167" fontId="2" fillId="0" borderId="31" xfId="39" applyFont="1" applyBorder="1" applyAlignment="1">
      <alignment horizontal="center" vertical="center"/>
    </xf>
    <xf numFmtId="169" fontId="5" fillId="0" borderId="0" xfId="1" applyNumberFormat="1" applyFont="1" applyAlignment="1">
      <alignment horizontal="center"/>
    </xf>
    <xf numFmtId="15" fontId="46" fillId="0" borderId="20" xfId="1" applyNumberFormat="1" applyFont="1" applyBorder="1"/>
    <xf numFmtId="0" fontId="46" fillId="0" borderId="15" xfId="1" applyFont="1" applyBorder="1"/>
    <xf numFmtId="0" fontId="46" fillId="0" borderId="18" xfId="1" applyFont="1" applyFill="1" applyBorder="1"/>
    <xf numFmtId="0" fontId="46" fillId="0" borderId="0" xfId="1" applyFont="1" applyBorder="1"/>
    <xf numFmtId="0" fontId="3" fillId="0" borderId="18" xfId="1" applyFont="1" applyFill="1" applyBorder="1"/>
    <xf numFmtId="0" fontId="3" fillId="0" borderId="0" xfId="1" applyFont="1" applyBorder="1"/>
    <xf numFmtId="0" fontId="3" fillId="0" borderId="17" xfId="1" applyFont="1" applyBorder="1"/>
    <xf numFmtId="0" fontId="2" fillId="2" borderId="0" xfId="0" applyFont="1" applyFill="1"/>
    <xf numFmtId="0" fontId="2" fillId="4" borderId="0" xfId="0" applyFont="1" applyFill="1"/>
    <xf numFmtId="0" fontId="2" fillId="4" borderId="9" xfId="0" applyFont="1" applyFill="1" applyBorder="1" applyAlignment="1">
      <alignment horizontal="left"/>
    </xf>
    <xf numFmtId="169" fontId="2" fillId="4" borderId="1" xfId="0" quotePrefix="1" applyNumberFormat="1" applyFont="1" applyFill="1" applyBorder="1"/>
    <xf numFmtId="0" fontId="2" fillId="4" borderId="1" xfId="0" applyFont="1" applyFill="1" applyBorder="1" applyAlignment="1">
      <alignment vertical="center"/>
    </xf>
    <xf numFmtId="0" fontId="44" fillId="4" borderId="9" xfId="0" applyFont="1" applyFill="1" applyBorder="1"/>
    <xf numFmtId="0" fontId="44" fillId="4" borderId="9" xfId="0" applyFont="1" applyFill="1" applyBorder="1" applyAlignment="1">
      <alignment horizontal="left"/>
    </xf>
    <xf numFmtId="0" fontId="44" fillId="4" borderId="10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48" fillId="4" borderId="0" xfId="0" applyFont="1" applyFill="1"/>
    <xf numFmtId="0" fontId="2" fillId="2" borderId="1" xfId="0" applyFont="1" applyFill="1" applyBorder="1"/>
    <xf numFmtId="0" fontId="2" fillId="2" borderId="1" xfId="0" quotePrefix="1" applyFont="1" applyFill="1" applyBorder="1" applyAlignment="1">
      <alignment horizontal="left"/>
    </xf>
    <xf numFmtId="0" fontId="2" fillId="2" borderId="1" xfId="0" quotePrefix="1" applyFont="1" applyFill="1" applyBorder="1"/>
    <xf numFmtId="169" fontId="2" fillId="2" borderId="1" xfId="0" quotePrefix="1" applyNumberFormat="1" applyFont="1" applyFill="1" applyBorder="1"/>
    <xf numFmtId="169" fontId="2" fillId="2" borderId="1" xfId="0" applyNumberFormat="1" applyFont="1" applyFill="1" applyBorder="1"/>
    <xf numFmtId="0" fontId="2" fillId="2" borderId="7" xfId="0" applyFont="1" applyFill="1" applyBorder="1"/>
    <xf numFmtId="0" fontId="2" fillId="2" borderId="1" xfId="0" applyFont="1" applyFill="1" applyBorder="1" applyAlignment="1">
      <alignment horizontal="left"/>
    </xf>
    <xf numFmtId="169" fontId="2" fillId="4" borderId="0" xfId="0" applyNumberFormat="1" applyFont="1" applyFill="1"/>
    <xf numFmtId="0" fontId="3" fillId="4" borderId="1" xfId="0" applyFont="1" applyFill="1" applyBorder="1"/>
    <xf numFmtId="0" fontId="2" fillId="4" borderId="0" xfId="0" applyFont="1" applyFill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wrapText="1"/>
    </xf>
    <xf numFmtId="0" fontId="2" fillId="4" borderId="2" xfId="0" quotePrefix="1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/>
    </xf>
    <xf numFmtId="0" fontId="2" fillId="4" borderId="2" xfId="0" applyFont="1" applyFill="1" applyBorder="1"/>
    <xf numFmtId="0" fontId="2" fillId="4" borderId="11" xfId="0" applyFont="1" applyFill="1" applyBorder="1" applyAlignment="1">
      <alignment horizontal="left"/>
    </xf>
    <xf numFmtId="0" fontId="2" fillId="4" borderId="9" xfId="0" quotePrefix="1" applyFont="1" applyFill="1" applyBorder="1" applyAlignment="1">
      <alignment horizontal="center"/>
    </xf>
    <xf numFmtId="169" fontId="2" fillId="4" borderId="0" xfId="0" applyNumberFormat="1" applyFont="1" applyFill="1" applyBorder="1"/>
    <xf numFmtId="0" fontId="2" fillId="4" borderId="12" xfId="0" applyFont="1" applyFill="1" applyBorder="1"/>
    <xf numFmtId="0" fontId="2" fillId="4" borderId="0" xfId="0" applyFont="1" applyFill="1" applyAlignment="1">
      <alignment horizontal="left"/>
    </xf>
    <xf numFmtId="0" fontId="45" fillId="2" borderId="0" xfId="0" applyFont="1" applyFill="1"/>
    <xf numFmtId="0" fontId="3" fillId="2" borderId="1" xfId="0" applyFont="1" applyFill="1" applyBorder="1"/>
    <xf numFmtId="0" fontId="2" fillId="2" borderId="1" xfId="0" quotePrefix="1" applyFont="1" applyFill="1" applyBorder="1" applyAlignment="1">
      <alignment horizontal="center"/>
    </xf>
    <xf numFmtId="0" fontId="46" fillId="0" borderId="0" xfId="1" applyFont="1"/>
    <xf numFmtId="0" fontId="45" fillId="2" borderId="0" xfId="0" applyFont="1" applyFill="1" applyBorder="1"/>
    <xf numFmtId="4" fontId="5" fillId="2" borderId="0" xfId="1" applyNumberFormat="1" applyFont="1" applyFill="1" applyAlignment="1">
      <alignment horizontal="center" vertical="center"/>
    </xf>
    <xf numFmtId="0" fontId="45" fillId="2" borderId="24" xfId="1" applyFont="1" applyFill="1" applyBorder="1" applyAlignment="1">
      <alignment horizontal="center" vertical="center"/>
    </xf>
    <xf numFmtId="0" fontId="45" fillId="2" borderId="1" xfId="1" applyFont="1" applyFill="1" applyBorder="1" applyAlignment="1">
      <alignment horizontal="center" vertical="center"/>
    </xf>
    <xf numFmtId="167" fontId="45" fillId="2" borderId="1" xfId="39" applyFont="1" applyFill="1" applyBorder="1" applyAlignment="1">
      <alignment horizontal="center" vertical="center"/>
    </xf>
    <xf numFmtId="167" fontId="45" fillId="2" borderId="7" xfId="39" applyFont="1" applyFill="1" applyBorder="1" applyAlignment="1">
      <alignment horizontal="center" vertical="center"/>
    </xf>
    <xf numFmtId="0" fontId="3" fillId="2" borderId="15" xfId="1" applyFont="1" applyFill="1" applyBorder="1"/>
    <xf numFmtId="0" fontId="47" fillId="4" borderId="8" xfId="0" applyFont="1" applyFill="1" applyBorder="1" applyAlignment="1">
      <alignment horizontal="center" vertical="center"/>
    </xf>
    <xf numFmtId="0" fontId="44" fillId="4" borderId="8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4" fillId="22" borderId="3" xfId="0" applyFont="1" applyFill="1" applyBorder="1" applyAlignment="1">
      <alignment horizontal="center" vertical="center"/>
    </xf>
    <xf numFmtId="0" fontId="44" fillId="22" borderId="4" xfId="0" applyFont="1" applyFill="1" applyBorder="1"/>
    <xf numFmtId="0" fontId="44" fillId="22" borderId="4" xfId="0" applyFont="1" applyFill="1" applyBorder="1" applyAlignment="1">
      <alignment horizontal="left"/>
    </xf>
    <xf numFmtId="0" fontId="44" fillId="22" borderId="5" xfId="0" applyFont="1" applyFill="1" applyBorder="1"/>
    <xf numFmtId="0" fontId="2" fillId="2" borderId="1" xfId="1" applyFont="1" applyFill="1" applyBorder="1" applyAlignment="1">
      <alignment horizontal="center" vertical="center"/>
    </xf>
    <xf numFmtId="167" fontId="2" fillId="2" borderId="1" xfId="39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left"/>
    </xf>
    <xf numFmtId="0" fontId="47" fillId="4" borderId="1" xfId="0" applyFont="1" applyFill="1" applyBorder="1" applyAlignment="1">
      <alignment horizontal="left"/>
    </xf>
    <xf numFmtId="0" fontId="47" fillId="4" borderId="7" xfId="0" applyFont="1" applyFill="1" applyBorder="1" applyAlignment="1">
      <alignment horizontal="left"/>
    </xf>
    <xf numFmtId="0" fontId="47" fillId="2" borderId="6" xfId="0" applyFont="1" applyFill="1" applyBorder="1" applyAlignment="1"/>
    <xf numFmtId="0" fontId="47" fillId="2" borderId="1" xfId="0" applyFont="1" applyFill="1" applyBorder="1" applyAlignment="1"/>
    <xf numFmtId="0" fontId="47" fillId="2" borderId="7" xfId="0" applyFont="1" applyFill="1" applyBorder="1" applyAlignment="1"/>
    <xf numFmtId="0" fontId="2" fillId="4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7" fillId="2" borderId="6" xfId="0" applyFont="1" applyFill="1" applyBorder="1" applyAlignment="1">
      <alignment horizontal="left"/>
    </xf>
    <xf numFmtId="0" fontId="47" fillId="2" borderId="1" xfId="0" applyFont="1" applyFill="1" applyBorder="1" applyAlignment="1">
      <alignment horizontal="left"/>
    </xf>
    <xf numFmtId="0" fontId="47" fillId="2" borderId="7" xfId="0" applyFont="1" applyFill="1" applyBorder="1" applyAlignment="1">
      <alignment horizontal="left"/>
    </xf>
    <xf numFmtId="0" fontId="43" fillId="10" borderId="65" xfId="1" quotePrefix="1" applyFont="1" applyFill="1" applyBorder="1" applyAlignment="1" applyProtection="1">
      <alignment horizontal="center" vertical="center" wrapText="1"/>
    </xf>
    <xf numFmtId="0" fontId="43" fillId="10" borderId="64" xfId="1" quotePrefix="1" applyFont="1" applyFill="1" applyBorder="1" applyAlignment="1" applyProtection="1">
      <alignment horizontal="center" vertical="center" wrapText="1"/>
    </xf>
    <xf numFmtId="0" fontId="43" fillId="10" borderId="63" xfId="1" quotePrefix="1" applyFont="1" applyFill="1" applyBorder="1" applyAlignment="1" applyProtection="1">
      <alignment horizontal="center" vertical="center" wrapText="1"/>
    </xf>
    <xf numFmtId="0" fontId="3" fillId="9" borderId="47" xfId="1" applyFill="1" applyBorder="1" applyAlignment="1" applyProtection="1">
      <alignment horizontal="center" wrapText="1"/>
    </xf>
    <xf numFmtId="0" fontId="3" fillId="9" borderId="46" xfId="1" applyFill="1" applyBorder="1" applyAlignment="1" applyProtection="1">
      <alignment horizontal="center" wrapText="1"/>
    </xf>
    <xf numFmtId="0" fontId="3" fillId="9" borderId="45" xfId="1" applyFill="1" applyBorder="1" applyAlignment="1" applyProtection="1">
      <alignment horizontal="center" wrapText="1"/>
    </xf>
    <xf numFmtId="0" fontId="36" fillId="0" borderId="51" xfId="1" applyFont="1" applyBorder="1" applyAlignment="1" applyProtection="1">
      <alignment horizontal="left"/>
    </xf>
    <xf numFmtId="0" fontId="36" fillId="0" borderId="24" xfId="1" applyFont="1" applyBorder="1" applyAlignment="1" applyProtection="1">
      <alignment horizontal="left"/>
    </xf>
    <xf numFmtId="0" fontId="36" fillId="0" borderId="13" xfId="1" applyFont="1" applyBorder="1" applyAlignment="1" applyProtection="1">
      <alignment horizontal="left"/>
    </xf>
    <xf numFmtId="0" fontId="7" fillId="21" borderId="60" xfId="1" applyFont="1" applyFill="1" applyBorder="1" applyAlignment="1" applyProtection="1">
      <alignment horizontal="center"/>
      <protection locked="0"/>
    </xf>
    <xf numFmtId="0" fontId="7" fillId="21" borderId="59" xfId="1" applyFont="1" applyFill="1" applyBorder="1" applyAlignment="1" applyProtection="1">
      <alignment horizontal="center"/>
      <protection locked="0"/>
    </xf>
    <xf numFmtId="0" fontId="7" fillId="21" borderId="55" xfId="1" applyFont="1" applyFill="1" applyBorder="1" applyAlignment="1" applyProtection="1">
      <alignment horizontal="center"/>
      <protection locked="0"/>
    </xf>
    <xf numFmtId="0" fontId="34" fillId="12" borderId="36" xfId="1" applyFont="1" applyFill="1" applyBorder="1" applyAlignment="1" applyProtection="1">
      <alignment horizontal="center" vertical="center" textRotation="90"/>
    </xf>
    <xf numFmtId="0" fontId="34" fillId="12" borderId="35" xfId="1" applyFont="1" applyFill="1" applyBorder="1" applyAlignment="1" applyProtection="1">
      <alignment horizontal="center" vertical="center" textRotation="90"/>
    </xf>
    <xf numFmtId="0" fontId="34" fillId="12" borderId="34" xfId="1" applyFont="1" applyFill="1" applyBorder="1" applyAlignment="1" applyProtection="1">
      <alignment horizontal="center" vertical="center" textRotation="90"/>
    </xf>
    <xf numFmtId="15" fontId="7" fillId="14" borderId="22" xfId="1" applyNumberFormat="1" applyFont="1" applyFill="1" applyBorder="1" applyAlignment="1" applyProtection="1">
      <alignment horizontal="center" wrapText="1"/>
      <protection locked="0"/>
    </xf>
    <xf numFmtId="0" fontId="7" fillId="14" borderId="24" xfId="1" applyFont="1" applyFill="1" applyBorder="1" applyAlignment="1" applyProtection="1">
      <alignment horizontal="center" wrapText="1"/>
      <protection locked="0"/>
    </xf>
    <xf numFmtId="0" fontId="7" fillId="14" borderId="37" xfId="1" applyFont="1" applyFill="1" applyBorder="1" applyAlignment="1" applyProtection="1">
      <alignment horizontal="center" wrapText="1"/>
      <protection locked="0"/>
    </xf>
    <xf numFmtId="0" fontId="5" fillId="9" borderId="62" xfId="1" applyFont="1" applyFill="1" applyBorder="1" applyAlignment="1" applyProtection="1">
      <alignment horizontal="center" wrapText="1"/>
    </xf>
    <xf numFmtId="0" fontId="7" fillId="14" borderId="22" xfId="1" applyFont="1" applyFill="1" applyBorder="1" applyAlignment="1" applyProtection="1">
      <alignment horizontal="center"/>
      <protection locked="0"/>
    </xf>
    <xf numFmtId="0" fontId="7" fillId="14" borderId="24" xfId="1" applyFont="1" applyFill="1" applyBorder="1" applyAlignment="1" applyProtection="1">
      <alignment horizontal="center"/>
      <protection locked="0"/>
    </xf>
    <xf numFmtId="0" fontId="7" fillId="14" borderId="37" xfId="1" applyFont="1" applyFill="1" applyBorder="1" applyAlignment="1" applyProtection="1">
      <alignment horizontal="center"/>
      <protection locked="0"/>
    </xf>
    <xf numFmtId="0" fontId="37" fillId="0" borderId="50" xfId="1" applyFont="1" applyBorder="1" applyAlignment="1" applyProtection="1">
      <alignment horizontal="center" vertical="center" wrapText="1"/>
    </xf>
    <xf numFmtId="0" fontId="37" fillId="0" borderId="27" xfId="1" applyFont="1" applyBorder="1" applyAlignment="1" applyProtection="1">
      <alignment horizontal="center" vertical="center" wrapText="1"/>
    </xf>
    <xf numFmtId="0" fontId="37" fillId="0" borderId="32" xfId="1" applyFont="1" applyBorder="1" applyAlignment="1" applyProtection="1">
      <alignment horizontal="center" vertical="center" wrapText="1"/>
    </xf>
    <xf numFmtId="0" fontId="37" fillId="0" borderId="18" xfId="1" applyFont="1" applyBorder="1" applyAlignment="1" applyProtection="1">
      <alignment horizontal="center" vertical="center" wrapText="1"/>
    </xf>
    <xf numFmtId="0" fontId="37" fillId="0" borderId="0" xfId="1" applyFont="1" applyBorder="1" applyAlignment="1" applyProtection="1">
      <alignment horizontal="center" vertical="center" wrapText="1"/>
    </xf>
    <xf numFmtId="0" fontId="37" fillId="0" borderId="11" xfId="1" applyFont="1" applyBorder="1" applyAlignment="1" applyProtection="1">
      <alignment horizontal="center" vertical="center" wrapText="1"/>
    </xf>
    <xf numFmtId="0" fontId="37" fillId="0" borderId="52" xfId="1" applyFont="1" applyBorder="1" applyAlignment="1" applyProtection="1">
      <alignment horizontal="center" vertical="center" wrapText="1"/>
    </xf>
    <xf numFmtId="0" fontId="37" fillId="0" borderId="42" xfId="1" applyFont="1" applyBorder="1" applyAlignment="1" applyProtection="1">
      <alignment horizontal="center" vertical="center" wrapText="1"/>
    </xf>
    <xf numFmtId="0" fontId="37" fillId="0" borderId="43" xfId="1" applyFont="1" applyBorder="1" applyAlignment="1" applyProtection="1">
      <alignment horizontal="center" vertical="center" wrapText="1"/>
    </xf>
    <xf numFmtId="0" fontId="7" fillId="19" borderId="51" xfId="1" quotePrefix="1" applyFont="1" applyFill="1" applyBorder="1" applyAlignment="1" applyProtection="1">
      <alignment horizontal="center" vertical="center"/>
    </xf>
    <xf numFmtId="0" fontId="7" fillId="19" borderId="24" xfId="1" quotePrefix="1" applyFont="1" applyFill="1" applyBorder="1" applyAlignment="1" applyProtection="1">
      <alignment horizontal="center" vertical="center"/>
    </xf>
    <xf numFmtId="0" fontId="7" fillId="19" borderId="13" xfId="1" quotePrefix="1" applyFont="1" applyFill="1" applyBorder="1" applyAlignment="1" applyProtection="1">
      <alignment horizontal="center" vertical="center"/>
    </xf>
    <xf numFmtId="0" fontId="32" fillId="12" borderId="58" xfId="1" applyFont="1" applyFill="1" applyBorder="1" applyAlignment="1" applyProtection="1">
      <alignment horizontal="center"/>
    </xf>
    <xf numFmtId="0" fontId="32" fillId="12" borderId="56" xfId="1" applyFont="1" applyFill="1" applyBorder="1" applyAlignment="1" applyProtection="1">
      <alignment horizontal="center"/>
    </xf>
    <xf numFmtId="0" fontId="32" fillId="12" borderId="48" xfId="1" applyFont="1" applyFill="1" applyBorder="1" applyAlignment="1" applyProtection="1">
      <alignment horizontal="center"/>
    </xf>
    <xf numFmtId="169" fontId="32" fillId="12" borderId="29" xfId="1" applyNumberFormat="1" applyFont="1" applyFill="1" applyBorder="1" applyAlignment="1" applyProtection="1">
      <alignment horizontal="center" wrapText="1"/>
    </xf>
    <xf numFmtId="169" fontId="32" fillId="12" borderId="28" xfId="1" applyNumberFormat="1" applyFont="1" applyFill="1" applyBorder="1" applyAlignment="1" applyProtection="1">
      <alignment horizontal="center" wrapText="1"/>
    </xf>
    <xf numFmtId="0" fontId="6" fillId="10" borderId="30" xfId="1" applyFont="1" applyFill="1" applyBorder="1" applyAlignment="1">
      <alignment horizontal="center" vertical="center"/>
    </xf>
    <xf numFmtId="0" fontId="6" fillId="10" borderId="29" xfId="1" applyFont="1" applyFill="1" applyBorder="1" applyAlignment="1">
      <alignment horizontal="center" vertical="center"/>
    </xf>
    <xf numFmtId="0" fontId="6" fillId="8" borderId="36" xfId="1" applyFont="1" applyFill="1" applyBorder="1" applyAlignment="1">
      <alignment horizontal="center" vertical="center"/>
    </xf>
    <xf numFmtId="0" fontId="6" fillId="8" borderId="34" xfId="1" applyFont="1" applyFill="1" applyBorder="1" applyAlignment="1">
      <alignment horizontal="center" vertical="center"/>
    </xf>
    <xf numFmtId="0" fontId="6" fillId="8" borderId="35" xfId="1" applyFont="1" applyFill="1" applyBorder="1" applyAlignment="1">
      <alignment horizontal="center" vertical="center"/>
    </xf>
    <xf numFmtId="0" fontId="6" fillId="11" borderId="39" xfId="1" applyFont="1" applyFill="1" applyBorder="1" applyAlignment="1">
      <alignment horizontal="center" vertical="center" wrapText="1"/>
    </xf>
    <xf numFmtId="0" fontId="6" fillId="11" borderId="38" xfId="1" applyFont="1" applyFill="1" applyBorder="1" applyAlignment="1">
      <alignment horizontal="center" vertical="center" wrapText="1"/>
    </xf>
    <xf numFmtId="0" fontId="24" fillId="11" borderId="24" xfId="1" applyFont="1" applyFill="1" applyBorder="1" applyAlignment="1">
      <alignment horizontal="center" vertical="center"/>
    </xf>
    <xf numFmtId="0" fontId="24" fillId="11" borderId="37" xfId="1" applyFont="1" applyFill="1" applyBorder="1" applyAlignment="1">
      <alignment horizontal="center" vertical="center"/>
    </xf>
    <xf numFmtId="0" fontId="44" fillId="11" borderId="24" xfId="1" applyFont="1" applyFill="1" applyBorder="1" applyAlignment="1">
      <alignment horizontal="center" vertical="center" wrapText="1"/>
    </xf>
    <xf numFmtId="0" fontId="44" fillId="11" borderId="37" xfId="1" applyFont="1" applyFill="1" applyBorder="1" applyAlignment="1">
      <alignment horizontal="center" vertical="center" wrapText="1"/>
    </xf>
    <xf numFmtId="0" fontId="6" fillId="8" borderId="36" xfId="1" applyFont="1" applyFill="1" applyBorder="1" applyAlignment="1">
      <alignment horizontal="center" vertical="center" wrapText="1"/>
    </xf>
    <xf numFmtId="0" fontId="6" fillId="8" borderId="35" xfId="1" applyFont="1" applyFill="1" applyBorder="1" applyAlignment="1">
      <alignment horizontal="center" vertical="center" wrapText="1"/>
    </xf>
    <xf numFmtId="0" fontId="6" fillId="8" borderId="34" xfId="1" applyFont="1" applyFill="1" applyBorder="1" applyAlignment="1">
      <alignment horizontal="center" vertical="center" wrapText="1"/>
    </xf>
    <xf numFmtId="0" fontId="6" fillId="10" borderId="16" xfId="1" applyFont="1" applyFill="1" applyBorder="1" applyAlignment="1">
      <alignment horizontal="center" vertical="center"/>
    </xf>
    <xf numFmtId="0" fontId="6" fillId="10" borderId="15" xfId="1" applyFont="1" applyFill="1" applyBorder="1" applyAlignment="1">
      <alignment horizontal="center" vertical="center"/>
    </xf>
    <xf numFmtId="0" fontId="6" fillId="10" borderId="67" xfId="1" applyFont="1" applyFill="1" applyBorder="1" applyAlignment="1">
      <alignment horizontal="center" vertical="center"/>
    </xf>
    <xf numFmtId="0" fontId="6" fillId="11" borderId="68" xfId="1" applyFont="1" applyFill="1" applyBorder="1" applyAlignment="1">
      <alignment horizontal="center" vertical="center" wrapText="1"/>
    </xf>
    <xf numFmtId="0" fontId="24" fillId="11" borderId="51" xfId="1" applyFont="1" applyFill="1" applyBorder="1" applyAlignment="1">
      <alignment horizontal="center" vertical="center"/>
    </xf>
    <xf numFmtId="0" fontId="44" fillId="11" borderId="51" xfId="1" applyFont="1" applyFill="1" applyBorder="1" applyAlignment="1">
      <alignment horizontal="center" vertical="center" wrapText="1"/>
    </xf>
    <xf numFmtId="0" fontId="6" fillId="11" borderId="51" xfId="1" applyFont="1" applyFill="1" applyBorder="1" applyAlignment="1">
      <alignment horizontal="left" wrapText="1"/>
    </xf>
    <xf numFmtId="0" fontId="6" fillId="11" borderId="24" xfId="1" applyFont="1" applyFill="1" applyBorder="1" applyAlignment="1">
      <alignment horizontal="left" wrapText="1"/>
    </xf>
    <xf numFmtId="0" fontId="6" fillId="11" borderId="13" xfId="1" applyFont="1" applyFill="1" applyBorder="1" applyAlignment="1">
      <alignment horizontal="left" wrapText="1"/>
    </xf>
    <xf numFmtId="0" fontId="6" fillId="15" borderId="49" xfId="1" applyFont="1" applyFill="1" applyBorder="1" applyAlignment="1">
      <alignment wrapText="1"/>
    </xf>
    <xf numFmtId="0" fontId="6" fillId="15" borderId="48" xfId="1" applyFont="1" applyFill="1" applyBorder="1" applyAlignment="1">
      <alignment wrapText="1"/>
    </xf>
    <xf numFmtId="0" fontId="6" fillId="15" borderId="29" xfId="1" applyFont="1" applyFill="1" applyBorder="1" applyAlignment="1">
      <alignment wrapText="1"/>
    </xf>
    <xf numFmtId="167" fontId="6" fillId="15" borderId="29" xfId="14" applyFont="1" applyFill="1" applyBorder="1" applyAlignment="1">
      <alignment horizontal="right" wrapText="1"/>
    </xf>
    <xf numFmtId="167" fontId="6" fillId="15" borderId="28" xfId="14" applyFont="1" applyFill="1" applyBorder="1" applyAlignment="1">
      <alignment horizontal="right" wrapText="1"/>
    </xf>
    <xf numFmtId="0" fontId="6" fillId="16" borderId="49" xfId="1" applyFont="1" applyFill="1" applyBorder="1" applyAlignment="1">
      <alignment wrapText="1"/>
    </xf>
    <xf numFmtId="0" fontId="6" fillId="16" borderId="48" xfId="1" applyFont="1" applyFill="1" applyBorder="1" applyAlignment="1">
      <alignment wrapText="1"/>
    </xf>
    <xf numFmtId="0" fontId="6" fillId="16" borderId="29" xfId="1" applyFont="1" applyFill="1" applyBorder="1" applyAlignment="1">
      <alignment wrapText="1"/>
    </xf>
    <xf numFmtId="167" fontId="6" fillId="16" borderId="1" xfId="39" applyFont="1" applyFill="1" applyBorder="1" applyAlignment="1">
      <alignment horizontal="right" wrapText="1"/>
    </xf>
    <xf numFmtId="167" fontId="6" fillId="16" borderId="7" xfId="39" applyFont="1" applyFill="1" applyBorder="1" applyAlignment="1">
      <alignment horizontal="right" wrapText="1"/>
    </xf>
    <xf numFmtId="0" fontId="6" fillId="8" borderId="6" xfId="1" applyFont="1" applyFill="1" applyBorder="1" applyAlignment="1">
      <alignment wrapText="1"/>
    </xf>
    <xf numFmtId="0" fontId="6" fillId="8" borderId="13" xfId="1" applyFont="1" applyFill="1" applyBorder="1" applyAlignment="1">
      <alignment wrapText="1"/>
    </xf>
    <xf numFmtId="0" fontId="6" fillId="8" borderId="1" xfId="1" applyFont="1" applyFill="1" applyBorder="1" applyAlignment="1">
      <alignment wrapText="1"/>
    </xf>
    <xf numFmtId="167" fontId="6" fillId="8" borderId="1" xfId="39" applyFont="1" applyFill="1" applyBorder="1" applyAlignment="1">
      <alignment horizontal="right" wrapText="1"/>
    </xf>
    <xf numFmtId="167" fontId="6" fillId="8" borderId="7" xfId="39" applyFont="1" applyFill="1" applyBorder="1" applyAlignment="1">
      <alignment horizontal="right" wrapText="1"/>
    </xf>
    <xf numFmtId="0" fontId="6" fillId="0" borderId="3" xfId="1" applyFont="1" applyBorder="1" applyAlignment="1">
      <alignment horizontal="center" wrapText="1"/>
    </xf>
    <xf numFmtId="0" fontId="6" fillId="0" borderId="44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11" borderId="51" xfId="1" applyFont="1" applyFill="1" applyBorder="1" applyAlignment="1">
      <alignment wrapText="1"/>
    </xf>
    <xf numFmtId="0" fontId="6" fillId="11" borderId="24" xfId="1" applyFont="1" applyFill="1" applyBorder="1" applyAlignment="1">
      <alignment wrapText="1"/>
    </xf>
    <xf numFmtId="0" fontId="6" fillId="11" borderId="13" xfId="1" applyFont="1" applyFill="1" applyBorder="1" applyAlignment="1">
      <alignment wrapText="1"/>
    </xf>
    <xf numFmtId="0" fontId="5" fillId="4" borderId="6" xfId="1" applyFont="1" applyFill="1" applyBorder="1" applyAlignment="1">
      <alignment wrapText="1"/>
    </xf>
    <xf numFmtId="0" fontId="5" fillId="4" borderId="13" xfId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13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6" fillId="6" borderId="3" xfId="1" applyFont="1" applyFill="1" applyBorder="1" applyAlignment="1">
      <alignment horizontal="center"/>
    </xf>
    <xf numFmtId="0" fontId="6" fillId="6" borderId="39" xfId="1" applyFont="1" applyFill="1" applyBorder="1" applyAlignment="1">
      <alignment horizontal="center"/>
    </xf>
    <xf numFmtId="0" fontId="6" fillId="6" borderId="5" xfId="1" applyFont="1" applyFill="1" applyBorder="1" applyAlignment="1">
      <alignment horizontal="center"/>
    </xf>
    <xf numFmtId="0" fontId="6" fillId="0" borderId="21" xfId="1" applyFont="1" applyFill="1" applyBorder="1" applyAlignment="1">
      <alignment horizontal="center"/>
    </xf>
    <xf numFmtId="0" fontId="6" fillId="0" borderId="20" xfId="1" applyFont="1" applyFill="1" applyBorder="1" applyAlignment="1">
      <alignment horizontal="center"/>
    </xf>
    <xf numFmtId="0" fontId="6" fillId="0" borderId="55" xfId="1" applyFont="1" applyFill="1" applyBorder="1" applyAlignment="1">
      <alignment horizontal="center"/>
    </xf>
    <xf numFmtId="0" fontId="41" fillId="7" borderId="54" xfId="1" applyFont="1" applyFill="1" applyBorder="1" applyAlignment="1">
      <alignment horizontal="center" vertical="center"/>
    </xf>
    <xf numFmtId="0" fontId="41" fillId="7" borderId="53" xfId="1" applyFont="1" applyFill="1" applyBorder="1" applyAlignment="1">
      <alignment horizontal="center" vertical="center"/>
    </xf>
    <xf numFmtId="0" fontId="24" fillId="3" borderId="22" xfId="1" applyFont="1" applyFill="1" applyBorder="1" applyAlignment="1">
      <alignment horizontal="center" vertical="center"/>
    </xf>
    <xf numFmtId="0" fontId="24" fillId="3" borderId="24" xfId="1" applyFont="1" applyFill="1" applyBorder="1" applyAlignment="1">
      <alignment horizontal="center" vertical="center"/>
    </xf>
    <xf numFmtId="0" fontId="24" fillId="3" borderId="13" xfId="1" applyFont="1" applyFill="1" applyBorder="1" applyAlignment="1">
      <alignment horizontal="center" vertical="center"/>
    </xf>
    <xf numFmtId="167" fontId="21" fillId="2" borderId="25" xfId="1" applyNumberFormat="1" applyFont="1" applyFill="1" applyBorder="1" applyAlignment="1">
      <alignment horizontal="center" vertical="center"/>
    </xf>
    <xf numFmtId="167" fontId="21" fillId="2" borderId="2" xfId="1" applyNumberFormat="1" applyFont="1" applyFill="1" applyBorder="1" applyAlignment="1">
      <alignment horizontal="center" vertical="center"/>
    </xf>
    <xf numFmtId="167" fontId="21" fillId="2" borderId="9" xfId="1" applyNumberFormat="1" applyFont="1" applyFill="1" applyBorder="1" applyAlignment="1">
      <alignment horizontal="center" vertical="center"/>
    </xf>
    <xf numFmtId="167" fontId="22" fillId="2" borderId="25" xfId="14" applyFont="1" applyFill="1" applyBorder="1" applyAlignment="1">
      <alignment horizontal="center" vertical="center"/>
    </xf>
    <xf numFmtId="167" fontId="22" fillId="2" borderId="2" xfId="14" applyFont="1" applyFill="1" applyBorder="1" applyAlignment="1">
      <alignment horizontal="center" vertical="center"/>
    </xf>
    <xf numFmtId="167" fontId="22" fillId="2" borderId="9" xfId="14" applyFont="1" applyFill="1" applyBorder="1" applyAlignment="1">
      <alignment horizontal="center" vertical="center"/>
    </xf>
    <xf numFmtId="0" fontId="26" fillId="5" borderId="24" xfId="1" applyFont="1" applyFill="1" applyBorder="1" applyAlignment="1">
      <alignment horizontal="center" vertical="center"/>
    </xf>
    <xf numFmtId="0" fontId="26" fillId="5" borderId="13" xfId="1" applyFont="1" applyFill="1" applyBorder="1" applyAlignment="1">
      <alignment horizontal="center" vertical="center"/>
    </xf>
    <xf numFmtId="0" fontId="22" fillId="2" borderId="25" xfId="1" applyFont="1" applyFill="1" applyBorder="1" applyAlignment="1">
      <alignment horizontal="center" vertical="center" wrapText="1"/>
    </xf>
    <xf numFmtId="0" fontId="22" fillId="2" borderId="2" xfId="1" applyFont="1" applyFill="1" applyBorder="1" applyAlignment="1">
      <alignment horizontal="center" vertical="center" wrapText="1"/>
    </xf>
    <xf numFmtId="0" fontId="22" fillId="2" borderId="9" xfId="1" applyFont="1" applyFill="1" applyBorder="1" applyAlignment="1">
      <alignment horizontal="center" vertical="center" wrapText="1"/>
    </xf>
    <xf numFmtId="0" fontId="26" fillId="5" borderId="1" xfId="1" applyFont="1" applyFill="1" applyBorder="1" applyAlignment="1">
      <alignment horizontal="center" vertical="center"/>
    </xf>
    <xf numFmtId="0" fontId="26" fillId="5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 vertical="center"/>
    </xf>
    <xf numFmtId="167" fontId="21" fillId="2" borderId="25" xfId="14" applyNumberFormat="1" applyFont="1" applyFill="1" applyBorder="1" applyAlignment="1">
      <alignment horizontal="center" vertical="center"/>
    </xf>
    <xf numFmtId="167" fontId="21" fillId="2" borderId="2" xfId="14" applyNumberFormat="1" applyFont="1" applyFill="1" applyBorder="1" applyAlignment="1">
      <alignment horizontal="center" vertical="center"/>
    </xf>
    <xf numFmtId="167" fontId="21" fillId="2" borderId="9" xfId="14" applyNumberFormat="1" applyFont="1" applyFill="1" applyBorder="1" applyAlignment="1">
      <alignment horizontal="center" vertical="center"/>
    </xf>
    <xf numFmtId="0" fontId="22" fillId="4" borderId="25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2" fillId="4" borderId="2" xfId="1" applyFont="1" applyFill="1" applyBorder="1" applyAlignment="1">
      <alignment horizontal="center" vertical="center" wrapText="1"/>
    </xf>
    <xf numFmtId="0" fontId="3" fillId="2" borderId="31" xfId="1" applyFill="1" applyBorder="1" applyAlignment="1">
      <alignment horizontal="left" vertical="center" wrapText="1"/>
    </xf>
    <xf numFmtId="0" fontId="3" fillId="2" borderId="12" xfId="1" applyFill="1" applyBorder="1" applyAlignment="1">
      <alignment horizontal="left" vertical="center" wrapText="1"/>
    </xf>
    <xf numFmtId="0" fontId="3" fillId="2" borderId="10" xfId="1" applyFill="1" applyBorder="1" applyAlignment="1">
      <alignment horizontal="left" vertical="center" wrapText="1"/>
    </xf>
  </cellXfs>
  <cellStyles count="40">
    <cellStyle name="Comma  - Style1" xfId="2" xr:uid="{00000000-0005-0000-0000-000000000000}"/>
    <cellStyle name="Comma  - Style2" xfId="3" xr:uid="{00000000-0005-0000-0000-000001000000}"/>
    <cellStyle name="Comma  - Style3" xfId="4" xr:uid="{00000000-0005-0000-0000-000002000000}"/>
    <cellStyle name="Comma  - Style4" xfId="5" xr:uid="{00000000-0005-0000-0000-000003000000}"/>
    <cellStyle name="Comma  - Style5" xfId="6" xr:uid="{00000000-0005-0000-0000-000004000000}"/>
    <cellStyle name="Comma  - Style6" xfId="7" xr:uid="{00000000-0005-0000-0000-000005000000}"/>
    <cellStyle name="Comma  - Style7" xfId="8" xr:uid="{00000000-0005-0000-0000-000006000000}"/>
    <cellStyle name="Comma  - Style8" xfId="9" xr:uid="{00000000-0005-0000-0000-000007000000}"/>
    <cellStyle name="Comma 2" xfId="10" xr:uid="{00000000-0005-0000-0000-000008000000}"/>
    <cellStyle name="Comma 3" xfId="11" xr:uid="{00000000-0005-0000-0000-000009000000}"/>
    <cellStyle name="Comma 4" xfId="12" xr:uid="{00000000-0005-0000-0000-00000A000000}"/>
    <cellStyle name="Comma0" xfId="13" xr:uid="{00000000-0005-0000-0000-00000B000000}"/>
    <cellStyle name="Currency 2" xfId="14" xr:uid="{00000000-0005-0000-0000-00000C000000}"/>
    <cellStyle name="Currency 3" xfId="15" xr:uid="{00000000-0005-0000-0000-00000D000000}"/>
    <cellStyle name="Currency 3 2" xfId="16" xr:uid="{00000000-0005-0000-0000-00000E000000}"/>
    <cellStyle name="Currency 4" xfId="39" xr:uid="{00000000-0005-0000-0000-00000F000000}"/>
    <cellStyle name="Currency0" xfId="17" xr:uid="{00000000-0005-0000-0000-000010000000}"/>
    <cellStyle name="Date" xfId="18" xr:uid="{00000000-0005-0000-0000-000011000000}"/>
    <cellStyle name="Fixed" xfId="19" xr:uid="{00000000-0005-0000-0000-000012000000}"/>
    <cellStyle name="Flag" xfId="20" xr:uid="{00000000-0005-0000-0000-000013000000}"/>
    <cellStyle name="Heading1" xfId="21" xr:uid="{00000000-0005-0000-0000-000014000000}"/>
    <cellStyle name="Heading2" xfId="22" xr:uid="{00000000-0005-0000-0000-000015000000}"/>
    <cellStyle name="Heading3" xfId="23" xr:uid="{00000000-0005-0000-0000-000016000000}"/>
    <cellStyle name="Heading4" xfId="24" xr:uid="{00000000-0005-0000-0000-000017000000}"/>
    <cellStyle name="Horizontal" xfId="25" xr:uid="{00000000-0005-0000-0000-000018000000}"/>
    <cellStyle name="Normal" xfId="0" builtinId="0"/>
    <cellStyle name="Normal - Style1" xfId="26" xr:uid="{00000000-0005-0000-0000-00001A000000}"/>
    <cellStyle name="Normal 2" xfId="1" xr:uid="{00000000-0005-0000-0000-00001B000000}"/>
    <cellStyle name="Normal 2 2" xfId="27" xr:uid="{00000000-0005-0000-0000-00001C000000}"/>
    <cellStyle name="Normal 3" xfId="28" xr:uid="{00000000-0005-0000-0000-00001D000000}"/>
    <cellStyle name="Normal 4" xfId="29" xr:uid="{00000000-0005-0000-0000-00001E000000}"/>
    <cellStyle name="Normal 5" xfId="30" xr:uid="{00000000-0005-0000-0000-00001F000000}"/>
    <cellStyle name="Normal 6" xfId="31" xr:uid="{00000000-0005-0000-0000-000020000000}"/>
    <cellStyle name="Option" xfId="32" xr:uid="{00000000-0005-0000-0000-000021000000}"/>
    <cellStyle name="OptionHeading" xfId="33" xr:uid="{00000000-0005-0000-0000-000022000000}"/>
    <cellStyle name="Percent 2" xfId="34" xr:uid="{00000000-0005-0000-0000-000023000000}"/>
    <cellStyle name="Price" xfId="35" xr:uid="{00000000-0005-0000-0000-000024000000}"/>
    <cellStyle name="Unit" xfId="36" xr:uid="{00000000-0005-0000-0000-000025000000}"/>
    <cellStyle name="Update" xfId="37" xr:uid="{00000000-0005-0000-0000-000026000000}"/>
    <cellStyle name="Vertical" xfId="38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X155_Final_Config_2004_PDR_Rev02_KBrow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-5 (1-199)"/>
      <sheetName val="EskomList"/>
      <sheetName val="Config 01 10m"/>
      <sheetName val="Config 02 10m"/>
      <sheetName val="Config 03 10m"/>
      <sheetName val="Config 04 10m"/>
      <sheetName val="Config 05 10m"/>
      <sheetName val="Config 06 10m"/>
      <sheetName val="Config 07 10m"/>
      <sheetName val="Config 08 10m"/>
      <sheetName val="Config 09 10m"/>
      <sheetName val="Config 10 10m"/>
      <sheetName val="CommsOptions"/>
      <sheetName val="IO Module BOMs"/>
      <sheetName val="AddItems"/>
      <sheetName val="Base Firmware Set"/>
      <sheetName val="D20 Single Slot Chassis"/>
      <sheetName val="VME &amp; 1 CPU"/>
      <sheetName val="Multiple CPU adder"/>
      <sheetName val="FibreEthernet "/>
      <sheetName val="10BaseT Ethernet"/>
      <sheetName val="10Base2 Ethernet"/>
      <sheetName val="MiscItem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I48"/>
  <sheetViews>
    <sheetView showGridLines="0" view="pageBreakPreview" zoomScaleNormal="100" zoomScaleSheetLayoutView="100" workbookViewId="0">
      <selection activeCell="A5" sqref="A5"/>
    </sheetView>
  </sheetViews>
  <sheetFormatPr defaultColWidth="9.21875" defaultRowHeight="13.2" x14ac:dyDescent="0.25"/>
  <cols>
    <col min="1" max="1" width="10.21875" style="1" customWidth="1"/>
    <col min="2" max="7" width="9.21875" style="1"/>
    <col min="8" max="8" width="9.44140625" style="1" bestFit="1" customWidth="1"/>
    <col min="9" max="16384" width="9.21875" style="1"/>
  </cols>
  <sheetData>
    <row r="1" spans="1:9" x14ac:dyDescent="0.25">
      <c r="A1" s="28"/>
      <c r="B1" s="18"/>
      <c r="C1" s="18"/>
      <c r="D1" s="18"/>
      <c r="E1" s="18"/>
      <c r="F1" s="18"/>
      <c r="G1" s="18"/>
      <c r="H1" s="18"/>
      <c r="I1" s="16"/>
    </row>
    <row r="2" spans="1:9" x14ac:dyDescent="0.25">
      <c r="A2" s="7"/>
      <c r="B2" s="6"/>
      <c r="C2" s="6"/>
      <c r="D2" s="6"/>
      <c r="E2" s="6"/>
      <c r="F2" s="6"/>
      <c r="G2" s="6"/>
      <c r="H2" s="6"/>
      <c r="I2" s="5"/>
    </row>
    <row r="3" spans="1:9" ht="15.6" x14ac:dyDescent="0.3">
      <c r="A3" s="27" t="s">
        <v>341</v>
      </c>
      <c r="B3" s="26"/>
      <c r="C3" s="26"/>
      <c r="D3" s="26"/>
      <c r="E3" s="6"/>
      <c r="F3" s="6"/>
      <c r="G3" s="6"/>
      <c r="H3" s="6"/>
      <c r="I3" s="5"/>
    </row>
    <row r="4" spans="1:9" x14ac:dyDescent="0.25">
      <c r="A4" s="11"/>
      <c r="B4" s="6"/>
      <c r="C4" s="6"/>
      <c r="D4" s="6"/>
      <c r="E4" s="6"/>
      <c r="F4" s="6"/>
      <c r="G4" s="6"/>
      <c r="H4" s="6"/>
      <c r="I4" s="5"/>
    </row>
    <row r="5" spans="1:9" x14ac:dyDescent="0.25">
      <c r="A5" s="25" t="s">
        <v>761</v>
      </c>
      <c r="B5" s="23"/>
      <c r="C5" s="23"/>
      <c r="D5" s="23"/>
      <c r="E5" s="23"/>
      <c r="F5" s="6"/>
      <c r="G5" s="6"/>
      <c r="H5" s="6"/>
      <c r="I5" s="5"/>
    </row>
    <row r="6" spans="1:9" ht="13.8" thickBot="1" x14ac:dyDescent="0.3">
      <c r="A6" s="24"/>
      <c r="B6" s="23"/>
      <c r="C6" s="23"/>
      <c r="D6" s="23"/>
      <c r="E6" s="23"/>
      <c r="F6" s="6"/>
      <c r="G6" s="6"/>
      <c r="H6" s="6"/>
      <c r="I6" s="5"/>
    </row>
    <row r="7" spans="1:9" x14ac:dyDescent="0.25">
      <c r="A7" s="22" t="s">
        <v>340</v>
      </c>
      <c r="B7" s="21"/>
      <c r="C7" s="20" t="s">
        <v>706</v>
      </c>
      <c r="D7" s="19"/>
      <c r="E7" s="19"/>
      <c r="F7" s="18"/>
      <c r="G7" s="17" t="s">
        <v>339</v>
      </c>
      <c r="H7" s="409">
        <v>44494</v>
      </c>
      <c r="I7" s="16"/>
    </row>
    <row r="8" spans="1:9" ht="13.8" thickBot="1" x14ac:dyDescent="0.3">
      <c r="A8" s="15" t="s">
        <v>338</v>
      </c>
      <c r="B8" s="14"/>
      <c r="C8" s="459" t="s">
        <v>762</v>
      </c>
      <c r="D8" s="13"/>
      <c r="E8" s="13"/>
      <c r="F8" s="3"/>
      <c r="G8" s="12" t="s">
        <v>337</v>
      </c>
      <c r="H8" s="410">
        <v>1</v>
      </c>
      <c r="I8" s="2"/>
    </row>
    <row r="9" spans="1:9" x14ac:dyDescent="0.25">
      <c r="A9" s="7"/>
      <c r="B9" s="6"/>
      <c r="C9" s="6"/>
      <c r="D9" s="6"/>
      <c r="E9" s="6"/>
      <c r="F9" s="6"/>
      <c r="G9" s="6"/>
      <c r="H9" s="6"/>
      <c r="I9" s="5"/>
    </row>
    <row r="10" spans="1:9" x14ac:dyDescent="0.25">
      <c r="A10" s="11" t="s">
        <v>336</v>
      </c>
      <c r="B10" s="6"/>
      <c r="C10" s="6"/>
      <c r="D10" s="6"/>
      <c r="E10" s="6"/>
      <c r="F10" s="6"/>
      <c r="G10" s="6"/>
      <c r="H10" s="6"/>
      <c r="I10" s="5"/>
    </row>
    <row r="11" spans="1:9" x14ac:dyDescent="0.25">
      <c r="A11" s="7"/>
      <c r="B11" s="6"/>
      <c r="C11" s="6"/>
      <c r="D11" s="6"/>
      <c r="E11" s="6"/>
      <c r="F11" s="6"/>
      <c r="G11" s="6"/>
      <c r="H11" s="6"/>
      <c r="I11" s="5"/>
    </row>
    <row r="12" spans="1:9" x14ac:dyDescent="0.25">
      <c r="A12" s="7" t="s">
        <v>335</v>
      </c>
      <c r="B12" s="6"/>
      <c r="C12" s="6"/>
      <c r="D12" s="6"/>
      <c r="E12" s="6"/>
      <c r="F12" s="6"/>
      <c r="G12" s="6"/>
      <c r="H12" s="6"/>
      <c r="I12" s="5"/>
    </row>
    <row r="13" spans="1:9" x14ac:dyDescent="0.25">
      <c r="A13" s="7" t="s">
        <v>334</v>
      </c>
      <c r="B13" s="6"/>
      <c r="C13" s="6"/>
      <c r="D13" s="6"/>
      <c r="E13" s="6"/>
      <c r="F13" s="6"/>
      <c r="G13" s="6"/>
      <c r="H13" s="6"/>
      <c r="I13" s="5"/>
    </row>
    <row r="14" spans="1:9" x14ac:dyDescent="0.25">
      <c r="A14" s="7" t="s">
        <v>333</v>
      </c>
      <c r="B14" s="6"/>
      <c r="C14" s="6"/>
      <c r="D14" s="6"/>
      <c r="E14" s="6"/>
      <c r="F14" s="6"/>
      <c r="G14" s="6"/>
      <c r="H14" s="6"/>
      <c r="I14" s="5"/>
    </row>
    <row r="15" spans="1:9" x14ac:dyDescent="0.25">
      <c r="A15" s="7" t="s">
        <v>332</v>
      </c>
      <c r="B15" s="6"/>
      <c r="C15" s="6"/>
      <c r="D15" s="6"/>
      <c r="E15" s="6"/>
      <c r="F15" s="6"/>
      <c r="G15" s="6"/>
      <c r="H15" s="6"/>
      <c r="I15" s="5"/>
    </row>
    <row r="16" spans="1:9" x14ac:dyDescent="0.25">
      <c r="A16" s="11" t="s">
        <v>331</v>
      </c>
      <c r="B16" s="6"/>
      <c r="C16" s="6"/>
      <c r="D16" s="6"/>
      <c r="E16" s="6"/>
      <c r="F16" s="6"/>
      <c r="G16" s="6"/>
      <c r="H16" s="6"/>
      <c r="I16" s="5"/>
    </row>
    <row r="17" spans="1:9" x14ac:dyDescent="0.25">
      <c r="A17" s="11" t="s">
        <v>330</v>
      </c>
      <c r="B17" s="6"/>
      <c r="C17" s="6"/>
      <c r="D17" s="6"/>
      <c r="E17" s="6"/>
      <c r="F17" s="6"/>
      <c r="G17" s="6"/>
      <c r="H17" s="6"/>
      <c r="I17" s="5"/>
    </row>
    <row r="18" spans="1:9" x14ac:dyDescent="0.25">
      <c r="A18" s="11" t="s">
        <v>329</v>
      </c>
      <c r="B18" s="6"/>
      <c r="C18" s="6"/>
      <c r="D18" s="6"/>
      <c r="E18" s="6"/>
      <c r="F18" s="6"/>
      <c r="G18" s="6"/>
      <c r="H18" s="6"/>
      <c r="I18" s="5"/>
    </row>
    <row r="19" spans="1:9" x14ac:dyDescent="0.25">
      <c r="A19" s="7"/>
      <c r="B19" s="6"/>
      <c r="C19" s="6"/>
      <c r="D19" s="6"/>
      <c r="E19" s="6"/>
      <c r="F19" s="6"/>
      <c r="G19" s="6"/>
      <c r="H19" s="6"/>
      <c r="I19" s="5"/>
    </row>
    <row r="20" spans="1:9" ht="14.4" x14ac:dyDescent="0.3">
      <c r="A20" s="7" t="s">
        <v>328</v>
      </c>
      <c r="B20" s="6"/>
      <c r="C20" s="6"/>
      <c r="D20" s="6"/>
      <c r="E20" s="6"/>
      <c r="F20" s="6"/>
      <c r="G20" s="6"/>
      <c r="H20" s="6"/>
      <c r="I20" s="5"/>
    </row>
    <row r="21" spans="1:9" x14ac:dyDescent="0.25">
      <c r="A21" s="10" t="s">
        <v>327</v>
      </c>
      <c r="B21" s="6"/>
      <c r="C21" s="6"/>
      <c r="D21" s="6"/>
      <c r="E21" s="6"/>
      <c r="F21" s="6"/>
      <c r="G21" s="6"/>
      <c r="H21" s="6"/>
      <c r="I21" s="5"/>
    </row>
    <row r="22" spans="1:9" s="262" customFormat="1" x14ac:dyDescent="0.25">
      <c r="A22" s="413" t="s">
        <v>742</v>
      </c>
      <c r="B22" s="414" t="s">
        <v>743</v>
      </c>
      <c r="C22" s="414"/>
      <c r="D22" s="414"/>
      <c r="E22" s="414"/>
      <c r="F22" s="414"/>
      <c r="G22" s="414"/>
      <c r="H22" s="414"/>
      <c r="I22" s="415"/>
    </row>
    <row r="23" spans="1:9" x14ac:dyDescent="0.25">
      <c r="A23" s="411" t="s">
        <v>746</v>
      </c>
      <c r="B23" s="412" t="s">
        <v>756</v>
      </c>
      <c r="C23" s="412" t="s">
        <v>757</v>
      </c>
      <c r="D23" s="6"/>
      <c r="E23" s="6"/>
      <c r="F23" s="6"/>
      <c r="G23" s="6"/>
      <c r="H23" s="6"/>
      <c r="I23" s="5"/>
    </row>
    <row r="24" spans="1:9" ht="14.4" x14ac:dyDescent="0.3">
      <c r="A24" s="7"/>
      <c r="B24" s="452" t="s">
        <v>758</v>
      </c>
      <c r="C24" s="453" t="s">
        <v>759</v>
      </c>
      <c r="D24" s="6"/>
      <c r="E24" s="6"/>
      <c r="F24" s="6"/>
      <c r="G24" s="6"/>
      <c r="H24" s="6"/>
      <c r="I24" s="5"/>
    </row>
    <row r="25" spans="1:9" ht="14.4" x14ac:dyDescent="0.3">
      <c r="A25" s="7"/>
      <c r="B25" s="412"/>
      <c r="C25" s="453" t="s">
        <v>760</v>
      </c>
      <c r="D25" s="6"/>
      <c r="E25" s="6"/>
      <c r="F25" s="6"/>
      <c r="G25" s="6"/>
      <c r="H25" s="6"/>
      <c r="I25" s="5"/>
    </row>
    <row r="26" spans="1:9" x14ac:dyDescent="0.25">
      <c r="A26" s="7"/>
      <c r="B26" s="6"/>
      <c r="C26" s="6"/>
      <c r="D26" s="6"/>
      <c r="E26" s="6"/>
      <c r="F26" s="6"/>
      <c r="G26" s="6"/>
      <c r="H26" s="6"/>
      <c r="I26" s="5"/>
    </row>
    <row r="27" spans="1:9" x14ac:dyDescent="0.25">
      <c r="A27" s="7"/>
      <c r="B27" s="6"/>
      <c r="C27" s="6"/>
      <c r="D27" s="6"/>
      <c r="E27" s="6"/>
      <c r="F27" s="6"/>
      <c r="G27" s="6"/>
      <c r="H27" s="6"/>
      <c r="I27" s="5"/>
    </row>
    <row r="28" spans="1:9" x14ac:dyDescent="0.25">
      <c r="A28" s="7"/>
      <c r="B28" s="6"/>
      <c r="C28" s="6"/>
      <c r="D28" s="6"/>
      <c r="E28" s="6"/>
      <c r="F28" s="6"/>
      <c r="G28" s="6"/>
      <c r="H28" s="6"/>
      <c r="I28" s="5"/>
    </row>
    <row r="29" spans="1:9" x14ac:dyDescent="0.25">
      <c r="A29" s="7"/>
      <c r="B29" s="6"/>
      <c r="C29" s="6"/>
      <c r="D29" s="6"/>
      <c r="E29" s="6"/>
      <c r="F29" s="6"/>
      <c r="G29" s="6"/>
      <c r="H29" s="6"/>
      <c r="I29" s="5"/>
    </row>
    <row r="30" spans="1:9" x14ac:dyDescent="0.25">
      <c r="A30" s="9"/>
      <c r="B30" s="6"/>
      <c r="C30" s="6"/>
      <c r="D30" s="6"/>
      <c r="E30" s="6"/>
      <c r="F30" s="6"/>
      <c r="G30" s="6"/>
      <c r="H30" s="6"/>
      <c r="I30" s="5"/>
    </row>
    <row r="31" spans="1:9" x14ac:dyDescent="0.25">
      <c r="A31" s="7"/>
      <c r="B31" s="6"/>
      <c r="C31" s="6"/>
      <c r="D31" s="6"/>
      <c r="E31" s="6"/>
      <c r="F31" s="6"/>
      <c r="G31" s="6"/>
      <c r="H31" s="6"/>
      <c r="I31" s="5"/>
    </row>
    <row r="32" spans="1:9" x14ac:dyDescent="0.25">
      <c r="A32" s="7"/>
      <c r="B32" s="6"/>
      <c r="C32" s="6"/>
      <c r="D32" s="6"/>
      <c r="E32" s="6"/>
      <c r="F32" s="6"/>
      <c r="G32" s="6"/>
      <c r="H32" s="6"/>
      <c r="I32" s="5"/>
    </row>
    <row r="33" spans="1:9" x14ac:dyDescent="0.25">
      <c r="A33" s="7"/>
      <c r="B33" s="6"/>
      <c r="C33" s="6"/>
      <c r="D33" s="6"/>
      <c r="E33" s="6"/>
      <c r="F33" s="6"/>
      <c r="G33" s="6"/>
      <c r="H33" s="6"/>
      <c r="I33" s="5"/>
    </row>
    <row r="34" spans="1:9" x14ac:dyDescent="0.25">
      <c r="A34" s="7"/>
      <c r="B34" s="6"/>
      <c r="C34" s="6"/>
      <c r="D34" s="6"/>
      <c r="E34" s="6"/>
      <c r="F34" s="6"/>
      <c r="G34" s="6"/>
      <c r="H34" s="6"/>
      <c r="I34" s="5"/>
    </row>
    <row r="35" spans="1:9" x14ac:dyDescent="0.25">
      <c r="A35" s="7"/>
      <c r="B35" s="6"/>
      <c r="C35" s="6"/>
      <c r="D35" s="6"/>
      <c r="E35" s="6"/>
      <c r="F35" s="6"/>
      <c r="G35" s="6"/>
      <c r="H35" s="6"/>
      <c r="I35" s="5"/>
    </row>
    <row r="36" spans="1:9" x14ac:dyDescent="0.25">
      <c r="A36" s="7"/>
      <c r="B36" s="6"/>
      <c r="C36" s="6"/>
      <c r="D36" s="6"/>
      <c r="E36" s="6"/>
      <c r="F36" s="6"/>
      <c r="G36" s="6"/>
      <c r="H36" s="6"/>
      <c r="I36" s="5"/>
    </row>
    <row r="37" spans="1:9" x14ac:dyDescent="0.25">
      <c r="A37" s="7"/>
      <c r="B37" s="6"/>
      <c r="C37" s="6"/>
      <c r="D37" s="6"/>
      <c r="E37" s="6"/>
      <c r="F37" s="6"/>
      <c r="G37" s="6"/>
      <c r="H37" s="6"/>
      <c r="I37" s="5"/>
    </row>
    <row r="38" spans="1:9" x14ac:dyDescent="0.25">
      <c r="A38" s="7"/>
      <c r="B38" s="6"/>
      <c r="C38" s="6"/>
      <c r="D38" s="6"/>
      <c r="E38" s="6"/>
      <c r="F38" s="6"/>
      <c r="G38" s="6"/>
      <c r="H38" s="6"/>
      <c r="I38" s="5"/>
    </row>
    <row r="39" spans="1:9" x14ac:dyDescent="0.25">
      <c r="A39" s="7"/>
      <c r="B39" s="6"/>
      <c r="C39" s="6"/>
      <c r="D39" s="6"/>
      <c r="E39" s="6"/>
      <c r="F39" s="6"/>
      <c r="G39" s="6"/>
      <c r="H39" s="6"/>
      <c r="I39" s="5"/>
    </row>
    <row r="40" spans="1:9" x14ac:dyDescent="0.25">
      <c r="A40" s="7"/>
      <c r="B40" s="6"/>
      <c r="C40" s="6"/>
      <c r="D40" s="6"/>
      <c r="E40" s="6"/>
      <c r="F40" s="6"/>
      <c r="G40" s="6"/>
      <c r="H40" s="6"/>
      <c r="I40" s="5"/>
    </row>
    <row r="41" spans="1:9" x14ac:dyDescent="0.25">
      <c r="A41" s="7"/>
      <c r="B41" s="6"/>
      <c r="C41" s="6"/>
      <c r="D41" s="6"/>
      <c r="E41" s="6"/>
      <c r="F41" s="6"/>
      <c r="G41" s="6"/>
      <c r="H41" s="6"/>
      <c r="I41" s="5"/>
    </row>
    <row r="42" spans="1:9" x14ac:dyDescent="0.25">
      <c r="A42" s="7"/>
      <c r="B42" s="6"/>
      <c r="C42" s="6"/>
      <c r="D42" s="6"/>
      <c r="E42" s="6"/>
      <c r="F42" s="6"/>
      <c r="G42" s="6"/>
      <c r="H42" s="6"/>
      <c r="I42" s="5"/>
    </row>
    <row r="43" spans="1:9" x14ac:dyDescent="0.25">
      <c r="A43" s="7"/>
      <c r="B43" s="6"/>
      <c r="C43" s="6"/>
      <c r="D43" s="6"/>
      <c r="E43" s="6"/>
      <c r="F43" s="6"/>
      <c r="G43" s="6"/>
      <c r="H43" s="6"/>
      <c r="I43" s="5"/>
    </row>
    <row r="44" spans="1:9" x14ac:dyDescent="0.25">
      <c r="A44" s="7"/>
      <c r="B44" s="6"/>
      <c r="C44" s="6"/>
      <c r="D44" s="6"/>
      <c r="E44" s="6"/>
      <c r="F44" s="6"/>
      <c r="G44" s="6"/>
      <c r="H44" s="6"/>
      <c r="I44" s="5"/>
    </row>
    <row r="45" spans="1:9" x14ac:dyDescent="0.25">
      <c r="A45" s="7"/>
      <c r="B45" s="6"/>
      <c r="C45" s="6"/>
      <c r="D45" s="6"/>
      <c r="E45" s="6"/>
      <c r="F45" s="6"/>
      <c r="G45" s="6"/>
      <c r="H45" s="6"/>
      <c r="I45" s="5"/>
    </row>
    <row r="46" spans="1:9" ht="16.8" x14ac:dyDescent="0.4">
      <c r="A46" s="8" t="s">
        <v>326</v>
      </c>
      <c r="B46" s="6"/>
      <c r="C46" s="6"/>
      <c r="D46" s="6"/>
      <c r="E46" s="6"/>
      <c r="F46" s="6"/>
      <c r="G46" s="6"/>
      <c r="H46" s="6"/>
      <c r="I46" s="5"/>
    </row>
    <row r="47" spans="1:9" x14ac:dyDescent="0.25">
      <c r="A47" s="7" t="s">
        <v>325</v>
      </c>
      <c r="B47" s="6"/>
      <c r="C47" s="6"/>
      <c r="D47" s="6"/>
      <c r="E47" s="6"/>
      <c r="F47" s="6"/>
      <c r="G47" s="6"/>
      <c r="H47" s="6"/>
      <c r="I47" s="5"/>
    </row>
    <row r="48" spans="1:9" ht="13.8" thickBot="1" x14ac:dyDescent="0.3">
      <c r="A48" s="4" t="s">
        <v>324</v>
      </c>
      <c r="B48" s="3"/>
      <c r="C48" s="3"/>
      <c r="D48" s="3"/>
      <c r="E48" s="3"/>
      <c r="F48" s="3"/>
      <c r="G48" s="3"/>
      <c r="H48" s="3"/>
      <c r="I48" s="2"/>
    </row>
  </sheetData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N376"/>
  <sheetViews>
    <sheetView showGridLines="0" view="pageBreakPreview" topLeftCell="A55" zoomScale="85" zoomScaleNormal="85" zoomScaleSheetLayoutView="85" zoomScalePageLayoutView="25" workbookViewId="0">
      <selection activeCell="K11" sqref="K11"/>
    </sheetView>
  </sheetViews>
  <sheetFormatPr defaultColWidth="29" defaultRowHeight="10.199999999999999" x14ac:dyDescent="0.3"/>
  <cols>
    <col min="1" max="1" width="9.21875" style="29" customWidth="1"/>
    <col min="2" max="2" width="17.77734375" style="29" customWidth="1"/>
    <col min="3" max="3" width="23.21875" style="29" customWidth="1"/>
    <col min="4" max="5" width="14.77734375" style="29" bestFit="1" customWidth="1"/>
    <col min="6" max="6" width="41.21875" style="33" customWidth="1"/>
    <col min="7" max="7" width="11.5546875" style="29" customWidth="1"/>
    <col min="8" max="8" width="20.21875" style="29" customWidth="1"/>
    <col min="9" max="9" width="7.21875" style="29" bestFit="1" customWidth="1"/>
    <col min="10" max="10" width="9.21875" style="33" bestFit="1" customWidth="1"/>
    <col min="11" max="11" width="12.21875" style="32" bestFit="1" customWidth="1"/>
    <col min="12" max="12" width="12.21875" style="31" bestFit="1" customWidth="1"/>
    <col min="13" max="13" width="12.21875" style="30" customWidth="1"/>
    <col min="14" max="14" width="20" style="30" bestFit="1" customWidth="1"/>
    <col min="15" max="15" width="10.21875" style="29" customWidth="1"/>
    <col min="16" max="16384" width="29" style="29"/>
  </cols>
  <sheetData>
    <row r="1" spans="1:14" s="39" customFormat="1" x14ac:dyDescent="0.3">
      <c r="A1" s="136" t="s">
        <v>528</v>
      </c>
      <c r="B1" s="141" t="s">
        <v>527</v>
      </c>
      <c r="C1" s="139" t="s">
        <v>0</v>
      </c>
      <c r="D1" s="136" t="s">
        <v>526</v>
      </c>
      <c r="E1" s="136" t="s">
        <v>2</v>
      </c>
      <c r="F1" s="139" t="s">
        <v>3</v>
      </c>
      <c r="G1" s="140" t="s">
        <v>525</v>
      </c>
      <c r="H1" s="139" t="s">
        <v>524</v>
      </c>
      <c r="I1" s="138" t="s">
        <v>523</v>
      </c>
      <c r="J1" s="138" t="s">
        <v>522</v>
      </c>
      <c r="K1" s="137" t="s">
        <v>521</v>
      </c>
      <c r="L1" s="136" t="s">
        <v>520</v>
      </c>
      <c r="M1" s="135" t="s">
        <v>519</v>
      </c>
      <c r="N1" s="134" t="s">
        <v>518</v>
      </c>
    </row>
    <row r="2" spans="1:14" s="39" customFormat="1" hidden="1" x14ac:dyDescent="0.3">
      <c r="A2" s="57"/>
      <c r="B2" s="586" t="s">
        <v>517</v>
      </c>
      <c r="C2" s="586"/>
      <c r="D2" s="586"/>
      <c r="E2" s="586"/>
      <c r="F2" s="586"/>
      <c r="G2" s="586"/>
      <c r="H2" s="586"/>
      <c r="I2" s="586"/>
      <c r="J2" s="586"/>
      <c r="K2" s="586"/>
      <c r="L2" s="587"/>
      <c r="M2" s="56"/>
      <c r="N2" s="55"/>
    </row>
    <row r="3" spans="1:14" s="39" customFormat="1" hidden="1" x14ac:dyDescent="0.3">
      <c r="A3" s="111"/>
      <c r="B3" s="594" t="s">
        <v>516</v>
      </c>
      <c r="C3" s="594"/>
      <c r="D3" s="594"/>
      <c r="E3" s="594"/>
      <c r="F3" s="594"/>
      <c r="G3" s="594"/>
      <c r="H3" s="594"/>
      <c r="I3" s="594"/>
      <c r="J3" s="594"/>
      <c r="K3" s="594"/>
      <c r="L3" s="595"/>
      <c r="M3" s="112"/>
      <c r="N3" s="111"/>
    </row>
    <row r="4" spans="1:14" s="63" customFormat="1" ht="81.599999999999994" hidden="1" x14ac:dyDescent="0.3">
      <c r="A4" s="64">
        <v>1</v>
      </c>
      <c r="B4" s="71">
        <v>0</v>
      </c>
      <c r="C4" s="70" t="s">
        <v>515</v>
      </c>
      <c r="D4" s="69" t="s">
        <v>155</v>
      </c>
      <c r="E4" s="70" t="s">
        <v>155</v>
      </c>
      <c r="F4" s="70" t="s">
        <v>514</v>
      </c>
      <c r="G4" s="69">
        <v>4600037464</v>
      </c>
      <c r="H4" s="70" t="s">
        <v>344</v>
      </c>
      <c r="I4" s="131">
        <v>246026</v>
      </c>
      <c r="J4" s="70" t="s">
        <v>343</v>
      </c>
      <c r="K4" s="66">
        <v>109000</v>
      </c>
      <c r="L4" s="66">
        <f>K4*B4</f>
        <v>0</v>
      </c>
      <c r="M4" s="65" t="s">
        <v>342</v>
      </c>
      <c r="N4" s="64"/>
    </row>
    <row r="5" spans="1:14" s="63" customFormat="1" ht="61.2" hidden="1" x14ac:dyDescent="0.3">
      <c r="A5" s="64">
        <v>2</v>
      </c>
      <c r="B5" s="71">
        <v>0</v>
      </c>
      <c r="C5" s="70" t="s">
        <v>513</v>
      </c>
      <c r="D5" s="69" t="s">
        <v>155</v>
      </c>
      <c r="E5" s="70" t="s">
        <v>155</v>
      </c>
      <c r="F5" s="70" t="s">
        <v>512</v>
      </c>
      <c r="G5" s="69">
        <v>4600037464</v>
      </c>
      <c r="H5" s="69" t="s">
        <v>344</v>
      </c>
      <c r="I5" s="131">
        <v>246031</v>
      </c>
      <c r="J5" s="70" t="s">
        <v>343</v>
      </c>
      <c r="K5" s="66">
        <v>16000</v>
      </c>
      <c r="L5" s="66">
        <f>K5*B5</f>
        <v>0</v>
      </c>
      <c r="M5" s="65" t="s">
        <v>342</v>
      </c>
      <c r="N5" s="64"/>
    </row>
    <row r="6" spans="1:14" s="63" customFormat="1" ht="61.2" hidden="1" x14ac:dyDescent="0.3">
      <c r="A6" s="64">
        <v>3</v>
      </c>
      <c r="B6" s="71">
        <v>0</v>
      </c>
      <c r="C6" s="70" t="s">
        <v>511</v>
      </c>
      <c r="D6" s="69" t="s">
        <v>155</v>
      </c>
      <c r="E6" s="70" t="s">
        <v>155</v>
      </c>
      <c r="F6" s="70" t="s">
        <v>511</v>
      </c>
      <c r="G6" s="69">
        <v>4600037464</v>
      </c>
      <c r="H6" s="69" t="s">
        <v>344</v>
      </c>
      <c r="I6" s="131">
        <v>246033</v>
      </c>
      <c r="J6" s="70" t="s">
        <v>343</v>
      </c>
      <c r="K6" s="66">
        <v>1100</v>
      </c>
      <c r="L6" s="66">
        <f>K6*B6</f>
        <v>0</v>
      </c>
      <c r="M6" s="65" t="s">
        <v>342</v>
      </c>
      <c r="N6" s="64"/>
    </row>
    <row r="7" spans="1:14" s="63" customFormat="1" ht="71.400000000000006" hidden="1" x14ac:dyDescent="0.3">
      <c r="A7" s="64">
        <v>4</v>
      </c>
      <c r="B7" s="71">
        <v>0</v>
      </c>
      <c r="C7" s="70" t="s">
        <v>510</v>
      </c>
      <c r="D7" s="69" t="s">
        <v>155</v>
      </c>
      <c r="E7" s="70" t="s">
        <v>155</v>
      </c>
      <c r="F7" s="70" t="s">
        <v>509</v>
      </c>
      <c r="G7" s="69">
        <v>4600037464</v>
      </c>
      <c r="H7" s="69" t="s">
        <v>344</v>
      </c>
      <c r="I7" s="131">
        <v>246035</v>
      </c>
      <c r="J7" s="70" t="s">
        <v>343</v>
      </c>
      <c r="K7" s="66">
        <v>29000</v>
      </c>
      <c r="L7" s="66">
        <f>K7*B7</f>
        <v>0</v>
      </c>
      <c r="M7" s="65" t="s">
        <v>342</v>
      </c>
      <c r="N7" s="64"/>
    </row>
    <row r="8" spans="1:14" s="113" customFormat="1" ht="40.799999999999997" hidden="1" x14ac:dyDescent="0.3">
      <c r="A8" s="64">
        <v>5</v>
      </c>
      <c r="B8" s="71">
        <v>0</v>
      </c>
      <c r="C8" s="70" t="s">
        <v>508</v>
      </c>
      <c r="D8" s="69" t="s">
        <v>155</v>
      </c>
      <c r="E8" s="70" t="s">
        <v>155</v>
      </c>
      <c r="F8" s="70" t="s">
        <v>507</v>
      </c>
      <c r="G8" s="69">
        <v>4600037464</v>
      </c>
      <c r="H8" s="70" t="s">
        <v>344</v>
      </c>
      <c r="I8" s="131">
        <v>246044</v>
      </c>
      <c r="J8" s="70" t="s">
        <v>343</v>
      </c>
      <c r="K8" s="66">
        <v>15000</v>
      </c>
      <c r="L8" s="66">
        <f>K8*B8</f>
        <v>0</v>
      </c>
      <c r="M8" s="65" t="s">
        <v>342</v>
      </c>
      <c r="N8" s="64"/>
    </row>
    <row r="9" spans="1:14" s="133" customFormat="1" hidden="1" x14ac:dyDescent="0.3">
      <c r="A9" s="111"/>
      <c r="B9" s="594" t="s">
        <v>506</v>
      </c>
      <c r="C9" s="594"/>
      <c r="D9" s="594"/>
      <c r="E9" s="594"/>
      <c r="F9" s="594"/>
      <c r="G9" s="594"/>
      <c r="H9" s="594"/>
      <c r="I9" s="594"/>
      <c r="J9" s="594"/>
      <c r="K9" s="594"/>
      <c r="L9" s="595"/>
      <c r="M9" s="112"/>
      <c r="N9" s="111"/>
    </row>
    <row r="10" spans="1:14" s="63" customFormat="1" ht="112.2" hidden="1" x14ac:dyDescent="0.3">
      <c r="A10" s="64">
        <v>6</v>
      </c>
      <c r="B10" s="71">
        <v>0</v>
      </c>
      <c r="C10" s="70" t="s">
        <v>176</v>
      </c>
      <c r="D10" s="70" t="s">
        <v>503</v>
      </c>
      <c r="E10" s="70" t="s">
        <v>503</v>
      </c>
      <c r="F10" s="70" t="s">
        <v>505</v>
      </c>
      <c r="G10" s="69">
        <v>4600036968</v>
      </c>
      <c r="H10" s="69" t="s">
        <v>344</v>
      </c>
      <c r="I10" s="131">
        <v>246077</v>
      </c>
      <c r="J10" s="70" t="s">
        <v>343</v>
      </c>
      <c r="K10" s="66">
        <v>50000</v>
      </c>
      <c r="L10" s="66">
        <f>K10*B10</f>
        <v>0</v>
      </c>
      <c r="M10" s="65" t="s">
        <v>342</v>
      </c>
      <c r="N10" s="64"/>
    </row>
    <row r="11" spans="1:14" s="63" customFormat="1" ht="81.599999999999994" hidden="1" x14ac:dyDescent="0.3">
      <c r="A11" s="64">
        <v>7</v>
      </c>
      <c r="B11" s="71">
        <v>0</v>
      </c>
      <c r="C11" s="70" t="s">
        <v>504</v>
      </c>
      <c r="D11" s="70" t="s">
        <v>503</v>
      </c>
      <c r="E11" s="70" t="s">
        <v>503</v>
      </c>
      <c r="F11" s="70" t="s">
        <v>502</v>
      </c>
      <c r="G11" s="69">
        <v>4600036968</v>
      </c>
      <c r="H11" s="69" t="s">
        <v>344</v>
      </c>
      <c r="I11" s="131">
        <v>246080</v>
      </c>
      <c r="J11" s="70" t="s">
        <v>343</v>
      </c>
      <c r="K11" s="132">
        <v>1800</v>
      </c>
      <c r="L11" s="66">
        <f>K11*B11</f>
        <v>0</v>
      </c>
      <c r="M11" s="65" t="s">
        <v>342</v>
      </c>
      <c r="N11" s="64"/>
    </row>
    <row r="12" spans="1:14" s="113" customFormat="1" ht="71.400000000000006" hidden="1" x14ac:dyDescent="0.3">
      <c r="A12" s="64">
        <v>8</v>
      </c>
      <c r="B12" s="71">
        <v>0</v>
      </c>
      <c r="C12" s="70" t="s">
        <v>501</v>
      </c>
      <c r="D12" s="70" t="s">
        <v>500</v>
      </c>
      <c r="E12" s="70" t="s">
        <v>500</v>
      </c>
      <c r="F12" s="70" t="s">
        <v>499</v>
      </c>
      <c r="G12" s="69">
        <v>4600036968</v>
      </c>
      <c r="H12" s="70" t="s">
        <v>344</v>
      </c>
      <c r="I12" s="131">
        <v>246086</v>
      </c>
      <c r="J12" s="70" t="s">
        <v>343</v>
      </c>
      <c r="K12" s="66">
        <v>6135</v>
      </c>
      <c r="L12" s="66">
        <f>K12*B12</f>
        <v>0</v>
      </c>
      <c r="M12" s="65" t="s">
        <v>342</v>
      </c>
      <c r="N12" s="64"/>
    </row>
    <row r="13" spans="1:14" s="39" customFormat="1" hidden="1" x14ac:dyDescent="0.3">
      <c r="A13" s="111"/>
      <c r="B13" s="594" t="s">
        <v>498</v>
      </c>
      <c r="C13" s="594"/>
      <c r="D13" s="594"/>
      <c r="E13" s="594"/>
      <c r="F13" s="594"/>
      <c r="G13" s="594"/>
      <c r="H13" s="594"/>
      <c r="I13" s="594"/>
      <c r="J13" s="594"/>
      <c r="K13" s="594"/>
      <c r="L13" s="595"/>
      <c r="M13" s="112"/>
      <c r="N13" s="111"/>
    </row>
    <row r="14" spans="1:14" s="113" customFormat="1" ht="56.25" hidden="1" customHeight="1" x14ac:dyDescent="0.3">
      <c r="A14" s="64">
        <v>9</v>
      </c>
      <c r="B14" s="71">
        <v>0</v>
      </c>
      <c r="C14" s="70" t="s">
        <v>497</v>
      </c>
      <c r="D14" s="70" t="s">
        <v>492</v>
      </c>
      <c r="E14" s="70" t="s">
        <v>492</v>
      </c>
      <c r="F14" s="69" t="s">
        <v>496</v>
      </c>
      <c r="G14" s="69">
        <v>4600039646</v>
      </c>
      <c r="H14" s="69" t="s">
        <v>344</v>
      </c>
      <c r="I14" s="131">
        <v>583094</v>
      </c>
      <c r="J14" s="70" t="s">
        <v>343</v>
      </c>
      <c r="K14" s="66">
        <v>20500</v>
      </c>
      <c r="L14" s="66">
        <f>K14*B14</f>
        <v>0</v>
      </c>
      <c r="M14" s="65" t="s">
        <v>342</v>
      </c>
      <c r="N14" s="605" t="s">
        <v>495</v>
      </c>
    </row>
    <row r="15" spans="1:14" s="113" customFormat="1" ht="30.6" hidden="1" x14ac:dyDescent="0.3">
      <c r="A15" s="64">
        <v>10</v>
      </c>
      <c r="B15" s="71">
        <v>0</v>
      </c>
      <c r="C15" s="70" t="s">
        <v>494</v>
      </c>
      <c r="D15" s="70" t="s">
        <v>492</v>
      </c>
      <c r="E15" s="70" t="s">
        <v>492</v>
      </c>
      <c r="F15" s="70" t="s">
        <v>493</v>
      </c>
      <c r="G15" s="69">
        <v>4600039646</v>
      </c>
      <c r="H15" s="69" t="s">
        <v>344</v>
      </c>
      <c r="I15" s="131">
        <v>224955</v>
      </c>
      <c r="J15" s="70" t="s">
        <v>343</v>
      </c>
      <c r="K15" s="66">
        <v>2000</v>
      </c>
      <c r="L15" s="66">
        <f>K15*B15</f>
        <v>0</v>
      </c>
      <c r="M15" s="65" t="s">
        <v>342</v>
      </c>
      <c r="N15" s="607"/>
    </row>
    <row r="16" spans="1:14" s="113" customFormat="1" ht="30.6" hidden="1" x14ac:dyDescent="0.3">
      <c r="A16" s="64">
        <v>11</v>
      </c>
      <c r="B16" s="71">
        <v>0</v>
      </c>
      <c r="C16" s="70" t="s">
        <v>486</v>
      </c>
      <c r="D16" s="70" t="s">
        <v>492</v>
      </c>
      <c r="E16" s="70" t="s">
        <v>492</v>
      </c>
      <c r="F16" s="70" t="s">
        <v>491</v>
      </c>
      <c r="G16" s="69">
        <v>4600039646</v>
      </c>
      <c r="H16" s="69" t="s">
        <v>344</v>
      </c>
      <c r="I16" s="131">
        <v>224951</v>
      </c>
      <c r="J16" s="70" t="s">
        <v>343</v>
      </c>
      <c r="K16" s="66">
        <v>13500</v>
      </c>
      <c r="L16" s="66">
        <f>K16*B16</f>
        <v>0</v>
      </c>
      <c r="M16" s="65" t="s">
        <v>342</v>
      </c>
      <c r="N16" s="606"/>
    </row>
    <row r="17" spans="1:14" s="39" customFormat="1" hidden="1" x14ac:dyDescent="0.3">
      <c r="A17" s="111"/>
      <c r="B17" s="594" t="s">
        <v>490</v>
      </c>
      <c r="C17" s="594"/>
      <c r="D17" s="594"/>
      <c r="E17" s="594"/>
      <c r="F17" s="594"/>
      <c r="G17" s="594"/>
      <c r="H17" s="594"/>
      <c r="I17" s="594"/>
      <c r="J17" s="594"/>
      <c r="K17" s="594"/>
      <c r="L17" s="595"/>
      <c r="M17" s="112"/>
      <c r="N17" s="111"/>
    </row>
    <row r="18" spans="1:14" s="113" customFormat="1" ht="67.5" hidden="1" customHeight="1" x14ac:dyDescent="0.3">
      <c r="A18" s="64">
        <v>12</v>
      </c>
      <c r="B18" s="71">
        <v>0</v>
      </c>
      <c r="C18" s="70" t="s">
        <v>489</v>
      </c>
      <c r="D18" s="69" t="s">
        <v>485</v>
      </c>
      <c r="E18" s="69" t="s">
        <v>485</v>
      </c>
      <c r="F18" s="70" t="s">
        <v>488</v>
      </c>
      <c r="G18" s="69">
        <v>4600050463</v>
      </c>
      <c r="H18" s="69" t="s">
        <v>344</v>
      </c>
      <c r="I18" s="131">
        <v>404058</v>
      </c>
      <c r="J18" s="70" t="s">
        <v>343</v>
      </c>
      <c r="K18" s="66">
        <v>30400</v>
      </c>
      <c r="L18" s="66">
        <f>K18*B18</f>
        <v>0</v>
      </c>
      <c r="M18" s="65" t="s">
        <v>342</v>
      </c>
      <c r="N18" s="605" t="s">
        <v>487</v>
      </c>
    </row>
    <row r="19" spans="1:14" s="113" customFormat="1" ht="67.5" hidden="1" customHeight="1" x14ac:dyDescent="0.3">
      <c r="A19" s="64">
        <v>13</v>
      </c>
      <c r="B19" s="71">
        <v>0</v>
      </c>
      <c r="C19" s="70" t="s">
        <v>486</v>
      </c>
      <c r="D19" s="69" t="s">
        <v>485</v>
      </c>
      <c r="E19" s="69" t="s">
        <v>485</v>
      </c>
      <c r="F19" s="70" t="s">
        <v>484</v>
      </c>
      <c r="G19" s="69">
        <v>4600050463</v>
      </c>
      <c r="H19" s="69" t="s">
        <v>344</v>
      </c>
      <c r="I19" s="131">
        <v>404074</v>
      </c>
      <c r="J19" s="70" t="s">
        <v>343</v>
      </c>
      <c r="K19" s="66">
        <v>13500</v>
      </c>
      <c r="L19" s="66">
        <f>K19*B19</f>
        <v>0</v>
      </c>
      <c r="M19" s="65" t="s">
        <v>342</v>
      </c>
      <c r="N19" s="606"/>
    </row>
    <row r="20" spans="1:14" s="39" customFormat="1" x14ac:dyDescent="0.3">
      <c r="A20" s="57"/>
      <c r="B20" s="586" t="s">
        <v>483</v>
      </c>
      <c r="C20" s="586"/>
      <c r="D20" s="586"/>
      <c r="E20" s="586"/>
      <c r="F20" s="586"/>
      <c r="G20" s="586"/>
      <c r="H20" s="586"/>
      <c r="I20" s="586"/>
      <c r="J20" s="586"/>
      <c r="K20" s="586"/>
      <c r="L20" s="587"/>
      <c r="M20" s="56"/>
      <c r="N20" s="55"/>
    </row>
    <row r="21" spans="1:14" s="39" customFormat="1" x14ac:dyDescent="0.3">
      <c r="A21" s="111"/>
      <c r="B21" s="594" t="s">
        <v>482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5"/>
      <c r="M21" s="112"/>
      <c r="N21" s="111"/>
    </row>
    <row r="22" spans="1:14" s="63" customFormat="1" ht="20.399999999999999" hidden="1" x14ac:dyDescent="0.2">
      <c r="A22" s="117">
        <v>1</v>
      </c>
      <c r="B22" s="123"/>
      <c r="C22" s="122" t="s">
        <v>481</v>
      </c>
      <c r="D22" s="122" t="s">
        <v>480</v>
      </c>
      <c r="E22" s="122" t="s">
        <v>480</v>
      </c>
      <c r="F22" s="120" t="s">
        <v>479</v>
      </c>
      <c r="G22" s="122" t="s">
        <v>448</v>
      </c>
      <c r="H22" s="120" t="s">
        <v>344</v>
      </c>
      <c r="I22" s="122">
        <v>175685</v>
      </c>
      <c r="J22" s="120" t="s">
        <v>343</v>
      </c>
      <c r="K22" s="119">
        <v>7000</v>
      </c>
      <c r="L22" s="119">
        <f t="shared" ref="L22:L31" si="0">K22*B22</f>
        <v>0</v>
      </c>
      <c r="M22" s="118" t="s">
        <v>342</v>
      </c>
      <c r="N22" s="117"/>
    </row>
    <row r="23" spans="1:14" s="62" customFormat="1" x14ac:dyDescent="0.2">
      <c r="A23" s="94">
        <v>1</v>
      </c>
      <c r="B23" s="93">
        <v>1</v>
      </c>
      <c r="C23" s="90" t="s">
        <v>478</v>
      </c>
      <c r="D23" s="90" t="s">
        <v>100</v>
      </c>
      <c r="E23" s="90" t="s">
        <v>100</v>
      </c>
      <c r="F23" s="87" t="s">
        <v>477</v>
      </c>
      <c r="G23" s="90" t="s">
        <v>448</v>
      </c>
      <c r="H23" s="87" t="s">
        <v>344</v>
      </c>
      <c r="I23" s="88">
        <v>242580</v>
      </c>
      <c r="J23" s="87" t="s">
        <v>343</v>
      </c>
      <c r="K23" s="115">
        <v>4000</v>
      </c>
      <c r="L23" s="115">
        <f t="shared" si="0"/>
        <v>4000</v>
      </c>
      <c r="M23" s="114" t="s">
        <v>342</v>
      </c>
      <c r="N23" s="94"/>
    </row>
    <row r="24" spans="1:14" s="63" customFormat="1" hidden="1" x14ac:dyDescent="0.2">
      <c r="A24" s="117">
        <v>3</v>
      </c>
      <c r="B24" s="123"/>
      <c r="C24" s="122" t="s">
        <v>476</v>
      </c>
      <c r="D24" s="122" t="s">
        <v>473</v>
      </c>
      <c r="E24" s="122" t="s">
        <v>473</v>
      </c>
      <c r="F24" s="120" t="s">
        <v>475</v>
      </c>
      <c r="G24" s="122" t="s">
        <v>448</v>
      </c>
      <c r="H24" s="122" t="s">
        <v>344</v>
      </c>
      <c r="I24" s="121">
        <v>223364</v>
      </c>
      <c r="J24" s="120" t="s">
        <v>343</v>
      </c>
      <c r="K24" s="119">
        <v>3000</v>
      </c>
      <c r="L24" s="119">
        <f t="shared" si="0"/>
        <v>0</v>
      </c>
      <c r="M24" s="118" t="s">
        <v>342</v>
      </c>
      <c r="N24" s="117"/>
    </row>
    <row r="25" spans="1:14" s="62" customFormat="1" ht="20.399999999999999" x14ac:dyDescent="0.2">
      <c r="A25" s="94">
        <v>2</v>
      </c>
      <c r="B25" s="93">
        <v>1</v>
      </c>
      <c r="C25" s="87" t="s">
        <v>474</v>
      </c>
      <c r="D25" s="90" t="s">
        <v>473</v>
      </c>
      <c r="E25" s="90" t="s">
        <v>473</v>
      </c>
      <c r="F25" s="87" t="s">
        <v>472</v>
      </c>
      <c r="G25" s="90" t="s">
        <v>448</v>
      </c>
      <c r="H25" s="90" t="s">
        <v>344</v>
      </c>
      <c r="I25" s="110" t="s">
        <v>471</v>
      </c>
      <c r="J25" s="87" t="s">
        <v>343</v>
      </c>
      <c r="K25" s="130">
        <v>4000</v>
      </c>
      <c r="L25" s="129">
        <f t="shared" si="0"/>
        <v>4000</v>
      </c>
      <c r="M25" s="114" t="s">
        <v>342</v>
      </c>
      <c r="N25" s="94"/>
    </row>
    <row r="26" spans="1:14" s="63" customFormat="1" ht="20.399999999999999" hidden="1" x14ac:dyDescent="0.2">
      <c r="A26" s="117">
        <v>5</v>
      </c>
      <c r="B26" s="123"/>
      <c r="C26" s="120" t="s">
        <v>12</v>
      </c>
      <c r="D26" s="120" t="s">
        <v>194</v>
      </c>
      <c r="E26" s="120" t="s">
        <v>194</v>
      </c>
      <c r="F26" s="120" t="s">
        <v>470</v>
      </c>
      <c r="G26" s="128">
        <v>4600036012</v>
      </c>
      <c r="H26" s="122" t="s">
        <v>469</v>
      </c>
      <c r="I26" s="122">
        <v>402613</v>
      </c>
      <c r="J26" s="120" t="s">
        <v>343</v>
      </c>
      <c r="K26" s="119">
        <v>9000</v>
      </c>
      <c r="L26" s="119">
        <f t="shared" si="0"/>
        <v>0</v>
      </c>
      <c r="M26" s="118" t="s">
        <v>342</v>
      </c>
      <c r="N26" s="117"/>
    </row>
    <row r="27" spans="1:14" s="63" customFormat="1" ht="20.399999999999999" hidden="1" x14ac:dyDescent="0.2">
      <c r="A27" s="117">
        <v>6</v>
      </c>
      <c r="B27" s="122"/>
      <c r="C27" s="120" t="s">
        <v>468</v>
      </c>
      <c r="D27" s="122"/>
      <c r="E27" s="120" t="s">
        <v>466</v>
      </c>
      <c r="F27" s="120" t="s">
        <v>467</v>
      </c>
      <c r="G27" s="122" t="s">
        <v>448</v>
      </c>
      <c r="H27" s="120" t="s">
        <v>466</v>
      </c>
      <c r="I27" s="122" t="s">
        <v>465</v>
      </c>
      <c r="J27" s="120" t="s">
        <v>343</v>
      </c>
      <c r="K27" s="119">
        <v>5</v>
      </c>
      <c r="L27" s="119">
        <f t="shared" si="0"/>
        <v>0</v>
      </c>
      <c r="M27" s="127" t="s">
        <v>356</v>
      </c>
      <c r="N27" s="126"/>
    </row>
    <row r="28" spans="1:14" s="63" customFormat="1" ht="20.399999999999999" hidden="1" x14ac:dyDescent="0.2">
      <c r="A28" s="117"/>
      <c r="B28" s="122">
        <v>0</v>
      </c>
      <c r="C28" s="122" t="s">
        <v>32</v>
      </c>
      <c r="D28" s="122"/>
      <c r="E28" s="122"/>
      <c r="F28" s="120" t="s">
        <v>464</v>
      </c>
      <c r="G28" s="122"/>
      <c r="H28" s="120" t="s">
        <v>463</v>
      </c>
      <c r="I28" s="122">
        <v>175688</v>
      </c>
      <c r="J28" s="120" t="s">
        <v>343</v>
      </c>
      <c r="K28" s="119">
        <v>9500</v>
      </c>
      <c r="L28" s="119">
        <f t="shared" si="0"/>
        <v>0</v>
      </c>
      <c r="M28" s="125" t="s">
        <v>342</v>
      </c>
      <c r="N28" s="124"/>
    </row>
    <row r="29" spans="1:14" s="63" customFormat="1" ht="20.399999999999999" hidden="1" x14ac:dyDescent="0.2">
      <c r="A29" s="117">
        <v>3</v>
      </c>
      <c r="B29" s="123">
        <v>0</v>
      </c>
      <c r="C29" s="122" t="s">
        <v>462</v>
      </c>
      <c r="D29" s="120" t="s">
        <v>194</v>
      </c>
      <c r="E29" s="120" t="s">
        <v>194</v>
      </c>
      <c r="F29" s="122" t="s">
        <v>462</v>
      </c>
      <c r="G29" s="122">
        <v>4600036012</v>
      </c>
      <c r="H29" s="122" t="s">
        <v>344</v>
      </c>
      <c r="I29" s="122">
        <v>401958</v>
      </c>
      <c r="J29" s="120" t="s">
        <v>343</v>
      </c>
      <c r="K29" s="119">
        <v>100</v>
      </c>
      <c r="L29" s="119">
        <f t="shared" si="0"/>
        <v>0</v>
      </c>
      <c r="M29" s="118" t="s">
        <v>342</v>
      </c>
      <c r="N29" s="124"/>
    </row>
    <row r="30" spans="1:14" s="63" customFormat="1" ht="20.399999999999999" hidden="1" x14ac:dyDescent="0.2">
      <c r="A30" s="117">
        <v>4</v>
      </c>
      <c r="B30" s="123">
        <v>0</v>
      </c>
      <c r="C30" s="122" t="s">
        <v>461</v>
      </c>
      <c r="D30" s="120" t="s">
        <v>194</v>
      </c>
      <c r="E30" s="120" t="s">
        <v>194</v>
      </c>
      <c r="F30" s="120" t="s">
        <v>460</v>
      </c>
      <c r="G30" s="122">
        <v>4600036012</v>
      </c>
      <c r="H30" s="122" t="s">
        <v>344</v>
      </c>
      <c r="I30" s="121">
        <v>401952</v>
      </c>
      <c r="J30" s="120" t="s">
        <v>343</v>
      </c>
      <c r="K30" s="119">
        <v>70</v>
      </c>
      <c r="L30" s="119">
        <f t="shared" si="0"/>
        <v>0</v>
      </c>
      <c r="M30" s="118" t="s">
        <v>342</v>
      </c>
      <c r="N30" s="117"/>
    </row>
    <row r="31" spans="1:14" s="62" customFormat="1" ht="20.399999999999999" x14ac:dyDescent="0.2">
      <c r="A31" s="94">
        <v>3</v>
      </c>
      <c r="B31" s="93">
        <v>10</v>
      </c>
      <c r="C31" s="90" t="s">
        <v>459</v>
      </c>
      <c r="D31" s="87" t="s">
        <v>194</v>
      </c>
      <c r="E31" s="87" t="s">
        <v>194</v>
      </c>
      <c r="F31" s="87" t="s">
        <v>458</v>
      </c>
      <c r="G31" s="90">
        <v>4600036012</v>
      </c>
      <c r="H31" s="90" t="s">
        <v>344</v>
      </c>
      <c r="I31" s="90">
        <v>401414</v>
      </c>
      <c r="J31" s="87" t="s">
        <v>343</v>
      </c>
      <c r="K31" s="116">
        <v>5</v>
      </c>
      <c r="L31" s="115">
        <f t="shared" si="0"/>
        <v>50</v>
      </c>
      <c r="M31" s="114" t="s">
        <v>342</v>
      </c>
      <c r="N31" s="94"/>
    </row>
    <row r="32" spans="1:14" s="62" customFormat="1" x14ac:dyDescent="0.3">
      <c r="A32" s="57"/>
      <c r="B32" s="585" t="s">
        <v>457</v>
      </c>
      <c r="C32" s="586"/>
      <c r="D32" s="586"/>
      <c r="E32" s="586"/>
      <c r="F32" s="586"/>
      <c r="G32" s="586"/>
      <c r="H32" s="586"/>
      <c r="I32" s="586"/>
      <c r="J32" s="586"/>
      <c r="K32" s="586"/>
      <c r="L32" s="587"/>
      <c r="M32" s="56"/>
      <c r="N32" s="55"/>
    </row>
    <row r="33" spans="1:14" s="62" customFormat="1" hidden="1" x14ac:dyDescent="0.3">
      <c r="A33" s="111"/>
      <c r="B33" s="594" t="s">
        <v>456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5"/>
      <c r="M33" s="112"/>
      <c r="N33" s="111"/>
    </row>
    <row r="34" spans="1:14" s="113" customFormat="1" ht="20.399999999999999" hidden="1" x14ac:dyDescent="0.3">
      <c r="A34" s="64"/>
      <c r="B34" s="69"/>
      <c r="C34" s="70" t="s">
        <v>455</v>
      </c>
      <c r="D34" s="70" t="s">
        <v>453</v>
      </c>
      <c r="E34" s="70" t="s">
        <v>452</v>
      </c>
      <c r="F34" s="70" t="s">
        <v>455</v>
      </c>
      <c r="G34" s="70">
        <v>4600041171</v>
      </c>
      <c r="H34" s="69" t="s">
        <v>344</v>
      </c>
      <c r="I34" s="69">
        <v>256101</v>
      </c>
      <c r="J34" s="70" t="s">
        <v>343</v>
      </c>
      <c r="K34" s="66">
        <v>655</v>
      </c>
      <c r="L34" s="66">
        <f>B34*K34</f>
        <v>0</v>
      </c>
      <c r="M34" s="65" t="s">
        <v>342</v>
      </c>
      <c r="N34" s="64"/>
    </row>
    <row r="35" spans="1:14" s="113" customFormat="1" ht="20.399999999999999" hidden="1" x14ac:dyDescent="0.3">
      <c r="A35" s="64"/>
      <c r="B35" s="69"/>
      <c r="C35" s="70" t="s">
        <v>126</v>
      </c>
      <c r="D35" s="70" t="s">
        <v>453</v>
      </c>
      <c r="E35" s="70" t="s">
        <v>452</v>
      </c>
      <c r="F35" s="70" t="s">
        <v>126</v>
      </c>
      <c r="G35" s="70">
        <v>4600041171</v>
      </c>
      <c r="H35" s="69" t="s">
        <v>344</v>
      </c>
      <c r="I35" s="69">
        <v>256348</v>
      </c>
      <c r="J35" s="70" t="s">
        <v>343</v>
      </c>
      <c r="K35" s="66">
        <v>700</v>
      </c>
      <c r="L35" s="66">
        <f>B35*K35</f>
        <v>0</v>
      </c>
      <c r="M35" s="65" t="s">
        <v>342</v>
      </c>
      <c r="N35" s="64"/>
    </row>
    <row r="36" spans="1:14" s="63" customFormat="1" ht="20.399999999999999" hidden="1" x14ac:dyDescent="0.3">
      <c r="A36" s="64"/>
      <c r="B36" s="69"/>
      <c r="C36" s="69" t="s">
        <v>454</v>
      </c>
      <c r="D36" s="70" t="s">
        <v>453</v>
      </c>
      <c r="E36" s="70" t="s">
        <v>452</v>
      </c>
      <c r="F36" s="70" t="s">
        <v>125</v>
      </c>
      <c r="G36" s="70">
        <v>4600041171</v>
      </c>
      <c r="H36" s="69" t="s">
        <v>344</v>
      </c>
      <c r="I36" s="69">
        <v>256354</v>
      </c>
      <c r="J36" s="70" t="s">
        <v>343</v>
      </c>
      <c r="K36" s="66">
        <v>16700</v>
      </c>
      <c r="L36" s="66">
        <f>B36*K36</f>
        <v>0</v>
      </c>
      <c r="M36" s="65" t="s">
        <v>342</v>
      </c>
      <c r="N36" s="64"/>
    </row>
    <row r="37" spans="1:14" s="76" customFormat="1" x14ac:dyDescent="0.3">
      <c r="A37" s="111"/>
      <c r="B37" s="594" t="s">
        <v>451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5"/>
      <c r="M37" s="112"/>
      <c r="N37" s="111"/>
    </row>
    <row r="38" spans="1:14" s="76" customFormat="1" x14ac:dyDescent="0.2">
      <c r="A38" s="51">
        <v>4</v>
      </c>
      <c r="B38" s="47">
        <v>4</v>
      </c>
      <c r="C38" s="60" t="s">
        <v>450</v>
      </c>
      <c r="D38" s="60"/>
      <c r="E38" s="60"/>
      <c r="F38" s="60" t="s">
        <v>450</v>
      </c>
      <c r="G38" s="90" t="s">
        <v>448</v>
      </c>
      <c r="H38" s="47"/>
      <c r="I38" s="47"/>
      <c r="J38" s="60" t="s">
        <v>343</v>
      </c>
      <c r="K38" s="43">
        <v>1000</v>
      </c>
      <c r="L38" s="43">
        <f>B38*K38</f>
        <v>4000</v>
      </c>
      <c r="M38" s="72" t="s">
        <v>356</v>
      </c>
      <c r="N38" s="47"/>
    </row>
    <row r="39" spans="1:14" s="76" customFormat="1" x14ac:dyDescent="0.2">
      <c r="A39" s="51">
        <v>5</v>
      </c>
      <c r="B39" s="47">
        <v>1</v>
      </c>
      <c r="C39" s="60" t="s">
        <v>449</v>
      </c>
      <c r="D39" s="60"/>
      <c r="E39" s="60"/>
      <c r="F39" s="60" t="s">
        <v>449</v>
      </c>
      <c r="G39" s="90" t="s">
        <v>448</v>
      </c>
      <c r="H39" s="47"/>
      <c r="I39" s="47"/>
      <c r="J39" s="60" t="s">
        <v>343</v>
      </c>
      <c r="K39" s="43">
        <v>300</v>
      </c>
      <c r="L39" s="43">
        <f>B39*K39</f>
        <v>300</v>
      </c>
      <c r="M39" s="72" t="s">
        <v>356</v>
      </c>
      <c r="N39" s="47"/>
    </row>
    <row r="40" spans="1:14" s="76" customFormat="1" x14ac:dyDescent="0.3">
      <c r="A40" s="57"/>
      <c r="B40" s="585" t="s">
        <v>447</v>
      </c>
      <c r="C40" s="586"/>
      <c r="D40" s="586"/>
      <c r="E40" s="586"/>
      <c r="F40" s="586"/>
      <c r="G40" s="586"/>
      <c r="H40" s="586"/>
      <c r="I40" s="586"/>
      <c r="J40" s="586"/>
      <c r="K40" s="586"/>
      <c r="L40" s="587"/>
      <c r="M40" s="56"/>
      <c r="N40" s="55"/>
    </row>
    <row r="41" spans="1:14" s="76" customFormat="1" x14ac:dyDescent="0.3">
      <c r="A41" s="97"/>
      <c r="B41" s="599" t="s">
        <v>446</v>
      </c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96"/>
      <c r="N41" s="95"/>
    </row>
    <row r="42" spans="1:14" s="76" customFormat="1" ht="20.399999999999999" x14ac:dyDescent="0.2">
      <c r="A42" s="94">
        <v>6</v>
      </c>
      <c r="B42" s="93">
        <v>1</v>
      </c>
      <c r="C42" s="87" t="s">
        <v>445</v>
      </c>
      <c r="D42" s="90" t="s">
        <v>61</v>
      </c>
      <c r="E42" s="90" t="s">
        <v>61</v>
      </c>
      <c r="F42" s="90" t="s">
        <v>444</v>
      </c>
      <c r="G42" s="90">
        <v>4600048574</v>
      </c>
      <c r="H42" s="87" t="s">
        <v>443</v>
      </c>
      <c r="I42" s="110" t="s">
        <v>442</v>
      </c>
      <c r="J42" s="87" t="s">
        <v>343</v>
      </c>
      <c r="K42" s="602">
        <v>110000</v>
      </c>
      <c r="L42" s="588">
        <f>K42*B42</f>
        <v>110000</v>
      </c>
      <c r="M42" s="591" t="s">
        <v>342</v>
      </c>
      <c r="N42" s="596" t="s">
        <v>441</v>
      </c>
    </row>
    <row r="43" spans="1:14" s="76" customFormat="1" x14ac:dyDescent="0.2">
      <c r="A43" s="94">
        <v>7</v>
      </c>
      <c r="B43" s="93">
        <v>1</v>
      </c>
      <c r="C43" s="87" t="s">
        <v>440</v>
      </c>
      <c r="D43" s="90" t="s">
        <v>61</v>
      </c>
      <c r="E43" s="90" t="s">
        <v>61</v>
      </c>
      <c r="F43" s="90" t="s">
        <v>439</v>
      </c>
      <c r="G43" s="90">
        <v>4600048574</v>
      </c>
      <c r="H43" s="90" t="s">
        <v>438</v>
      </c>
      <c r="I43" s="110" t="s">
        <v>437</v>
      </c>
      <c r="J43" s="87" t="s">
        <v>343</v>
      </c>
      <c r="K43" s="603"/>
      <c r="L43" s="589"/>
      <c r="M43" s="592"/>
      <c r="N43" s="597"/>
    </row>
    <row r="44" spans="1:14" s="76" customFormat="1" ht="20.399999999999999" x14ac:dyDescent="0.2">
      <c r="A44" s="94">
        <v>8</v>
      </c>
      <c r="B44" s="93">
        <v>1</v>
      </c>
      <c r="C44" s="87" t="s">
        <v>69</v>
      </c>
      <c r="D44" s="90" t="s">
        <v>61</v>
      </c>
      <c r="E44" s="90" t="s">
        <v>61</v>
      </c>
      <c r="F44" s="87" t="s">
        <v>436</v>
      </c>
      <c r="G44" s="90">
        <v>4600048574</v>
      </c>
      <c r="H44" s="87" t="s">
        <v>435</v>
      </c>
      <c r="I44" s="110" t="s">
        <v>434</v>
      </c>
      <c r="J44" s="87" t="s">
        <v>343</v>
      </c>
      <c r="K44" s="604"/>
      <c r="L44" s="590"/>
      <c r="M44" s="593"/>
      <c r="N44" s="598"/>
    </row>
    <row r="45" spans="1:14" s="76" customFormat="1" x14ac:dyDescent="0.2">
      <c r="A45" s="108"/>
      <c r="B45" s="600" t="s">
        <v>433</v>
      </c>
      <c r="C45" s="600"/>
      <c r="D45" s="600"/>
      <c r="E45" s="600"/>
      <c r="F45" s="600"/>
      <c r="G45" s="600"/>
      <c r="H45" s="600"/>
      <c r="I45" s="600"/>
      <c r="J45" s="600"/>
      <c r="K45" s="600"/>
      <c r="L45" s="600"/>
      <c r="M45" s="107"/>
      <c r="N45" s="106"/>
    </row>
    <row r="46" spans="1:14" s="76" customFormat="1" ht="40.799999999999997" x14ac:dyDescent="0.2">
      <c r="A46" s="94">
        <v>9</v>
      </c>
      <c r="B46" s="93">
        <v>1</v>
      </c>
      <c r="C46" s="109" t="s">
        <v>432</v>
      </c>
      <c r="D46" s="109" t="s">
        <v>430</v>
      </c>
      <c r="E46" s="109" t="s">
        <v>430</v>
      </c>
      <c r="F46" s="109" t="s">
        <v>431</v>
      </c>
      <c r="G46" s="90"/>
      <c r="H46" s="89" t="s">
        <v>344</v>
      </c>
      <c r="I46" s="88">
        <v>225674</v>
      </c>
      <c r="J46" s="87" t="s">
        <v>343</v>
      </c>
      <c r="K46" s="102">
        <v>7500</v>
      </c>
      <c r="L46" s="85">
        <f>K46*B46</f>
        <v>7500</v>
      </c>
      <c r="M46" s="98" t="s">
        <v>342</v>
      </c>
      <c r="N46" s="94"/>
    </row>
    <row r="47" spans="1:14" s="76" customFormat="1" ht="40.799999999999997" x14ac:dyDescent="0.2">
      <c r="A47" s="94">
        <v>10</v>
      </c>
      <c r="B47" s="93">
        <v>1</v>
      </c>
      <c r="C47" s="109" t="s">
        <v>429</v>
      </c>
      <c r="D47" s="109" t="s">
        <v>430</v>
      </c>
      <c r="E47" s="109" t="s">
        <v>430</v>
      </c>
      <c r="F47" s="109" t="s">
        <v>429</v>
      </c>
      <c r="G47" s="90"/>
      <c r="H47" s="89"/>
      <c r="I47" s="88"/>
      <c r="J47" s="87" t="s">
        <v>343</v>
      </c>
      <c r="K47" s="102">
        <v>100</v>
      </c>
      <c r="L47" s="85">
        <f>K47*B47</f>
        <v>100</v>
      </c>
      <c r="M47" s="98" t="s">
        <v>342</v>
      </c>
      <c r="N47" s="94"/>
    </row>
    <row r="48" spans="1:14" s="76" customFormat="1" x14ac:dyDescent="0.2">
      <c r="A48" s="108"/>
      <c r="B48" s="600" t="s">
        <v>428</v>
      </c>
      <c r="C48" s="600"/>
      <c r="D48" s="600"/>
      <c r="E48" s="600"/>
      <c r="F48" s="600"/>
      <c r="G48" s="600"/>
      <c r="H48" s="600"/>
      <c r="I48" s="600"/>
      <c r="J48" s="600"/>
      <c r="K48" s="600"/>
      <c r="L48" s="600"/>
      <c r="M48" s="107"/>
      <c r="N48" s="106"/>
    </row>
    <row r="49" spans="1:14" s="76" customFormat="1" ht="30.6" x14ac:dyDescent="0.2">
      <c r="A49" s="94">
        <v>11</v>
      </c>
      <c r="B49" s="93">
        <v>1</v>
      </c>
      <c r="C49" s="91" t="s">
        <v>427</v>
      </c>
      <c r="D49" s="92" t="s">
        <v>421</v>
      </c>
      <c r="E49" s="90" t="s">
        <v>421</v>
      </c>
      <c r="F49" s="91" t="s">
        <v>426</v>
      </c>
      <c r="G49" s="90"/>
      <c r="H49" s="89"/>
      <c r="I49" s="88"/>
      <c r="J49" s="87" t="s">
        <v>343</v>
      </c>
      <c r="K49" s="86">
        <v>700</v>
      </c>
      <c r="L49" s="85">
        <f t="shared" ref="L49:L57" si="1">K49*B49</f>
        <v>700</v>
      </c>
      <c r="M49" s="98" t="s">
        <v>342</v>
      </c>
      <c r="N49" s="84" t="s">
        <v>425</v>
      </c>
    </row>
    <row r="50" spans="1:14" s="76" customFormat="1" x14ac:dyDescent="0.2">
      <c r="A50" s="94">
        <v>12</v>
      </c>
      <c r="B50" s="93">
        <v>1</v>
      </c>
      <c r="C50" s="92" t="s">
        <v>424</v>
      </c>
      <c r="D50" s="92" t="s">
        <v>421</v>
      </c>
      <c r="E50" s="90" t="s">
        <v>421</v>
      </c>
      <c r="F50" s="92" t="s">
        <v>424</v>
      </c>
      <c r="G50" s="90"/>
      <c r="H50" s="89"/>
      <c r="I50" s="88"/>
      <c r="J50" s="87" t="s">
        <v>343</v>
      </c>
      <c r="K50" s="86">
        <v>80</v>
      </c>
      <c r="L50" s="85">
        <f t="shared" si="1"/>
        <v>80</v>
      </c>
      <c r="M50" s="98" t="s">
        <v>342</v>
      </c>
      <c r="N50" s="94" t="s">
        <v>423</v>
      </c>
    </row>
    <row r="51" spans="1:14" s="76" customFormat="1" ht="30.6" x14ac:dyDescent="0.2">
      <c r="A51" s="94">
        <v>13</v>
      </c>
      <c r="B51" s="93">
        <v>1</v>
      </c>
      <c r="C51" s="105" t="s">
        <v>422</v>
      </c>
      <c r="D51" s="92" t="s">
        <v>421</v>
      </c>
      <c r="E51" s="90" t="s">
        <v>421</v>
      </c>
      <c r="F51" s="91" t="s">
        <v>420</v>
      </c>
      <c r="G51" s="90"/>
      <c r="H51" s="89"/>
      <c r="I51" s="88"/>
      <c r="J51" s="87" t="s">
        <v>343</v>
      </c>
      <c r="K51" s="86">
        <v>180</v>
      </c>
      <c r="L51" s="85">
        <f t="shared" si="1"/>
        <v>180</v>
      </c>
      <c r="M51" s="98" t="s">
        <v>342</v>
      </c>
      <c r="N51" s="94" t="s">
        <v>419</v>
      </c>
    </row>
    <row r="52" spans="1:14" s="76" customFormat="1" ht="40.799999999999997" x14ac:dyDescent="0.2">
      <c r="A52" s="94">
        <v>14</v>
      </c>
      <c r="B52" s="93">
        <v>1</v>
      </c>
      <c r="C52" s="103" t="s">
        <v>418</v>
      </c>
      <c r="D52" s="104" t="s">
        <v>410</v>
      </c>
      <c r="E52" s="104" t="s">
        <v>410</v>
      </c>
      <c r="F52" s="103" t="s">
        <v>418</v>
      </c>
      <c r="G52" s="90"/>
      <c r="H52" s="89"/>
      <c r="I52" s="88"/>
      <c r="J52" s="87" t="s">
        <v>343</v>
      </c>
      <c r="K52" s="102">
        <v>8400</v>
      </c>
      <c r="L52" s="85">
        <f t="shared" si="1"/>
        <v>8400</v>
      </c>
      <c r="M52" s="98" t="s">
        <v>342</v>
      </c>
      <c r="N52" s="94" t="s">
        <v>417</v>
      </c>
    </row>
    <row r="53" spans="1:14" s="76" customFormat="1" ht="20.399999999999999" x14ac:dyDescent="0.2">
      <c r="A53" s="94"/>
      <c r="B53" s="93">
        <v>1</v>
      </c>
      <c r="C53" s="103" t="s">
        <v>416</v>
      </c>
      <c r="D53" s="104" t="s">
        <v>410</v>
      </c>
      <c r="E53" s="104" t="s">
        <v>410</v>
      </c>
      <c r="F53" s="103" t="s">
        <v>415</v>
      </c>
      <c r="G53" s="90"/>
      <c r="H53" s="89"/>
      <c r="I53" s="88"/>
      <c r="J53" s="87" t="s">
        <v>343</v>
      </c>
      <c r="K53" s="102">
        <v>1000</v>
      </c>
      <c r="L53" s="85">
        <f t="shared" si="1"/>
        <v>1000</v>
      </c>
      <c r="M53" s="98" t="s">
        <v>342</v>
      </c>
      <c r="N53" s="94"/>
    </row>
    <row r="54" spans="1:14" s="76" customFormat="1" ht="20.399999999999999" x14ac:dyDescent="0.2">
      <c r="A54" s="94">
        <v>15</v>
      </c>
      <c r="B54" s="93">
        <v>10</v>
      </c>
      <c r="C54" s="101" t="s">
        <v>414</v>
      </c>
      <c r="D54" s="101" t="s">
        <v>410</v>
      </c>
      <c r="E54" s="101" t="s">
        <v>410</v>
      </c>
      <c r="F54" s="101" t="s">
        <v>414</v>
      </c>
      <c r="G54" s="87"/>
      <c r="H54" s="89"/>
      <c r="I54" s="100"/>
      <c r="J54" s="87" t="s">
        <v>343</v>
      </c>
      <c r="K54" s="99">
        <v>11.7</v>
      </c>
      <c r="L54" s="85">
        <f t="shared" si="1"/>
        <v>117</v>
      </c>
      <c r="M54" s="98" t="s">
        <v>342</v>
      </c>
      <c r="N54" s="94"/>
    </row>
    <row r="55" spans="1:14" s="76" customFormat="1" ht="20.399999999999999" x14ac:dyDescent="0.2">
      <c r="A55" s="94">
        <v>16</v>
      </c>
      <c r="B55" s="93">
        <v>2</v>
      </c>
      <c r="C55" s="101" t="s">
        <v>413</v>
      </c>
      <c r="D55" s="101" t="s">
        <v>410</v>
      </c>
      <c r="E55" s="101" t="s">
        <v>410</v>
      </c>
      <c r="F55" s="101" t="s">
        <v>413</v>
      </c>
      <c r="G55" s="87"/>
      <c r="H55" s="89"/>
      <c r="I55" s="100"/>
      <c r="J55" s="87" t="s">
        <v>343</v>
      </c>
      <c r="K55" s="99">
        <v>18</v>
      </c>
      <c r="L55" s="85">
        <f t="shared" si="1"/>
        <v>36</v>
      </c>
      <c r="M55" s="98" t="s">
        <v>342</v>
      </c>
      <c r="N55" s="94" t="s">
        <v>412</v>
      </c>
    </row>
    <row r="56" spans="1:14" s="76" customFormat="1" ht="20.399999999999999" x14ac:dyDescent="0.2">
      <c r="A56" s="94">
        <v>17</v>
      </c>
      <c r="B56" s="93">
        <v>10</v>
      </c>
      <c r="C56" s="101" t="s">
        <v>411</v>
      </c>
      <c r="D56" s="101" t="s">
        <v>410</v>
      </c>
      <c r="E56" s="101" t="s">
        <v>410</v>
      </c>
      <c r="F56" s="101" t="s">
        <v>411</v>
      </c>
      <c r="G56" s="87"/>
      <c r="H56" s="89"/>
      <c r="I56" s="100"/>
      <c r="J56" s="87" t="s">
        <v>343</v>
      </c>
      <c r="K56" s="99">
        <v>2</v>
      </c>
      <c r="L56" s="85">
        <f t="shared" si="1"/>
        <v>20</v>
      </c>
      <c r="M56" s="98" t="s">
        <v>342</v>
      </c>
      <c r="N56" s="94"/>
    </row>
    <row r="57" spans="1:14" s="76" customFormat="1" ht="20.399999999999999" x14ac:dyDescent="0.2">
      <c r="A57" s="94">
        <v>18</v>
      </c>
      <c r="B57" s="93">
        <v>1</v>
      </c>
      <c r="C57" s="101" t="s">
        <v>409</v>
      </c>
      <c r="D57" s="101" t="s">
        <v>410</v>
      </c>
      <c r="E57" s="101" t="s">
        <v>410</v>
      </c>
      <c r="F57" s="101" t="s">
        <v>409</v>
      </c>
      <c r="G57" s="87"/>
      <c r="H57" s="89"/>
      <c r="I57" s="100"/>
      <c r="J57" s="87" t="s">
        <v>343</v>
      </c>
      <c r="K57" s="99">
        <v>23</v>
      </c>
      <c r="L57" s="85">
        <f t="shared" si="1"/>
        <v>23</v>
      </c>
      <c r="M57" s="98" t="s">
        <v>342</v>
      </c>
      <c r="N57" s="94" t="s">
        <v>408</v>
      </c>
    </row>
    <row r="58" spans="1:14" s="76" customFormat="1" x14ac:dyDescent="0.3">
      <c r="A58" s="97"/>
      <c r="B58" s="599" t="s">
        <v>407</v>
      </c>
      <c r="C58" s="599"/>
      <c r="D58" s="599"/>
      <c r="E58" s="599"/>
      <c r="F58" s="599"/>
      <c r="G58" s="599"/>
      <c r="H58" s="599"/>
      <c r="I58" s="599"/>
      <c r="J58" s="599"/>
      <c r="K58" s="599"/>
      <c r="L58" s="599"/>
      <c r="M58" s="96"/>
      <c r="N58" s="95"/>
    </row>
    <row r="59" spans="1:14" s="76" customFormat="1" ht="20.399999999999999" x14ac:dyDescent="0.2">
      <c r="A59" s="94">
        <v>19</v>
      </c>
      <c r="B59" s="93">
        <v>1</v>
      </c>
      <c r="C59" s="92" t="s">
        <v>406</v>
      </c>
      <c r="D59" s="90" t="s">
        <v>405</v>
      </c>
      <c r="E59" s="90" t="s">
        <v>404</v>
      </c>
      <c r="F59" s="91" t="s">
        <v>403</v>
      </c>
      <c r="G59" s="90"/>
      <c r="H59" s="89"/>
      <c r="I59" s="88"/>
      <c r="J59" s="87" t="s">
        <v>343</v>
      </c>
      <c r="K59" s="86">
        <v>600</v>
      </c>
      <c r="L59" s="85">
        <f>K59*B59</f>
        <v>600</v>
      </c>
      <c r="M59" s="58" t="s">
        <v>356</v>
      </c>
      <c r="N59" s="84" t="s">
        <v>402</v>
      </c>
    </row>
    <row r="60" spans="1:14" s="76" customFormat="1" x14ac:dyDescent="0.3">
      <c r="A60" s="51">
        <v>20</v>
      </c>
      <c r="B60" s="82">
        <v>2</v>
      </c>
      <c r="C60" s="83" t="s">
        <v>401</v>
      </c>
      <c r="D60" s="82" t="s">
        <v>400</v>
      </c>
      <c r="E60" s="82" t="s">
        <v>400</v>
      </c>
      <c r="F60" s="83" t="s">
        <v>401</v>
      </c>
      <c r="G60" s="81"/>
      <c r="H60" s="82" t="s">
        <v>398</v>
      </c>
      <c r="I60" s="81"/>
      <c r="J60" s="60" t="s">
        <v>343</v>
      </c>
      <c r="K60" s="80">
        <v>30</v>
      </c>
      <c r="L60" s="79">
        <f>K60*B60</f>
        <v>60</v>
      </c>
      <c r="M60" s="58" t="s">
        <v>356</v>
      </c>
      <c r="N60" s="51"/>
    </row>
    <row r="61" spans="1:14" s="76" customFormat="1" x14ac:dyDescent="0.3">
      <c r="A61" s="51">
        <v>21</v>
      </c>
      <c r="B61" s="82">
        <v>1</v>
      </c>
      <c r="C61" s="83" t="s">
        <v>399</v>
      </c>
      <c r="D61" s="82" t="s">
        <v>400</v>
      </c>
      <c r="E61" s="82" t="s">
        <v>400</v>
      </c>
      <c r="F61" s="83" t="s">
        <v>399</v>
      </c>
      <c r="G61" s="81"/>
      <c r="H61" s="82" t="s">
        <v>398</v>
      </c>
      <c r="I61" s="81"/>
      <c r="J61" s="60" t="s">
        <v>343</v>
      </c>
      <c r="K61" s="80">
        <v>20</v>
      </c>
      <c r="L61" s="79">
        <f>K61*B61</f>
        <v>20</v>
      </c>
      <c r="M61" s="58" t="s">
        <v>356</v>
      </c>
      <c r="N61" s="51"/>
    </row>
    <row r="62" spans="1:14" s="76" customFormat="1" x14ac:dyDescent="0.3">
      <c r="A62" s="55"/>
      <c r="B62" s="601" t="s">
        <v>397</v>
      </c>
      <c r="C62" s="601"/>
      <c r="D62" s="601"/>
      <c r="E62" s="601"/>
      <c r="F62" s="601"/>
      <c r="G62" s="601"/>
      <c r="H62" s="601"/>
      <c r="I62" s="601"/>
      <c r="J62" s="601"/>
      <c r="K62" s="601"/>
      <c r="L62" s="601"/>
      <c r="M62" s="78"/>
      <c r="N62" s="77"/>
    </row>
    <row r="63" spans="1:14" s="76" customFormat="1" x14ac:dyDescent="0.3">
      <c r="A63" s="51">
        <v>22</v>
      </c>
      <c r="B63" s="47">
        <v>1000</v>
      </c>
      <c r="C63" s="47" t="s">
        <v>396</v>
      </c>
      <c r="D63" s="47" t="s">
        <v>85</v>
      </c>
      <c r="E63" s="47" t="s">
        <v>100</v>
      </c>
      <c r="F63" s="60" t="s">
        <v>395</v>
      </c>
      <c r="G63" s="47" t="s">
        <v>10</v>
      </c>
      <c r="H63" s="47" t="s">
        <v>373</v>
      </c>
      <c r="I63" s="47">
        <v>400646</v>
      </c>
      <c r="J63" s="60" t="s">
        <v>343</v>
      </c>
      <c r="K63" s="75">
        <v>25</v>
      </c>
      <c r="L63" s="73">
        <f t="shared" ref="L63:L73" si="2">K63*B63</f>
        <v>25000</v>
      </c>
      <c r="M63" s="72" t="s">
        <v>342</v>
      </c>
      <c r="N63" s="51" t="s">
        <v>352</v>
      </c>
    </row>
    <row r="64" spans="1:14" s="76" customFormat="1" x14ac:dyDescent="0.3">
      <c r="A64" s="51">
        <v>23</v>
      </c>
      <c r="B64" s="47">
        <v>1000</v>
      </c>
      <c r="C64" s="47" t="s">
        <v>394</v>
      </c>
      <c r="D64" s="47" t="s">
        <v>85</v>
      </c>
      <c r="E64" s="47" t="s">
        <v>100</v>
      </c>
      <c r="F64" s="60" t="s">
        <v>393</v>
      </c>
      <c r="G64" s="47" t="s">
        <v>10</v>
      </c>
      <c r="H64" s="47" t="s">
        <v>373</v>
      </c>
      <c r="I64" s="47">
        <v>404764</v>
      </c>
      <c r="J64" s="60" t="s">
        <v>343</v>
      </c>
      <c r="K64" s="75">
        <v>34</v>
      </c>
      <c r="L64" s="73">
        <f t="shared" si="2"/>
        <v>34000</v>
      </c>
      <c r="M64" s="72" t="s">
        <v>342</v>
      </c>
      <c r="N64" s="51" t="s">
        <v>352</v>
      </c>
    </row>
    <row r="65" spans="1:14" s="76" customFormat="1" x14ac:dyDescent="0.3">
      <c r="A65" s="51">
        <v>24</v>
      </c>
      <c r="B65" s="47">
        <v>50</v>
      </c>
      <c r="C65" s="47" t="s">
        <v>392</v>
      </c>
      <c r="D65" s="47" t="s">
        <v>85</v>
      </c>
      <c r="E65" s="47" t="s">
        <v>100</v>
      </c>
      <c r="F65" s="60" t="s">
        <v>391</v>
      </c>
      <c r="G65" s="47" t="s">
        <v>10</v>
      </c>
      <c r="H65" s="47" t="s">
        <v>373</v>
      </c>
      <c r="I65" s="47">
        <v>14474</v>
      </c>
      <c r="J65" s="60" t="s">
        <v>343</v>
      </c>
      <c r="K65" s="75">
        <v>45</v>
      </c>
      <c r="L65" s="73">
        <f t="shared" si="2"/>
        <v>2250</v>
      </c>
      <c r="M65" s="72" t="s">
        <v>342</v>
      </c>
      <c r="N65" s="51" t="s">
        <v>352</v>
      </c>
    </row>
    <row r="66" spans="1:14" s="76" customFormat="1" x14ac:dyDescent="0.3">
      <c r="A66" s="51">
        <v>25</v>
      </c>
      <c r="B66" s="47">
        <v>150</v>
      </c>
      <c r="C66" s="47" t="s">
        <v>390</v>
      </c>
      <c r="D66" s="47" t="s">
        <v>85</v>
      </c>
      <c r="E66" s="47" t="s">
        <v>100</v>
      </c>
      <c r="F66" s="60" t="s">
        <v>389</v>
      </c>
      <c r="G66" s="47" t="s">
        <v>10</v>
      </c>
      <c r="H66" s="47" t="s">
        <v>373</v>
      </c>
      <c r="I66" s="47">
        <v>404766</v>
      </c>
      <c r="J66" s="60" t="s">
        <v>343</v>
      </c>
      <c r="K66" s="75">
        <v>60</v>
      </c>
      <c r="L66" s="73">
        <f t="shared" si="2"/>
        <v>9000</v>
      </c>
      <c r="M66" s="72" t="s">
        <v>342</v>
      </c>
      <c r="N66" s="51" t="s">
        <v>352</v>
      </c>
    </row>
    <row r="67" spans="1:14" s="76" customFormat="1" ht="11.25" customHeight="1" x14ac:dyDescent="0.3">
      <c r="A67" s="51">
        <v>26</v>
      </c>
      <c r="B67" s="47">
        <v>500</v>
      </c>
      <c r="C67" s="47" t="s">
        <v>388</v>
      </c>
      <c r="D67" s="47" t="s">
        <v>85</v>
      </c>
      <c r="E67" s="47" t="s">
        <v>100</v>
      </c>
      <c r="F67" s="60" t="s">
        <v>387</v>
      </c>
      <c r="G67" s="47" t="s">
        <v>10</v>
      </c>
      <c r="H67" s="47" t="s">
        <v>373</v>
      </c>
      <c r="I67" s="47">
        <v>404761</v>
      </c>
      <c r="J67" s="60" t="s">
        <v>343</v>
      </c>
      <c r="K67" s="75">
        <v>60</v>
      </c>
      <c r="L67" s="73">
        <f t="shared" si="2"/>
        <v>30000</v>
      </c>
      <c r="M67" s="72" t="s">
        <v>342</v>
      </c>
      <c r="N67" s="51" t="s">
        <v>352</v>
      </c>
    </row>
    <row r="68" spans="1:14" s="76" customFormat="1" x14ac:dyDescent="0.3">
      <c r="A68" s="51">
        <v>27</v>
      </c>
      <c r="B68" s="47">
        <v>1000</v>
      </c>
      <c r="C68" s="47" t="s">
        <v>386</v>
      </c>
      <c r="D68" s="47" t="s">
        <v>85</v>
      </c>
      <c r="E68" s="47" t="s">
        <v>100</v>
      </c>
      <c r="F68" s="60" t="s">
        <v>385</v>
      </c>
      <c r="G68" s="47" t="s">
        <v>10</v>
      </c>
      <c r="H68" s="47" t="s">
        <v>373</v>
      </c>
      <c r="I68" s="47">
        <v>404118</v>
      </c>
      <c r="J68" s="60" t="s">
        <v>343</v>
      </c>
      <c r="K68" s="75">
        <v>80</v>
      </c>
      <c r="L68" s="73">
        <f t="shared" si="2"/>
        <v>80000</v>
      </c>
      <c r="M68" s="72" t="s">
        <v>342</v>
      </c>
      <c r="N68" s="51" t="s">
        <v>352</v>
      </c>
    </row>
    <row r="69" spans="1:14" s="62" customFormat="1" ht="20.399999999999999" x14ac:dyDescent="0.3">
      <c r="A69" s="51">
        <v>28</v>
      </c>
      <c r="B69" s="47">
        <v>30</v>
      </c>
      <c r="C69" s="47" t="s">
        <v>384</v>
      </c>
      <c r="D69" s="47" t="s">
        <v>85</v>
      </c>
      <c r="E69" s="47" t="s">
        <v>100</v>
      </c>
      <c r="F69" s="60" t="s">
        <v>383</v>
      </c>
      <c r="G69" s="47" t="s">
        <v>10</v>
      </c>
      <c r="H69" s="47" t="s">
        <v>373</v>
      </c>
      <c r="I69" s="47">
        <v>404123</v>
      </c>
      <c r="J69" s="60" t="s">
        <v>343</v>
      </c>
      <c r="K69" s="75">
        <v>30</v>
      </c>
      <c r="L69" s="73">
        <f t="shared" si="2"/>
        <v>900</v>
      </c>
      <c r="M69" s="72" t="s">
        <v>342</v>
      </c>
      <c r="N69" s="51" t="s">
        <v>352</v>
      </c>
    </row>
    <row r="70" spans="1:14" s="62" customFormat="1" ht="20.399999999999999" x14ac:dyDescent="0.3">
      <c r="A70" s="51">
        <v>29</v>
      </c>
      <c r="B70" s="47">
        <v>30</v>
      </c>
      <c r="C70" s="47" t="s">
        <v>382</v>
      </c>
      <c r="D70" s="47" t="s">
        <v>85</v>
      </c>
      <c r="E70" s="47" t="s">
        <v>100</v>
      </c>
      <c r="F70" s="60" t="s">
        <v>381</v>
      </c>
      <c r="G70" s="47" t="s">
        <v>10</v>
      </c>
      <c r="H70" s="47" t="s">
        <v>373</v>
      </c>
      <c r="I70" s="47">
        <v>403126</v>
      </c>
      <c r="J70" s="60" t="s">
        <v>343</v>
      </c>
      <c r="K70" s="75">
        <v>25</v>
      </c>
      <c r="L70" s="73">
        <f t="shared" si="2"/>
        <v>750</v>
      </c>
      <c r="M70" s="72" t="s">
        <v>342</v>
      </c>
      <c r="N70" s="51" t="s">
        <v>352</v>
      </c>
    </row>
    <row r="71" spans="1:14" s="62" customFormat="1" ht="40.799999999999997" x14ac:dyDescent="0.3">
      <c r="A71" s="51">
        <v>30</v>
      </c>
      <c r="B71" s="47">
        <v>30</v>
      </c>
      <c r="C71" s="47" t="s">
        <v>380</v>
      </c>
      <c r="D71" s="60" t="s">
        <v>379</v>
      </c>
      <c r="E71" s="60" t="s">
        <v>379</v>
      </c>
      <c r="F71" s="60" t="s">
        <v>378</v>
      </c>
      <c r="G71" s="47" t="s">
        <v>10</v>
      </c>
      <c r="H71" s="47" t="s">
        <v>344</v>
      </c>
      <c r="I71" s="74">
        <v>588799</v>
      </c>
      <c r="J71" s="60" t="s">
        <v>343</v>
      </c>
      <c r="K71" s="43">
        <v>90</v>
      </c>
      <c r="L71" s="73">
        <f t="shared" si="2"/>
        <v>2700</v>
      </c>
      <c r="M71" s="72" t="s">
        <v>342</v>
      </c>
      <c r="N71" s="51" t="s">
        <v>352</v>
      </c>
    </row>
    <row r="72" spans="1:14" s="62" customFormat="1" x14ac:dyDescent="0.3">
      <c r="A72" s="51">
        <v>31</v>
      </c>
      <c r="B72" s="47">
        <v>80</v>
      </c>
      <c r="C72" s="47" t="s">
        <v>377</v>
      </c>
      <c r="D72" s="47" t="s">
        <v>99</v>
      </c>
      <c r="E72" s="47" t="s">
        <v>100</v>
      </c>
      <c r="F72" s="60" t="s">
        <v>376</v>
      </c>
      <c r="G72" s="47" t="s">
        <v>10</v>
      </c>
      <c r="H72" s="47" t="s">
        <v>373</v>
      </c>
      <c r="I72" s="74">
        <v>168367</v>
      </c>
      <c r="J72" s="60" t="s">
        <v>343</v>
      </c>
      <c r="K72" s="73">
        <v>20</v>
      </c>
      <c r="L72" s="73">
        <f t="shared" si="2"/>
        <v>1600</v>
      </c>
      <c r="M72" s="72" t="s">
        <v>342</v>
      </c>
      <c r="N72" s="51"/>
    </row>
    <row r="73" spans="1:14" x14ac:dyDescent="0.3">
      <c r="A73" s="51">
        <v>32</v>
      </c>
      <c r="B73" s="47">
        <v>50</v>
      </c>
      <c r="C73" s="47" t="s">
        <v>375</v>
      </c>
      <c r="D73" s="47" t="s">
        <v>99</v>
      </c>
      <c r="E73" s="47" t="s">
        <v>100</v>
      </c>
      <c r="F73" s="60" t="s">
        <v>374</v>
      </c>
      <c r="G73" s="47" t="s">
        <v>10</v>
      </c>
      <c r="H73" s="47" t="s">
        <v>373</v>
      </c>
      <c r="I73" s="74">
        <v>168279</v>
      </c>
      <c r="J73" s="60" t="s">
        <v>343</v>
      </c>
      <c r="K73" s="73">
        <v>25</v>
      </c>
      <c r="L73" s="73">
        <f t="shared" si="2"/>
        <v>1250</v>
      </c>
      <c r="M73" s="72" t="s">
        <v>342</v>
      </c>
      <c r="N73" s="51"/>
    </row>
    <row r="74" spans="1:14" s="62" customFormat="1" x14ac:dyDescent="0.3">
      <c r="A74" s="57"/>
      <c r="B74" s="585" t="s">
        <v>372</v>
      </c>
      <c r="C74" s="586"/>
      <c r="D74" s="586"/>
      <c r="E74" s="586"/>
      <c r="F74" s="586"/>
      <c r="G74" s="586"/>
      <c r="H74" s="586"/>
      <c r="I74" s="586"/>
      <c r="J74" s="586"/>
      <c r="K74" s="586"/>
      <c r="L74" s="587"/>
      <c r="M74" s="56"/>
      <c r="N74" s="55"/>
    </row>
    <row r="75" spans="1:14" s="62" customFormat="1" ht="51" x14ac:dyDescent="0.3">
      <c r="A75" s="51">
        <v>33</v>
      </c>
      <c r="B75" s="61">
        <v>1</v>
      </c>
      <c r="C75" s="60" t="s">
        <v>371</v>
      </c>
      <c r="D75" s="47" t="s">
        <v>368</v>
      </c>
      <c r="E75" s="47" t="s">
        <v>368</v>
      </c>
      <c r="F75" s="60" t="s">
        <v>370</v>
      </c>
      <c r="G75" s="47">
        <v>4600036004</v>
      </c>
      <c r="H75" s="47" t="s">
        <v>344</v>
      </c>
      <c r="I75" s="47">
        <v>186950</v>
      </c>
      <c r="J75" s="45" t="s">
        <v>343</v>
      </c>
      <c r="K75" s="43">
        <v>7100</v>
      </c>
      <c r="L75" s="43">
        <f>K75*B75</f>
        <v>7100</v>
      </c>
      <c r="M75" s="72" t="s">
        <v>342</v>
      </c>
      <c r="N75" s="51"/>
    </row>
    <row r="76" spans="1:14" s="63" customFormat="1" ht="30.6" hidden="1" x14ac:dyDescent="0.3">
      <c r="A76" s="64"/>
      <c r="B76" s="71"/>
      <c r="C76" s="70" t="s">
        <v>369</v>
      </c>
      <c r="D76" s="69" t="s">
        <v>368</v>
      </c>
      <c r="E76" s="69" t="s">
        <v>368</v>
      </c>
      <c r="F76" s="70" t="s">
        <v>367</v>
      </c>
      <c r="G76" s="69">
        <v>4600036004</v>
      </c>
      <c r="H76" s="69" t="s">
        <v>344</v>
      </c>
      <c r="I76" s="69">
        <v>186961</v>
      </c>
      <c r="J76" s="68" t="s">
        <v>343</v>
      </c>
      <c r="K76" s="67">
        <v>6000</v>
      </c>
      <c r="L76" s="66">
        <f>K76*B76</f>
        <v>0</v>
      </c>
      <c r="M76" s="65" t="s">
        <v>342</v>
      </c>
      <c r="N76" s="64"/>
    </row>
    <row r="77" spans="1:14" s="62" customFormat="1" ht="27" customHeight="1" x14ac:dyDescent="0.3">
      <c r="A77" s="51">
        <v>34</v>
      </c>
      <c r="B77" s="61">
        <v>1</v>
      </c>
      <c r="C77" s="60" t="s">
        <v>365</v>
      </c>
      <c r="D77" s="60" t="s">
        <v>366</v>
      </c>
      <c r="E77" s="60" t="s">
        <v>366</v>
      </c>
      <c r="F77" s="60" t="s">
        <v>365</v>
      </c>
      <c r="G77" s="47" t="s">
        <v>361</v>
      </c>
      <c r="H77" s="60" t="s">
        <v>364</v>
      </c>
      <c r="I77" s="47" t="s">
        <v>29</v>
      </c>
      <c r="J77" s="45" t="s">
        <v>343</v>
      </c>
      <c r="K77" s="43">
        <v>13000</v>
      </c>
      <c r="L77" s="43">
        <f>K77*B77</f>
        <v>13000</v>
      </c>
      <c r="M77" s="72" t="s">
        <v>342</v>
      </c>
      <c r="N77" s="51"/>
    </row>
    <row r="78" spans="1:14" s="63" customFormat="1" hidden="1" x14ac:dyDescent="0.3">
      <c r="A78" s="64"/>
      <c r="B78" s="71"/>
      <c r="C78" s="69" t="s">
        <v>363</v>
      </c>
      <c r="D78" s="70" t="s">
        <v>172</v>
      </c>
      <c r="E78" s="70" t="s">
        <v>172</v>
      </c>
      <c r="F78" s="69" t="s">
        <v>362</v>
      </c>
      <c r="G78" s="69" t="s">
        <v>361</v>
      </c>
      <c r="H78" s="69"/>
      <c r="I78" s="69"/>
      <c r="J78" s="68" t="s">
        <v>343</v>
      </c>
      <c r="K78" s="67">
        <v>13000</v>
      </c>
      <c r="L78" s="66">
        <f>K78*B78</f>
        <v>0</v>
      </c>
      <c r="M78" s="65" t="s">
        <v>342</v>
      </c>
      <c r="N78" s="64"/>
    </row>
    <row r="79" spans="1:14" s="62" customFormat="1" x14ac:dyDescent="0.3">
      <c r="A79" s="57"/>
      <c r="B79" s="585" t="s">
        <v>360</v>
      </c>
      <c r="C79" s="586"/>
      <c r="D79" s="586"/>
      <c r="E79" s="586"/>
      <c r="F79" s="586"/>
      <c r="G79" s="586"/>
      <c r="H79" s="586"/>
      <c r="I79" s="586"/>
      <c r="J79" s="586"/>
      <c r="K79" s="586"/>
      <c r="L79" s="587"/>
      <c r="M79" s="56"/>
      <c r="N79" s="55"/>
    </row>
    <row r="80" spans="1:14" ht="20.399999999999999" x14ac:dyDescent="0.3">
      <c r="A80" s="51">
        <v>35</v>
      </c>
      <c r="B80" s="61"/>
      <c r="C80" s="47" t="s">
        <v>359</v>
      </c>
      <c r="D80" s="47"/>
      <c r="E80" s="47"/>
      <c r="F80" s="60" t="s">
        <v>358</v>
      </c>
      <c r="G80" s="47"/>
      <c r="H80" s="60" t="s">
        <v>357</v>
      </c>
      <c r="I80" s="47"/>
      <c r="J80" s="60"/>
      <c r="K80" s="59"/>
      <c r="L80" s="47"/>
      <c r="M80" s="58" t="s">
        <v>356</v>
      </c>
      <c r="N80" s="51"/>
    </row>
    <row r="81" spans="1:14" s="39" customFormat="1" x14ac:dyDescent="0.3">
      <c r="A81" s="57"/>
      <c r="B81" s="585" t="s">
        <v>355</v>
      </c>
      <c r="C81" s="586"/>
      <c r="D81" s="586"/>
      <c r="E81" s="586"/>
      <c r="F81" s="586"/>
      <c r="G81" s="586"/>
      <c r="H81" s="586"/>
      <c r="I81" s="586"/>
      <c r="J81" s="586"/>
      <c r="K81" s="586"/>
      <c r="L81" s="587"/>
      <c r="M81" s="56"/>
      <c r="N81" s="55"/>
    </row>
    <row r="82" spans="1:14" s="39" customFormat="1" ht="20.399999999999999" x14ac:dyDescent="0.2">
      <c r="A82" s="51">
        <v>36</v>
      </c>
      <c r="B82" s="46">
        <v>200</v>
      </c>
      <c r="C82" s="54" t="s">
        <v>354</v>
      </c>
      <c r="D82" s="50" t="s">
        <v>100</v>
      </c>
      <c r="E82" s="50" t="s">
        <v>100</v>
      </c>
      <c r="F82" s="49" t="s">
        <v>353</v>
      </c>
      <c r="G82" s="48" t="s">
        <v>82</v>
      </c>
      <c r="H82" s="46"/>
      <c r="I82" s="46"/>
      <c r="J82" s="45" t="s">
        <v>343</v>
      </c>
      <c r="K82" s="44">
        <v>25</v>
      </c>
      <c r="L82" s="43">
        <f>K82*B82</f>
        <v>5000</v>
      </c>
      <c r="M82" s="42" t="s">
        <v>342</v>
      </c>
      <c r="N82" s="51" t="s">
        <v>352</v>
      </c>
    </row>
    <row r="83" spans="1:14" s="39" customFormat="1" ht="20.399999999999999" x14ac:dyDescent="0.2">
      <c r="A83" s="51">
        <v>37</v>
      </c>
      <c r="B83" s="46">
        <v>200</v>
      </c>
      <c r="C83" s="53" t="s">
        <v>134</v>
      </c>
      <c r="D83" s="50" t="s">
        <v>100</v>
      </c>
      <c r="E83" s="50" t="s">
        <v>100</v>
      </c>
      <c r="F83" s="49" t="s">
        <v>351</v>
      </c>
      <c r="G83" s="48" t="s">
        <v>82</v>
      </c>
      <c r="H83" s="47" t="s">
        <v>344</v>
      </c>
      <c r="I83" s="46"/>
      <c r="J83" s="45" t="s">
        <v>343</v>
      </c>
      <c r="K83" s="44">
        <v>30</v>
      </c>
      <c r="L83" s="43">
        <f>K83*B83</f>
        <v>6000</v>
      </c>
      <c r="M83" s="42" t="s">
        <v>342</v>
      </c>
      <c r="N83" s="51" t="s">
        <v>350</v>
      </c>
    </row>
    <row r="84" spans="1:14" s="39" customFormat="1" x14ac:dyDescent="0.2">
      <c r="A84" s="51">
        <v>38</v>
      </c>
      <c r="B84" s="46">
        <v>1</v>
      </c>
      <c r="C84" s="52" t="s">
        <v>349</v>
      </c>
      <c r="D84" s="50" t="s">
        <v>100</v>
      </c>
      <c r="E84" s="50" t="s">
        <v>100</v>
      </c>
      <c r="F84" s="49" t="s">
        <v>348</v>
      </c>
      <c r="G84" s="48" t="s">
        <v>82</v>
      </c>
      <c r="H84" s="47" t="s">
        <v>344</v>
      </c>
      <c r="I84" s="46"/>
      <c r="J84" s="45" t="s">
        <v>343</v>
      </c>
      <c r="K84" s="44">
        <v>3500</v>
      </c>
      <c r="L84" s="43">
        <f>K84*B84</f>
        <v>3500</v>
      </c>
      <c r="M84" s="42" t="s">
        <v>342</v>
      </c>
      <c r="N84" s="41"/>
    </row>
    <row r="85" spans="1:14" s="39" customFormat="1" ht="30.6" x14ac:dyDescent="0.2">
      <c r="A85" s="51">
        <v>39</v>
      </c>
      <c r="B85" s="46">
        <v>1</v>
      </c>
      <c r="C85" s="46" t="s">
        <v>347</v>
      </c>
      <c r="D85" s="50" t="s">
        <v>346</v>
      </c>
      <c r="E85" s="50" t="s">
        <v>346</v>
      </c>
      <c r="F85" s="49" t="s">
        <v>345</v>
      </c>
      <c r="G85" s="48" t="s">
        <v>82</v>
      </c>
      <c r="H85" s="47" t="s">
        <v>344</v>
      </c>
      <c r="I85" s="46"/>
      <c r="J85" s="45" t="s">
        <v>343</v>
      </c>
      <c r="K85" s="44">
        <v>1000</v>
      </c>
      <c r="L85" s="43">
        <f>K85*B85</f>
        <v>1000</v>
      </c>
      <c r="M85" s="42" t="s">
        <v>342</v>
      </c>
      <c r="N85" s="41"/>
    </row>
    <row r="86" spans="1:14" s="39" customFormat="1" x14ac:dyDescent="0.3">
      <c r="A86" s="29"/>
      <c r="B86" s="29"/>
      <c r="C86" s="29"/>
      <c r="D86" s="29"/>
      <c r="E86" s="29"/>
      <c r="F86" s="33"/>
      <c r="G86" s="29"/>
      <c r="H86" s="29"/>
      <c r="I86" s="29"/>
      <c r="J86" s="33"/>
      <c r="K86" s="32"/>
      <c r="L86" s="31"/>
      <c r="M86" s="30"/>
      <c r="N86" s="30"/>
    </row>
    <row r="87" spans="1:14" s="39" customFormat="1" x14ac:dyDescent="0.3">
      <c r="A87" s="29"/>
      <c r="B87" s="29"/>
      <c r="C87" s="29"/>
      <c r="D87" s="29"/>
      <c r="E87" s="29"/>
      <c r="F87" s="33"/>
      <c r="G87" s="29"/>
      <c r="H87" s="29"/>
      <c r="I87" s="29"/>
      <c r="J87" s="33"/>
      <c r="K87" s="32"/>
      <c r="L87" s="31"/>
      <c r="M87" s="30"/>
      <c r="N87" s="30"/>
    </row>
    <row r="88" spans="1:14" s="39" customFormat="1" x14ac:dyDescent="0.3">
      <c r="A88" s="29"/>
      <c r="B88" s="29"/>
      <c r="C88" s="29"/>
      <c r="D88" s="29"/>
      <c r="E88" s="29"/>
      <c r="F88" s="33"/>
      <c r="G88" s="29"/>
      <c r="H88" s="29"/>
      <c r="I88" s="29"/>
      <c r="J88" s="33"/>
      <c r="K88" s="32"/>
      <c r="L88" s="34"/>
      <c r="M88" s="30"/>
      <c r="N88" s="30"/>
    </row>
    <row r="89" spans="1:14" s="39" customFormat="1" x14ac:dyDescent="0.3">
      <c r="A89" s="29"/>
      <c r="B89" s="29"/>
      <c r="C89" s="29"/>
      <c r="D89" s="29"/>
      <c r="E89" s="29"/>
      <c r="F89" s="33"/>
      <c r="G89" s="29"/>
      <c r="H89" s="29"/>
      <c r="I89" s="29"/>
      <c r="J89" s="33"/>
      <c r="K89" s="32"/>
      <c r="L89" s="31"/>
      <c r="M89" s="30"/>
      <c r="N89" s="30"/>
    </row>
    <row r="90" spans="1:14" s="39" customFormat="1" x14ac:dyDescent="0.3">
      <c r="A90" s="29"/>
      <c r="B90" s="29"/>
      <c r="C90" s="29"/>
      <c r="D90" s="29"/>
      <c r="E90" s="29"/>
      <c r="F90" s="33"/>
      <c r="G90" s="29"/>
      <c r="H90" s="29"/>
      <c r="I90" s="29"/>
      <c r="J90" s="33"/>
      <c r="K90" s="32"/>
      <c r="L90" s="31"/>
      <c r="M90" s="30"/>
      <c r="N90" s="30"/>
    </row>
    <row r="91" spans="1:14" s="39" customFormat="1" x14ac:dyDescent="0.3">
      <c r="A91" s="29"/>
      <c r="B91" s="29"/>
      <c r="C91" s="29"/>
      <c r="D91" s="29"/>
      <c r="E91" s="29"/>
      <c r="F91" s="33"/>
      <c r="G91" s="29"/>
      <c r="H91" s="29"/>
      <c r="I91" s="29"/>
      <c r="J91" s="33"/>
      <c r="K91" s="32"/>
      <c r="L91" s="31"/>
      <c r="M91" s="30"/>
      <c r="N91" s="30"/>
    </row>
    <row r="92" spans="1:14" s="39" customFormat="1" x14ac:dyDescent="0.3">
      <c r="F92" s="38"/>
      <c r="J92" s="38"/>
      <c r="K92" s="37"/>
      <c r="L92" s="36"/>
      <c r="M92" s="35"/>
      <c r="N92" s="35"/>
    </row>
    <row r="93" spans="1:14" s="39" customFormat="1" x14ac:dyDescent="0.3">
      <c r="F93" s="38"/>
      <c r="J93" s="38"/>
      <c r="K93" s="37"/>
      <c r="L93" s="36"/>
      <c r="M93" s="35"/>
      <c r="N93" s="35"/>
    </row>
    <row r="94" spans="1:14" s="39" customFormat="1" x14ac:dyDescent="0.3">
      <c r="F94" s="38"/>
      <c r="J94" s="38"/>
      <c r="K94" s="37"/>
      <c r="L94" s="36"/>
      <c r="M94" s="35"/>
      <c r="N94" s="35"/>
    </row>
    <row r="95" spans="1:14" s="39" customFormat="1" x14ac:dyDescent="0.3">
      <c r="F95" s="38"/>
      <c r="J95" s="38"/>
      <c r="K95" s="37"/>
      <c r="L95" s="40">
        <f>SUM(L22:L31,L38:L39,L42,L46:L47,L49:L57,L59:L61,L63:L73,L75:L78,L82:L85)</f>
        <v>364236</v>
      </c>
      <c r="M95" s="35"/>
      <c r="N95" s="35"/>
    </row>
    <row r="96" spans="1:14" s="39" customFormat="1" x14ac:dyDescent="0.3">
      <c r="F96" s="38"/>
      <c r="J96" s="38"/>
      <c r="K96" s="37"/>
      <c r="L96" s="36"/>
      <c r="M96" s="35"/>
      <c r="N96" s="35"/>
    </row>
    <row r="97" spans="6:14" s="39" customFormat="1" x14ac:dyDescent="0.3">
      <c r="F97" s="38"/>
      <c r="J97" s="38"/>
      <c r="K97" s="37"/>
      <c r="L97" s="36"/>
      <c r="M97" s="35"/>
      <c r="N97" s="35"/>
    </row>
    <row r="98" spans="6:14" s="39" customFormat="1" x14ac:dyDescent="0.3">
      <c r="F98" s="38"/>
      <c r="J98" s="38"/>
      <c r="K98" s="37"/>
      <c r="L98" s="36"/>
      <c r="M98" s="35"/>
      <c r="N98" s="35"/>
    </row>
    <row r="99" spans="6:14" s="39" customFormat="1" x14ac:dyDescent="0.3">
      <c r="F99" s="38"/>
      <c r="J99" s="38"/>
      <c r="K99" s="37"/>
      <c r="L99" s="36"/>
      <c r="M99" s="35"/>
      <c r="N99" s="35"/>
    </row>
    <row r="100" spans="6:14" s="39" customFormat="1" x14ac:dyDescent="0.3">
      <c r="F100" s="38"/>
      <c r="J100" s="38"/>
      <c r="K100" s="37"/>
      <c r="L100" s="36"/>
      <c r="M100" s="35"/>
      <c r="N100" s="35"/>
    </row>
    <row r="101" spans="6:14" s="39" customFormat="1" x14ac:dyDescent="0.3">
      <c r="F101" s="38"/>
      <c r="J101" s="38"/>
      <c r="K101" s="37"/>
      <c r="L101" s="36"/>
      <c r="M101" s="35"/>
      <c r="N101" s="35"/>
    </row>
    <row r="102" spans="6:14" s="39" customFormat="1" x14ac:dyDescent="0.3">
      <c r="F102" s="38"/>
      <c r="J102" s="38"/>
      <c r="K102" s="37"/>
      <c r="L102" s="36"/>
      <c r="M102" s="35"/>
      <c r="N102" s="35"/>
    </row>
    <row r="103" spans="6:14" s="39" customFormat="1" x14ac:dyDescent="0.3">
      <c r="F103" s="38"/>
      <c r="J103" s="38"/>
      <c r="K103" s="37"/>
      <c r="L103" s="36"/>
      <c r="M103" s="35"/>
      <c r="N103" s="35"/>
    </row>
    <row r="104" spans="6:14" s="39" customFormat="1" x14ac:dyDescent="0.3">
      <c r="F104" s="38"/>
      <c r="J104" s="38"/>
      <c r="K104" s="37"/>
      <c r="L104" s="36"/>
      <c r="M104" s="35"/>
      <c r="N104" s="35"/>
    </row>
    <row r="105" spans="6:14" s="39" customFormat="1" x14ac:dyDescent="0.3">
      <c r="F105" s="38"/>
      <c r="J105" s="38"/>
      <c r="K105" s="37"/>
      <c r="L105" s="36"/>
      <c r="M105" s="35"/>
      <c r="N105" s="35"/>
    </row>
    <row r="106" spans="6:14" s="39" customFormat="1" x14ac:dyDescent="0.3">
      <c r="F106" s="38"/>
      <c r="J106" s="38"/>
      <c r="K106" s="37"/>
      <c r="L106" s="36"/>
      <c r="M106" s="35"/>
      <c r="N106" s="35"/>
    </row>
    <row r="107" spans="6:14" s="39" customFormat="1" x14ac:dyDescent="0.3">
      <c r="F107" s="38"/>
      <c r="J107" s="38"/>
      <c r="K107" s="37"/>
      <c r="L107" s="36"/>
      <c r="M107" s="35"/>
      <c r="N107" s="35"/>
    </row>
    <row r="108" spans="6:14" s="39" customFormat="1" x14ac:dyDescent="0.3">
      <c r="F108" s="38"/>
      <c r="J108" s="38"/>
      <c r="K108" s="37"/>
      <c r="L108" s="36"/>
      <c r="M108" s="35"/>
      <c r="N108" s="35"/>
    </row>
    <row r="109" spans="6:14" s="39" customFormat="1" x14ac:dyDescent="0.3">
      <c r="F109" s="38"/>
      <c r="J109" s="38"/>
      <c r="K109" s="37"/>
      <c r="L109" s="36"/>
      <c r="M109" s="35"/>
      <c r="N109" s="35"/>
    </row>
    <row r="110" spans="6:14" s="39" customFormat="1" x14ac:dyDescent="0.3">
      <c r="F110" s="38"/>
      <c r="J110" s="38"/>
      <c r="K110" s="37"/>
      <c r="L110" s="36"/>
      <c r="M110" s="35"/>
      <c r="N110" s="35"/>
    </row>
    <row r="111" spans="6:14" s="39" customFormat="1" x14ac:dyDescent="0.3">
      <c r="F111" s="38"/>
      <c r="J111" s="38"/>
      <c r="K111" s="37"/>
      <c r="L111" s="36"/>
      <c r="M111" s="35"/>
      <c r="N111" s="35"/>
    </row>
    <row r="112" spans="6:14" s="39" customFormat="1" x14ac:dyDescent="0.3">
      <c r="F112" s="38"/>
      <c r="J112" s="38"/>
      <c r="K112" s="37"/>
      <c r="L112" s="36"/>
      <c r="M112" s="35"/>
      <c r="N112" s="35"/>
    </row>
    <row r="113" spans="6:14" s="39" customFormat="1" x14ac:dyDescent="0.3">
      <c r="F113" s="38"/>
      <c r="J113" s="38"/>
      <c r="K113" s="37"/>
      <c r="L113" s="36"/>
      <c r="M113" s="35"/>
      <c r="N113" s="35"/>
    </row>
    <row r="114" spans="6:14" s="39" customFormat="1" x14ac:dyDescent="0.3">
      <c r="F114" s="38"/>
      <c r="J114" s="38"/>
      <c r="K114" s="37"/>
      <c r="L114" s="36"/>
      <c r="M114" s="35"/>
      <c r="N114" s="35"/>
    </row>
    <row r="115" spans="6:14" s="39" customFormat="1" x14ac:dyDescent="0.3">
      <c r="F115" s="38"/>
      <c r="J115" s="38"/>
      <c r="K115" s="37"/>
      <c r="L115" s="36"/>
      <c r="M115" s="35"/>
      <c r="N115" s="35"/>
    </row>
    <row r="116" spans="6:14" s="39" customFormat="1" x14ac:dyDescent="0.3">
      <c r="F116" s="38"/>
      <c r="J116" s="38"/>
      <c r="K116" s="37"/>
      <c r="L116" s="36"/>
      <c r="M116" s="35"/>
      <c r="N116" s="35"/>
    </row>
    <row r="117" spans="6:14" s="39" customFormat="1" x14ac:dyDescent="0.3">
      <c r="F117" s="38"/>
      <c r="J117" s="38"/>
      <c r="K117" s="37"/>
      <c r="L117" s="36"/>
      <c r="M117" s="35"/>
      <c r="N117" s="35"/>
    </row>
    <row r="118" spans="6:14" s="39" customFormat="1" x14ac:dyDescent="0.3">
      <c r="F118" s="38"/>
      <c r="J118" s="38"/>
      <c r="K118" s="37"/>
      <c r="L118" s="36"/>
      <c r="M118" s="35"/>
      <c r="N118" s="35"/>
    </row>
    <row r="119" spans="6:14" s="39" customFormat="1" x14ac:dyDescent="0.3">
      <c r="F119" s="38"/>
      <c r="J119" s="38"/>
      <c r="K119" s="37"/>
      <c r="L119" s="36"/>
      <c r="M119" s="35"/>
      <c r="N119" s="35"/>
    </row>
    <row r="120" spans="6:14" s="39" customFormat="1" x14ac:dyDescent="0.3">
      <c r="F120" s="38"/>
      <c r="J120" s="38"/>
      <c r="K120" s="37"/>
      <c r="L120" s="36"/>
      <c r="M120" s="35"/>
      <c r="N120" s="35"/>
    </row>
    <row r="121" spans="6:14" s="39" customFormat="1" x14ac:dyDescent="0.3">
      <c r="F121" s="38"/>
      <c r="J121" s="38"/>
      <c r="K121" s="37"/>
      <c r="L121" s="36"/>
      <c r="M121" s="35"/>
      <c r="N121" s="35"/>
    </row>
    <row r="122" spans="6:14" s="39" customFormat="1" x14ac:dyDescent="0.3">
      <c r="F122" s="38"/>
      <c r="J122" s="38"/>
      <c r="K122" s="37"/>
      <c r="L122" s="36"/>
      <c r="M122" s="35"/>
      <c r="N122" s="35"/>
    </row>
    <row r="123" spans="6:14" s="39" customFormat="1" x14ac:dyDescent="0.3">
      <c r="F123" s="38"/>
      <c r="J123" s="38"/>
      <c r="K123" s="37"/>
      <c r="L123" s="36"/>
      <c r="M123" s="35"/>
      <c r="N123" s="35"/>
    </row>
    <row r="124" spans="6:14" s="39" customFormat="1" x14ac:dyDescent="0.3">
      <c r="F124" s="38"/>
      <c r="J124" s="38"/>
      <c r="K124" s="37"/>
      <c r="L124" s="36"/>
      <c r="M124" s="35"/>
      <c r="N124" s="35"/>
    </row>
    <row r="125" spans="6:14" s="39" customFormat="1" x14ac:dyDescent="0.3">
      <c r="F125" s="38"/>
      <c r="J125" s="38"/>
      <c r="K125" s="37"/>
      <c r="L125" s="36"/>
      <c r="M125" s="35"/>
      <c r="N125" s="35"/>
    </row>
    <row r="126" spans="6:14" s="39" customFormat="1" x14ac:dyDescent="0.3">
      <c r="F126" s="38"/>
      <c r="J126" s="38"/>
      <c r="K126" s="37"/>
      <c r="L126" s="36"/>
      <c r="M126" s="35"/>
      <c r="N126" s="35"/>
    </row>
    <row r="127" spans="6:14" s="39" customFormat="1" x14ac:dyDescent="0.3">
      <c r="F127" s="38"/>
      <c r="J127" s="38"/>
      <c r="K127" s="37"/>
      <c r="L127" s="36"/>
      <c r="M127" s="35"/>
      <c r="N127" s="35"/>
    </row>
    <row r="128" spans="6:14" s="39" customFormat="1" x14ac:dyDescent="0.3">
      <c r="F128" s="38"/>
      <c r="J128" s="38"/>
      <c r="K128" s="37"/>
      <c r="L128" s="36"/>
      <c r="M128" s="35"/>
      <c r="N128" s="35"/>
    </row>
    <row r="129" spans="6:14" s="39" customFormat="1" x14ac:dyDescent="0.3">
      <c r="F129" s="38"/>
      <c r="J129" s="38"/>
      <c r="K129" s="37"/>
      <c r="L129" s="36"/>
      <c r="M129" s="35"/>
      <c r="N129" s="35"/>
    </row>
    <row r="130" spans="6:14" s="39" customFormat="1" x14ac:dyDescent="0.3">
      <c r="F130" s="38"/>
      <c r="J130" s="38"/>
      <c r="K130" s="37"/>
      <c r="L130" s="36"/>
      <c r="M130" s="35"/>
      <c r="N130" s="35"/>
    </row>
    <row r="131" spans="6:14" s="39" customFormat="1" x14ac:dyDescent="0.3">
      <c r="F131" s="38"/>
      <c r="J131" s="38"/>
      <c r="K131" s="37"/>
      <c r="L131" s="36"/>
      <c r="M131" s="35"/>
      <c r="N131" s="35"/>
    </row>
    <row r="132" spans="6:14" s="39" customFormat="1" x14ac:dyDescent="0.3">
      <c r="F132" s="38"/>
      <c r="J132" s="38"/>
      <c r="K132" s="37"/>
      <c r="L132" s="36"/>
      <c r="M132" s="35"/>
      <c r="N132" s="35"/>
    </row>
    <row r="133" spans="6:14" s="39" customFormat="1" x14ac:dyDescent="0.3">
      <c r="F133" s="38"/>
      <c r="J133" s="38"/>
      <c r="K133" s="37"/>
      <c r="L133" s="36"/>
      <c r="M133" s="35"/>
      <c r="N133" s="35"/>
    </row>
    <row r="134" spans="6:14" s="39" customFormat="1" x14ac:dyDescent="0.3">
      <c r="F134" s="38"/>
      <c r="J134" s="38"/>
      <c r="K134" s="37"/>
      <c r="L134" s="36"/>
      <c r="M134" s="35"/>
      <c r="N134" s="35"/>
    </row>
    <row r="135" spans="6:14" s="39" customFormat="1" x14ac:dyDescent="0.3">
      <c r="F135" s="38"/>
      <c r="J135" s="38"/>
      <c r="K135" s="37"/>
      <c r="L135" s="36"/>
      <c r="M135" s="35"/>
      <c r="N135" s="35"/>
    </row>
    <row r="136" spans="6:14" s="39" customFormat="1" x14ac:dyDescent="0.3">
      <c r="F136" s="38"/>
      <c r="J136" s="38"/>
      <c r="K136" s="37"/>
      <c r="L136" s="36"/>
      <c r="M136" s="35"/>
      <c r="N136" s="35"/>
    </row>
    <row r="137" spans="6:14" s="39" customFormat="1" x14ac:dyDescent="0.3">
      <c r="F137" s="38"/>
      <c r="J137" s="38"/>
      <c r="K137" s="37"/>
      <c r="L137" s="36"/>
      <c r="M137" s="35"/>
      <c r="N137" s="35"/>
    </row>
    <row r="138" spans="6:14" s="39" customFormat="1" x14ac:dyDescent="0.3">
      <c r="F138" s="38"/>
      <c r="J138" s="38"/>
      <c r="K138" s="37"/>
      <c r="L138" s="36"/>
      <c r="M138" s="35"/>
      <c r="N138" s="35"/>
    </row>
    <row r="139" spans="6:14" s="39" customFormat="1" x14ac:dyDescent="0.3">
      <c r="F139" s="38"/>
      <c r="J139" s="38"/>
      <c r="K139" s="37"/>
      <c r="L139" s="36"/>
      <c r="M139" s="35"/>
      <c r="N139" s="35"/>
    </row>
    <row r="140" spans="6:14" s="39" customFormat="1" x14ac:dyDescent="0.3">
      <c r="F140" s="38"/>
      <c r="J140" s="38"/>
      <c r="K140" s="37"/>
      <c r="L140" s="36"/>
      <c r="M140" s="35"/>
      <c r="N140" s="35"/>
    </row>
    <row r="141" spans="6:14" s="39" customFormat="1" x14ac:dyDescent="0.3">
      <c r="F141" s="38"/>
      <c r="J141" s="38"/>
      <c r="K141" s="37"/>
      <c r="L141" s="36"/>
      <c r="M141" s="35"/>
      <c r="N141" s="35"/>
    </row>
    <row r="142" spans="6:14" s="39" customFormat="1" x14ac:dyDescent="0.3">
      <c r="F142" s="38"/>
      <c r="J142" s="38"/>
      <c r="K142" s="37"/>
      <c r="L142" s="36"/>
      <c r="M142" s="35"/>
      <c r="N142" s="35"/>
    </row>
    <row r="143" spans="6:14" s="39" customFormat="1" x14ac:dyDescent="0.3">
      <c r="F143" s="38"/>
      <c r="J143" s="38"/>
      <c r="K143" s="37"/>
      <c r="L143" s="36"/>
      <c r="M143" s="35"/>
      <c r="N143" s="35"/>
    </row>
    <row r="144" spans="6:14" s="39" customFormat="1" x14ac:dyDescent="0.3">
      <c r="F144" s="38"/>
      <c r="J144" s="38"/>
      <c r="K144" s="37"/>
      <c r="L144" s="36"/>
      <c r="M144" s="35"/>
      <c r="N144" s="35"/>
    </row>
    <row r="145" spans="6:14" s="39" customFormat="1" x14ac:dyDescent="0.3">
      <c r="F145" s="38"/>
      <c r="J145" s="38"/>
      <c r="K145" s="37"/>
      <c r="L145" s="36"/>
      <c r="M145" s="35"/>
      <c r="N145" s="35"/>
    </row>
    <row r="146" spans="6:14" s="39" customFormat="1" x14ac:dyDescent="0.3">
      <c r="F146" s="38"/>
      <c r="J146" s="38"/>
      <c r="K146" s="37"/>
      <c r="L146" s="36"/>
      <c r="M146" s="35"/>
      <c r="N146" s="35"/>
    </row>
    <row r="147" spans="6:14" s="39" customFormat="1" x14ac:dyDescent="0.3">
      <c r="F147" s="38"/>
      <c r="J147" s="38"/>
      <c r="K147" s="37"/>
      <c r="L147" s="36"/>
      <c r="M147" s="35"/>
      <c r="N147" s="35"/>
    </row>
    <row r="148" spans="6:14" s="39" customFormat="1" x14ac:dyDescent="0.3">
      <c r="F148" s="38"/>
      <c r="J148" s="38"/>
      <c r="K148" s="37"/>
      <c r="L148" s="36"/>
      <c r="M148" s="35"/>
      <c r="N148" s="35"/>
    </row>
    <row r="149" spans="6:14" s="39" customFormat="1" x14ac:dyDescent="0.3">
      <c r="F149" s="38"/>
      <c r="J149" s="38"/>
      <c r="K149" s="37"/>
      <c r="L149" s="36"/>
      <c r="M149" s="35"/>
      <c r="N149" s="35"/>
    </row>
    <row r="150" spans="6:14" s="39" customFormat="1" x14ac:dyDescent="0.3">
      <c r="F150" s="38"/>
      <c r="J150" s="38"/>
      <c r="K150" s="37"/>
      <c r="L150" s="36"/>
      <c r="M150" s="35"/>
      <c r="N150" s="35"/>
    </row>
    <row r="151" spans="6:14" s="39" customFormat="1" x14ac:dyDescent="0.3">
      <c r="F151" s="38"/>
      <c r="J151" s="38"/>
      <c r="K151" s="37"/>
      <c r="L151" s="36"/>
      <c r="M151" s="35"/>
      <c r="N151" s="35"/>
    </row>
    <row r="152" spans="6:14" s="39" customFormat="1" x14ac:dyDescent="0.3">
      <c r="F152" s="38"/>
      <c r="J152" s="38"/>
      <c r="K152" s="37"/>
      <c r="L152" s="36"/>
      <c r="M152" s="35"/>
      <c r="N152" s="35"/>
    </row>
    <row r="153" spans="6:14" s="39" customFormat="1" x14ac:dyDescent="0.3">
      <c r="F153" s="38"/>
      <c r="J153" s="38"/>
      <c r="K153" s="37"/>
      <c r="L153" s="36"/>
      <c r="M153" s="35"/>
      <c r="N153" s="35"/>
    </row>
    <row r="154" spans="6:14" s="39" customFormat="1" x14ac:dyDescent="0.3">
      <c r="F154" s="38"/>
      <c r="J154" s="38"/>
      <c r="K154" s="37"/>
      <c r="L154" s="36"/>
      <c r="M154" s="35"/>
      <c r="N154" s="35"/>
    </row>
    <row r="155" spans="6:14" s="39" customFormat="1" x14ac:dyDescent="0.3">
      <c r="F155" s="38"/>
      <c r="J155" s="38"/>
      <c r="K155" s="37"/>
      <c r="L155" s="36"/>
      <c r="M155" s="35"/>
      <c r="N155" s="35"/>
    </row>
    <row r="156" spans="6:14" s="39" customFormat="1" x14ac:dyDescent="0.3">
      <c r="F156" s="38"/>
      <c r="J156" s="38"/>
      <c r="K156" s="37"/>
      <c r="L156" s="36"/>
      <c r="M156" s="35"/>
      <c r="N156" s="35"/>
    </row>
    <row r="157" spans="6:14" s="39" customFormat="1" x14ac:dyDescent="0.3">
      <c r="F157" s="38"/>
      <c r="J157" s="38"/>
      <c r="K157" s="37"/>
      <c r="L157" s="36"/>
      <c r="M157" s="35"/>
      <c r="N157" s="35"/>
    </row>
    <row r="158" spans="6:14" s="39" customFormat="1" x14ac:dyDescent="0.3">
      <c r="F158" s="38"/>
      <c r="J158" s="38"/>
      <c r="K158" s="37"/>
      <c r="L158" s="36"/>
      <c r="M158" s="35"/>
      <c r="N158" s="35"/>
    </row>
    <row r="159" spans="6:14" s="39" customFormat="1" x14ac:dyDescent="0.3">
      <c r="F159" s="38"/>
      <c r="J159" s="38"/>
      <c r="K159" s="37"/>
      <c r="L159" s="36"/>
      <c r="M159" s="35"/>
      <c r="N159" s="35"/>
    </row>
    <row r="160" spans="6:14" s="39" customFormat="1" x14ac:dyDescent="0.3">
      <c r="F160" s="38"/>
      <c r="J160" s="38"/>
      <c r="K160" s="37"/>
      <c r="L160" s="36"/>
      <c r="M160" s="35"/>
      <c r="N160" s="35"/>
    </row>
    <row r="161" spans="6:14" s="39" customFormat="1" x14ac:dyDescent="0.3">
      <c r="F161" s="38"/>
      <c r="J161" s="38"/>
      <c r="K161" s="37"/>
      <c r="L161" s="36"/>
      <c r="M161" s="35"/>
      <c r="N161" s="35"/>
    </row>
    <row r="162" spans="6:14" s="39" customFormat="1" x14ac:dyDescent="0.3">
      <c r="F162" s="38"/>
      <c r="J162" s="38"/>
      <c r="K162" s="37"/>
      <c r="L162" s="36"/>
      <c r="M162" s="35"/>
      <c r="N162" s="35"/>
    </row>
    <row r="163" spans="6:14" s="39" customFormat="1" x14ac:dyDescent="0.3">
      <c r="F163" s="38"/>
      <c r="J163" s="38"/>
      <c r="K163" s="37"/>
      <c r="L163" s="36"/>
      <c r="M163" s="35"/>
      <c r="N163" s="35"/>
    </row>
    <row r="164" spans="6:14" s="39" customFormat="1" x14ac:dyDescent="0.3">
      <c r="F164" s="38"/>
      <c r="J164" s="38"/>
      <c r="K164" s="37"/>
      <c r="L164" s="36"/>
      <c r="M164" s="35"/>
      <c r="N164" s="35"/>
    </row>
    <row r="165" spans="6:14" s="39" customFormat="1" x14ac:dyDescent="0.3">
      <c r="F165" s="38"/>
      <c r="J165" s="38"/>
      <c r="K165" s="37"/>
      <c r="L165" s="36"/>
      <c r="M165" s="35"/>
      <c r="N165" s="35"/>
    </row>
    <row r="166" spans="6:14" s="39" customFormat="1" x14ac:dyDescent="0.3">
      <c r="F166" s="38"/>
      <c r="J166" s="38"/>
      <c r="K166" s="37"/>
      <c r="L166" s="36"/>
      <c r="M166" s="35"/>
      <c r="N166" s="35"/>
    </row>
    <row r="167" spans="6:14" s="39" customFormat="1" x14ac:dyDescent="0.3">
      <c r="F167" s="38"/>
      <c r="J167" s="38"/>
      <c r="K167" s="37"/>
      <c r="L167" s="36"/>
      <c r="M167" s="35"/>
      <c r="N167" s="35"/>
    </row>
    <row r="168" spans="6:14" s="39" customFormat="1" x14ac:dyDescent="0.3">
      <c r="F168" s="38"/>
      <c r="J168" s="38"/>
      <c r="K168" s="37"/>
      <c r="L168" s="36"/>
      <c r="M168" s="35"/>
      <c r="N168" s="35"/>
    </row>
    <row r="169" spans="6:14" s="39" customFormat="1" x14ac:dyDescent="0.3">
      <c r="F169" s="38"/>
      <c r="J169" s="38"/>
      <c r="K169" s="37"/>
      <c r="L169" s="36"/>
      <c r="M169" s="35"/>
      <c r="N169" s="35"/>
    </row>
    <row r="170" spans="6:14" s="39" customFormat="1" x14ac:dyDescent="0.3">
      <c r="F170" s="38"/>
      <c r="J170" s="38"/>
      <c r="K170" s="37"/>
      <c r="L170" s="36"/>
      <c r="M170" s="35"/>
      <c r="N170" s="35"/>
    </row>
    <row r="171" spans="6:14" s="39" customFormat="1" x14ac:dyDescent="0.3">
      <c r="F171" s="38"/>
      <c r="J171" s="38"/>
      <c r="K171" s="37"/>
      <c r="L171" s="36"/>
      <c r="M171" s="35"/>
      <c r="N171" s="35"/>
    </row>
    <row r="172" spans="6:14" s="39" customFormat="1" x14ac:dyDescent="0.3">
      <c r="F172" s="38"/>
      <c r="J172" s="38"/>
      <c r="K172" s="37"/>
      <c r="L172" s="36"/>
      <c r="M172" s="35"/>
      <c r="N172" s="35"/>
    </row>
    <row r="173" spans="6:14" s="39" customFormat="1" x14ac:dyDescent="0.3">
      <c r="F173" s="38"/>
      <c r="J173" s="38"/>
      <c r="K173" s="37"/>
      <c r="L173" s="36"/>
      <c r="M173" s="35"/>
      <c r="N173" s="35"/>
    </row>
    <row r="174" spans="6:14" s="39" customFormat="1" x14ac:dyDescent="0.3">
      <c r="F174" s="38"/>
      <c r="J174" s="38"/>
      <c r="K174" s="37"/>
      <c r="L174" s="36"/>
      <c r="M174" s="35"/>
      <c r="N174" s="35"/>
    </row>
    <row r="175" spans="6:14" s="39" customFormat="1" x14ac:dyDescent="0.3">
      <c r="F175" s="38"/>
      <c r="J175" s="38"/>
      <c r="K175" s="37"/>
      <c r="L175" s="36"/>
      <c r="M175" s="35"/>
      <c r="N175" s="35"/>
    </row>
    <row r="176" spans="6:14" s="39" customFormat="1" x14ac:dyDescent="0.3">
      <c r="F176" s="38"/>
      <c r="J176" s="38"/>
      <c r="K176" s="37"/>
      <c r="L176" s="36"/>
      <c r="M176" s="35"/>
      <c r="N176" s="35"/>
    </row>
    <row r="177" spans="6:14" s="39" customFormat="1" x14ac:dyDescent="0.3">
      <c r="F177" s="38"/>
      <c r="J177" s="38"/>
      <c r="K177" s="37"/>
      <c r="L177" s="36"/>
      <c r="M177" s="35"/>
      <c r="N177" s="35"/>
    </row>
    <row r="178" spans="6:14" s="39" customFormat="1" x14ac:dyDescent="0.3">
      <c r="F178" s="38"/>
      <c r="J178" s="38"/>
      <c r="K178" s="37"/>
      <c r="L178" s="36"/>
      <c r="M178" s="35"/>
      <c r="N178" s="35"/>
    </row>
    <row r="179" spans="6:14" s="39" customFormat="1" x14ac:dyDescent="0.3">
      <c r="F179" s="38"/>
      <c r="J179" s="38"/>
      <c r="K179" s="37"/>
      <c r="L179" s="36"/>
      <c r="M179" s="35"/>
      <c r="N179" s="35"/>
    </row>
    <row r="180" spans="6:14" s="39" customFormat="1" x14ac:dyDescent="0.3">
      <c r="F180" s="38"/>
      <c r="J180" s="38"/>
      <c r="K180" s="37"/>
      <c r="L180" s="36"/>
      <c r="M180" s="35"/>
      <c r="N180" s="35"/>
    </row>
    <row r="181" spans="6:14" s="39" customFormat="1" x14ac:dyDescent="0.3">
      <c r="F181" s="38"/>
      <c r="J181" s="38"/>
      <c r="K181" s="37"/>
      <c r="L181" s="36"/>
      <c r="M181" s="35"/>
      <c r="N181" s="35"/>
    </row>
    <row r="182" spans="6:14" s="39" customFormat="1" x14ac:dyDescent="0.3">
      <c r="F182" s="38"/>
      <c r="J182" s="38"/>
      <c r="K182" s="37"/>
      <c r="L182" s="36"/>
      <c r="M182" s="35"/>
      <c r="N182" s="35"/>
    </row>
    <row r="183" spans="6:14" s="39" customFormat="1" x14ac:dyDescent="0.3">
      <c r="F183" s="38"/>
      <c r="J183" s="38"/>
      <c r="K183" s="37"/>
      <c r="L183" s="36"/>
      <c r="M183" s="35"/>
      <c r="N183" s="35"/>
    </row>
    <row r="184" spans="6:14" s="39" customFormat="1" x14ac:dyDescent="0.3">
      <c r="F184" s="38"/>
      <c r="J184" s="38"/>
      <c r="K184" s="37"/>
      <c r="L184" s="36"/>
      <c r="M184" s="35"/>
      <c r="N184" s="35"/>
    </row>
    <row r="185" spans="6:14" s="39" customFormat="1" x14ac:dyDescent="0.3">
      <c r="F185" s="38"/>
      <c r="J185" s="38"/>
      <c r="K185" s="37"/>
      <c r="L185" s="36"/>
      <c r="M185" s="35"/>
      <c r="N185" s="35"/>
    </row>
    <row r="186" spans="6:14" s="39" customFormat="1" x14ac:dyDescent="0.3">
      <c r="F186" s="38"/>
      <c r="J186" s="38"/>
      <c r="K186" s="37"/>
      <c r="L186" s="36"/>
      <c r="M186" s="35"/>
      <c r="N186" s="35"/>
    </row>
    <row r="187" spans="6:14" s="39" customFormat="1" x14ac:dyDescent="0.3">
      <c r="F187" s="38"/>
      <c r="J187" s="38"/>
      <c r="K187" s="37"/>
      <c r="L187" s="36"/>
      <c r="M187" s="35"/>
      <c r="N187" s="35"/>
    </row>
    <row r="188" spans="6:14" s="39" customFormat="1" x14ac:dyDescent="0.3">
      <c r="F188" s="38"/>
      <c r="J188" s="38"/>
      <c r="K188" s="37"/>
      <c r="L188" s="36"/>
      <c r="M188" s="35"/>
      <c r="N188" s="35"/>
    </row>
    <row r="189" spans="6:14" s="39" customFormat="1" x14ac:dyDescent="0.3">
      <c r="F189" s="38"/>
      <c r="J189" s="38"/>
      <c r="K189" s="37"/>
      <c r="L189" s="36"/>
      <c r="M189" s="35"/>
      <c r="N189" s="35"/>
    </row>
    <row r="190" spans="6:14" s="39" customFormat="1" x14ac:dyDescent="0.3">
      <c r="F190" s="38"/>
      <c r="J190" s="38"/>
      <c r="K190" s="37"/>
      <c r="L190" s="36"/>
      <c r="M190" s="35"/>
      <c r="N190" s="35"/>
    </row>
    <row r="191" spans="6:14" s="39" customFormat="1" x14ac:dyDescent="0.3">
      <c r="F191" s="38"/>
      <c r="J191" s="38"/>
      <c r="K191" s="37"/>
      <c r="L191" s="36"/>
      <c r="M191" s="35"/>
      <c r="N191" s="35"/>
    </row>
    <row r="192" spans="6:14" s="39" customFormat="1" x14ac:dyDescent="0.3">
      <c r="F192" s="38"/>
      <c r="J192" s="38"/>
      <c r="K192" s="37"/>
      <c r="L192" s="36"/>
      <c r="M192" s="35"/>
      <c r="N192" s="35"/>
    </row>
    <row r="193" spans="6:14" s="39" customFormat="1" x14ac:dyDescent="0.3">
      <c r="F193" s="38"/>
      <c r="J193" s="38"/>
      <c r="K193" s="37"/>
      <c r="L193" s="36"/>
      <c r="M193" s="35"/>
      <c r="N193" s="35"/>
    </row>
    <row r="194" spans="6:14" s="39" customFormat="1" x14ac:dyDescent="0.3">
      <c r="F194" s="38"/>
      <c r="J194" s="38"/>
      <c r="K194" s="37"/>
      <c r="L194" s="36"/>
      <c r="M194" s="35"/>
      <c r="N194" s="35"/>
    </row>
    <row r="195" spans="6:14" s="39" customFormat="1" x14ac:dyDescent="0.3">
      <c r="F195" s="38"/>
      <c r="J195" s="38"/>
      <c r="K195" s="37"/>
      <c r="L195" s="36"/>
      <c r="M195" s="35"/>
      <c r="N195" s="35"/>
    </row>
    <row r="196" spans="6:14" s="39" customFormat="1" x14ac:dyDescent="0.3">
      <c r="F196" s="38"/>
      <c r="J196" s="38"/>
      <c r="K196" s="37"/>
      <c r="L196" s="36"/>
      <c r="M196" s="35"/>
      <c r="N196" s="35"/>
    </row>
    <row r="197" spans="6:14" s="39" customFormat="1" x14ac:dyDescent="0.3">
      <c r="F197" s="38"/>
      <c r="J197" s="38"/>
      <c r="K197" s="37"/>
      <c r="L197" s="36"/>
      <c r="M197" s="35"/>
      <c r="N197" s="35"/>
    </row>
    <row r="198" spans="6:14" s="39" customFormat="1" x14ac:dyDescent="0.3">
      <c r="F198" s="38"/>
      <c r="J198" s="38"/>
      <c r="K198" s="37"/>
      <c r="L198" s="36"/>
      <c r="M198" s="35"/>
      <c r="N198" s="35"/>
    </row>
    <row r="199" spans="6:14" s="39" customFormat="1" x14ac:dyDescent="0.3">
      <c r="F199" s="38"/>
      <c r="J199" s="38"/>
      <c r="K199" s="37"/>
      <c r="L199" s="36"/>
      <c r="M199" s="35"/>
      <c r="N199" s="35"/>
    </row>
    <row r="200" spans="6:14" s="39" customFormat="1" x14ac:dyDescent="0.3">
      <c r="F200" s="38"/>
      <c r="J200" s="38"/>
      <c r="K200" s="37"/>
      <c r="L200" s="36"/>
      <c r="M200" s="35"/>
      <c r="N200" s="35"/>
    </row>
    <row r="201" spans="6:14" s="39" customFormat="1" x14ac:dyDescent="0.3">
      <c r="F201" s="38"/>
      <c r="J201" s="38"/>
      <c r="K201" s="37"/>
      <c r="L201" s="36"/>
      <c r="M201" s="35"/>
      <c r="N201" s="35"/>
    </row>
    <row r="202" spans="6:14" s="39" customFormat="1" x14ac:dyDescent="0.3">
      <c r="F202" s="38"/>
      <c r="J202" s="38"/>
      <c r="K202" s="37"/>
      <c r="L202" s="36"/>
      <c r="M202" s="35"/>
      <c r="N202" s="35"/>
    </row>
    <row r="203" spans="6:14" s="39" customFormat="1" x14ac:dyDescent="0.3">
      <c r="F203" s="38"/>
      <c r="J203" s="38"/>
      <c r="K203" s="37"/>
      <c r="L203" s="36"/>
      <c r="M203" s="35"/>
      <c r="N203" s="35"/>
    </row>
    <row r="204" spans="6:14" s="39" customFormat="1" x14ac:dyDescent="0.3">
      <c r="F204" s="38"/>
      <c r="J204" s="38"/>
      <c r="K204" s="37"/>
      <c r="L204" s="36"/>
      <c r="M204" s="35"/>
      <c r="N204" s="35"/>
    </row>
    <row r="205" spans="6:14" s="39" customFormat="1" x14ac:dyDescent="0.3">
      <c r="F205" s="38"/>
      <c r="J205" s="38"/>
      <c r="K205" s="37"/>
      <c r="L205" s="36"/>
      <c r="M205" s="35"/>
      <c r="N205" s="35"/>
    </row>
    <row r="206" spans="6:14" s="39" customFormat="1" x14ac:dyDescent="0.3">
      <c r="F206" s="38"/>
      <c r="J206" s="38"/>
      <c r="K206" s="37"/>
      <c r="L206" s="36"/>
      <c r="M206" s="35"/>
      <c r="N206" s="35"/>
    </row>
    <row r="207" spans="6:14" s="39" customFormat="1" x14ac:dyDescent="0.3">
      <c r="F207" s="38"/>
      <c r="J207" s="38"/>
      <c r="K207" s="37"/>
      <c r="L207" s="36"/>
      <c r="M207" s="35"/>
      <c r="N207" s="35"/>
    </row>
    <row r="208" spans="6:14" s="39" customFormat="1" x14ac:dyDescent="0.3">
      <c r="F208" s="38"/>
      <c r="J208" s="38"/>
      <c r="K208" s="37"/>
      <c r="L208" s="36"/>
      <c r="M208" s="35"/>
      <c r="N208" s="35"/>
    </row>
    <row r="209" spans="6:14" s="39" customFormat="1" x14ac:dyDescent="0.3">
      <c r="F209" s="38"/>
      <c r="J209" s="38"/>
      <c r="K209" s="37"/>
      <c r="L209" s="36"/>
      <c r="M209" s="35"/>
      <c r="N209" s="35"/>
    </row>
    <row r="210" spans="6:14" s="39" customFormat="1" x14ac:dyDescent="0.3">
      <c r="F210" s="38"/>
      <c r="J210" s="38"/>
      <c r="K210" s="37"/>
      <c r="L210" s="36"/>
      <c r="M210" s="35"/>
      <c r="N210" s="35"/>
    </row>
    <row r="211" spans="6:14" s="39" customFormat="1" x14ac:dyDescent="0.3">
      <c r="F211" s="38"/>
      <c r="J211" s="38"/>
      <c r="K211" s="37"/>
      <c r="L211" s="36"/>
      <c r="M211" s="35"/>
      <c r="N211" s="35"/>
    </row>
    <row r="212" spans="6:14" s="39" customFormat="1" x14ac:dyDescent="0.3">
      <c r="F212" s="38"/>
      <c r="J212" s="38"/>
      <c r="K212" s="37"/>
      <c r="L212" s="36"/>
      <c r="M212" s="35"/>
      <c r="N212" s="35"/>
    </row>
    <row r="213" spans="6:14" s="39" customFormat="1" x14ac:dyDescent="0.3">
      <c r="F213" s="38"/>
      <c r="J213" s="38"/>
      <c r="K213" s="37"/>
      <c r="L213" s="36"/>
      <c r="M213" s="35"/>
      <c r="N213" s="35"/>
    </row>
    <row r="214" spans="6:14" s="39" customFormat="1" x14ac:dyDescent="0.3">
      <c r="F214" s="38"/>
      <c r="J214" s="38"/>
      <c r="K214" s="37"/>
      <c r="L214" s="36"/>
      <c r="M214" s="35"/>
      <c r="N214" s="35"/>
    </row>
    <row r="215" spans="6:14" s="39" customFormat="1" x14ac:dyDescent="0.3">
      <c r="F215" s="38"/>
      <c r="J215" s="38"/>
      <c r="K215" s="37"/>
      <c r="L215" s="36"/>
      <c r="M215" s="35"/>
      <c r="N215" s="35"/>
    </row>
    <row r="216" spans="6:14" s="39" customFormat="1" x14ac:dyDescent="0.3">
      <c r="F216" s="38"/>
      <c r="J216" s="38"/>
      <c r="K216" s="37"/>
      <c r="L216" s="36"/>
      <c r="M216" s="35"/>
      <c r="N216" s="35"/>
    </row>
    <row r="217" spans="6:14" s="39" customFormat="1" x14ac:dyDescent="0.3">
      <c r="F217" s="38"/>
      <c r="J217" s="38"/>
      <c r="K217" s="37"/>
      <c r="L217" s="36"/>
      <c r="M217" s="35"/>
      <c r="N217" s="35"/>
    </row>
    <row r="218" spans="6:14" s="39" customFormat="1" x14ac:dyDescent="0.3">
      <c r="F218" s="38"/>
      <c r="J218" s="38"/>
      <c r="K218" s="37"/>
      <c r="L218" s="36"/>
      <c r="M218" s="35"/>
      <c r="N218" s="35"/>
    </row>
    <row r="219" spans="6:14" s="39" customFormat="1" x14ac:dyDescent="0.3">
      <c r="F219" s="38"/>
      <c r="J219" s="38"/>
      <c r="K219" s="37"/>
      <c r="L219" s="36"/>
      <c r="M219" s="35"/>
      <c r="N219" s="35"/>
    </row>
    <row r="220" spans="6:14" s="39" customFormat="1" x14ac:dyDescent="0.3">
      <c r="F220" s="38"/>
      <c r="J220" s="38"/>
      <c r="K220" s="37"/>
      <c r="L220" s="36"/>
      <c r="M220" s="35"/>
      <c r="N220" s="35"/>
    </row>
    <row r="221" spans="6:14" s="39" customFormat="1" x14ac:dyDescent="0.3">
      <c r="F221" s="38"/>
      <c r="J221" s="38"/>
      <c r="K221" s="37"/>
      <c r="L221" s="36"/>
      <c r="M221" s="35"/>
      <c r="N221" s="35"/>
    </row>
    <row r="222" spans="6:14" s="39" customFormat="1" x14ac:dyDescent="0.3">
      <c r="F222" s="38"/>
      <c r="J222" s="38"/>
      <c r="K222" s="37"/>
      <c r="L222" s="36"/>
      <c r="M222" s="35"/>
      <c r="N222" s="35"/>
    </row>
    <row r="223" spans="6:14" s="39" customFormat="1" x14ac:dyDescent="0.3">
      <c r="F223" s="38"/>
      <c r="J223" s="38"/>
      <c r="K223" s="37"/>
      <c r="L223" s="36"/>
      <c r="M223" s="35"/>
      <c r="N223" s="35"/>
    </row>
    <row r="224" spans="6:14" s="39" customFormat="1" x14ac:dyDescent="0.3">
      <c r="F224" s="38"/>
      <c r="J224" s="38"/>
      <c r="K224" s="37"/>
      <c r="L224" s="36"/>
      <c r="M224" s="35"/>
      <c r="N224" s="35"/>
    </row>
    <row r="225" spans="6:14" s="39" customFormat="1" x14ac:dyDescent="0.3">
      <c r="F225" s="38"/>
      <c r="J225" s="38"/>
      <c r="K225" s="37"/>
      <c r="L225" s="36"/>
      <c r="M225" s="35"/>
      <c r="N225" s="35"/>
    </row>
    <row r="226" spans="6:14" s="39" customFormat="1" x14ac:dyDescent="0.3">
      <c r="F226" s="38"/>
      <c r="J226" s="38"/>
      <c r="K226" s="37"/>
      <c r="L226" s="36"/>
      <c r="M226" s="35"/>
      <c r="N226" s="35"/>
    </row>
    <row r="227" spans="6:14" s="39" customFormat="1" x14ac:dyDescent="0.3">
      <c r="F227" s="38"/>
      <c r="J227" s="38"/>
      <c r="K227" s="37"/>
      <c r="L227" s="36"/>
      <c r="M227" s="35"/>
      <c r="N227" s="35"/>
    </row>
    <row r="228" spans="6:14" s="39" customFormat="1" x14ac:dyDescent="0.3">
      <c r="F228" s="38"/>
      <c r="J228" s="38"/>
      <c r="K228" s="37"/>
      <c r="L228" s="36"/>
      <c r="M228" s="35"/>
      <c r="N228" s="35"/>
    </row>
    <row r="229" spans="6:14" s="39" customFormat="1" x14ac:dyDescent="0.3">
      <c r="F229" s="38"/>
      <c r="J229" s="38"/>
      <c r="K229" s="37"/>
      <c r="L229" s="36"/>
      <c r="M229" s="35"/>
      <c r="N229" s="35"/>
    </row>
    <row r="230" spans="6:14" s="39" customFormat="1" x14ac:dyDescent="0.3">
      <c r="F230" s="38"/>
      <c r="J230" s="38"/>
      <c r="K230" s="37"/>
      <c r="L230" s="36"/>
      <c r="M230" s="35"/>
      <c r="N230" s="35"/>
    </row>
    <row r="231" spans="6:14" s="39" customFormat="1" x14ac:dyDescent="0.3">
      <c r="F231" s="38"/>
      <c r="J231" s="38"/>
      <c r="K231" s="37"/>
      <c r="L231" s="36"/>
      <c r="M231" s="35"/>
      <c r="N231" s="35"/>
    </row>
    <row r="232" spans="6:14" s="39" customFormat="1" x14ac:dyDescent="0.3">
      <c r="F232" s="38"/>
      <c r="J232" s="38"/>
      <c r="K232" s="37"/>
      <c r="L232" s="36"/>
      <c r="M232" s="35"/>
      <c r="N232" s="35"/>
    </row>
    <row r="233" spans="6:14" s="39" customFormat="1" x14ac:dyDescent="0.3">
      <c r="F233" s="38"/>
      <c r="J233" s="38"/>
      <c r="K233" s="37"/>
      <c r="L233" s="36"/>
      <c r="M233" s="35"/>
      <c r="N233" s="35"/>
    </row>
    <row r="234" spans="6:14" s="39" customFormat="1" x14ac:dyDescent="0.3">
      <c r="F234" s="38"/>
      <c r="J234" s="38"/>
      <c r="K234" s="37"/>
      <c r="L234" s="36"/>
      <c r="M234" s="35"/>
      <c r="N234" s="35"/>
    </row>
    <row r="235" spans="6:14" s="39" customFormat="1" x14ac:dyDescent="0.3">
      <c r="F235" s="38"/>
      <c r="J235" s="38"/>
      <c r="K235" s="37"/>
      <c r="L235" s="36"/>
      <c r="M235" s="35"/>
      <c r="N235" s="35"/>
    </row>
    <row r="236" spans="6:14" s="39" customFormat="1" x14ac:dyDescent="0.3">
      <c r="F236" s="38"/>
      <c r="J236" s="38"/>
      <c r="K236" s="37"/>
      <c r="L236" s="36"/>
      <c r="M236" s="35"/>
      <c r="N236" s="35"/>
    </row>
    <row r="237" spans="6:14" s="39" customFormat="1" x14ac:dyDescent="0.3">
      <c r="F237" s="38"/>
      <c r="J237" s="38"/>
      <c r="K237" s="37"/>
      <c r="L237" s="36"/>
      <c r="M237" s="35"/>
      <c r="N237" s="35"/>
    </row>
    <row r="238" spans="6:14" s="39" customFormat="1" x14ac:dyDescent="0.3">
      <c r="F238" s="38"/>
      <c r="J238" s="38"/>
      <c r="K238" s="37"/>
      <c r="L238" s="36"/>
      <c r="M238" s="35"/>
      <c r="N238" s="35"/>
    </row>
    <row r="239" spans="6:14" s="39" customFormat="1" x14ac:dyDescent="0.3">
      <c r="F239" s="38"/>
      <c r="J239" s="38"/>
      <c r="K239" s="37"/>
      <c r="L239" s="36"/>
      <c r="M239" s="35"/>
      <c r="N239" s="35"/>
    </row>
    <row r="240" spans="6:14" s="39" customFormat="1" x14ac:dyDescent="0.3">
      <c r="F240" s="38"/>
      <c r="J240" s="38"/>
      <c r="K240" s="37"/>
      <c r="L240" s="36"/>
      <c r="M240" s="35"/>
      <c r="N240" s="35"/>
    </row>
    <row r="241" spans="6:14" s="39" customFormat="1" x14ac:dyDescent="0.3">
      <c r="F241" s="38"/>
      <c r="J241" s="38"/>
      <c r="K241" s="37"/>
      <c r="L241" s="36"/>
      <c r="M241" s="35"/>
      <c r="N241" s="35"/>
    </row>
    <row r="242" spans="6:14" s="39" customFormat="1" x14ac:dyDescent="0.3">
      <c r="F242" s="38"/>
      <c r="J242" s="38"/>
      <c r="K242" s="37"/>
      <c r="L242" s="36"/>
      <c r="M242" s="35"/>
      <c r="N242" s="35"/>
    </row>
    <row r="243" spans="6:14" s="39" customFormat="1" x14ac:dyDescent="0.3">
      <c r="F243" s="38"/>
      <c r="J243" s="38"/>
      <c r="K243" s="37"/>
      <c r="L243" s="36"/>
      <c r="M243" s="35"/>
      <c r="N243" s="35"/>
    </row>
    <row r="244" spans="6:14" s="39" customFormat="1" x14ac:dyDescent="0.3">
      <c r="F244" s="38"/>
      <c r="J244" s="38"/>
      <c r="K244" s="37"/>
      <c r="L244" s="36"/>
      <c r="M244" s="35"/>
      <c r="N244" s="35"/>
    </row>
    <row r="245" spans="6:14" s="39" customFormat="1" x14ac:dyDescent="0.3">
      <c r="F245" s="38"/>
      <c r="J245" s="38"/>
      <c r="K245" s="37"/>
      <c r="L245" s="36"/>
      <c r="M245" s="35"/>
      <c r="N245" s="35"/>
    </row>
    <row r="246" spans="6:14" s="39" customFormat="1" x14ac:dyDescent="0.3">
      <c r="F246" s="38"/>
      <c r="J246" s="38"/>
      <c r="K246" s="37"/>
      <c r="L246" s="36"/>
      <c r="M246" s="35"/>
      <c r="N246" s="35"/>
    </row>
    <row r="247" spans="6:14" s="39" customFormat="1" x14ac:dyDescent="0.3">
      <c r="F247" s="38"/>
      <c r="J247" s="38"/>
      <c r="K247" s="37"/>
      <c r="L247" s="36"/>
      <c r="M247" s="35"/>
      <c r="N247" s="35"/>
    </row>
    <row r="248" spans="6:14" s="39" customFormat="1" x14ac:dyDescent="0.3">
      <c r="F248" s="38"/>
      <c r="J248" s="38"/>
      <c r="K248" s="37"/>
      <c r="L248" s="36"/>
      <c r="M248" s="35"/>
      <c r="N248" s="35"/>
    </row>
    <row r="249" spans="6:14" s="39" customFormat="1" x14ac:dyDescent="0.3">
      <c r="F249" s="38"/>
      <c r="J249" s="38"/>
      <c r="K249" s="37"/>
      <c r="L249" s="36"/>
      <c r="M249" s="35"/>
      <c r="N249" s="35"/>
    </row>
    <row r="250" spans="6:14" s="39" customFormat="1" x14ac:dyDescent="0.3">
      <c r="F250" s="38"/>
      <c r="J250" s="38"/>
      <c r="K250" s="37"/>
      <c r="L250" s="36"/>
      <c r="M250" s="35"/>
      <c r="N250" s="35"/>
    </row>
    <row r="251" spans="6:14" s="39" customFormat="1" x14ac:dyDescent="0.3">
      <c r="F251" s="38"/>
      <c r="J251" s="38"/>
      <c r="K251" s="37"/>
      <c r="L251" s="36"/>
      <c r="M251" s="35"/>
      <c r="N251" s="35"/>
    </row>
    <row r="252" spans="6:14" s="39" customFormat="1" x14ac:dyDescent="0.3">
      <c r="F252" s="38"/>
      <c r="J252" s="38"/>
      <c r="K252" s="37"/>
      <c r="L252" s="36"/>
      <c r="M252" s="35"/>
      <c r="N252" s="35"/>
    </row>
    <row r="253" spans="6:14" s="39" customFormat="1" x14ac:dyDescent="0.3">
      <c r="F253" s="38"/>
      <c r="J253" s="38"/>
      <c r="K253" s="37"/>
      <c r="L253" s="36"/>
      <c r="M253" s="35"/>
      <c r="N253" s="35"/>
    </row>
    <row r="254" spans="6:14" s="39" customFormat="1" x14ac:dyDescent="0.3">
      <c r="F254" s="38"/>
      <c r="J254" s="38"/>
      <c r="K254" s="37"/>
      <c r="L254" s="36"/>
      <c r="M254" s="35"/>
      <c r="N254" s="35"/>
    </row>
    <row r="255" spans="6:14" s="39" customFormat="1" x14ac:dyDescent="0.3">
      <c r="F255" s="38"/>
      <c r="J255" s="38"/>
      <c r="K255" s="37"/>
      <c r="L255" s="36"/>
      <c r="M255" s="35"/>
      <c r="N255" s="35"/>
    </row>
    <row r="256" spans="6:14" s="39" customFormat="1" x14ac:dyDescent="0.3">
      <c r="F256" s="38"/>
      <c r="J256" s="38"/>
      <c r="K256" s="37"/>
      <c r="L256" s="36"/>
      <c r="M256" s="35"/>
      <c r="N256" s="35"/>
    </row>
    <row r="257" spans="6:14" s="39" customFormat="1" x14ac:dyDescent="0.3">
      <c r="F257" s="38"/>
      <c r="J257" s="38"/>
      <c r="K257" s="37"/>
      <c r="L257" s="36"/>
      <c r="M257" s="35"/>
      <c r="N257" s="35"/>
    </row>
    <row r="258" spans="6:14" s="39" customFormat="1" x14ac:dyDescent="0.3">
      <c r="F258" s="38"/>
      <c r="J258" s="38"/>
      <c r="K258" s="37"/>
      <c r="L258" s="36"/>
      <c r="M258" s="35"/>
      <c r="N258" s="35"/>
    </row>
    <row r="259" spans="6:14" s="39" customFormat="1" x14ac:dyDescent="0.3">
      <c r="F259" s="38"/>
      <c r="J259" s="38"/>
      <c r="K259" s="37"/>
      <c r="L259" s="36"/>
      <c r="M259" s="35"/>
      <c r="N259" s="35"/>
    </row>
    <row r="260" spans="6:14" s="39" customFormat="1" x14ac:dyDescent="0.3">
      <c r="F260" s="38"/>
      <c r="J260" s="38"/>
      <c r="K260" s="37"/>
      <c r="L260" s="36"/>
      <c r="M260" s="35"/>
      <c r="N260" s="35"/>
    </row>
    <row r="261" spans="6:14" s="39" customFormat="1" x14ac:dyDescent="0.3">
      <c r="F261" s="38"/>
      <c r="J261" s="38"/>
      <c r="K261" s="37"/>
      <c r="L261" s="36"/>
      <c r="M261" s="35"/>
      <c r="N261" s="35"/>
    </row>
    <row r="262" spans="6:14" s="39" customFormat="1" x14ac:dyDescent="0.3">
      <c r="F262" s="38"/>
      <c r="J262" s="38"/>
      <c r="K262" s="37"/>
      <c r="L262" s="36"/>
      <c r="M262" s="35"/>
      <c r="N262" s="35"/>
    </row>
    <row r="263" spans="6:14" s="39" customFormat="1" x14ac:dyDescent="0.3">
      <c r="F263" s="38"/>
      <c r="J263" s="38"/>
      <c r="K263" s="37"/>
      <c r="L263" s="36"/>
      <c r="M263" s="35"/>
      <c r="N263" s="35"/>
    </row>
    <row r="264" spans="6:14" s="39" customFormat="1" x14ac:dyDescent="0.3">
      <c r="F264" s="38"/>
      <c r="J264" s="38"/>
      <c r="K264" s="37"/>
      <c r="L264" s="36"/>
      <c r="M264" s="35"/>
      <c r="N264" s="35"/>
    </row>
    <row r="265" spans="6:14" s="39" customFormat="1" x14ac:dyDescent="0.3">
      <c r="F265" s="38"/>
      <c r="J265" s="38"/>
      <c r="K265" s="37"/>
      <c r="L265" s="36"/>
      <c r="M265" s="35"/>
      <c r="N265" s="35"/>
    </row>
    <row r="266" spans="6:14" s="39" customFormat="1" x14ac:dyDescent="0.3">
      <c r="F266" s="38"/>
      <c r="J266" s="38"/>
      <c r="K266" s="37"/>
      <c r="L266" s="36"/>
      <c r="M266" s="35"/>
      <c r="N266" s="35"/>
    </row>
    <row r="267" spans="6:14" s="39" customFormat="1" x14ac:dyDescent="0.3">
      <c r="F267" s="38"/>
      <c r="J267" s="38"/>
      <c r="K267" s="37"/>
      <c r="L267" s="36"/>
      <c r="M267" s="35"/>
      <c r="N267" s="35"/>
    </row>
    <row r="268" spans="6:14" s="39" customFormat="1" x14ac:dyDescent="0.3">
      <c r="F268" s="38"/>
      <c r="J268" s="38"/>
      <c r="K268" s="37"/>
      <c r="L268" s="36"/>
      <c r="M268" s="35"/>
      <c r="N268" s="35"/>
    </row>
    <row r="269" spans="6:14" s="39" customFormat="1" x14ac:dyDescent="0.3">
      <c r="F269" s="38"/>
      <c r="J269" s="38"/>
      <c r="K269" s="37"/>
      <c r="L269" s="36"/>
      <c r="M269" s="35"/>
      <c r="N269" s="35"/>
    </row>
    <row r="270" spans="6:14" s="39" customFormat="1" x14ac:dyDescent="0.3">
      <c r="F270" s="38"/>
      <c r="J270" s="38"/>
      <c r="K270" s="37"/>
      <c r="L270" s="36"/>
      <c r="M270" s="35"/>
      <c r="N270" s="35"/>
    </row>
    <row r="271" spans="6:14" s="39" customFormat="1" x14ac:dyDescent="0.3">
      <c r="F271" s="38"/>
      <c r="J271" s="38"/>
      <c r="K271" s="37"/>
      <c r="L271" s="36"/>
      <c r="M271" s="35"/>
      <c r="N271" s="35"/>
    </row>
    <row r="272" spans="6:14" s="39" customFormat="1" x14ac:dyDescent="0.3">
      <c r="F272" s="38"/>
      <c r="J272" s="38"/>
      <c r="K272" s="37"/>
      <c r="L272" s="36"/>
      <c r="M272" s="35"/>
      <c r="N272" s="35"/>
    </row>
    <row r="273" spans="1:14" s="39" customFormat="1" x14ac:dyDescent="0.3">
      <c r="F273" s="38"/>
      <c r="J273" s="38"/>
      <c r="K273" s="37"/>
      <c r="L273" s="36"/>
      <c r="M273" s="35"/>
      <c r="N273" s="35"/>
    </row>
    <row r="274" spans="1:14" s="39" customFormat="1" x14ac:dyDescent="0.3">
      <c r="F274" s="38"/>
      <c r="J274" s="38"/>
      <c r="K274" s="37"/>
      <c r="L274" s="36"/>
      <c r="M274" s="35"/>
      <c r="N274" s="35"/>
    </row>
    <row r="275" spans="1:14" s="39" customFormat="1" x14ac:dyDescent="0.3">
      <c r="F275" s="38"/>
      <c r="J275" s="38"/>
      <c r="K275" s="37"/>
      <c r="L275" s="36"/>
      <c r="M275" s="35"/>
      <c r="N275" s="35"/>
    </row>
    <row r="276" spans="1:14" s="39" customFormat="1" x14ac:dyDescent="0.3">
      <c r="F276" s="38"/>
      <c r="J276" s="38"/>
      <c r="K276" s="37"/>
      <c r="L276" s="36"/>
      <c r="M276" s="35"/>
      <c r="N276" s="35"/>
    </row>
    <row r="277" spans="1:14" s="39" customFormat="1" x14ac:dyDescent="0.3">
      <c r="F277" s="38"/>
      <c r="J277" s="38"/>
      <c r="K277" s="37"/>
      <c r="L277" s="36"/>
      <c r="M277" s="35"/>
      <c r="N277" s="35"/>
    </row>
    <row r="278" spans="1:14" s="39" customFormat="1" x14ac:dyDescent="0.3">
      <c r="F278" s="38"/>
      <c r="J278" s="38"/>
      <c r="K278" s="37"/>
      <c r="L278" s="36"/>
      <c r="M278" s="35"/>
      <c r="N278" s="35"/>
    </row>
    <row r="279" spans="1:14" s="39" customFormat="1" x14ac:dyDescent="0.3">
      <c r="F279" s="38"/>
      <c r="J279" s="38"/>
      <c r="K279" s="37"/>
      <c r="L279" s="36"/>
      <c r="M279" s="35"/>
      <c r="N279" s="35"/>
    </row>
    <row r="280" spans="1:14" s="39" customFormat="1" x14ac:dyDescent="0.3">
      <c r="F280" s="38"/>
      <c r="J280" s="38"/>
      <c r="K280" s="37"/>
      <c r="L280" s="36"/>
      <c r="M280" s="35"/>
      <c r="N280" s="35"/>
    </row>
    <row r="281" spans="1:14" s="39" customFormat="1" x14ac:dyDescent="0.3">
      <c r="F281" s="38"/>
      <c r="J281" s="38"/>
      <c r="K281" s="37"/>
      <c r="L281" s="36"/>
      <c r="M281" s="35"/>
      <c r="N281" s="35"/>
    </row>
    <row r="282" spans="1:14" s="39" customFormat="1" x14ac:dyDescent="0.3">
      <c r="F282" s="38"/>
      <c r="J282" s="38"/>
      <c r="K282" s="37"/>
      <c r="L282" s="36"/>
      <c r="M282" s="35"/>
      <c r="N282" s="35"/>
    </row>
    <row r="283" spans="1:14" s="39" customFormat="1" x14ac:dyDescent="0.3">
      <c r="F283" s="38"/>
      <c r="J283" s="38"/>
      <c r="K283" s="37"/>
      <c r="L283" s="36"/>
      <c r="M283" s="35"/>
      <c r="N283" s="35"/>
    </row>
    <row r="284" spans="1:14" x14ac:dyDescent="0.3">
      <c r="A284" s="39"/>
      <c r="B284" s="39"/>
      <c r="C284" s="39"/>
      <c r="D284" s="39"/>
      <c r="E284" s="39"/>
      <c r="F284" s="38"/>
      <c r="G284" s="39"/>
      <c r="H284" s="39"/>
      <c r="I284" s="39"/>
      <c r="J284" s="38"/>
      <c r="K284" s="37"/>
      <c r="L284" s="36"/>
      <c r="M284" s="35"/>
      <c r="N284" s="35"/>
    </row>
    <row r="285" spans="1:14" x14ac:dyDescent="0.3">
      <c r="A285" s="39"/>
      <c r="B285" s="39"/>
      <c r="C285" s="39"/>
      <c r="D285" s="39"/>
      <c r="E285" s="39"/>
      <c r="F285" s="38"/>
      <c r="G285" s="39"/>
      <c r="H285" s="39"/>
      <c r="I285" s="39"/>
      <c r="J285" s="38"/>
      <c r="K285" s="37"/>
      <c r="L285" s="36"/>
      <c r="M285" s="35"/>
      <c r="N285" s="35"/>
    </row>
    <row r="286" spans="1:14" x14ac:dyDescent="0.3">
      <c r="A286" s="39"/>
      <c r="B286" s="39"/>
      <c r="C286" s="39"/>
      <c r="D286" s="39"/>
      <c r="E286" s="39"/>
      <c r="F286" s="38"/>
      <c r="G286" s="39"/>
      <c r="H286" s="39"/>
      <c r="I286" s="39"/>
      <c r="J286" s="38"/>
      <c r="K286" s="37"/>
      <c r="L286" s="36"/>
      <c r="M286" s="35"/>
      <c r="N286" s="35"/>
    </row>
    <row r="287" spans="1:14" x14ac:dyDescent="0.3">
      <c r="A287" s="39"/>
      <c r="B287" s="39"/>
      <c r="C287" s="39"/>
      <c r="D287" s="39"/>
      <c r="E287" s="39"/>
      <c r="F287" s="38"/>
      <c r="G287" s="39"/>
      <c r="H287" s="39"/>
      <c r="I287" s="39"/>
      <c r="J287" s="38"/>
      <c r="K287" s="37"/>
      <c r="L287" s="36"/>
      <c r="M287" s="35"/>
      <c r="N287" s="35"/>
    </row>
    <row r="288" spans="1:14" x14ac:dyDescent="0.3">
      <c r="A288" s="39"/>
      <c r="B288" s="39"/>
      <c r="C288" s="39"/>
      <c r="D288" s="39"/>
      <c r="E288" s="39"/>
      <c r="F288" s="38"/>
      <c r="G288" s="39"/>
      <c r="H288" s="39"/>
      <c r="I288" s="39"/>
      <c r="J288" s="38"/>
      <c r="K288" s="37"/>
      <c r="L288" s="36"/>
      <c r="M288" s="35"/>
      <c r="N288" s="35"/>
    </row>
    <row r="289" spans="1:14" x14ac:dyDescent="0.3">
      <c r="A289" s="39"/>
      <c r="B289" s="39"/>
      <c r="C289" s="39"/>
      <c r="D289" s="39"/>
      <c r="E289" s="39"/>
      <c r="F289" s="38"/>
      <c r="G289" s="39"/>
      <c r="H289" s="39"/>
      <c r="I289" s="39"/>
      <c r="J289" s="38"/>
      <c r="K289" s="37"/>
      <c r="L289" s="36"/>
      <c r="M289" s="35"/>
      <c r="N289" s="35"/>
    </row>
    <row r="290" spans="1:14" x14ac:dyDescent="0.3">
      <c r="A290" s="39"/>
      <c r="B290" s="39"/>
      <c r="C290" s="39"/>
      <c r="D290" s="39"/>
      <c r="E290" s="39"/>
      <c r="F290" s="38"/>
      <c r="G290" s="39"/>
      <c r="H290" s="39"/>
      <c r="I290" s="39"/>
      <c r="J290" s="38"/>
      <c r="K290" s="37"/>
      <c r="L290" s="36"/>
      <c r="M290" s="35"/>
      <c r="N290" s="35"/>
    </row>
    <row r="291" spans="1:14" x14ac:dyDescent="0.3">
      <c r="A291" s="39"/>
      <c r="B291" s="39"/>
      <c r="C291" s="39"/>
      <c r="D291" s="39"/>
      <c r="E291" s="39"/>
      <c r="F291" s="38"/>
      <c r="G291" s="39"/>
      <c r="H291" s="39"/>
      <c r="I291" s="39"/>
      <c r="J291" s="38"/>
      <c r="K291" s="37"/>
      <c r="L291" s="36"/>
      <c r="M291" s="35"/>
      <c r="N291" s="35"/>
    </row>
    <row r="292" spans="1:14" x14ac:dyDescent="0.3">
      <c r="A292" s="39"/>
      <c r="B292" s="39"/>
      <c r="C292" s="39"/>
      <c r="D292" s="39"/>
      <c r="E292" s="39"/>
      <c r="F292" s="38"/>
      <c r="G292" s="39"/>
      <c r="H292" s="39"/>
      <c r="I292" s="39"/>
      <c r="J292" s="38"/>
      <c r="K292" s="37"/>
      <c r="L292" s="36"/>
      <c r="M292" s="35"/>
      <c r="N292" s="35"/>
    </row>
    <row r="293" spans="1:14" x14ac:dyDescent="0.3">
      <c r="A293" s="39"/>
      <c r="B293" s="39"/>
      <c r="C293" s="39"/>
      <c r="D293" s="39"/>
      <c r="E293" s="39"/>
      <c r="F293" s="38"/>
      <c r="G293" s="39"/>
      <c r="H293" s="39"/>
      <c r="I293" s="39"/>
      <c r="J293" s="38"/>
      <c r="K293" s="37"/>
      <c r="L293" s="36"/>
      <c r="M293" s="35"/>
      <c r="N293" s="35"/>
    </row>
    <row r="294" spans="1:14" x14ac:dyDescent="0.3">
      <c r="A294" s="39"/>
      <c r="B294" s="39"/>
      <c r="C294" s="39"/>
      <c r="D294" s="39"/>
      <c r="E294" s="39"/>
      <c r="F294" s="38"/>
      <c r="G294" s="39"/>
      <c r="H294" s="39"/>
      <c r="I294" s="39"/>
      <c r="J294" s="38"/>
      <c r="K294" s="37"/>
      <c r="L294" s="36"/>
      <c r="M294" s="35"/>
      <c r="N294" s="35"/>
    </row>
    <row r="295" spans="1:14" x14ac:dyDescent="0.3">
      <c r="B295" s="39"/>
      <c r="C295" s="39"/>
      <c r="D295" s="39"/>
      <c r="E295" s="39"/>
      <c r="F295" s="38"/>
      <c r="G295" s="39"/>
      <c r="H295" s="39"/>
      <c r="I295" s="39"/>
      <c r="J295" s="38"/>
      <c r="K295" s="37"/>
      <c r="L295" s="36"/>
      <c r="M295" s="35"/>
    </row>
    <row r="296" spans="1:14" x14ac:dyDescent="0.3">
      <c r="K296" s="34"/>
    </row>
    <row r="297" spans="1:14" x14ac:dyDescent="0.3">
      <c r="K297" s="34"/>
    </row>
    <row r="298" spans="1:14" x14ac:dyDescent="0.3">
      <c r="K298" s="34"/>
    </row>
    <row r="299" spans="1:14" x14ac:dyDescent="0.3">
      <c r="K299" s="34"/>
    </row>
    <row r="300" spans="1:14" x14ac:dyDescent="0.3">
      <c r="K300" s="34"/>
    </row>
    <row r="301" spans="1:14" x14ac:dyDescent="0.3">
      <c r="K301" s="34"/>
    </row>
    <row r="302" spans="1:14" x14ac:dyDescent="0.3">
      <c r="K302" s="34"/>
    </row>
    <row r="303" spans="1:14" x14ac:dyDescent="0.3">
      <c r="K303" s="34"/>
    </row>
    <row r="304" spans="1:14" x14ac:dyDescent="0.3">
      <c r="K304" s="34"/>
    </row>
    <row r="305" spans="11:11" x14ac:dyDescent="0.3">
      <c r="K305" s="34"/>
    </row>
    <row r="306" spans="11:11" x14ac:dyDescent="0.3">
      <c r="K306" s="34"/>
    </row>
    <row r="307" spans="11:11" x14ac:dyDescent="0.3">
      <c r="K307" s="34"/>
    </row>
    <row r="308" spans="11:11" x14ac:dyDescent="0.3">
      <c r="K308" s="34"/>
    </row>
    <row r="309" spans="11:11" x14ac:dyDescent="0.3">
      <c r="K309" s="34"/>
    </row>
    <row r="310" spans="11:11" x14ac:dyDescent="0.3">
      <c r="K310" s="34"/>
    </row>
    <row r="311" spans="11:11" x14ac:dyDescent="0.3">
      <c r="K311" s="34"/>
    </row>
    <row r="312" spans="11:11" x14ac:dyDescent="0.3">
      <c r="K312" s="34"/>
    </row>
    <row r="313" spans="11:11" x14ac:dyDescent="0.3">
      <c r="K313" s="34"/>
    </row>
    <row r="314" spans="11:11" x14ac:dyDescent="0.3">
      <c r="K314" s="34"/>
    </row>
    <row r="315" spans="11:11" x14ac:dyDescent="0.3">
      <c r="K315" s="34"/>
    </row>
    <row r="316" spans="11:11" x14ac:dyDescent="0.3">
      <c r="K316" s="34"/>
    </row>
    <row r="317" spans="11:11" x14ac:dyDescent="0.3">
      <c r="K317" s="34"/>
    </row>
    <row r="318" spans="11:11" x14ac:dyDescent="0.3">
      <c r="K318" s="34"/>
    </row>
    <row r="319" spans="11:11" x14ac:dyDescent="0.3">
      <c r="K319" s="34"/>
    </row>
    <row r="320" spans="11:11" x14ac:dyDescent="0.3">
      <c r="K320" s="34"/>
    </row>
    <row r="321" spans="11:11" x14ac:dyDescent="0.3">
      <c r="K321" s="34"/>
    </row>
    <row r="322" spans="11:11" x14ac:dyDescent="0.3">
      <c r="K322" s="34"/>
    </row>
    <row r="323" spans="11:11" x14ac:dyDescent="0.3">
      <c r="K323" s="34"/>
    </row>
    <row r="324" spans="11:11" x14ac:dyDescent="0.3">
      <c r="K324" s="34"/>
    </row>
    <row r="325" spans="11:11" x14ac:dyDescent="0.3">
      <c r="K325" s="34"/>
    </row>
    <row r="326" spans="11:11" x14ac:dyDescent="0.3">
      <c r="K326" s="34"/>
    </row>
    <row r="327" spans="11:11" x14ac:dyDescent="0.3">
      <c r="K327" s="34"/>
    </row>
    <row r="328" spans="11:11" x14ac:dyDescent="0.3">
      <c r="K328" s="34"/>
    </row>
    <row r="329" spans="11:11" x14ac:dyDescent="0.3">
      <c r="K329" s="34"/>
    </row>
    <row r="330" spans="11:11" x14ac:dyDescent="0.3">
      <c r="K330" s="34"/>
    </row>
    <row r="331" spans="11:11" x14ac:dyDescent="0.3">
      <c r="K331" s="34"/>
    </row>
    <row r="332" spans="11:11" x14ac:dyDescent="0.3">
      <c r="K332" s="34"/>
    </row>
    <row r="333" spans="11:11" x14ac:dyDescent="0.3">
      <c r="K333" s="34"/>
    </row>
    <row r="334" spans="11:11" x14ac:dyDescent="0.3">
      <c r="K334" s="34"/>
    </row>
    <row r="335" spans="11:11" x14ac:dyDescent="0.3">
      <c r="K335" s="34"/>
    </row>
    <row r="336" spans="11:11" x14ac:dyDescent="0.3">
      <c r="K336" s="34"/>
    </row>
    <row r="337" spans="11:11" x14ac:dyDescent="0.3">
      <c r="K337" s="34"/>
    </row>
    <row r="338" spans="11:11" x14ac:dyDescent="0.3">
      <c r="K338" s="34"/>
    </row>
    <row r="339" spans="11:11" x14ac:dyDescent="0.3">
      <c r="K339" s="34"/>
    </row>
    <row r="340" spans="11:11" x14ac:dyDescent="0.3">
      <c r="K340" s="34"/>
    </row>
    <row r="341" spans="11:11" x14ac:dyDescent="0.3">
      <c r="K341" s="34"/>
    </row>
    <row r="342" spans="11:11" x14ac:dyDescent="0.3">
      <c r="K342" s="34"/>
    </row>
    <row r="343" spans="11:11" x14ac:dyDescent="0.3">
      <c r="K343" s="34"/>
    </row>
    <row r="344" spans="11:11" x14ac:dyDescent="0.3">
      <c r="K344" s="34"/>
    </row>
    <row r="345" spans="11:11" x14ac:dyDescent="0.3">
      <c r="K345" s="34"/>
    </row>
    <row r="346" spans="11:11" x14ac:dyDescent="0.3">
      <c r="K346" s="34"/>
    </row>
    <row r="347" spans="11:11" x14ac:dyDescent="0.3">
      <c r="K347" s="34"/>
    </row>
    <row r="348" spans="11:11" x14ac:dyDescent="0.3">
      <c r="K348" s="34"/>
    </row>
    <row r="349" spans="11:11" x14ac:dyDescent="0.3">
      <c r="K349" s="34"/>
    </row>
    <row r="350" spans="11:11" x14ac:dyDescent="0.3">
      <c r="K350" s="34"/>
    </row>
    <row r="351" spans="11:11" x14ac:dyDescent="0.3">
      <c r="K351" s="34"/>
    </row>
    <row r="352" spans="11:11" x14ac:dyDescent="0.3">
      <c r="K352" s="34"/>
    </row>
    <row r="353" spans="11:11" x14ac:dyDescent="0.3">
      <c r="K353" s="34"/>
    </row>
    <row r="354" spans="11:11" x14ac:dyDescent="0.3">
      <c r="K354" s="34"/>
    </row>
    <row r="355" spans="11:11" x14ac:dyDescent="0.3">
      <c r="K355" s="34"/>
    </row>
    <row r="356" spans="11:11" x14ac:dyDescent="0.3">
      <c r="K356" s="34"/>
    </row>
    <row r="357" spans="11:11" x14ac:dyDescent="0.3">
      <c r="K357" s="34"/>
    </row>
    <row r="358" spans="11:11" x14ac:dyDescent="0.3">
      <c r="K358" s="34"/>
    </row>
    <row r="359" spans="11:11" x14ac:dyDescent="0.3">
      <c r="K359" s="34"/>
    </row>
    <row r="360" spans="11:11" x14ac:dyDescent="0.3">
      <c r="K360" s="34"/>
    </row>
    <row r="361" spans="11:11" x14ac:dyDescent="0.3">
      <c r="K361" s="34"/>
    </row>
    <row r="362" spans="11:11" x14ac:dyDescent="0.3">
      <c r="K362" s="34"/>
    </row>
    <row r="363" spans="11:11" x14ac:dyDescent="0.3">
      <c r="K363" s="34"/>
    </row>
    <row r="364" spans="11:11" x14ac:dyDescent="0.3">
      <c r="K364" s="34"/>
    </row>
    <row r="365" spans="11:11" x14ac:dyDescent="0.3">
      <c r="K365" s="34"/>
    </row>
    <row r="366" spans="11:11" x14ac:dyDescent="0.3">
      <c r="K366" s="34"/>
    </row>
    <row r="367" spans="11:11" x14ac:dyDescent="0.3">
      <c r="K367" s="34"/>
    </row>
    <row r="368" spans="11:11" x14ac:dyDescent="0.3">
      <c r="K368" s="34"/>
    </row>
    <row r="369" spans="11:11" x14ac:dyDescent="0.3">
      <c r="K369" s="34"/>
    </row>
    <row r="370" spans="11:11" x14ac:dyDescent="0.3">
      <c r="K370" s="34"/>
    </row>
    <row r="371" spans="11:11" x14ac:dyDescent="0.3">
      <c r="K371" s="34"/>
    </row>
    <row r="372" spans="11:11" x14ac:dyDescent="0.3">
      <c r="K372" s="34"/>
    </row>
    <row r="373" spans="11:11" x14ac:dyDescent="0.3">
      <c r="K373" s="34"/>
    </row>
    <row r="374" spans="11:11" x14ac:dyDescent="0.3">
      <c r="K374" s="34"/>
    </row>
    <row r="375" spans="11:11" x14ac:dyDescent="0.3">
      <c r="K375" s="34"/>
    </row>
    <row r="376" spans="11:11" x14ac:dyDescent="0.3">
      <c r="K376" s="34"/>
    </row>
  </sheetData>
  <mergeCells count="25">
    <mergeCell ref="B37:L37"/>
    <mergeCell ref="B20:L20"/>
    <mergeCell ref="N14:N16"/>
    <mergeCell ref="B2:L2"/>
    <mergeCell ref="B13:L13"/>
    <mergeCell ref="B9:L9"/>
    <mergeCell ref="B3:L3"/>
    <mergeCell ref="B32:L32"/>
    <mergeCell ref="B21:L21"/>
    <mergeCell ref="B81:L81"/>
    <mergeCell ref="L42:L44"/>
    <mergeCell ref="M42:M44"/>
    <mergeCell ref="B17:L17"/>
    <mergeCell ref="N42:N44"/>
    <mergeCell ref="B58:L58"/>
    <mergeCell ref="B45:L45"/>
    <mergeCell ref="B48:L48"/>
    <mergeCell ref="B79:L79"/>
    <mergeCell ref="B74:L74"/>
    <mergeCell ref="B62:L62"/>
    <mergeCell ref="K42:K44"/>
    <mergeCell ref="N18:N19"/>
    <mergeCell ref="B41:L41"/>
    <mergeCell ref="B40:L40"/>
    <mergeCell ref="B33:L33"/>
  </mergeCells>
  <pageMargins left="0.74803149606299213" right="0.74803149606299213" top="0.47244094488188981" bottom="0.98425196850393704" header="0.31496062992125984" footer="0.51181102362204722"/>
  <pageSetup paperSize="8" scale="82" fitToHeight="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B2:G16"/>
  <sheetViews>
    <sheetView topLeftCell="D1" workbookViewId="0">
      <selection activeCell="K11" sqref="K11"/>
    </sheetView>
  </sheetViews>
  <sheetFormatPr defaultColWidth="9.21875" defaultRowHeight="13.2" x14ac:dyDescent="0.25"/>
  <cols>
    <col min="1" max="1" width="9.21875" style="1"/>
    <col min="2" max="2" width="17.77734375" style="1" bestFit="1" customWidth="1"/>
    <col min="3" max="3" width="15.21875" style="1" customWidth="1"/>
    <col min="4" max="4" width="16" style="1" customWidth="1"/>
    <col min="5" max="5" width="15.21875" style="1" customWidth="1"/>
    <col min="6" max="6" width="10.77734375" style="1" bestFit="1" customWidth="1"/>
    <col min="7" max="7" width="60.44140625" style="1" customWidth="1"/>
    <col min="8" max="16384" width="9.21875" style="1"/>
  </cols>
  <sheetData>
    <row r="2" spans="2:7" ht="13.8" thickBot="1" x14ac:dyDescent="0.3"/>
    <row r="3" spans="2:7" ht="14.4" x14ac:dyDescent="0.3">
      <c r="B3" s="307"/>
      <c r="C3" s="306" t="s">
        <v>705</v>
      </c>
      <c r="D3" s="306" t="s">
        <v>704</v>
      </c>
      <c r="E3" s="306" t="s">
        <v>703</v>
      </c>
      <c r="F3" s="306" t="s">
        <v>702</v>
      </c>
      <c r="G3" s="305" t="s">
        <v>701</v>
      </c>
    </row>
    <row r="4" spans="2:7" ht="26.4" x14ac:dyDescent="0.25">
      <c r="B4" s="303" t="s">
        <v>700</v>
      </c>
      <c r="C4" s="302">
        <v>296109.84000000003</v>
      </c>
      <c r="D4" s="302">
        <f>'Cost Summary'!E10</f>
        <v>307274.59999999998</v>
      </c>
      <c r="E4" s="302">
        <f t="shared" ref="E4:E11" si="0">C4-D4</f>
        <v>-11164.759999999951</v>
      </c>
      <c r="F4" s="301">
        <f t="shared" ref="F4:F11" si="1">(1-(D4/C4))</f>
        <v>-3.7704792248713925E-2</v>
      </c>
      <c r="G4" s="250" t="s">
        <v>699</v>
      </c>
    </row>
    <row r="5" spans="2:7" ht="26.4" x14ac:dyDescent="0.25">
      <c r="B5" s="303" t="s">
        <v>698</v>
      </c>
      <c r="C5" s="302">
        <v>1479825.99</v>
      </c>
      <c r="D5" s="302">
        <f>SUM('Cost Summary'!E6:E7)</f>
        <v>1655654</v>
      </c>
      <c r="E5" s="302">
        <f t="shared" si="0"/>
        <v>-175828.01</v>
      </c>
      <c r="F5" s="301">
        <f t="shared" si="1"/>
        <v>-0.11881667925024075</v>
      </c>
      <c r="G5" s="250" t="s">
        <v>697</v>
      </c>
    </row>
    <row r="6" spans="2:7" x14ac:dyDescent="0.25">
      <c r="B6" s="303" t="s">
        <v>696</v>
      </c>
      <c r="C6" s="302">
        <v>356178.15</v>
      </c>
      <c r="D6" s="302">
        <f>'Cost Summary'!E16</f>
        <v>65000</v>
      </c>
      <c r="E6" s="302">
        <f t="shared" si="0"/>
        <v>291178.15000000002</v>
      </c>
      <c r="F6" s="301">
        <f t="shared" si="1"/>
        <v>0.81750705370332233</v>
      </c>
      <c r="G6" s="608" t="s">
        <v>695</v>
      </c>
    </row>
    <row r="7" spans="2:7" ht="12.75" customHeight="1" x14ac:dyDescent="0.25">
      <c r="B7" s="303" t="s">
        <v>637</v>
      </c>
      <c r="C7" s="302">
        <v>689377.06</v>
      </c>
      <c r="D7" s="302">
        <f>'Cost Summary'!E28</f>
        <v>0</v>
      </c>
      <c r="E7" s="302">
        <f t="shared" si="0"/>
        <v>689377.06</v>
      </c>
      <c r="F7" s="301">
        <f t="shared" si="1"/>
        <v>1</v>
      </c>
      <c r="G7" s="609"/>
    </row>
    <row r="8" spans="2:7" x14ac:dyDescent="0.25">
      <c r="B8" s="303" t="s">
        <v>694</v>
      </c>
      <c r="C8" s="302">
        <v>34468.85</v>
      </c>
      <c r="D8" s="302">
        <v>0</v>
      </c>
      <c r="E8" s="302">
        <f t="shared" si="0"/>
        <v>34468.85</v>
      </c>
      <c r="F8" s="301">
        <f t="shared" si="1"/>
        <v>1</v>
      </c>
      <c r="G8" s="610"/>
    </row>
    <row r="9" spans="2:7" x14ac:dyDescent="0.25">
      <c r="B9" s="303" t="s">
        <v>632</v>
      </c>
      <c r="C9" s="302">
        <v>314155.59000000003</v>
      </c>
      <c r="D9" s="304">
        <f>'Cost Summary'!E36</f>
        <v>372396.26</v>
      </c>
      <c r="E9" s="302">
        <f t="shared" si="0"/>
        <v>-58240.669999999984</v>
      </c>
      <c r="F9" s="301">
        <f t="shared" si="1"/>
        <v>-0.18538797924939043</v>
      </c>
      <c r="G9" s="250" t="s">
        <v>693</v>
      </c>
    </row>
    <row r="10" spans="2:7" ht="26.4" x14ac:dyDescent="0.25">
      <c r="B10" s="303" t="s">
        <v>692</v>
      </c>
      <c r="C10" s="302">
        <v>139944.75</v>
      </c>
      <c r="D10" s="302">
        <f>'Cost Summary'!E38</f>
        <v>0</v>
      </c>
      <c r="E10" s="302">
        <f t="shared" si="0"/>
        <v>139944.75</v>
      </c>
      <c r="F10" s="301">
        <f t="shared" si="1"/>
        <v>1</v>
      </c>
      <c r="G10" s="250" t="s">
        <v>691</v>
      </c>
    </row>
    <row r="11" spans="2:7" ht="15" thickBot="1" x14ac:dyDescent="0.35">
      <c r="B11" s="300" t="s">
        <v>630</v>
      </c>
      <c r="C11" s="299">
        <f>SUM(C4:C10)</f>
        <v>3310060.23</v>
      </c>
      <c r="D11" s="299">
        <f>SUM(D4:D10)</f>
        <v>2400324.8600000003</v>
      </c>
      <c r="E11" s="299">
        <f t="shared" si="0"/>
        <v>909735.36999999965</v>
      </c>
      <c r="F11" s="298">
        <f t="shared" si="1"/>
        <v>0.27483952157571456</v>
      </c>
      <c r="G11" s="297"/>
    </row>
    <row r="13" spans="2:7" x14ac:dyDescent="0.25">
      <c r="C13" s="294"/>
      <c r="D13" s="294"/>
    </row>
    <row r="14" spans="2:7" x14ac:dyDescent="0.25">
      <c r="C14" s="296">
        <f>SUM(C6:C8)</f>
        <v>1080024.06</v>
      </c>
      <c r="D14" s="294"/>
    </row>
    <row r="15" spans="2:7" ht="14.4" x14ac:dyDescent="0.3">
      <c r="C15" s="295"/>
      <c r="D15" s="294"/>
    </row>
    <row r="16" spans="2:7" x14ac:dyDescent="0.25">
      <c r="C16" s="294"/>
    </row>
  </sheetData>
  <mergeCells count="1">
    <mergeCell ref="G6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0"/>
  <sheetViews>
    <sheetView view="pageBreakPreview" zoomScale="70" zoomScaleNormal="85" zoomScaleSheetLayoutView="70" workbookViewId="0">
      <selection activeCell="A55" sqref="A55"/>
    </sheetView>
  </sheetViews>
  <sheetFormatPr defaultColWidth="9.21875" defaultRowHeight="14.4" x14ac:dyDescent="0.3"/>
  <cols>
    <col min="1" max="1" width="5" style="467" bestFit="1" customWidth="1"/>
    <col min="2" max="2" width="38.33203125" style="417" customWidth="1"/>
    <col min="3" max="3" width="20.77734375" style="417" hidden="1" customWidth="1"/>
    <col min="4" max="4" width="21.77734375" style="417" hidden="1" customWidth="1"/>
    <col min="5" max="5" width="60.6640625" style="417" customWidth="1"/>
    <col min="6" max="6" width="12" style="448" hidden="1" customWidth="1"/>
    <col min="7" max="7" width="12.5546875" style="417" customWidth="1"/>
    <col min="8" max="8" width="12.77734375" style="417" customWidth="1"/>
    <col min="9" max="9" width="15.44140625" style="417" customWidth="1"/>
    <col min="10" max="10" width="13.77734375" style="417" customWidth="1"/>
    <col min="11" max="15" width="9.21875" style="417"/>
    <col min="16" max="16" width="13.77734375" style="417" bestFit="1" customWidth="1"/>
    <col min="17" max="16384" width="9.21875" style="417"/>
  </cols>
  <sheetData>
    <row r="1" spans="1:10" s="416" customFormat="1" x14ac:dyDescent="0.3">
      <c r="A1" s="468" t="s">
        <v>527</v>
      </c>
      <c r="B1" s="469" t="s">
        <v>0</v>
      </c>
      <c r="C1" s="469" t="s">
        <v>1</v>
      </c>
      <c r="D1" s="469" t="s">
        <v>2</v>
      </c>
      <c r="E1" s="469" t="s">
        <v>3</v>
      </c>
      <c r="F1" s="470" t="s">
        <v>4</v>
      </c>
      <c r="G1" s="469" t="s">
        <v>5</v>
      </c>
      <c r="H1" s="469" t="s">
        <v>11</v>
      </c>
      <c r="I1" s="469" t="s">
        <v>6</v>
      </c>
      <c r="J1" s="471" t="s">
        <v>7</v>
      </c>
    </row>
    <row r="2" spans="1:10" ht="15.6" hidden="1" x14ac:dyDescent="0.3">
      <c r="A2" s="475" t="s">
        <v>137</v>
      </c>
      <c r="B2" s="476"/>
      <c r="C2" s="476"/>
      <c r="D2" s="476"/>
      <c r="E2" s="476"/>
      <c r="F2" s="476"/>
      <c r="G2" s="476"/>
      <c r="H2" s="476"/>
      <c r="I2" s="476"/>
      <c r="J2" s="477"/>
    </row>
    <row r="3" spans="1:10" ht="15.6" hidden="1" x14ac:dyDescent="0.3">
      <c r="A3" s="460"/>
      <c r="B3" s="313" t="s">
        <v>138</v>
      </c>
      <c r="C3" s="313" t="s">
        <v>139</v>
      </c>
      <c r="D3" s="313" t="s">
        <v>139</v>
      </c>
      <c r="E3" s="418" t="s">
        <v>140</v>
      </c>
      <c r="F3" s="308">
        <v>4600037097</v>
      </c>
      <c r="G3" s="309" t="s">
        <v>143</v>
      </c>
      <c r="H3" s="419">
        <v>141363</v>
      </c>
      <c r="I3" s="317">
        <f>A3*H3</f>
        <v>0</v>
      </c>
      <c r="J3" s="318" t="s">
        <v>10</v>
      </c>
    </row>
    <row r="4" spans="1:10" ht="15.6" hidden="1" x14ac:dyDescent="0.3">
      <c r="A4" s="460"/>
      <c r="B4" s="418" t="s">
        <v>12</v>
      </c>
      <c r="C4" s="313" t="s">
        <v>139</v>
      </c>
      <c r="D4" s="313" t="s">
        <v>139</v>
      </c>
      <c r="E4" s="418" t="s">
        <v>145</v>
      </c>
      <c r="F4" s="308">
        <v>4600037097</v>
      </c>
      <c r="G4" s="309" t="s">
        <v>146</v>
      </c>
      <c r="H4" s="419">
        <v>11789</v>
      </c>
      <c r="I4" s="317">
        <f t="shared" ref="I4:I5" si="0">A4*H4</f>
        <v>0</v>
      </c>
      <c r="J4" s="318" t="s">
        <v>10</v>
      </c>
    </row>
    <row r="5" spans="1:10" hidden="1" x14ac:dyDescent="0.3">
      <c r="A5" s="461"/>
      <c r="B5" s="313" t="s">
        <v>141</v>
      </c>
      <c r="C5" s="313" t="s">
        <v>139</v>
      </c>
      <c r="D5" s="313" t="s">
        <v>139</v>
      </c>
      <c r="E5" s="420" t="s">
        <v>142</v>
      </c>
      <c r="F5" s="308">
        <v>4600037097</v>
      </c>
      <c r="G5" s="309" t="s">
        <v>144</v>
      </c>
      <c r="H5" s="419">
        <v>3245</v>
      </c>
      <c r="I5" s="317">
        <f t="shared" si="0"/>
        <v>0</v>
      </c>
      <c r="J5" s="318" t="s">
        <v>10</v>
      </c>
    </row>
    <row r="6" spans="1:10" hidden="1" x14ac:dyDescent="0.3">
      <c r="A6" s="461"/>
      <c r="B6" s="421"/>
      <c r="C6" s="421"/>
      <c r="D6" s="421"/>
      <c r="E6" s="421"/>
      <c r="F6" s="422"/>
      <c r="G6" s="421"/>
      <c r="H6" s="421"/>
      <c r="I6" s="421"/>
      <c r="J6" s="423"/>
    </row>
    <row r="7" spans="1:10" ht="15.6" hidden="1" x14ac:dyDescent="0.3">
      <c r="A7" s="475" t="s">
        <v>147</v>
      </c>
      <c r="B7" s="476"/>
      <c r="C7" s="476"/>
      <c r="D7" s="476"/>
      <c r="E7" s="476"/>
      <c r="F7" s="476"/>
      <c r="G7" s="476"/>
      <c r="H7" s="476"/>
      <c r="I7" s="476"/>
      <c r="J7" s="477"/>
    </row>
    <row r="8" spans="1:10" hidden="1" x14ac:dyDescent="0.3">
      <c r="A8" s="438"/>
      <c r="B8" s="313" t="s">
        <v>149</v>
      </c>
      <c r="C8" s="313" t="s">
        <v>8</v>
      </c>
      <c r="D8" s="313" t="s">
        <v>8</v>
      </c>
      <c r="E8" s="313" t="s">
        <v>150</v>
      </c>
      <c r="F8" s="314">
        <v>4600039646</v>
      </c>
      <c r="G8" s="316" t="s">
        <v>9</v>
      </c>
      <c r="H8" s="419">
        <v>21474.5</v>
      </c>
      <c r="I8" s="317">
        <f>A8*H8</f>
        <v>0</v>
      </c>
      <c r="J8" s="318" t="s">
        <v>10</v>
      </c>
    </row>
    <row r="9" spans="1:10" hidden="1" x14ac:dyDescent="0.3">
      <c r="A9" s="438"/>
      <c r="B9" s="313" t="s">
        <v>149</v>
      </c>
      <c r="C9" s="313" t="s">
        <v>8</v>
      </c>
      <c r="D9" s="313" t="s">
        <v>8</v>
      </c>
      <c r="E9" s="313" t="s">
        <v>167</v>
      </c>
      <c r="F9" s="314">
        <v>4600039646</v>
      </c>
      <c r="G9" s="316" t="s">
        <v>168</v>
      </c>
      <c r="H9" s="419">
        <v>22088.560000000001</v>
      </c>
      <c r="I9" s="317">
        <f>A9*H9</f>
        <v>0</v>
      </c>
      <c r="J9" s="318" t="s">
        <v>10</v>
      </c>
    </row>
    <row r="10" spans="1:10" hidden="1" x14ac:dyDescent="0.3">
      <c r="A10" s="438"/>
      <c r="B10" s="313" t="s">
        <v>12</v>
      </c>
      <c r="C10" s="313" t="s">
        <v>8</v>
      </c>
      <c r="D10" s="313" t="s">
        <v>8</v>
      </c>
      <c r="E10" s="313" t="s">
        <v>13</v>
      </c>
      <c r="F10" s="314">
        <v>4600039646</v>
      </c>
      <c r="G10" s="316" t="s">
        <v>14</v>
      </c>
      <c r="H10" s="419">
        <v>8782</v>
      </c>
      <c r="I10" s="317">
        <f>A10*H10</f>
        <v>0</v>
      </c>
      <c r="J10" s="318" t="s">
        <v>10</v>
      </c>
    </row>
    <row r="11" spans="1:10" hidden="1" x14ac:dyDescent="0.3">
      <c r="A11" s="438"/>
      <c r="B11" s="313" t="s">
        <v>151</v>
      </c>
      <c r="C11" s="313" t="s">
        <v>8</v>
      </c>
      <c r="D11" s="313" t="s">
        <v>8</v>
      </c>
      <c r="E11" s="313" t="s">
        <v>152</v>
      </c>
      <c r="F11" s="314">
        <v>4600039646</v>
      </c>
      <c r="G11" s="316" t="s">
        <v>153</v>
      </c>
      <c r="H11" s="419">
        <v>371</v>
      </c>
      <c r="I11" s="317">
        <f>A11*H11</f>
        <v>0</v>
      </c>
      <c r="J11" s="318" t="s">
        <v>10</v>
      </c>
    </row>
    <row r="12" spans="1:10" hidden="1" x14ac:dyDescent="0.3">
      <c r="A12" s="438"/>
      <c r="B12" s="313" t="s">
        <v>16</v>
      </c>
      <c r="C12" s="313" t="s">
        <v>8</v>
      </c>
      <c r="D12" s="313" t="s">
        <v>8</v>
      </c>
      <c r="E12" s="313" t="s">
        <v>17</v>
      </c>
      <c r="F12" s="314">
        <v>4600039646</v>
      </c>
      <c r="G12" s="316" t="s">
        <v>15</v>
      </c>
      <c r="H12" s="419">
        <v>1859.5</v>
      </c>
      <c r="I12" s="317">
        <f>A12*H12</f>
        <v>0</v>
      </c>
      <c r="J12" s="318" t="s">
        <v>10</v>
      </c>
    </row>
    <row r="13" spans="1:10" hidden="1" x14ac:dyDescent="0.3">
      <c r="A13" s="438"/>
      <c r="B13" s="313" t="s">
        <v>284</v>
      </c>
      <c r="C13" s="313" t="s">
        <v>285</v>
      </c>
      <c r="D13" s="313" t="s">
        <v>285</v>
      </c>
      <c r="E13" s="313" t="s">
        <v>286</v>
      </c>
      <c r="F13" s="314" t="s">
        <v>287</v>
      </c>
      <c r="G13" s="316"/>
      <c r="H13" s="419">
        <v>29495</v>
      </c>
      <c r="I13" s="317">
        <f t="shared" ref="I13:I14" si="1">A13*H13</f>
        <v>0</v>
      </c>
      <c r="J13" s="318" t="s">
        <v>10</v>
      </c>
    </row>
    <row r="14" spans="1:10" hidden="1" x14ac:dyDescent="0.3">
      <c r="A14" s="438"/>
      <c r="B14" s="313" t="s">
        <v>200</v>
      </c>
      <c r="C14" s="313" t="s">
        <v>8</v>
      </c>
      <c r="D14" s="313" t="s">
        <v>8</v>
      </c>
      <c r="E14" s="313" t="s">
        <v>288</v>
      </c>
      <c r="F14" s="314">
        <v>4600039646</v>
      </c>
      <c r="G14" s="316" t="s">
        <v>289</v>
      </c>
      <c r="H14" s="419">
        <v>593</v>
      </c>
      <c r="I14" s="317">
        <f t="shared" si="1"/>
        <v>0</v>
      </c>
      <c r="J14" s="318" t="s">
        <v>10</v>
      </c>
    </row>
    <row r="15" spans="1:10" hidden="1" x14ac:dyDescent="0.3">
      <c r="A15" s="481"/>
      <c r="B15" s="482"/>
      <c r="C15" s="482"/>
      <c r="D15" s="482"/>
      <c r="E15" s="482"/>
      <c r="F15" s="482"/>
      <c r="G15" s="482"/>
      <c r="H15" s="482"/>
      <c r="I15" s="482"/>
      <c r="J15" s="483"/>
    </row>
    <row r="16" spans="1:10" ht="15.6" hidden="1" x14ac:dyDescent="0.3">
      <c r="A16" s="475" t="s">
        <v>154</v>
      </c>
      <c r="B16" s="476"/>
      <c r="C16" s="476"/>
      <c r="D16" s="476"/>
      <c r="E16" s="476"/>
      <c r="F16" s="476"/>
      <c r="G16" s="476"/>
      <c r="H16" s="476"/>
      <c r="I16" s="476"/>
      <c r="J16" s="477"/>
    </row>
    <row r="17" spans="1:10" ht="15.6" hidden="1" x14ac:dyDescent="0.3">
      <c r="A17" s="462"/>
      <c r="B17" s="313" t="s">
        <v>157</v>
      </c>
      <c r="C17" s="314" t="s">
        <v>155</v>
      </c>
      <c r="D17" s="314" t="s">
        <v>155</v>
      </c>
      <c r="E17" s="314" t="s">
        <v>156</v>
      </c>
      <c r="F17" s="314">
        <v>4600037464</v>
      </c>
      <c r="G17" s="311" t="s">
        <v>158</v>
      </c>
      <c r="H17" s="419">
        <v>95026.66</v>
      </c>
      <c r="I17" s="317">
        <f t="shared" ref="I17:I22" si="2">A17*H17</f>
        <v>0</v>
      </c>
      <c r="J17" s="318" t="s">
        <v>10</v>
      </c>
    </row>
    <row r="18" spans="1:10" ht="15.6" hidden="1" x14ac:dyDescent="0.3">
      <c r="A18" s="462"/>
      <c r="B18" s="313" t="s">
        <v>12</v>
      </c>
      <c r="C18" s="314" t="s">
        <v>155</v>
      </c>
      <c r="D18" s="314" t="s">
        <v>155</v>
      </c>
      <c r="E18" s="314" t="s">
        <v>159</v>
      </c>
      <c r="F18" s="314">
        <v>4600037464</v>
      </c>
      <c r="G18" s="311" t="s">
        <v>160</v>
      </c>
      <c r="H18" s="419">
        <v>12915</v>
      </c>
      <c r="I18" s="317">
        <f t="shared" si="2"/>
        <v>0</v>
      </c>
      <c r="J18" s="318" t="s">
        <v>10</v>
      </c>
    </row>
    <row r="19" spans="1:10" ht="15.6" hidden="1" x14ac:dyDescent="0.3">
      <c r="A19" s="462"/>
      <c r="B19" s="313" t="s">
        <v>161</v>
      </c>
      <c r="C19" s="314" t="s">
        <v>155</v>
      </c>
      <c r="D19" s="314" t="s">
        <v>155</v>
      </c>
      <c r="E19" s="314" t="s">
        <v>162</v>
      </c>
      <c r="F19" s="314">
        <v>4600037464</v>
      </c>
      <c r="G19" s="311" t="s">
        <v>163</v>
      </c>
      <c r="H19" s="419">
        <v>13324.01</v>
      </c>
      <c r="I19" s="317">
        <f t="shared" si="2"/>
        <v>0</v>
      </c>
      <c r="J19" s="318" t="s">
        <v>10</v>
      </c>
    </row>
    <row r="20" spans="1:10" hidden="1" x14ac:dyDescent="0.3">
      <c r="A20" s="438"/>
      <c r="B20" s="314" t="s">
        <v>164</v>
      </c>
      <c r="C20" s="314" t="s">
        <v>155</v>
      </c>
      <c r="D20" s="314" t="s">
        <v>155</v>
      </c>
      <c r="E20" s="314" t="s">
        <v>165</v>
      </c>
      <c r="F20" s="314">
        <v>4600037464</v>
      </c>
      <c r="G20" s="315" t="s">
        <v>166</v>
      </c>
      <c r="H20" s="419">
        <v>25370.34</v>
      </c>
      <c r="I20" s="317">
        <f t="shared" si="2"/>
        <v>0</v>
      </c>
      <c r="J20" s="318" t="s">
        <v>10</v>
      </c>
    </row>
    <row r="21" spans="1:10" hidden="1" x14ac:dyDescent="0.3">
      <c r="A21" s="438"/>
      <c r="B21" s="314" t="s">
        <v>169</v>
      </c>
      <c r="C21" s="314" t="s">
        <v>155</v>
      </c>
      <c r="D21" s="314" t="s">
        <v>155</v>
      </c>
      <c r="E21" s="314" t="s">
        <v>170</v>
      </c>
      <c r="F21" s="314">
        <v>4600037464</v>
      </c>
      <c r="G21" s="315" t="s">
        <v>171</v>
      </c>
      <c r="H21" s="419">
        <v>861</v>
      </c>
      <c r="I21" s="317">
        <f t="shared" si="2"/>
        <v>0</v>
      </c>
      <c r="J21" s="318" t="s">
        <v>10</v>
      </c>
    </row>
    <row r="22" spans="1:10" hidden="1" x14ac:dyDescent="0.3">
      <c r="A22" s="438"/>
      <c r="B22" s="314" t="s">
        <v>205</v>
      </c>
      <c r="C22" s="314" t="s">
        <v>172</v>
      </c>
      <c r="D22" s="314" t="s">
        <v>172</v>
      </c>
      <c r="E22" s="314" t="s">
        <v>173</v>
      </c>
      <c r="F22" s="314">
        <v>4600004399</v>
      </c>
      <c r="G22" s="424" t="s">
        <v>174</v>
      </c>
      <c r="H22" s="419">
        <v>13000</v>
      </c>
      <c r="I22" s="317">
        <f t="shared" si="2"/>
        <v>0</v>
      </c>
      <c r="J22" s="318" t="s">
        <v>10</v>
      </c>
    </row>
    <row r="23" spans="1:10" hidden="1" x14ac:dyDescent="0.3">
      <c r="A23" s="438"/>
      <c r="B23" s="314"/>
      <c r="C23" s="314"/>
      <c r="D23" s="314"/>
      <c r="E23" s="314"/>
      <c r="F23" s="314"/>
      <c r="G23" s="424"/>
      <c r="H23" s="419"/>
      <c r="I23" s="424"/>
      <c r="J23" s="318"/>
    </row>
    <row r="24" spans="1:10" ht="15.6" hidden="1" x14ac:dyDescent="0.3">
      <c r="A24" s="475" t="s">
        <v>175</v>
      </c>
      <c r="B24" s="476"/>
      <c r="C24" s="476"/>
      <c r="D24" s="476"/>
      <c r="E24" s="476"/>
      <c r="F24" s="476"/>
      <c r="G24" s="476"/>
      <c r="H24" s="476"/>
      <c r="I24" s="476"/>
      <c r="J24" s="477"/>
    </row>
    <row r="25" spans="1:10" ht="15.6" hidden="1" x14ac:dyDescent="0.3">
      <c r="A25" s="462"/>
      <c r="B25" s="314" t="s">
        <v>321</v>
      </c>
      <c r="C25" s="314" t="s">
        <v>61</v>
      </c>
      <c r="D25" s="314" t="s">
        <v>61</v>
      </c>
      <c r="E25" s="314" t="s">
        <v>176</v>
      </c>
      <c r="F25" s="314">
        <v>4600036968</v>
      </c>
      <c r="G25" s="315" t="s">
        <v>177</v>
      </c>
      <c r="H25" s="419">
        <v>49765.68</v>
      </c>
      <c r="I25" s="317">
        <f t="shared" ref="I25:I27" si="3">A25*H25</f>
        <v>0</v>
      </c>
      <c r="J25" s="318" t="s">
        <v>10</v>
      </c>
    </row>
    <row r="26" spans="1:10" ht="15.6" hidden="1" x14ac:dyDescent="0.3">
      <c r="A26" s="462"/>
      <c r="B26" s="314" t="s">
        <v>178</v>
      </c>
      <c r="C26" s="314" t="s">
        <v>61</v>
      </c>
      <c r="D26" s="314" t="s">
        <v>61</v>
      </c>
      <c r="E26" s="314" t="s">
        <v>179</v>
      </c>
      <c r="F26" s="314">
        <v>4600036968</v>
      </c>
      <c r="G26" s="312" t="s">
        <v>180</v>
      </c>
      <c r="H26" s="419">
        <v>1731</v>
      </c>
      <c r="I26" s="317">
        <f t="shared" si="3"/>
        <v>0</v>
      </c>
      <c r="J26" s="318" t="s">
        <v>10</v>
      </c>
    </row>
    <row r="27" spans="1:10" hidden="1" x14ac:dyDescent="0.3">
      <c r="A27" s="438"/>
      <c r="B27" s="314" t="s">
        <v>181</v>
      </c>
      <c r="C27" s="314" t="s">
        <v>61</v>
      </c>
      <c r="D27" s="314" t="s">
        <v>61</v>
      </c>
      <c r="E27" s="314" t="s">
        <v>182</v>
      </c>
      <c r="F27" s="314">
        <v>4600036968</v>
      </c>
      <c r="G27" s="315" t="s">
        <v>183</v>
      </c>
      <c r="H27" s="419">
        <v>6131</v>
      </c>
      <c r="I27" s="317">
        <f t="shared" si="3"/>
        <v>0</v>
      </c>
      <c r="J27" s="318" t="s">
        <v>10</v>
      </c>
    </row>
    <row r="28" spans="1:10" hidden="1" x14ac:dyDescent="0.3">
      <c r="A28" s="438"/>
      <c r="B28" s="314"/>
      <c r="C28" s="314"/>
      <c r="D28" s="314"/>
      <c r="E28" s="314"/>
      <c r="F28" s="314"/>
      <c r="G28" s="315"/>
      <c r="H28" s="419"/>
      <c r="I28" s="424"/>
      <c r="J28" s="318"/>
    </row>
    <row r="29" spans="1:10" ht="15.6" hidden="1" x14ac:dyDescent="0.3">
      <c r="A29" s="475" t="s">
        <v>250</v>
      </c>
      <c r="B29" s="476"/>
      <c r="C29" s="476"/>
      <c r="D29" s="476"/>
      <c r="E29" s="476"/>
      <c r="F29" s="476"/>
      <c r="G29" s="476"/>
      <c r="H29" s="476"/>
      <c r="I29" s="476"/>
      <c r="J29" s="477"/>
    </row>
    <row r="30" spans="1:10" ht="15.6" hidden="1" x14ac:dyDescent="0.3">
      <c r="A30" s="462"/>
      <c r="B30" s="313" t="s">
        <v>184</v>
      </c>
      <c r="C30" s="313" t="s">
        <v>8</v>
      </c>
      <c r="D30" s="313" t="s">
        <v>8</v>
      </c>
      <c r="E30" s="313" t="s">
        <v>186</v>
      </c>
      <c r="F30" s="314">
        <v>4600039646</v>
      </c>
      <c r="G30" s="316" t="s">
        <v>185</v>
      </c>
      <c r="H30" s="419">
        <v>18664.91</v>
      </c>
      <c r="I30" s="317">
        <f>A30*H30</f>
        <v>0</v>
      </c>
      <c r="J30" s="318" t="s">
        <v>10</v>
      </c>
    </row>
    <row r="31" spans="1:10" hidden="1" x14ac:dyDescent="0.3">
      <c r="A31" s="438"/>
      <c r="B31" s="313" t="s">
        <v>25</v>
      </c>
      <c r="C31" s="313" t="s">
        <v>8</v>
      </c>
      <c r="D31" s="313" t="s">
        <v>8</v>
      </c>
      <c r="E31" s="313" t="s">
        <v>18</v>
      </c>
      <c r="F31" s="314">
        <v>4600039646</v>
      </c>
      <c r="G31" s="316" t="s">
        <v>19</v>
      </c>
      <c r="H31" s="419">
        <v>12613</v>
      </c>
      <c r="I31" s="317">
        <f>A31*H31</f>
        <v>0</v>
      </c>
      <c r="J31" s="318" t="s">
        <v>10</v>
      </c>
    </row>
    <row r="32" spans="1:10" hidden="1" x14ac:dyDescent="0.3">
      <c r="A32" s="438"/>
      <c r="B32" s="313" t="s">
        <v>12</v>
      </c>
      <c r="C32" s="313" t="s">
        <v>8</v>
      </c>
      <c r="D32" s="313" t="s">
        <v>8</v>
      </c>
      <c r="E32" s="313" t="s">
        <v>13</v>
      </c>
      <c r="F32" s="314">
        <v>4600039646</v>
      </c>
      <c r="G32" s="316" t="s">
        <v>20</v>
      </c>
      <c r="H32" s="419">
        <v>8781.5</v>
      </c>
      <c r="I32" s="317">
        <f t="shared" ref="I32:I33" si="4">A32*H32</f>
        <v>0</v>
      </c>
      <c r="J32" s="318" t="s">
        <v>10</v>
      </c>
    </row>
    <row r="33" spans="1:10" hidden="1" x14ac:dyDescent="0.3">
      <c r="A33" s="438"/>
      <c r="B33" s="313" t="s">
        <v>22</v>
      </c>
      <c r="C33" s="313" t="s">
        <v>8</v>
      </c>
      <c r="D33" s="313" t="s">
        <v>8</v>
      </c>
      <c r="E33" s="313" t="s">
        <v>23</v>
      </c>
      <c r="F33" s="314">
        <v>4600039646</v>
      </c>
      <c r="G33" s="316" t="s">
        <v>21</v>
      </c>
      <c r="H33" s="419">
        <v>1489.5</v>
      </c>
      <c r="I33" s="317">
        <f t="shared" si="4"/>
        <v>0</v>
      </c>
      <c r="J33" s="318" t="s">
        <v>10</v>
      </c>
    </row>
    <row r="34" spans="1:10" hidden="1" x14ac:dyDescent="0.3">
      <c r="A34" s="438"/>
      <c r="B34" s="313"/>
      <c r="C34" s="313"/>
      <c r="D34" s="313"/>
      <c r="E34" s="313"/>
      <c r="F34" s="314"/>
      <c r="G34" s="316"/>
      <c r="H34" s="419"/>
      <c r="I34" s="317"/>
      <c r="J34" s="318"/>
    </row>
    <row r="35" spans="1:10" ht="15.6" hidden="1" x14ac:dyDescent="0.3">
      <c r="A35" s="475" t="s">
        <v>24</v>
      </c>
      <c r="B35" s="476"/>
      <c r="C35" s="476"/>
      <c r="D35" s="476"/>
      <c r="E35" s="476"/>
      <c r="F35" s="476"/>
      <c r="G35" s="476"/>
      <c r="H35" s="476"/>
      <c r="I35" s="476"/>
      <c r="J35" s="477"/>
    </row>
    <row r="36" spans="1:10" hidden="1" x14ac:dyDescent="0.3">
      <c r="A36" s="438"/>
      <c r="B36" s="313" t="s">
        <v>26</v>
      </c>
      <c r="C36" s="313" t="s">
        <v>27</v>
      </c>
      <c r="D36" s="313" t="s">
        <v>27</v>
      </c>
      <c r="E36" s="313" t="s">
        <v>187</v>
      </c>
      <c r="F36" s="314">
        <v>4600040774</v>
      </c>
      <c r="G36" s="316" t="s">
        <v>188</v>
      </c>
      <c r="H36" s="419">
        <v>125000</v>
      </c>
      <c r="I36" s="317">
        <f>A36*H36</f>
        <v>0</v>
      </c>
      <c r="J36" s="318" t="s">
        <v>10</v>
      </c>
    </row>
    <row r="37" spans="1:10" hidden="1" x14ac:dyDescent="0.3">
      <c r="A37" s="438"/>
      <c r="B37" s="313" t="s">
        <v>189</v>
      </c>
      <c r="C37" s="313" t="s">
        <v>27</v>
      </c>
      <c r="D37" s="313" t="s">
        <v>27</v>
      </c>
      <c r="E37" s="313" t="s">
        <v>28</v>
      </c>
      <c r="F37" s="314">
        <v>4600040774</v>
      </c>
      <c r="G37" s="316" t="s">
        <v>192</v>
      </c>
      <c r="H37" s="317">
        <v>390</v>
      </c>
      <c r="I37" s="317">
        <f t="shared" ref="I37:I40" si="5">A37*H37</f>
        <v>0</v>
      </c>
      <c r="J37" s="318" t="s">
        <v>10</v>
      </c>
    </row>
    <row r="38" spans="1:10" hidden="1" x14ac:dyDescent="0.3">
      <c r="A38" s="438"/>
      <c r="B38" s="313" t="s">
        <v>190</v>
      </c>
      <c r="C38" s="313" t="s">
        <v>27</v>
      </c>
      <c r="D38" s="313" t="s">
        <v>27</v>
      </c>
      <c r="E38" s="313" t="s">
        <v>191</v>
      </c>
      <c r="F38" s="314">
        <v>4600040774</v>
      </c>
      <c r="G38" s="316" t="s">
        <v>193</v>
      </c>
      <c r="H38" s="317">
        <v>3026</v>
      </c>
      <c r="I38" s="317">
        <f t="shared" si="5"/>
        <v>0</v>
      </c>
      <c r="J38" s="318" t="s">
        <v>10</v>
      </c>
    </row>
    <row r="39" spans="1:10" hidden="1" x14ac:dyDescent="0.3">
      <c r="A39" s="438"/>
      <c r="B39" s="314" t="s">
        <v>113</v>
      </c>
      <c r="C39" s="314" t="s">
        <v>27</v>
      </c>
      <c r="D39" s="314" t="s">
        <v>27</v>
      </c>
      <c r="E39" s="314" t="s">
        <v>114</v>
      </c>
      <c r="F39" s="314" t="s">
        <v>82</v>
      </c>
      <c r="G39" s="425" t="s">
        <v>29</v>
      </c>
      <c r="H39" s="419">
        <v>6500</v>
      </c>
      <c r="I39" s="317">
        <f t="shared" si="5"/>
        <v>0</v>
      </c>
      <c r="J39" s="318" t="s">
        <v>10</v>
      </c>
    </row>
    <row r="40" spans="1:10" hidden="1" x14ac:dyDescent="0.3">
      <c r="A40" s="438"/>
      <c r="B40" s="314" t="s">
        <v>12</v>
      </c>
      <c r="C40" s="314" t="s">
        <v>194</v>
      </c>
      <c r="D40" s="314" t="s">
        <v>194</v>
      </c>
      <c r="E40" s="314" t="s">
        <v>195</v>
      </c>
      <c r="F40" s="314">
        <v>4600013592</v>
      </c>
      <c r="G40" s="316" t="s">
        <v>42</v>
      </c>
      <c r="H40" s="419">
        <v>8190</v>
      </c>
      <c r="I40" s="317">
        <f t="shared" si="5"/>
        <v>0</v>
      </c>
      <c r="J40" s="318" t="s">
        <v>10</v>
      </c>
    </row>
    <row r="41" spans="1:10" hidden="1" x14ac:dyDescent="0.3">
      <c r="A41" s="438"/>
      <c r="B41" s="314"/>
      <c r="C41" s="314"/>
      <c r="D41" s="314"/>
      <c r="E41" s="314"/>
      <c r="F41" s="314"/>
      <c r="G41" s="316"/>
      <c r="H41" s="419"/>
      <c r="I41" s="317"/>
      <c r="J41" s="318"/>
    </row>
    <row r="42" spans="1:10" ht="15.6" hidden="1" x14ac:dyDescent="0.3">
      <c r="A42" s="475" t="s">
        <v>246</v>
      </c>
      <c r="B42" s="476"/>
      <c r="C42" s="476"/>
      <c r="D42" s="476"/>
      <c r="E42" s="476"/>
      <c r="F42" s="476"/>
      <c r="G42" s="476"/>
      <c r="H42" s="476"/>
      <c r="I42" s="476"/>
      <c r="J42" s="477"/>
    </row>
    <row r="43" spans="1:10" ht="15.6" hidden="1" x14ac:dyDescent="0.3">
      <c r="A43" s="462"/>
      <c r="B43" s="313" t="s">
        <v>247</v>
      </c>
      <c r="C43" s="314" t="s">
        <v>61</v>
      </c>
      <c r="D43" s="314" t="s">
        <v>61</v>
      </c>
      <c r="E43" s="426" t="s">
        <v>252</v>
      </c>
      <c r="F43" s="314">
        <v>4600025371</v>
      </c>
      <c r="G43" s="315" t="s">
        <v>251</v>
      </c>
      <c r="H43" s="419">
        <v>37272.6</v>
      </c>
      <c r="I43" s="317">
        <f t="shared" ref="I43:I45" si="6">A43*H43</f>
        <v>0</v>
      </c>
      <c r="J43" s="318" t="s">
        <v>10</v>
      </c>
    </row>
    <row r="44" spans="1:10" hidden="1" x14ac:dyDescent="0.3">
      <c r="A44" s="438"/>
      <c r="B44" s="313" t="s">
        <v>248</v>
      </c>
      <c r="C44" s="314" t="s">
        <v>61</v>
      </c>
      <c r="D44" s="314" t="s">
        <v>61</v>
      </c>
      <c r="E44" s="314" t="s">
        <v>252</v>
      </c>
      <c r="F44" s="314">
        <v>4600025371</v>
      </c>
      <c r="G44" s="316" t="s">
        <v>254</v>
      </c>
      <c r="H44" s="419">
        <v>87702.399999999994</v>
      </c>
      <c r="I44" s="317">
        <f t="shared" si="6"/>
        <v>0</v>
      </c>
      <c r="J44" s="318" t="s">
        <v>10</v>
      </c>
    </row>
    <row r="45" spans="1:10" hidden="1" x14ac:dyDescent="0.3">
      <c r="A45" s="438"/>
      <c r="B45" s="313" t="s">
        <v>249</v>
      </c>
      <c r="C45" s="314" t="s">
        <v>61</v>
      </c>
      <c r="D45" s="314" t="s">
        <v>61</v>
      </c>
      <c r="E45" s="314" t="s">
        <v>253</v>
      </c>
      <c r="F45" s="314">
        <v>4600025371</v>
      </c>
      <c r="G45" s="316" t="s">
        <v>255</v>
      </c>
      <c r="H45" s="419">
        <v>30540.6</v>
      </c>
      <c r="I45" s="317">
        <f t="shared" si="6"/>
        <v>0</v>
      </c>
      <c r="J45" s="318" t="s">
        <v>10</v>
      </c>
    </row>
    <row r="46" spans="1:10" hidden="1" x14ac:dyDescent="0.3">
      <c r="A46" s="438"/>
      <c r="B46" s="314"/>
      <c r="C46" s="314"/>
      <c r="D46" s="314"/>
      <c r="E46" s="314"/>
      <c r="F46" s="314"/>
      <c r="G46" s="425"/>
      <c r="H46" s="419"/>
      <c r="I46" s="317"/>
      <c r="J46" s="318"/>
    </row>
    <row r="47" spans="1:10" ht="15.6" hidden="1" x14ac:dyDescent="0.3">
      <c r="A47" s="475" t="s">
        <v>148</v>
      </c>
      <c r="B47" s="476"/>
      <c r="C47" s="476"/>
      <c r="D47" s="476"/>
      <c r="E47" s="476"/>
      <c r="F47" s="476"/>
      <c r="G47" s="476"/>
      <c r="H47" s="476"/>
      <c r="I47" s="476"/>
      <c r="J47" s="477"/>
    </row>
    <row r="48" spans="1:10" hidden="1" x14ac:dyDescent="0.3">
      <c r="A48" s="438"/>
      <c r="B48" s="313" t="s">
        <v>196</v>
      </c>
      <c r="C48" s="313" t="s">
        <v>8</v>
      </c>
      <c r="D48" s="313" t="s">
        <v>8</v>
      </c>
      <c r="E48" s="313" t="s">
        <v>197</v>
      </c>
      <c r="F48" s="315">
        <v>4600026679</v>
      </c>
      <c r="G48" s="316" t="s">
        <v>30</v>
      </c>
      <c r="H48" s="419">
        <v>22071</v>
      </c>
      <c r="I48" s="317">
        <f>A48*H48</f>
        <v>0</v>
      </c>
      <c r="J48" s="318" t="s">
        <v>10</v>
      </c>
    </row>
    <row r="49" spans="1:10" hidden="1" x14ac:dyDescent="0.3">
      <c r="A49" s="438"/>
      <c r="B49" s="313" t="s">
        <v>12</v>
      </c>
      <c r="C49" s="313" t="s">
        <v>8</v>
      </c>
      <c r="D49" s="313" t="s">
        <v>8</v>
      </c>
      <c r="E49" s="313" t="s">
        <v>13</v>
      </c>
      <c r="F49" s="315">
        <v>4600026679</v>
      </c>
      <c r="G49" s="316" t="s">
        <v>31</v>
      </c>
      <c r="H49" s="419">
        <v>10094</v>
      </c>
      <c r="I49" s="317">
        <f t="shared" ref="I49:I51" si="7">A49*H49</f>
        <v>0</v>
      </c>
      <c r="J49" s="318" t="s">
        <v>10</v>
      </c>
    </row>
    <row r="50" spans="1:10" hidden="1" x14ac:dyDescent="0.3">
      <c r="A50" s="438"/>
      <c r="B50" s="313" t="s">
        <v>200</v>
      </c>
      <c r="C50" s="313" t="s">
        <v>8</v>
      </c>
      <c r="D50" s="313" t="s">
        <v>8</v>
      </c>
      <c r="E50" s="313" t="s">
        <v>201</v>
      </c>
      <c r="F50" s="315">
        <v>4600026679</v>
      </c>
      <c r="G50" s="316" t="s">
        <v>202</v>
      </c>
      <c r="H50" s="419">
        <v>817</v>
      </c>
      <c r="I50" s="317">
        <f t="shared" si="7"/>
        <v>0</v>
      </c>
      <c r="J50" s="318" t="s">
        <v>10</v>
      </c>
    </row>
    <row r="51" spans="1:10" hidden="1" x14ac:dyDescent="0.3">
      <c r="A51" s="438"/>
      <c r="B51" s="313" t="s">
        <v>32</v>
      </c>
      <c r="C51" s="313" t="s">
        <v>8</v>
      </c>
      <c r="D51" s="313" t="s">
        <v>8</v>
      </c>
      <c r="E51" s="313" t="s">
        <v>33</v>
      </c>
      <c r="F51" s="315">
        <v>4600026679</v>
      </c>
      <c r="G51" s="316" t="s">
        <v>34</v>
      </c>
      <c r="H51" s="419">
        <v>3534.5</v>
      </c>
      <c r="I51" s="317">
        <f t="shared" si="7"/>
        <v>0</v>
      </c>
      <c r="J51" s="318" t="s">
        <v>10</v>
      </c>
    </row>
    <row r="52" spans="1:10" hidden="1" x14ac:dyDescent="0.3">
      <c r="A52" s="438"/>
      <c r="B52" s="313"/>
      <c r="C52" s="313"/>
      <c r="D52" s="313"/>
      <c r="E52" s="313"/>
      <c r="F52" s="315"/>
      <c r="G52" s="316"/>
      <c r="H52" s="419"/>
      <c r="I52" s="317"/>
      <c r="J52" s="318"/>
    </row>
    <row r="53" spans="1:10" s="416" customFormat="1" ht="15.6" x14ac:dyDescent="0.3">
      <c r="A53" s="484" t="s">
        <v>772</v>
      </c>
      <c r="B53" s="485"/>
      <c r="C53" s="485"/>
      <c r="D53" s="485"/>
      <c r="E53" s="485"/>
      <c r="F53" s="485"/>
      <c r="G53" s="485"/>
      <c r="H53" s="485"/>
      <c r="I53" s="485"/>
      <c r="J53" s="486"/>
    </row>
    <row r="54" spans="1:10" s="416" customFormat="1" x14ac:dyDescent="0.3">
      <c r="A54" s="463">
        <v>2</v>
      </c>
      <c r="B54" s="427" t="s">
        <v>766</v>
      </c>
      <c r="C54" s="427"/>
      <c r="D54" s="427"/>
      <c r="E54" s="427" t="s">
        <v>767</v>
      </c>
      <c r="F54" s="428"/>
      <c r="G54" s="429" t="s">
        <v>770</v>
      </c>
      <c r="H54" s="430">
        <v>700000</v>
      </c>
      <c r="I54" s="431">
        <f t="shared" ref="I54:I58" si="8">A54*H54</f>
        <v>1400000</v>
      </c>
      <c r="J54" s="432" t="s">
        <v>10</v>
      </c>
    </row>
    <row r="55" spans="1:10" s="416" customFormat="1" x14ac:dyDescent="0.3">
      <c r="A55" s="463">
        <v>2</v>
      </c>
      <c r="B55" s="427" t="s">
        <v>12</v>
      </c>
      <c r="C55" s="427"/>
      <c r="D55" s="427"/>
      <c r="E55" s="427" t="s">
        <v>13</v>
      </c>
      <c r="F55" s="428"/>
      <c r="G55" s="429" t="s">
        <v>770</v>
      </c>
      <c r="H55" s="430">
        <v>15000</v>
      </c>
      <c r="I55" s="431">
        <f t="shared" si="8"/>
        <v>30000</v>
      </c>
      <c r="J55" s="432" t="s">
        <v>10</v>
      </c>
    </row>
    <row r="56" spans="1:10" s="416" customFormat="1" x14ac:dyDescent="0.3">
      <c r="A56" s="463">
        <v>1</v>
      </c>
      <c r="B56" s="427" t="s">
        <v>16</v>
      </c>
      <c r="C56" s="427"/>
      <c r="D56" s="427"/>
      <c r="E56" s="427" t="s">
        <v>17</v>
      </c>
      <c r="F56" s="433"/>
      <c r="G56" s="429" t="s">
        <v>770</v>
      </c>
      <c r="H56" s="430">
        <v>5000</v>
      </c>
      <c r="I56" s="431">
        <f>A56*H56</f>
        <v>5000</v>
      </c>
      <c r="J56" s="432" t="s">
        <v>10</v>
      </c>
    </row>
    <row r="57" spans="1:10" hidden="1" x14ac:dyDescent="0.3">
      <c r="A57" s="438"/>
      <c r="B57" s="313" t="s">
        <v>732</v>
      </c>
      <c r="C57" s="313"/>
      <c r="D57" s="313"/>
      <c r="E57" s="313"/>
      <c r="F57" s="314"/>
      <c r="G57" s="316"/>
      <c r="H57" s="419"/>
      <c r="I57" s="317"/>
      <c r="J57" s="318"/>
    </row>
    <row r="58" spans="1:10" hidden="1" x14ac:dyDescent="0.3">
      <c r="A58" s="438"/>
      <c r="B58" s="313" t="s">
        <v>200</v>
      </c>
      <c r="C58" s="313"/>
      <c r="D58" s="313"/>
      <c r="E58" s="313" t="s">
        <v>323</v>
      </c>
      <c r="F58" s="315"/>
      <c r="G58" s="316"/>
      <c r="H58" s="419">
        <v>817</v>
      </c>
      <c r="I58" s="317">
        <f t="shared" si="8"/>
        <v>0</v>
      </c>
      <c r="J58" s="318" t="s">
        <v>10</v>
      </c>
    </row>
    <row r="59" spans="1:10" s="416" customFormat="1" x14ac:dyDescent="0.3">
      <c r="A59" s="463"/>
      <c r="B59" s="427"/>
      <c r="C59" s="427"/>
      <c r="D59" s="427"/>
      <c r="E59" s="427"/>
      <c r="F59" s="428"/>
      <c r="G59" s="429"/>
      <c r="H59" s="430"/>
      <c r="I59" s="431"/>
      <c r="J59" s="432"/>
    </row>
    <row r="60" spans="1:10" ht="15.6" hidden="1" x14ac:dyDescent="0.3">
      <c r="A60" s="475" t="s">
        <v>198</v>
      </c>
      <c r="B60" s="476"/>
      <c r="C60" s="476"/>
      <c r="D60" s="476"/>
      <c r="E60" s="476"/>
      <c r="F60" s="476"/>
      <c r="G60" s="476"/>
      <c r="H60" s="476"/>
      <c r="I60" s="476"/>
      <c r="J60" s="477"/>
    </row>
    <row r="61" spans="1:10" hidden="1" x14ac:dyDescent="0.3">
      <c r="A61" s="438"/>
      <c r="B61" s="313" t="s">
        <v>35</v>
      </c>
      <c r="C61" s="425" t="s">
        <v>29</v>
      </c>
      <c r="D61" s="425" t="s">
        <v>29</v>
      </c>
      <c r="E61" s="313" t="s">
        <v>47</v>
      </c>
      <c r="F61" s="315" t="s">
        <v>29</v>
      </c>
      <c r="G61" s="316" t="s">
        <v>48</v>
      </c>
      <c r="H61" s="317">
        <v>3090.7</v>
      </c>
      <c r="I61" s="317">
        <f t="shared" ref="I61:I77" si="9">A61*H61</f>
        <v>0</v>
      </c>
      <c r="J61" s="318" t="s">
        <v>10</v>
      </c>
    </row>
    <row r="62" spans="1:10" hidden="1" x14ac:dyDescent="0.3">
      <c r="A62" s="438"/>
      <c r="B62" s="313" t="s">
        <v>36</v>
      </c>
      <c r="C62" s="313" t="s">
        <v>199</v>
      </c>
      <c r="D62" s="313" t="s">
        <v>199</v>
      </c>
      <c r="E62" s="313" t="s">
        <v>37</v>
      </c>
      <c r="F62" s="314">
        <v>4600004977</v>
      </c>
      <c r="G62" s="316" t="s">
        <v>38</v>
      </c>
      <c r="H62" s="317">
        <v>8000</v>
      </c>
      <c r="I62" s="317">
        <f t="shared" si="9"/>
        <v>0</v>
      </c>
      <c r="J62" s="318" t="s">
        <v>10</v>
      </c>
    </row>
    <row r="63" spans="1:10" hidden="1" x14ac:dyDescent="0.3">
      <c r="A63" s="438"/>
      <c r="B63" s="313" t="s">
        <v>40</v>
      </c>
      <c r="C63" s="313" t="s">
        <v>199</v>
      </c>
      <c r="D63" s="313" t="s">
        <v>199</v>
      </c>
      <c r="E63" s="313" t="s">
        <v>39</v>
      </c>
      <c r="F63" s="314">
        <v>4600004977</v>
      </c>
      <c r="G63" s="316" t="s">
        <v>41</v>
      </c>
      <c r="H63" s="317">
        <v>7000</v>
      </c>
      <c r="I63" s="317">
        <f t="shared" si="9"/>
        <v>0</v>
      </c>
      <c r="J63" s="318" t="s">
        <v>10</v>
      </c>
    </row>
    <row r="64" spans="1:10" hidden="1" x14ac:dyDescent="0.3">
      <c r="A64" s="438"/>
      <c r="B64" s="313" t="s">
        <v>12</v>
      </c>
      <c r="C64" s="314" t="s">
        <v>194</v>
      </c>
      <c r="D64" s="314" t="s">
        <v>194</v>
      </c>
      <c r="E64" s="313" t="s">
        <v>43</v>
      </c>
      <c r="F64" s="315" t="s">
        <v>29</v>
      </c>
      <c r="G64" s="316" t="s">
        <v>42</v>
      </c>
      <c r="H64" s="317">
        <v>8190</v>
      </c>
      <c r="I64" s="317">
        <f t="shared" si="9"/>
        <v>0</v>
      </c>
      <c r="J64" s="318" t="s">
        <v>10</v>
      </c>
    </row>
    <row r="65" spans="1:16" hidden="1" x14ac:dyDescent="0.3">
      <c r="A65" s="438"/>
      <c r="B65" s="313" t="s">
        <v>44</v>
      </c>
      <c r="C65" s="314" t="s">
        <v>194</v>
      </c>
      <c r="D65" s="314" t="s">
        <v>194</v>
      </c>
      <c r="E65" s="313" t="s">
        <v>51</v>
      </c>
      <c r="F65" s="315" t="s">
        <v>29</v>
      </c>
      <c r="G65" s="316" t="s">
        <v>52</v>
      </c>
      <c r="H65" s="317">
        <v>31</v>
      </c>
      <c r="I65" s="317">
        <f t="shared" si="9"/>
        <v>0</v>
      </c>
      <c r="J65" s="318" t="s">
        <v>10</v>
      </c>
    </row>
    <row r="66" spans="1:16" hidden="1" x14ac:dyDescent="0.3">
      <c r="A66" s="438"/>
      <c r="B66" s="313" t="s">
        <v>45</v>
      </c>
      <c r="C66" s="314" t="s">
        <v>194</v>
      </c>
      <c r="D66" s="314" t="s">
        <v>194</v>
      </c>
      <c r="E66" s="313" t="s">
        <v>49</v>
      </c>
      <c r="F66" s="315" t="s">
        <v>29</v>
      </c>
      <c r="G66" s="316" t="s">
        <v>53</v>
      </c>
      <c r="H66" s="317">
        <v>40</v>
      </c>
      <c r="I66" s="317">
        <f t="shared" si="9"/>
        <v>0</v>
      </c>
      <c r="J66" s="318" t="s">
        <v>10</v>
      </c>
    </row>
    <row r="67" spans="1:16" hidden="1" x14ac:dyDescent="0.3">
      <c r="A67" s="438"/>
      <c r="B67" s="313" t="s">
        <v>256</v>
      </c>
      <c r="C67" s="314" t="s">
        <v>194</v>
      </c>
      <c r="D67" s="314" t="s">
        <v>194</v>
      </c>
      <c r="E67" s="313" t="s">
        <v>257</v>
      </c>
      <c r="F67" s="315" t="s">
        <v>29</v>
      </c>
      <c r="G67" s="316" t="s">
        <v>258</v>
      </c>
      <c r="H67" s="317">
        <v>67.3</v>
      </c>
      <c r="I67" s="317">
        <f t="shared" si="9"/>
        <v>0</v>
      </c>
      <c r="J67" s="318" t="s">
        <v>10</v>
      </c>
    </row>
    <row r="68" spans="1:16" hidden="1" x14ac:dyDescent="0.3">
      <c r="A68" s="438"/>
      <c r="B68" s="313" t="s">
        <v>259</v>
      </c>
      <c r="C68" s="314" t="s">
        <v>194</v>
      </c>
      <c r="D68" s="314" t="s">
        <v>194</v>
      </c>
      <c r="E68" s="313" t="s">
        <v>260</v>
      </c>
      <c r="F68" s="315" t="s">
        <v>29</v>
      </c>
      <c r="G68" s="316" t="s">
        <v>261</v>
      </c>
      <c r="H68" s="317">
        <v>79.599999999999994</v>
      </c>
      <c r="I68" s="317">
        <f t="shared" si="9"/>
        <v>0</v>
      </c>
      <c r="J68" s="318" t="s">
        <v>10</v>
      </c>
    </row>
    <row r="69" spans="1:16" hidden="1" x14ac:dyDescent="0.3">
      <c r="A69" s="438"/>
      <c r="B69" s="313" t="s">
        <v>262</v>
      </c>
      <c r="C69" s="314" t="s">
        <v>194</v>
      </c>
      <c r="D69" s="314" t="s">
        <v>194</v>
      </c>
      <c r="E69" s="313" t="s">
        <v>263</v>
      </c>
      <c r="F69" s="315" t="s">
        <v>29</v>
      </c>
      <c r="G69" s="316" t="s">
        <v>264</v>
      </c>
      <c r="H69" s="317">
        <v>92.1</v>
      </c>
      <c r="I69" s="317">
        <f t="shared" si="9"/>
        <v>0</v>
      </c>
      <c r="J69" s="318" t="s">
        <v>10</v>
      </c>
    </row>
    <row r="70" spans="1:16" hidden="1" x14ac:dyDescent="0.3">
      <c r="A70" s="438"/>
      <c r="B70" s="313" t="s">
        <v>265</v>
      </c>
      <c r="C70" s="314" t="s">
        <v>194</v>
      </c>
      <c r="D70" s="314" t="s">
        <v>194</v>
      </c>
      <c r="E70" s="313" t="s">
        <v>266</v>
      </c>
      <c r="F70" s="315" t="s">
        <v>29</v>
      </c>
      <c r="G70" s="316" t="s">
        <v>267</v>
      </c>
      <c r="H70" s="317">
        <v>103.8</v>
      </c>
      <c r="I70" s="317">
        <f t="shared" si="9"/>
        <v>0</v>
      </c>
      <c r="J70" s="318" t="s">
        <v>10</v>
      </c>
    </row>
    <row r="71" spans="1:16" hidden="1" x14ac:dyDescent="0.3">
      <c r="A71" s="438"/>
      <c r="B71" s="313" t="s">
        <v>46</v>
      </c>
      <c r="C71" s="314" t="s">
        <v>194</v>
      </c>
      <c r="D71" s="314" t="s">
        <v>194</v>
      </c>
      <c r="E71" s="313" t="s">
        <v>50</v>
      </c>
      <c r="F71" s="315" t="s">
        <v>29</v>
      </c>
      <c r="G71" s="316" t="s">
        <v>54</v>
      </c>
      <c r="H71" s="317">
        <v>90</v>
      </c>
      <c r="I71" s="317">
        <f t="shared" si="9"/>
        <v>0</v>
      </c>
      <c r="J71" s="318" t="s">
        <v>10</v>
      </c>
    </row>
    <row r="72" spans="1:16" hidden="1" x14ac:dyDescent="0.3">
      <c r="A72" s="438"/>
      <c r="B72" s="313" t="s">
        <v>268</v>
      </c>
      <c r="C72" s="314" t="s">
        <v>194</v>
      </c>
      <c r="D72" s="314" t="s">
        <v>194</v>
      </c>
      <c r="E72" s="313" t="s">
        <v>269</v>
      </c>
      <c r="F72" s="315" t="s">
        <v>29</v>
      </c>
      <c r="G72" s="316" t="s">
        <v>270</v>
      </c>
      <c r="H72" s="317">
        <v>127.2</v>
      </c>
      <c r="I72" s="317">
        <f t="shared" si="9"/>
        <v>0</v>
      </c>
      <c r="J72" s="318" t="s">
        <v>10</v>
      </c>
    </row>
    <row r="73" spans="1:16" hidden="1" x14ac:dyDescent="0.3">
      <c r="A73" s="438"/>
      <c r="B73" s="313" t="s">
        <v>271</v>
      </c>
      <c r="C73" s="314" t="s">
        <v>194</v>
      </c>
      <c r="D73" s="314" t="s">
        <v>194</v>
      </c>
      <c r="E73" s="313" t="s">
        <v>272</v>
      </c>
      <c r="F73" s="315" t="s">
        <v>29</v>
      </c>
      <c r="G73" s="316" t="s">
        <v>273</v>
      </c>
      <c r="H73" s="317">
        <v>139.1</v>
      </c>
      <c r="I73" s="317">
        <f t="shared" si="9"/>
        <v>0</v>
      </c>
      <c r="J73" s="318" t="s">
        <v>10</v>
      </c>
    </row>
    <row r="74" spans="1:16" hidden="1" x14ac:dyDescent="0.3">
      <c r="A74" s="438"/>
      <c r="B74" s="313" t="s">
        <v>274</v>
      </c>
      <c r="C74" s="314" t="s">
        <v>194</v>
      </c>
      <c r="D74" s="314" t="s">
        <v>194</v>
      </c>
      <c r="E74" s="313" t="s">
        <v>275</v>
      </c>
      <c r="F74" s="315" t="s">
        <v>29</v>
      </c>
      <c r="G74" s="316" t="s">
        <v>276</v>
      </c>
      <c r="H74" s="317">
        <v>150.6</v>
      </c>
      <c r="I74" s="317">
        <f t="shared" si="9"/>
        <v>0</v>
      </c>
      <c r="J74" s="318" t="s">
        <v>10</v>
      </c>
    </row>
    <row r="75" spans="1:16" hidden="1" x14ac:dyDescent="0.3">
      <c r="A75" s="438"/>
      <c r="B75" s="313" t="s">
        <v>277</v>
      </c>
      <c r="C75" s="314" t="s">
        <v>194</v>
      </c>
      <c r="D75" s="314" t="s">
        <v>194</v>
      </c>
      <c r="E75" s="313" t="s">
        <v>278</v>
      </c>
      <c r="F75" s="315" t="s">
        <v>29</v>
      </c>
      <c r="G75" s="316" t="s">
        <v>279</v>
      </c>
      <c r="H75" s="317">
        <v>162.4</v>
      </c>
      <c r="I75" s="317">
        <f t="shared" si="9"/>
        <v>0</v>
      </c>
      <c r="J75" s="318" t="s">
        <v>10</v>
      </c>
    </row>
    <row r="76" spans="1:16" hidden="1" x14ac:dyDescent="0.3">
      <c r="A76" s="438"/>
      <c r="B76" s="313" t="s">
        <v>280</v>
      </c>
      <c r="C76" s="314" t="s">
        <v>194</v>
      </c>
      <c r="D76" s="314" t="s">
        <v>194</v>
      </c>
      <c r="E76" s="313" t="s">
        <v>281</v>
      </c>
      <c r="F76" s="315" t="s">
        <v>29</v>
      </c>
      <c r="G76" s="316" t="s">
        <v>282</v>
      </c>
      <c r="H76" s="317">
        <v>174.2</v>
      </c>
      <c r="I76" s="317">
        <f t="shared" si="9"/>
        <v>0</v>
      </c>
      <c r="J76" s="318" t="s">
        <v>10</v>
      </c>
    </row>
    <row r="77" spans="1:16" hidden="1" x14ac:dyDescent="0.3">
      <c r="A77" s="438"/>
      <c r="B77" s="313" t="s">
        <v>55</v>
      </c>
      <c r="C77" s="313" t="s">
        <v>56</v>
      </c>
      <c r="D77" s="313" t="s">
        <v>56</v>
      </c>
      <c r="E77" s="313" t="s">
        <v>57</v>
      </c>
      <c r="F77" s="315" t="s">
        <v>29</v>
      </c>
      <c r="G77" s="316" t="s">
        <v>58</v>
      </c>
      <c r="H77" s="317">
        <v>3000</v>
      </c>
      <c r="I77" s="317">
        <f t="shared" si="9"/>
        <v>0</v>
      </c>
      <c r="J77" s="318" t="s">
        <v>10</v>
      </c>
    </row>
    <row r="78" spans="1:16" hidden="1" x14ac:dyDescent="0.3">
      <c r="A78" s="438"/>
      <c r="B78" s="313"/>
      <c r="C78" s="313"/>
      <c r="D78" s="313"/>
      <c r="E78" s="313"/>
      <c r="F78" s="315"/>
      <c r="G78" s="316"/>
      <c r="H78" s="317"/>
      <c r="I78" s="317"/>
      <c r="J78" s="318"/>
    </row>
    <row r="79" spans="1:16" s="416" customFormat="1" ht="15.6" x14ac:dyDescent="0.3">
      <c r="A79" s="478" t="s">
        <v>59</v>
      </c>
      <c r="B79" s="479"/>
      <c r="C79" s="479"/>
      <c r="D79" s="479"/>
      <c r="E79" s="479"/>
      <c r="F79" s="479"/>
      <c r="G79" s="479"/>
      <c r="H79" s="479"/>
      <c r="I79" s="479"/>
      <c r="J79" s="480"/>
    </row>
    <row r="80" spans="1:16" hidden="1" x14ac:dyDescent="0.3">
      <c r="A80" s="438"/>
      <c r="B80" s="313" t="s">
        <v>60</v>
      </c>
      <c r="C80" s="313" t="s">
        <v>62</v>
      </c>
      <c r="D80" s="313" t="s">
        <v>61</v>
      </c>
      <c r="E80" s="313" t="s">
        <v>63</v>
      </c>
      <c r="F80" s="314">
        <v>4600048574</v>
      </c>
      <c r="G80" s="316" t="s">
        <v>64</v>
      </c>
      <c r="H80" s="317">
        <v>6665</v>
      </c>
      <c r="I80" s="317">
        <f t="shared" ref="I80:I86" si="10">A80*H80</f>
        <v>0</v>
      </c>
      <c r="J80" s="318" t="s">
        <v>10</v>
      </c>
      <c r="P80" s="434" t="e">
        <f>SUM(I8:I12,#REF!,I31:I33,I36:I37,I48:I51,I61:I77,I80:I86,I109:I120,#REF!,I133:I134)</f>
        <v>#REF!</v>
      </c>
    </row>
    <row r="81" spans="1:10" hidden="1" x14ac:dyDescent="0.3">
      <c r="A81" s="438"/>
      <c r="B81" s="313" t="s">
        <v>65</v>
      </c>
      <c r="C81" s="313" t="s">
        <v>62</v>
      </c>
      <c r="D81" s="313" t="s">
        <v>61</v>
      </c>
      <c r="E81" s="313" t="s">
        <v>66</v>
      </c>
      <c r="F81" s="314">
        <v>4600048574</v>
      </c>
      <c r="G81" s="316" t="s">
        <v>67</v>
      </c>
      <c r="H81" s="317">
        <v>80623</v>
      </c>
      <c r="I81" s="317">
        <f t="shared" si="10"/>
        <v>0</v>
      </c>
      <c r="J81" s="318" t="s">
        <v>10</v>
      </c>
    </row>
    <row r="82" spans="1:10" hidden="1" x14ac:dyDescent="0.3">
      <c r="A82" s="438"/>
      <c r="B82" s="313" t="s">
        <v>69</v>
      </c>
      <c r="C82" s="316" t="s">
        <v>29</v>
      </c>
      <c r="D82" s="313" t="s">
        <v>61</v>
      </c>
      <c r="E82" s="313" t="s">
        <v>68</v>
      </c>
      <c r="F82" s="314">
        <v>4600048574</v>
      </c>
      <c r="G82" s="316" t="s">
        <v>70</v>
      </c>
      <c r="H82" s="317">
        <v>12355</v>
      </c>
      <c r="I82" s="317">
        <f t="shared" si="10"/>
        <v>0</v>
      </c>
      <c r="J82" s="318" t="s">
        <v>10</v>
      </c>
    </row>
    <row r="83" spans="1:10" hidden="1" x14ac:dyDescent="0.3">
      <c r="A83" s="438"/>
      <c r="B83" s="313" t="s">
        <v>72</v>
      </c>
      <c r="C83" s="313" t="s">
        <v>73</v>
      </c>
      <c r="D83" s="313" t="s">
        <v>61</v>
      </c>
      <c r="E83" s="313" t="s">
        <v>74</v>
      </c>
      <c r="F83" s="314">
        <v>4600048574</v>
      </c>
      <c r="G83" s="316" t="s">
        <v>71</v>
      </c>
      <c r="H83" s="317">
        <v>2087</v>
      </c>
      <c r="I83" s="317">
        <f t="shared" si="10"/>
        <v>0</v>
      </c>
      <c r="J83" s="318" t="s">
        <v>10</v>
      </c>
    </row>
    <row r="84" spans="1:10" hidden="1" x14ac:dyDescent="0.3">
      <c r="A84" s="438"/>
      <c r="B84" s="313" t="s">
        <v>76</v>
      </c>
      <c r="C84" s="313" t="s">
        <v>62</v>
      </c>
      <c r="D84" s="313" t="s">
        <v>61</v>
      </c>
      <c r="E84" s="313" t="s">
        <v>75</v>
      </c>
      <c r="F84" s="314">
        <v>4600048574</v>
      </c>
      <c r="G84" s="316" t="s">
        <v>77</v>
      </c>
      <c r="H84" s="317">
        <v>9791</v>
      </c>
      <c r="I84" s="317">
        <f t="shared" si="10"/>
        <v>0</v>
      </c>
      <c r="J84" s="318" t="s">
        <v>10</v>
      </c>
    </row>
    <row r="85" spans="1:10" hidden="1" x14ac:dyDescent="0.3">
      <c r="A85" s="438"/>
      <c r="B85" s="313" t="s">
        <v>79</v>
      </c>
      <c r="C85" s="313" t="s">
        <v>62</v>
      </c>
      <c r="D85" s="313" t="s">
        <v>61</v>
      </c>
      <c r="E85" s="313" t="s">
        <v>78</v>
      </c>
      <c r="F85" s="314">
        <v>4600048574</v>
      </c>
      <c r="G85" s="316" t="s">
        <v>83</v>
      </c>
      <c r="H85" s="317">
        <v>14669</v>
      </c>
      <c r="I85" s="317">
        <f t="shared" si="10"/>
        <v>0</v>
      </c>
      <c r="J85" s="318" t="s">
        <v>10</v>
      </c>
    </row>
    <row r="86" spans="1:10" hidden="1" x14ac:dyDescent="0.3">
      <c r="A86" s="438"/>
      <c r="B86" s="313" t="s">
        <v>80</v>
      </c>
      <c r="C86" s="313" t="s">
        <v>73</v>
      </c>
      <c r="D86" s="313" t="s">
        <v>81</v>
      </c>
      <c r="E86" s="435" t="s">
        <v>84</v>
      </c>
      <c r="F86" s="314" t="s">
        <v>82</v>
      </c>
      <c r="G86" s="425" t="s">
        <v>29</v>
      </c>
      <c r="H86" s="317">
        <v>5000</v>
      </c>
      <c r="I86" s="317">
        <f t="shared" si="10"/>
        <v>0</v>
      </c>
      <c r="J86" s="318" t="s">
        <v>10</v>
      </c>
    </row>
    <row r="87" spans="1:10" hidden="1" x14ac:dyDescent="0.3">
      <c r="A87" s="438"/>
      <c r="B87" s="417" t="s">
        <v>290</v>
      </c>
      <c r="C87" s="313" t="s">
        <v>62</v>
      </c>
      <c r="D87" s="313" t="s">
        <v>61</v>
      </c>
      <c r="E87" s="436" t="s">
        <v>291</v>
      </c>
      <c r="F87" s="314">
        <v>4600048574</v>
      </c>
      <c r="G87" s="316" t="s">
        <v>292</v>
      </c>
      <c r="H87" s="425" t="s">
        <v>29</v>
      </c>
      <c r="I87" s="317"/>
      <c r="J87" s="318" t="s">
        <v>10</v>
      </c>
    </row>
    <row r="88" spans="1:10" s="449" customFormat="1" x14ac:dyDescent="0.3">
      <c r="A88" s="463">
        <v>1</v>
      </c>
      <c r="B88" s="427" t="s">
        <v>755</v>
      </c>
      <c r="C88" s="427" t="s">
        <v>62</v>
      </c>
      <c r="D88" s="427" t="s">
        <v>61</v>
      </c>
      <c r="E88" s="427" t="s">
        <v>754</v>
      </c>
      <c r="F88" s="433">
        <v>4600048574</v>
      </c>
      <c r="G88" s="429" t="s">
        <v>293</v>
      </c>
      <c r="H88" s="431">
        <v>6000</v>
      </c>
      <c r="I88" s="431">
        <f>A88*H88</f>
        <v>6000</v>
      </c>
      <c r="J88" s="432" t="s">
        <v>10</v>
      </c>
    </row>
    <row r="89" spans="1:10" hidden="1" x14ac:dyDescent="0.3">
      <c r="A89" s="438"/>
      <c r="B89" s="313" t="s">
        <v>294</v>
      </c>
      <c r="C89" s="313" t="s">
        <v>62</v>
      </c>
      <c r="D89" s="313" t="s">
        <v>61</v>
      </c>
      <c r="E89" s="313" t="s">
        <v>295</v>
      </c>
      <c r="F89" s="314">
        <v>4600048574</v>
      </c>
      <c r="G89" s="316" t="s">
        <v>296</v>
      </c>
      <c r="H89" s="425" t="s">
        <v>29</v>
      </c>
      <c r="I89" s="317"/>
      <c r="J89" s="318" t="s">
        <v>10</v>
      </c>
    </row>
    <row r="90" spans="1:10" hidden="1" x14ac:dyDescent="0.3">
      <c r="A90" s="438"/>
      <c r="B90" s="313" t="s">
        <v>297</v>
      </c>
      <c r="C90" s="313" t="s">
        <v>62</v>
      </c>
      <c r="D90" s="313" t="s">
        <v>61</v>
      </c>
      <c r="E90" s="313" t="s">
        <v>298</v>
      </c>
      <c r="F90" s="314">
        <v>4600048574</v>
      </c>
      <c r="G90" s="316" t="s">
        <v>299</v>
      </c>
      <c r="H90" s="425" t="s">
        <v>29</v>
      </c>
      <c r="I90" s="317"/>
      <c r="J90" s="318" t="s">
        <v>10</v>
      </c>
    </row>
    <row r="91" spans="1:10" hidden="1" x14ac:dyDescent="0.3">
      <c r="A91" s="438"/>
      <c r="B91" s="313" t="s">
        <v>300</v>
      </c>
      <c r="C91" s="313" t="s">
        <v>62</v>
      </c>
      <c r="D91" s="313" t="s">
        <v>61</v>
      </c>
      <c r="E91" s="313" t="s">
        <v>301</v>
      </c>
      <c r="F91" s="314">
        <v>4600048574</v>
      </c>
      <c r="G91" s="316" t="s">
        <v>302</v>
      </c>
      <c r="H91" s="425" t="s">
        <v>29</v>
      </c>
      <c r="I91" s="317"/>
      <c r="J91" s="318" t="s">
        <v>10</v>
      </c>
    </row>
    <row r="92" spans="1:10" hidden="1" x14ac:dyDescent="0.3">
      <c r="A92" s="438"/>
      <c r="B92" s="313" t="s">
        <v>303</v>
      </c>
      <c r="C92" s="313" t="s">
        <v>62</v>
      </c>
      <c r="D92" s="313" t="s">
        <v>61</v>
      </c>
      <c r="E92" s="313" t="s">
        <v>304</v>
      </c>
      <c r="F92" s="314">
        <v>4600048574</v>
      </c>
      <c r="G92" s="316" t="s">
        <v>305</v>
      </c>
      <c r="H92" s="425" t="s">
        <v>29</v>
      </c>
      <c r="I92" s="317"/>
      <c r="J92" s="318" t="s">
        <v>10</v>
      </c>
    </row>
    <row r="93" spans="1:10" hidden="1" x14ac:dyDescent="0.3">
      <c r="A93" s="438"/>
      <c r="B93" s="313" t="s">
        <v>306</v>
      </c>
      <c r="C93" s="313" t="s">
        <v>62</v>
      </c>
      <c r="D93" s="313" t="s">
        <v>61</v>
      </c>
      <c r="E93" s="313" t="s">
        <v>307</v>
      </c>
      <c r="F93" s="314">
        <v>4600048574</v>
      </c>
      <c r="G93" s="316" t="s">
        <v>308</v>
      </c>
      <c r="H93" s="425" t="s">
        <v>29</v>
      </c>
      <c r="I93" s="317"/>
      <c r="J93" s="318" t="s">
        <v>10</v>
      </c>
    </row>
    <row r="94" spans="1:10" hidden="1" x14ac:dyDescent="0.3">
      <c r="A94" s="438"/>
      <c r="B94" s="313" t="s">
        <v>309</v>
      </c>
      <c r="C94" s="313" t="s">
        <v>62</v>
      </c>
      <c r="D94" s="313" t="s">
        <v>61</v>
      </c>
      <c r="E94" s="313" t="s">
        <v>310</v>
      </c>
      <c r="F94" s="314">
        <v>4600048574</v>
      </c>
      <c r="G94" s="316" t="s">
        <v>311</v>
      </c>
      <c r="H94" s="425" t="s">
        <v>29</v>
      </c>
      <c r="I94" s="317"/>
      <c r="J94" s="318" t="s">
        <v>10</v>
      </c>
    </row>
    <row r="95" spans="1:10" hidden="1" x14ac:dyDescent="0.3">
      <c r="A95" s="438"/>
      <c r="B95" s="313" t="s">
        <v>312</v>
      </c>
      <c r="C95" s="313" t="s">
        <v>62</v>
      </c>
      <c r="D95" s="313" t="s">
        <v>61</v>
      </c>
      <c r="E95" s="313" t="s">
        <v>313</v>
      </c>
      <c r="F95" s="314">
        <v>4600048574</v>
      </c>
      <c r="G95" s="316" t="s">
        <v>314</v>
      </c>
      <c r="H95" s="425" t="s">
        <v>29</v>
      </c>
      <c r="I95" s="317"/>
      <c r="J95" s="318" t="s">
        <v>10</v>
      </c>
    </row>
    <row r="96" spans="1:10" hidden="1" x14ac:dyDescent="0.3">
      <c r="A96" s="438"/>
      <c r="B96" s="313" t="s">
        <v>315</v>
      </c>
      <c r="C96" s="313" t="s">
        <v>62</v>
      </c>
      <c r="D96" s="313" t="s">
        <v>61</v>
      </c>
      <c r="E96" s="313" t="s">
        <v>316</v>
      </c>
      <c r="F96" s="314">
        <v>4600048574</v>
      </c>
      <c r="G96" s="316" t="s">
        <v>317</v>
      </c>
      <c r="H96" s="425" t="s">
        <v>29</v>
      </c>
      <c r="I96" s="317"/>
      <c r="J96" s="318" t="s">
        <v>10</v>
      </c>
    </row>
    <row r="97" spans="1:10" hidden="1" x14ac:dyDescent="0.3">
      <c r="A97" s="438"/>
      <c r="B97" s="313" t="s">
        <v>318</v>
      </c>
      <c r="C97" s="313" t="s">
        <v>62</v>
      </c>
      <c r="D97" s="313" t="s">
        <v>61</v>
      </c>
      <c r="E97" s="313" t="s">
        <v>319</v>
      </c>
      <c r="F97" s="314">
        <v>4600048574</v>
      </c>
      <c r="G97" s="316" t="s">
        <v>320</v>
      </c>
      <c r="H97" s="425" t="s">
        <v>29</v>
      </c>
      <c r="I97" s="317"/>
      <c r="J97" s="318" t="s">
        <v>10</v>
      </c>
    </row>
    <row r="98" spans="1:10" hidden="1" x14ac:dyDescent="0.3">
      <c r="A98" s="438"/>
      <c r="B98" s="313" t="s">
        <v>206</v>
      </c>
      <c r="C98" s="313" t="s">
        <v>207</v>
      </c>
      <c r="D98" s="313" t="s">
        <v>207</v>
      </c>
      <c r="E98" s="435" t="s">
        <v>208</v>
      </c>
      <c r="F98" s="314" t="s">
        <v>82</v>
      </c>
      <c r="G98" s="425" t="s">
        <v>29</v>
      </c>
      <c r="H98" s="425" t="s">
        <v>29</v>
      </c>
      <c r="I98" s="317"/>
      <c r="J98" s="318" t="s">
        <v>10</v>
      </c>
    </row>
    <row r="99" spans="1:10" hidden="1" x14ac:dyDescent="0.3">
      <c r="A99" s="438"/>
      <c r="B99" s="313" t="s">
        <v>209</v>
      </c>
      <c r="C99" s="313" t="s">
        <v>207</v>
      </c>
      <c r="D99" s="313" t="s">
        <v>207</v>
      </c>
      <c r="E99" s="435" t="s">
        <v>210</v>
      </c>
      <c r="F99" s="314" t="s">
        <v>82</v>
      </c>
      <c r="G99" s="425" t="s">
        <v>29</v>
      </c>
      <c r="H99" s="425" t="s">
        <v>29</v>
      </c>
      <c r="I99" s="317"/>
      <c r="J99" s="318" t="s">
        <v>10</v>
      </c>
    </row>
    <row r="100" spans="1:10" hidden="1" x14ac:dyDescent="0.3">
      <c r="A100" s="438"/>
      <c r="B100" s="313" t="s">
        <v>211</v>
      </c>
      <c r="C100" s="313" t="s">
        <v>207</v>
      </c>
      <c r="D100" s="313" t="s">
        <v>207</v>
      </c>
      <c r="E100" s="435" t="s">
        <v>212</v>
      </c>
      <c r="F100" s="314" t="s">
        <v>82</v>
      </c>
      <c r="G100" s="425" t="s">
        <v>29</v>
      </c>
      <c r="H100" s="425" t="s">
        <v>29</v>
      </c>
      <c r="I100" s="317"/>
      <c r="J100" s="318" t="s">
        <v>10</v>
      </c>
    </row>
    <row r="101" spans="1:10" hidden="1" x14ac:dyDescent="0.3">
      <c r="A101" s="438"/>
      <c r="B101" s="313" t="s">
        <v>226</v>
      </c>
      <c r="C101" s="313" t="s">
        <v>227</v>
      </c>
      <c r="D101" s="313" t="s">
        <v>227</v>
      </c>
      <c r="E101" s="435" t="s">
        <v>228</v>
      </c>
      <c r="F101" s="314" t="s">
        <v>229</v>
      </c>
      <c r="G101" s="425"/>
      <c r="H101" s="425" t="s">
        <v>29</v>
      </c>
      <c r="I101" s="317"/>
      <c r="J101" s="318" t="s">
        <v>10</v>
      </c>
    </row>
    <row r="102" spans="1:10" hidden="1" x14ac:dyDescent="0.3">
      <c r="A102" s="438"/>
      <c r="B102" s="313" t="s">
        <v>213</v>
      </c>
      <c r="C102" s="313" t="s">
        <v>61</v>
      </c>
      <c r="D102" s="313" t="s">
        <v>61</v>
      </c>
      <c r="E102" s="435" t="s">
        <v>214</v>
      </c>
      <c r="F102" s="314" t="s">
        <v>224</v>
      </c>
      <c r="G102" s="425"/>
      <c r="H102" s="425" t="s">
        <v>29</v>
      </c>
      <c r="I102" s="317"/>
      <c r="J102" s="318" t="s">
        <v>10</v>
      </c>
    </row>
    <row r="103" spans="1:10" hidden="1" x14ac:dyDescent="0.3">
      <c r="A103" s="438"/>
      <c r="B103" s="313" t="s">
        <v>215</v>
      </c>
      <c r="C103" s="313" t="s">
        <v>216</v>
      </c>
      <c r="D103" s="313" t="s">
        <v>216</v>
      </c>
      <c r="E103" s="435" t="s">
        <v>221</v>
      </c>
      <c r="F103" s="314" t="s">
        <v>225</v>
      </c>
      <c r="G103" s="425"/>
      <c r="H103" s="425" t="s">
        <v>29</v>
      </c>
      <c r="I103" s="317"/>
      <c r="J103" s="318" t="s">
        <v>10</v>
      </c>
    </row>
    <row r="104" spans="1:10" hidden="1" x14ac:dyDescent="0.3">
      <c r="A104" s="438"/>
      <c r="B104" s="313" t="s">
        <v>217</v>
      </c>
      <c r="C104" s="313" t="s">
        <v>216</v>
      </c>
      <c r="D104" s="313" t="s">
        <v>216</v>
      </c>
      <c r="E104" s="435" t="s">
        <v>222</v>
      </c>
      <c r="F104" s="314" t="s">
        <v>225</v>
      </c>
      <c r="G104" s="425"/>
      <c r="H104" s="425" t="s">
        <v>29</v>
      </c>
      <c r="I104" s="317"/>
      <c r="J104" s="318" t="s">
        <v>10</v>
      </c>
    </row>
    <row r="105" spans="1:10" hidden="1" x14ac:dyDescent="0.3">
      <c r="A105" s="438"/>
      <c r="B105" s="313" t="s">
        <v>218</v>
      </c>
      <c r="C105" s="313" t="s">
        <v>216</v>
      </c>
      <c r="D105" s="313" t="s">
        <v>216</v>
      </c>
      <c r="E105" s="435" t="s">
        <v>219</v>
      </c>
      <c r="F105" s="314" t="s">
        <v>225</v>
      </c>
      <c r="G105" s="425"/>
      <c r="H105" s="425" t="s">
        <v>29</v>
      </c>
      <c r="I105" s="317"/>
      <c r="J105" s="318" t="s">
        <v>10</v>
      </c>
    </row>
    <row r="106" spans="1:10" hidden="1" x14ac:dyDescent="0.3">
      <c r="A106" s="438"/>
      <c r="B106" s="313" t="s">
        <v>220</v>
      </c>
      <c r="C106" s="313" t="s">
        <v>216</v>
      </c>
      <c r="D106" s="313" t="s">
        <v>216</v>
      </c>
      <c r="E106" s="435" t="s">
        <v>223</v>
      </c>
      <c r="F106" s="314" t="s">
        <v>225</v>
      </c>
      <c r="G106" s="425"/>
      <c r="H106" s="425" t="s">
        <v>29</v>
      </c>
      <c r="I106" s="317"/>
      <c r="J106" s="318" t="s">
        <v>10</v>
      </c>
    </row>
    <row r="107" spans="1:10" s="416" customFormat="1" x14ac:dyDescent="0.3">
      <c r="A107" s="463"/>
      <c r="B107" s="427"/>
      <c r="C107" s="427"/>
      <c r="D107" s="427"/>
      <c r="E107" s="450"/>
      <c r="F107" s="433"/>
      <c r="G107" s="451"/>
      <c r="H107" s="431"/>
      <c r="I107" s="431"/>
      <c r="J107" s="432"/>
    </row>
    <row r="108" spans="1:10" s="416" customFormat="1" ht="15.6" x14ac:dyDescent="0.3">
      <c r="A108" s="478" t="s">
        <v>771</v>
      </c>
      <c r="B108" s="479"/>
      <c r="C108" s="479"/>
      <c r="D108" s="479"/>
      <c r="E108" s="479"/>
      <c r="F108" s="479"/>
      <c r="G108" s="479"/>
      <c r="H108" s="479"/>
      <c r="I108" s="479"/>
      <c r="J108" s="480"/>
    </row>
    <row r="109" spans="1:10" s="416" customFormat="1" x14ac:dyDescent="0.3">
      <c r="A109" s="463">
        <v>300</v>
      </c>
      <c r="B109" s="427" t="s">
        <v>747</v>
      </c>
      <c r="C109" s="427" t="s">
        <v>85</v>
      </c>
      <c r="D109" s="427" t="s">
        <v>100</v>
      </c>
      <c r="E109" s="427" t="s">
        <v>89</v>
      </c>
      <c r="F109" s="433">
        <v>4600035807</v>
      </c>
      <c r="G109" s="429" t="s">
        <v>86</v>
      </c>
      <c r="H109" s="431">
        <v>51.95</v>
      </c>
      <c r="I109" s="431">
        <f t="shared" ref="I109:I120" si="11">A109*H109</f>
        <v>15585</v>
      </c>
      <c r="J109" s="432" t="s">
        <v>106</v>
      </c>
    </row>
    <row r="110" spans="1:10" s="416" customFormat="1" x14ac:dyDescent="0.3">
      <c r="A110" s="463">
        <v>300</v>
      </c>
      <c r="B110" s="427" t="s">
        <v>748</v>
      </c>
      <c r="C110" s="427" t="s">
        <v>85</v>
      </c>
      <c r="D110" s="427" t="s">
        <v>100</v>
      </c>
      <c r="E110" s="427" t="s">
        <v>90</v>
      </c>
      <c r="F110" s="433">
        <v>4600035807</v>
      </c>
      <c r="G110" s="429" t="s">
        <v>87</v>
      </c>
      <c r="H110" s="431">
        <v>75</v>
      </c>
      <c r="I110" s="431">
        <f t="shared" si="11"/>
        <v>22500</v>
      </c>
      <c r="J110" s="432" t="s">
        <v>106</v>
      </c>
    </row>
    <row r="111" spans="1:10" ht="14.55" hidden="1" customHeight="1" x14ac:dyDescent="0.3">
      <c r="A111" s="438">
        <v>0</v>
      </c>
      <c r="B111" s="313" t="s">
        <v>749</v>
      </c>
      <c r="C111" s="313" t="s">
        <v>85</v>
      </c>
      <c r="D111" s="313" t="s">
        <v>100</v>
      </c>
      <c r="E111" s="313" t="s">
        <v>91</v>
      </c>
      <c r="F111" s="314">
        <v>4600035807</v>
      </c>
      <c r="G111" s="316" t="s">
        <v>88</v>
      </c>
      <c r="H111" s="317">
        <v>20</v>
      </c>
      <c r="I111" s="317">
        <f t="shared" si="11"/>
        <v>0</v>
      </c>
      <c r="J111" s="318" t="s">
        <v>106</v>
      </c>
    </row>
    <row r="112" spans="1:10" ht="14.55" hidden="1" customHeight="1" x14ac:dyDescent="0.3">
      <c r="A112" s="438">
        <v>0</v>
      </c>
      <c r="B112" s="313" t="s">
        <v>750</v>
      </c>
      <c r="C112" s="313" t="s">
        <v>85</v>
      </c>
      <c r="D112" s="313" t="s">
        <v>100</v>
      </c>
      <c r="E112" s="313" t="s">
        <v>91</v>
      </c>
      <c r="F112" s="314">
        <v>4600035807</v>
      </c>
      <c r="G112" s="315">
        <v>403128</v>
      </c>
      <c r="H112" s="317">
        <v>30</v>
      </c>
      <c r="I112" s="317">
        <f t="shared" si="11"/>
        <v>0</v>
      </c>
      <c r="J112" s="318" t="s">
        <v>106</v>
      </c>
    </row>
    <row r="113" spans="1:10" s="416" customFormat="1" x14ac:dyDescent="0.3">
      <c r="A113" s="463">
        <v>500</v>
      </c>
      <c r="B113" s="427" t="s">
        <v>751</v>
      </c>
      <c r="C113" s="427" t="s">
        <v>85</v>
      </c>
      <c r="D113" s="427" t="s">
        <v>100</v>
      </c>
      <c r="E113" s="427" t="s">
        <v>94</v>
      </c>
      <c r="F113" s="433">
        <v>4600035807</v>
      </c>
      <c r="G113" s="429" t="s">
        <v>92</v>
      </c>
      <c r="H113" s="431">
        <v>30.45</v>
      </c>
      <c r="I113" s="431">
        <f t="shared" si="11"/>
        <v>15225</v>
      </c>
      <c r="J113" s="432" t="s">
        <v>106</v>
      </c>
    </row>
    <row r="114" spans="1:10" s="416" customFormat="1" x14ac:dyDescent="0.3">
      <c r="A114" s="463">
        <v>500</v>
      </c>
      <c r="B114" s="427" t="s">
        <v>241</v>
      </c>
      <c r="C114" s="427" t="s">
        <v>85</v>
      </c>
      <c r="D114" s="427" t="s">
        <v>100</v>
      </c>
      <c r="E114" s="427" t="s">
        <v>242</v>
      </c>
      <c r="F114" s="433">
        <v>4600035807</v>
      </c>
      <c r="G114" s="429" t="s">
        <v>243</v>
      </c>
      <c r="H114" s="431">
        <v>22.6</v>
      </c>
      <c r="I114" s="431">
        <f t="shared" si="11"/>
        <v>11300</v>
      </c>
      <c r="J114" s="432" t="s">
        <v>106</v>
      </c>
    </row>
    <row r="115" spans="1:10" hidden="1" x14ac:dyDescent="0.3">
      <c r="A115" s="438"/>
      <c r="B115" s="313" t="s">
        <v>752</v>
      </c>
      <c r="C115" s="313" t="s">
        <v>85</v>
      </c>
      <c r="D115" s="313" t="s">
        <v>100</v>
      </c>
      <c r="E115" s="313" t="s">
        <v>95</v>
      </c>
      <c r="F115" s="314">
        <v>4600035807</v>
      </c>
      <c r="G115" s="316" t="s">
        <v>93</v>
      </c>
      <c r="H115" s="317">
        <v>75</v>
      </c>
      <c r="I115" s="317">
        <f t="shared" si="11"/>
        <v>0</v>
      </c>
      <c r="J115" s="318" t="s">
        <v>106</v>
      </c>
    </row>
    <row r="116" spans="1:10" s="416" customFormat="1" ht="43.2" x14ac:dyDescent="0.3">
      <c r="A116" s="463">
        <v>30</v>
      </c>
      <c r="B116" s="427" t="s">
        <v>745</v>
      </c>
      <c r="C116" s="427" t="s">
        <v>741</v>
      </c>
      <c r="D116" s="427" t="s">
        <v>100</v>
      </c>
      <c r="E116" s="437" t="s">
        <v>744</v>
      </c>
      <c r="F116" s="428" t="s">
        <v>29</v>
      </c>
      <c r="G116" s="428">
        <v>588799</v>
      </c>
      <c r="H116" s="431">
        <v>130</v>
      </c>
      <c r="I116" s="431">
        <f t="shared" si="11"/>
        <v>3900</v>
      </c>
      <c r="J116" s="432" t="s">
        <v>106</v>
      </c>
    </row>
    <row r="117" spans="1:10" hidden="1" x14ac:dyDescent="0.3">
      <c r="A117" s="438"/>
      <c r="B117" s="313" t="s">
        <v>753</v>
      </c>
      <c r="C117" s="313" t="s">
        <v>204</v>
      </c>
      <c r="D117" s="313" t="s">
        <v>100</v>
      </c>
      <c r="E117" s="313" t="s">
        <v>753</v>
      </c>
      <c r="F117" s="314" t="s">
        <v>82</v>
      </c>
      <c r="G117" s="425" t="s">
        <v>29</v>
      </c>
      <c r="H117" s="317">
        <v>110</v>
      </c>
      <c r="I117" s="317">
        <f t="shared" si="11"/>
        <v>0</v>
      </c>
      <c r="J117" s="318" t="s">
        <v>10</v>
      </c>
    </row>
    <row r="118" spans="1:10" s="416" customFormat="1" x14ac:dyDescent="0.3">
      <c r="A118" s="463">
        <v>30</v>
      </c>
      <c r="B118" s="427" t="s">
        <v>96</v>
      </c>
      <c r="C118" s="427" t="s">
        <v>99</v>
      </c>
      <c r="D118" s="427" t="s">
        <v>100</v>
      </c>
      <c r="E118" s="427" t="s">
        <v>96</v>
      </c>
      <c r="F118" s="428" t="s">
        <v>29</v>
      </c>
      <c r="G118" s="429" t="s">
        <v>101</v>
      </c>
      <c r="H118" s="431">
        <v>12</v>
      </c>
      <c r="I118" s="431">
        <f t="shared" si="11"/>
        <v>360</v>
      </c>
      <c r="J118" s="432" t="s">
        <v>106</v>
      </c>
    </row>
    <row r="119" spans="1:10" s="416" customFormat="1" x14ac:dyDescent="0.3">
      <c r="A119" s="463">
        <v>15</v>
      </c>
      <c r="B119" s="427" t="s">
        <v>97</v>
      </c>
      <c r="C119" s="427" t="s">
        <v>99</v>
      </c>
      <c r="D119" s="427" t="s">
        <v>100</v>
      </c>
      <c r="E119" s="427" t="s">
        <v>97</v>
      </c>
      <c r="F119" s="428" t="s">
        <v>29</v>
      </c>
      <c r="G119" s="429" t="s">
        <v>102</v>
      </c>
      <c r="H119" s="431">
        <v>18</v>
      </c>
      <c r="I119" s="431">
        <f t="shared" si="11"/>
        <v>270</v>
      </c>
      <c r="J119" s="432" t="s">
        <v>106</v>
      </c>
    </row>
    <row r="120" spans="1:10" hidden="1" x14ac:dyDescent="0.3">
      <c r="A120" s="438"/>
      <c r="B120" s="313" t="s">
        <v>98</v>
      </c>
      <c r="C120" s="313" t="s">
        <v>99</v>
      </c>
      <c r="D120" s="313" t="s">
        <v>100</v>
      </c>
      <c r="E120" s="313" t="s">
        <v>98</v>
      </c>
      <c r="F120" s="315" t="s">
        <v>29</v>
      </c>
      <c r="G120" s="316" t="s">
        <v>103</v>
      </c>
      <c r="H120" s="317">
        <v>25</v>
      </c>
      <c r="I120" s="317">
        <f t="shared" si="11"/>
        <v>0</v>
      </c>
      <c r="J120" s="318" t="s">
        <v>106</v>
      </c>
    </row>
    <row r="121" spans="1:10" hidden="1" x14ac:dyDescent="0.3">
      <c r="A121" s="438"/>
      <c r="B121" s="313"/>
      <c r="C121" s="313"/>
      <c r="D121" s="313"/>
      <c r="E121" s="313"/>
      <c r="F121" s="314"/>
      <c r="G121" s="316"/>
      <c r="H121" s="317"/>
      <c r="I121" s="317"/>
      <c r="J121" s="318"/>
    </row>
    <row r="122" spans="1:10" ht="15.6" hidden="1" x14ac:dyDescent="0.3">
      <c r="A122" s="475" t="s">
        <v>244</v>
      </c>
      <c r="B122" s="476"/>
      <c r="C122" s="476"/>
      <c r="D122" s="476"/>
      <c r="E122" s="476"/>
      <c r="F122" s="476"/>
      <c r="G122" s="476"/>
      <c r="H122" s="476"/>
      <c r="I122" s="476"/>
      <c r="J122" s="477"/>
    </row>
    <row r="123" spans="1:10" ht="15.6" hidden="1" x14ac:dyDescent="0.3">
      <c r="A123" s="462"/>
      <c r="B123" s="313" t="s">
        <v>235</v>
      </c>
      <c r="C123" s="313" t="s">
        <v>172</v>
      </c>
      <c r="D123" s="313" t="s">
        <v>172</v>
      </c>
      <c r="E123" s="313" t="s">
        <v>236</v>
      </c>
      <c r="F123" s="314">
        <v>4600004399</v>
      </c>
      <c r="G123" s="316" t="s">
        <v>237</v>
      </c>
      <c r="H123" s="317">
        <v>6500</v>
      </c>
      <c r="I123" s="317">
        <f t="shared" ref="I123:I124" si="12">A123*H123</f>
        <v>0</v>
      </c>
      <c r="J123" s="318" t="s">
        <v>10</v>
      </c>
    </row>
    <row r="124" spans="1:10" ht="15.6" hidden="1" x14ac:dyDescent="0.3">
      <c r="A124" s="462"/>
      <c r="B124" s="313" t="s">
        <v>238</v>
      </c>
      <c r="C124" s="313" t="s">
        <v>172</v>
      </c>
      <c r="D124" s="313" t="s">
        <v>172</v>
      </c>
      <c r="E124" s="313" t="s">
        <v>239</v>
      </c>
      <c r="F124" s="314">
        <v>4600004399</v>
      </c>
      <c r="G124" s="316" t="s">
        <v>240</v>
      </c>
      <c r="H124" s="317">
        <v>7500</v>
      </c>
      <c r="I124" s="317">
        <f t="shared" si="12"/>
        <v>0</v>
      </c>
      <c r="J124" s="318" t="s">
        <v>10</v>
      </c>
    </row>
    <row r="125" spans="1:10" hidden="1" x14ac:dyDescent="0.3">
      <c r="A125" s="438"/>
      <c r="B125" s="313"/>
      <c r="C125" s="313"/>
      <c r="D125" s="313"/>
      <c r="E125" s="313"/>
      <c r="F125" s="314"/>
      <c r="G125" s="316"/>
      <c r="H125" s="317"/>
      <c r="I125" s="317"/>
      <c r="J125" s="318"/>
    </row>
    <row r="126" spans="1:10" ht="15.6" hidden="1" x14ac:dyDescent="0.3">
      <c r="A126" s="475" t="s">
        <v>245</v>
      </c>
      <c r="B126" s="476"/>
      <c r="C126" s="476"/>
      <c r="D126" s="476"/>
      <c r="E126" s="476"/>
      <c r="F126" s="476"/>
      <c r="G126" s="476"/>
      <c r="H126" s="476"/>
      <c r="I126" s="476"/>
      <c r="J126" s="477"/>
    </row>
    <row r="127" spans="1:10" hidden="1" x14ac:dyDescent="0.3">
      <c r="A127" s="438"/>
      <c r="B127" s="439" t="s">
        <v>203</v>
      </c>
      <c r="C127" s="314" t="s">
        <v>120</v>
      </c>
      <c r="D127" s="314" t="s">
        <v>120</v>
      </c>
      <c r="E127" s="440" t="s">
        <v>121</v>
      </c>
      <c r="F127" s="439">
        <v>4600041171</v>
      </c>
      <c r="G127" s="441" t="s">
        <v>122</v>
      </c>
      <c r="H127" s="317">
        <v>820.27</v>
      </c>
      <c r="I127" s="317">
        <f>A127*H127</f>
        <v>0</v>
      </c>
      <c r="J127" s="442" t="s">
        <v>10</v>
      </c>
    </row>
    <row r="128" spans="1:10" hidden="1" x14ac:dyDescent="0.3">
      <c r="A128" s="438"/>
      <c r="B128" s="439" t="s">
        <v>115</v>
      </c>
      <c r="C128" s="314" t="s">
        <v>120</v>
      </c>
      <c r="D128" s="314" t="s">
        <v>120</v>
      </c>
      <c r="E128" s="314" t="s">
        <v>125</v>
      </c>
      <c r="F128" s="439">
        <v>4600041171</v>
      </c>
      <c r="G128" s="311" t="s">
        <v>123</v>
      </c>
      <c r="H128" s="317">
        <v>16655</v>
      </c>
      <c r="I128" s="317">
        <f t="shared" ref="I128:I137" si="13">A128*H128</f>
        <v>0</v>
      </c>
      <c r="J128" s="442" t="s">
        <v>10</v>
      </c>
    </row>
    <row r="129" spans="1:10" hidden="1" x14ac:dyDescent="0.3">
      <c r="A129" s="438"/>
      <c r="B129" s="439" t="s">
        <v>116</v>
      </c>
      <c r="C129" s="314" t="s">
        <v>120</v>
      </c>
      <c r="D129" s="314" t="s">
        <v>120</v>
      </c>
      <c r="E129" s="314" t="s">
        <v>126</v>
      </c>
      <c r="F129" s="439">
        <v>4600041171</v>
      </c>
      <c r="G129" s="311" t="s">
        <v>124</v>
      </c>
      <c r="H129" s="317">
        <v>675</v>
      </c>
      <c r="I129" s="317">
        <f t="shared" si="13"/>
        <v>0</v>
      </c>
      <c r="J129" s="442" t="s">
        <v>10</v>
      </c>
    </row>
    <row r="130" spans="1:10" hidden="1" x14ac:dyDescent="0.3">
      <c r="A130" s="438"/>
      <c r="B130" s="439" t="s">
        <v>117</v>
      </c>
      <c r="C130" s="314" t="s">
        <v>61</v>
      </c>
      <c r="D130" s="314" t="s">
        <v>61</v>
      </c>
      <c r="E130" s="314" t="s">
        <v>132</v>
      </c>
      <c r="F130" s="314">
        <v>4600039043</v>
      </c>
      <c r="G130" s="315" t="s">
        <v>127</v>
      </c>
      <c r="H130" s="317">
        <v>37036.25</v>
      </c>
      <c r="I130" s="317">
        <f t="shared" si="13"/>
        <v>0</v>
      </c>
      <c r="J130" s="442" t="s">
        <v>10</v>
      </c>
    </row>
    <row r="131" spans="1:10" hidden="1" x14ac:dyDescent="0.3">
      <c r="A131" s="438"/>
      <c r="B131" s="439" t="s">
        <v>118</v>
      </c>
      <c r="C131" s="314" t="s">
        <v>61</v>
      </c>
      <c r="D131" s="314" t="s">
        <v>61</v>
      </c>
      <c r="E131" s="314" t="s">
        <v>133</v>
      </c>
      <c r="F131" s="314">
        <v>4600039043</v>
      </c>
      <c r="G131" s="315" t="s">
        <v>128</v>
      </c>
      <c r="H131" s="317">
        <v>15483.73</v>
      </c>
      <c r="I131" s="317">
        <f t="shared" si="13"/>
        <v>0</v>
      </c>
      <c r="J131" s="442" t="s">
        <v>10</v>
      </c>
    </row>
    <row r="132" spans="1:10" hidden="1" x14ac:dyDescent="0.3">
      <c r="A132" s="438"/>
      <c r="B132" s="439" t="s">
        <v>119</v>
      </c>
      <c r="C132" s="314" t="s">
        <v>61</v>
      </c>
      <c r="D132" s="314" t="s">
        <v>61</v>
      </c>
      <c r="E132" s="314" t="s">
        <v>129</v>
      </c>
      <c r="F132" s="314">
        <v>4600039043</v>
      </c>
      <c r="G132" s="315" t="s">
        <v>130</v>
      </c>
      <c r="H132" s="317">
        <v>11477.48</v>
      </c>
      <c r="I132" s="317">
        <f t="shared" si="13"/>
        <v>0</v>
      </c>
      <c r="J132" s="442" t="s">
        <v>10</v>
      </c>
    </row>
    <row r="133" spans="1:10" hidden="1" x14ac:dyDescent="0.3">
      <c r="A133" s="438"/>
      <c r="B133" s="313" t="s">
        <v>108</v>
      </c>
      <c r="C133" s="313" t="s">
        <v>232</v>
      </c>
      <c r="D133" s="313" t="s">
        <v>232</v>
      </c>
      <c r="E133" s="313" t="s">
        <v>131</v>
      </c>
      <c r="F133" s="314" t="s">
        <v>82</v>
      </c>
      <c r="G133" s="425" t="s">
        <v>29</v>
      </c>
      <c r="H133" s="317">
        <v>15000</v>
      </c>
      <c r="I133" s="317">
        <f t="shared" si="13"/>
        <v>0</v>
      </c>
      <c r="J133" s="318" t="s">
        <v>10</v>
      </c>
    </row>
    <row r="134" spans="1:10" hidden="1" x14ac:dyDescent="0.3">
      <c r="A134" s="438"/>
      <c r="B134" s="313" t="s">
        <v>234</v>
      </c>
      <c r="C134" s="313" t="s">
        <v>232</v>
      </c>
      <c r="D134" s="313" t="s">
        <v>232</v>
      </c>
      <c r="E134" s="313" t="s">
        <v>131</v>
      </c>
      <c r="F134" s="314" t="s">
        <v>82</v>
      </c>
      <c r="G134" s="425" t="s">
        <v>29</v>
      </c>
      <c r="H134" s="317">
        <v>10000</v>
      </c>
      <c r="I134" s="317">
        <f t="shared" si="13"/>
        <v>0</v>
      </c>
      <c r="J134" s="318" t="s">
        <v>10</v>
      </c>
    </row>
    <row r="135" spans="1:10" hidden="1" x14ac:dyDescent="0.3">
      <c r="A135" s="464"/>
      <c r="B135" s="313" t="s">
        <v>283</v>
      </c>
      <c r="C135" s="313" t="s">
        <v>232</v>
      </c>
      <c r="D135" s="313" t="s">
        <v>232</v>
      </c>
      <c r="E135" s="313" t="s">
        <v>131</v>
      </c>
      <c r="F135" s="314" t="s">
        <v>82</v>
      </c>
      <c r="G135" s="425" t="s">
        <v>29</v>
      </c>
      <c r="H135" s="317">
        <v>5000</v>
      </c>
      <c r="I135" s="317">
        <f t="shared" si="13"/>
        <v>0</v>
      </c>
      <c r="J135" s="318" t="s">
        <v>10</v>
      </c>
    </row>
    <row r="136" spans="1:10" hidden="1" x14ac:dyDescent="0.3">
      <c r="A136" s="465"/>
      <c r="B136" s="313" t="s">
        <v>231</v>
      </c>
      <c r="C136" s="313" t="s">
        <v>232</v>
      </c>
      <c r="D136" s="313" t="s">
        <v>232</v>
      </c>
      <c r="E136" s="313" t="s">
        <v>233</v>
      </c>
      <c r="F136" s="314" t="s">
        <v>82</v>
      </c>
      <c r="G136" s="425" t="s">
        <v>29</v>
      </c>
      <c r="H136" s="317">
        <v>15000</v>
      </c>
      <c r="I136" s="317">
        <f t="shared" si="13"/>
        <v>0</v>
      </c>
      <c r="J136" s="318" t="s">
        <v>10</v>
      </c>
    </row>
    <row r="137" spans="1:10" hidden="1" x14ac:dyDescent="0.3">
      <c r="A137" s="465"/>
      <c r="B137" s="313" t="s">
        <v>135</v>
      </c>
      <c r="C137" s="313" t="s">
        <v>100</v>
      </c>
      <c r="D137" s="313" t="s">
        <v>100</v>
      </c>
      <c r="E137" s="313" t="s">
        <v>136</v>
      </c>
      <c r="F137" s="314" t="s">
        <v>82</v>
      </c>
      <c r="G137" s="425" t="s">
        <v>29</v>
      </c>
      <c r="H137" s="317">
        <v>500</v>
      </c>
      <c r="I137" s="317">
        <f t="shared" si="13"/>
        <v>0</v>
      </c>
      <c r="J137" s="313" t="s">
        <v>10</v>
      </c>
    </row>
    <row r="138" spans="1:10" ht="14.25" hidden="1" customHeight="1" x14ac:dyDescent="0.3">
      <c r="A138" s="466"/>
      <c r="B138" s="443"/>
      <c r="C138" s="443"/>
      <c r="D138" s="443"/>
      <c r="E138" s="443"/>
      <c r="F138" s="444"/>
      <c r="G138" s="445"/>
      <c r="H138" s="446"/>
      <c r="I138" s="446"/>
      <c r="J138" s="447"/>
    </row>
    <row r="139" spans="1:10" hidden="1" x14ac:dyDescent="0.3">
      <c r="A139" s="466"/>
      <c r="B139" s="443"/>
      <c r="C139" s="443"/>
      <c r="D139" s="443"/>
      <c r="E139" s="443"/>
      <c r="F139" s="444"/>
      <c r="G139" s="445"/>
      <c r="H139" s="446"/>
      <c r="I139" s="446"/>
      <c r="J139" s="447"/>
    </row>
    <row r="140" spans="1:10" ht="15.6" hidden="1" x14ac:dyDescent="0.3">
      <c r="A140" s="475" t="s">
        <v>107</v>
      </c>
      <c r="B140" s="476"/>
      <c r="C140" s="476"/>
      <c r="D140" s="476"/>
      <c r="E140" s="476"/>
      <c r="F140" s="476"/>
      <c r="G140" s="476"/>
      <c r="H140" s="476"/>
      <c r="I140" s="476"/>
      <c r="J140" s="477"/>
    </row>
    <row r="141" spans="1:10" hidden="1" x14ac:dyDescent="0.3">
      <c r="A141" s="438"/>
      <c r="B141" s="313" t="s">
        <v>230</v>
      </c>
      <c r="C141" s="313" t="s">
        <v>100</v>
      </c>
      <c r="D141" s="313" t="s">
        <v>100</v>
      </c>
      <c r="E141" s="313" t="s">
        <v>112</v>
      </c>
      <c r="F141" s="314" t="s">
        <v>82</v>
      </c>
      <c r="G141" s="425" t="s">
        <v>29</v>
      </c>
      <c r="H141" s="317">
        <v>40</v>
      </c>
      <c r="I141" s="317">
        <f>A141*H141</f>
        <v>0</v>
      </c>
      <c r="J141" s="318" t="s">
        <v>10</v>
      </c>
    </row>
    <row r="142" spans="1:10" hidden="1" x14ac:dyDescent="0.3">
      <c r="A142" s="438"/>
      <c r="B142" s="313" t="s">
        <v>134</v>
      </c>
      <c r="C142" s="313" t="s">
        <v>100</v>
      </c>
      <c r="D142" s="313" t="s">
        <v>100</v>
      </c>
      <c r="E142" s="313" t="s">
        <v>134</v>
      </c>
      <c r="F142" s="314" t="s">
        <v>82</v>
      </c>
      <c r="G142" s="425" t="s">
        <v>29</v>
      </c>
      <c r="H142" s="317">
        <v>55</v>
      </c>
      <c r="I142" s="317">
        <f t="shared" ref="I142:I145" si="14">A142*H142</f>
        <v>0</v>
      </c>
      <c r="J142" s="318" t="s">
        <v>10</v>
      </c>
    </row>
    <row r="143" spans="1:10" hidden="1" x14ac:dyDescent="0.3">
      <c r="A143" s="438"/>
      <c r="B143" s="313" t="s">
        <v>104</v>
      </c>
      <c r="C143" s="313" t="s">
        <v>100</v>
      </c>
      <c r="D143" s="313" t="s">
        <v>100</v>
      </c>
      <c r="E143" s="313" t="s">
        <v>111</v>
      </c>
      <c r="F143" s="314" t="s">
        <v>82</v>
      </c>
      <c r="G143" s="425" t="s">
        <v>29</v>
      </c>
      <c r="H143" s="317">
        <v>233</v>
      </c>
      <c r="I143" s="317">
        <f t="shared" si="14"/>
        <v>0</v>
      </c>
      <c r="J143" s="318" t="s">
        <v>10</v>
      </c>
    </row>
    <row r="144" spans="1:10" hidden="1" x14ac:dyDescent="0.3">
      <c r="A144" s="438"/>
      <c r="B144" s="313" t="s">
        <v>109</v>
      </c>
      <c r="C144" s="313" t="s">
        <v>100</v>
      </c>
      <c r="D144" s="313" t="s">
        <v>100</v>
      </c>
      <c r="E144" s="313" t="s">
        <v>109</v>
      </c>
      <c r="F144" s="314" t="s">
        <v>82</v>
      </c>
      <c r="G144" s="425" t="s">
        <v>29</v>
      </c>
      <c r="H144" s="317">
        <v>22</v>
      </c>
      <c r="I144" s="317">
        <f t="shared" si="14"/>
        <v>0</v>
      </c>
      <c r="J144" s="318" t="s">
        <v>10</v>
      </c>
    </row>
    <row r="145" spans="1:10" hidden="1" x14ac:dyDescent="0.3">
      <c r="A145" s="438"/>
      <c r="B145" s="313" t="s">
        <v>105</v>
      </c>
      <c r="C145" s="313" t="s">
        <v>100</v>
      </c>
      <c r="D145" s="313" t="s">
        <v>100</v>
      </c>
      <c r="E145" s="313" t="s">
        <v>110</v>
      </c>
      <c r="F145" s="314" t="s">
        <v>82</v>
      </c>
      <c r="G145" s="425" t="s">
        <v>29</v>
      </c>
      <c r="H145" s="317">
        <v>2550</v>
      </c>
      <c r="I145" s="317">
        <f t="shared" si="14"/>
        <v>0</v>
      </c>
      <c r="J145" s="318" t="s">
        <v>10</v>
      </c>
    </row>
    <row r="146" spans="1:10" hidden="1" x14ac:dyDescent="0.3"/>
    <row r="150" spans="1:10" x14ac:dyDescent="0.3">
      <c r="I150" s="434"/>
    </row>
  </sheetData>
  <mergeCells count="16">
    <mergeCell ref="A140:J140"/>
    <mergeCell ref="A42:J42"/>
    <mergeCell ref="A2:J2"/>
    <mergeCell ref="A108:J108"/>
    <mergeCell ref="A126:J126"/>
    <mergeCell ref="A15:J15"/>
    <mergeCell ref="A79:J79"/>
    <mergeCell ref="A7:J7"/>
    <mergeCell ref="A29:J29"/>
    <mergeCell ref="A35:J35"/>
    <mergeCell ref="A47:J47"/>
    <mergeCell ref="A60:J60"/>
    <mergeCell ref="A16:J16"/>
    <mergeCell ref="A24:J24"/>
    <mergeCell ref="A122:J122"/>
    <mergeCell ref="A53:J53"/>
  </mergeCells>
  <pageMargins left="0.74803149606299213" right="0.15748031496062992" top="0.35433070866141736" bottom="0.35433070866141736" header="0" footer="0"/>
  <pageSetup paperSize="9" scale="86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9"/>
  <sheetViews>
    <sheetView topLeftCell="A31" zoomScale="75" workbookViewId="0">
      <selection sqref="A1:H55"/>
    </sheetView>
  </sheetViews>
  <sheetFormatPr defaultColWidth="9.21875" defaultRowHeight="13.2" x14ac:dyDescent="0.25"/>
  <cols>
    <col min="1" max="1" width="10.77734375" style="198" customWidth="1"/>
    <col min="2" max="2" width="11.44140625" style="198" customWidth="1"/>
    <col min="3" max="3" width="11.77734375" style="198" customWidth="1"/>
    <col min="4" max="4" width="61.44140625" style="198" customWidth="1"/>
    <col min="5" max="5" width="7.77734375" style="199" customWidth="1"/>
    <col min="6" max="6" width="12.21875" style="199" customWidth="1"/>
    <col min="7" max="7" width="15.77734375" style="199" bestFit="1" customWidth="1"/>
    <col min="8" max="8" width="12.5546875" style="198" customWidth="1"/>
    <col min="9" max="16384" width="9.21875" style="198"/>
  </cols>
  <sheetData>
    <row r="1" spans="1:8" ht="35.25" customHeight="1" thickBot="1" x14ac:dyDescent="0.3">
      <c r="A1" s="499" t="s">
        <v>731</v>
      </c>
      <c r="B1" s="487" t="s">
        <v>730</v>
      </c>
      <c r="C1" s="488"/>
      <c r="D1" s="488"/>
      <c r="E1" s="488"/>
      <c r="F1" s="488"/>
      <c r="G1" s="488"/>
      <c r="H1" s="489"/>
    </row>
    <row r="2" spans="1:8" ht="13.8" thickTop="1" x14ac:dyDescent="0.25">
      <c r="A2" s="500"/>
      <c r="B2" s="505" t="s">
        <v>729</v>
      </c>
      <c r="C2" s="491"/>
      <c r="D2" s="492"/>
      <c r="E2" s="490" t="s">
        <v>629</v>
      </c>
      <c r="F2" s="491"/>
      <c r="G2" s="492"/>
      <c r="H2" s="373">
        <v>44799</v>
      </c>
    </row>
    <row r="3" spans="1:8" ht="17.399999999999999" x14ac:dyDescent="0.3">
      <c r="A3" s="500"/>
      <c r="B3" s="493" t="s">
        <v>628</v>
      </c>
      <c r="C3" s="494"/>
      <c r="D3" s="495"/>
      <c r="E3" s="506" t="s">
        <v>763</v>
      </c>
      <c r="F3" s="507"/>
      <c r="G3" s="507"/>
      <c r="H3" s="508"/>
    </row>
    <row r="4" spans="1:8" ht="15.6" x14ac:dyDescent="0.3">
      <c r="A4" s="500"/>
      <c r="B4" s="509" t="s">
        <v>627</v>
      </c>
      <c r="C4" s="510"/>
      <c r="D4" s="511"/>
      <c r="E4" s="502" t="s">
        <v>764</v>
      </c>
      <c r="F4" s="503"/>
      <c r="G4" s="503"/>
      <c r="H4" s="504"/>
    </row>
    <row r="5" spans="1:8" ht="18" customHeight="1" x14ac:dyDescent="0.3">
      <c r="A5" s="500"/>
      <c r="B5" s="512"/>
      <c r="C5" s="513"/>
      <c r="D5" s="514"/>
      <c r="E5" s="502" t="s">
        <v>765</v>
      </c>
      <c r="F5" s="503"/>
      <c r="G5" s="503"/>
      <c r="H5" s="504"/>
    </row>
    <row r="6" spans="1:8" ht="18" customHeight="1" x14ac:dyDescent="0.3">
      <c r="A6" s="500"/>
      <c r="B6" s="515"/>
      <c r="C6" s="516"/>
      <c r="D6" s="517"/>
      <c r="E6" s="502" t="s">
        <v>735</v>
      </c>
      <c r="F6" s="503"/>
      <c r="G6" s="503"/>
      <c r="H6" s="504"/>
    </row>
    <row r="7" spans="1:8" ht="18" customHeight="1" x14ac:dyDescent="0.3">
      <c r="A7" s="500"/>
      <c r="B7" s="493" t="s">
        <v>626</v>
      </c>
      <c r="C7" s="494"/>
      <c r="D7" s="495"/>
      <c r="E7" s="502">
        <v>44789</v>
      </c>
      <c r="F7" s="503"/>
      <c r="G7" s="503"/>
      <c r="H7" s="504"/>
    </row>
    <row r="8" spans="1:8" ht="15.6" x14ac:dyDescent="0.3">
      <c r="A8" s="500"/>
      <c r="B8" s="372"/>
      <c r="C8" s="210"/>
      <c r="D8" s="361" t="s">
        <v>728</v>
      </c>
      <c r="E8" s="201"/>
      <c r="F8" s="221">
        <v>276.76</v>
      </c>
      <c r="G8" s="201" t="s">
        <v>625</v>
      </c>
      <c r="H8" s="371"/>
    </row>
    <row r="9" spans="1:8" ht="15.6" x14ac:dyDescent="0.3">
      <c r="A9" s="500"/>
      <c r="B9" s="372"/>
      <c r="C9" s="210"/>
      <c r="D9" s="361" t="s">
        <v>727</v>
      </c>
      <c r="E9" s="201"/>
      <c r="F9" s="221">
        <v>621.13</v>
      </c>
      <c r="G9" s="201" t="s">
        <v>625</v>
      </c>
      <c r="H9" s="371"/>
    </row>
    <row r="10" spans="1:8" ht="15.6" x14ac:dyDescent="0.3">
      <c r="A10" s="500"/>
      <c r="B10" s="372"/>
      <c r="C10" s="210"/>
      <c r="D10" s="361" t="s">
        <v>726</v>
      </c>
      <c r="E10" s="201"/>
      <c r="F10" s="221">
        <v>866.55</v>
      </c>
      <c r="G10" s="201" t="s">
        <v>625</v>
      </c>
      <c r="H10" s="371"/>
    </row>
    <row r="11" spans="1:8" ht="15.6" x14ac:dyDescent="0.3">
      <c r="A11" s="500"/>
      <c r="B11" s="372"/>
      <c r="C11" s="210"/>
      <c r="D11" s="361" t="s">
        <v>725</v>
      </c>
      <c r="E11" s="201"/>
      <c r="F11" s="368">
        <f>F8*1.5</f>
        <v>415.14</v>
      </c>
      <c r="G11" s="201" t="s">
        <v>625</v>
      </c>
      <c r="H11" s="371"/>
    </row>
    <row r="12" spans="1:8" ht="15.6" x14ac:dyDescent="0.3">
      <c r="A12" s="500"/>
      <c r="B12" s="372"/>
      <c r="C12" s="210"/>
      <c r="D12" s="361" t="s">
        <v>724</v>
      </c>
      <c r="E12" s="201"/>
      <c r="F12" s="368">
        <f>F9*1.5</f>
        <v>931.69499999999994</v>
      </c>
      <c r="G12" s="201" t="s">
        <v>625</v>
      </c>
      <c r="H12" s="371"/>
    </row>
    <row r="13" spans="1:8" ht="15.6" x14ac:dyDescent="0.3">
      <c r="A13" s="500"/>
      <c r="B13" s="370"/>
      <c r="C13" s="220"/>
      <c r="D13" s="220" t="s">
        <v>624</v>
      </c>
      <c r="E13" s="219"/>
      <c r="F13" s="221">
        <v>4.17</v>
      </c>
      <c r="G13" s="219" t="s">
        <v>623</v>
      </c>
      <c r="H13" s="366"/>
    </row>
    <row r="14" spans="1:8" ht="15.6" x14ac:dyDescent="0.3">
      <c r="A14" s="500"/>
      <c r="B14" s="370"/>
      <c r="C14" s="220"/>
      <c r="D14" s="220" t="s">
        <v>622</v>
      </c>
      <c r="E14" s="220"/>
      <c r="F14" s="221">
        <v>410</v>
      </c>
      <c r="G14" s="220" t="s">
        <v>621</v>
      </c>
      <c r="H14" s="366"/>
    </row>
    <row r="15" spans="1:8" ht="16.2" thickBot="1" x14ac:dyDescent="0.35">
      <c r="A15" s="500"/>
      <c r="B15" s="369"/>
      <c r="C15" s="220"/>
      <c r="D15" s="220" t="s">
        <v>723</v>
      </c>
      <c r="E15" s="220"/>
      <c r="F15" s="368">
        <v>1.3</v>
      </c>
      <c r="G15" s="367" t="s">
        <v>722</v>
      </c>
      <c r="H15" s="366"/>
    </row>
    <row r="16" spans="1:8" ht="40.799999999999997" thickTop="1" thickBot="1" x14ac:dyDescent="0.3">
      <c r="A16" s="500"/>
      <c r="B16" s="365" t="s">
        <v>620</v>
      </c>
      <c r="C16" s="364" t="s">
        <v>619</v>
      </c>
      <c r="D16" s="363" t="s">
        <v>618</v>
      </c>
      <c r="E16" s="362" t="s">
        <v>617</v>
      </c>
      <c r="F16" s="362" t="s">
        <v>616</v>
      </c>
      <c r="G16" s="362" t="s">
        <v>615</v>
      </c>
      <c r="H16" s="362" t="s">
        <v>614</v>
      </c>
    </row>
    <row r="17" spans="1:8" s="211" customFormat="1" ht="18" customHeight="1" thickBot="1" x14ac:dyDescent="0.35">
      <c r="A17" s="500"/>
      <c r="B17" s="496" t="s">
        <v>721</v>
      </c>
      <c r="C17" s="497"/>
      <c r="D17" s="497"/>
      <c r="E17" s="497"/>
      <c r="F17" s="497"/>
      <c r="G17" s="497"/>
      <c r="H17" s="498"/>
    </row>
    <row r="18" spans="1:8" s="213" customFormat="1" ht="15.6" x14ac:dyDescent="0.3">
      <c r="A18" s="500"/>
      <c r="B18" s="354">
        <v>1</v>
      </c>
      <c r="C18" s="218"/>
      <c r="D18" s="217" t="s">
        <v>613</v>
      </c>
      <c r="E18" s="216"/>
      <c r="F18" s="215">
        <f>B18*E18</f>
        <v>0</v>
      </c>
      <c r="G18" s="214">
        <f>B18*(0.25*(G44+G53))</f>
        <v>53173.479999999996</v>
      </c>
      <c r="H18" s="342">
        <f>C18*(0.25*(G44+G53))</f>
        <v>0</v>
      </c>
    </row>
    <row r="19" spans="1:8" s="211" customFormat="1" ht="15.6" x14ac:dyDescent="0.3">
      <c r="A19" s="500"/>
      <c r="B19" s="351"/>
      <c r="C19" s="212"/>
      <c r="D19" s="210" t="s">
        <v>612</v>
      </c>
      <c r="E19" s="202"/>
      <c r="F19" s="201">
        <f>B19*E19</f>
        <v>0</v>
      </c>
      <c r="G19" s="203">
        <f>B19*(0.4*(G44+G53))</f>
        <v>0</v>
      </c>
      <c r="H19" s="338">
        <f>C19*(0.4*(G44+G53))</f>
        <v>0</v>
      </c>
    </row>
    <row r="20" spans="1:8" s="211" customFormat="1" ht="15.6" x14ac:dyDescent="0.3">
      <c r="A20" s="500"/>
      <c r="B20" s="351">
        <v>4</v>
      </c>
      <c r="C20" s="212"/>
      <c r="D20" s="361" t="s">
        <v>720</v>
      </c>
      <c r="E20" s="202"/>
      <c r="F20" s="201">
        <v>8</v>
      </c>
      <c r="G20" s="203">
        <f>B20*F20*$F$10</f>
        <v>27729.599999999999</v>
      </c>
      <c r="H20" s="338">
        <f>C20*F20*$F$12</f>
        <v>0</v>
      </c>
    </row>
    <row r="21" spans="1:8" s="211" customFormat="1" ht="15.6" x14ac:dyDescent="0.3">
      <c r="A21" s="500"/>
      <c r="B21" s="351"/>
      <c r="C21" s="212"/>
      <c r="D21" s="361" t="s">
        <v>719</v>
      </c>
      <c r="E21" s="202"/>
      <c r="F21" s="201">
        <v>8</v>
      </c>
      <c r="G21" s="203">
        <f>B21*F21*$F$10</f>
        <v>0</v>
      </c>
      <c r="H21" s="338">
        <f>C21*F21*$F$12</f>
        <v>0</v>
      </c>
    </row>
    <row r="22" spans="1:8" s="211" customFormat="1" ht="15.6" x14ac:dyDescent="0.3">
      <c r="A22" s="500"/>
      <c r="B22" s="351"/>
      <c r="C22" s="212"/>
      <c r="D22" s="210" t="s">
        <v>611</v>
      </c>
      <c r="E22" s="202"/>
      <c r="F22" s="201"/>
      <c r="G22" s="203">
        <f>(B20+B21+C20+C21)*2*(F14)*F13</f>
        <v>13677.6</v>
      </c>
      <c r="H22" s="338"/>
    </row>
    <row r="23" spans="1:8" s="211" customFormat="1" ht="16.2" thickBot="1" x14ac:dyDescent="0.35">
      <c r="A23" s="500"/>
      <c r="B23" s="349"/>
      <c r="C23" s="360"/>
      <c r="D23" s="359" t="s">
        <v>718</v>
      </c>
      <c r="E23" s="358"/>
      <c r="F23" s="357"/>
      <c r="G23" s="356">
        <f>SUM(G18:G22)</f>
        <v>94580.68</v>
      </c>
      <c r="H23" s="355">
        <f>H18+H19+H20</f>
        <v>0</v>
      </c>
    </row>
    <row r="24" spans="1:8" s="211" customFormat="1" ht="16.2" thickBot="1" x14ac:dyDescent="0.35">
      <c r="A24" s="500"/>
      <c r="B24" s="496" t="s">
        <v>717</v>
      </c>
      <c r="C24" s="497"/>
      <c r="D24" s="497"/>
      <c r="E24" s="497"/>
      <c r="F24" s="497"/>
      <c r="G24" s="497"/>
      <c r="H24" s="498"/>
    </row>
    <row r="25" spans="1:8" s="211" customFormat="1" ht="15.6" x14ac:dyDescent="0.3">
      <c r="A25" s="500"/>
      <c r="B25" s="354"/>
      <c r="C25" s="353"/>
      <c r="D25" s="352" t="s">
        <v>610</v>
      </c>
      <c r="E25" s="216">
        <v>8</v>
      </c>
      <c r="F25" s="215">
        <v>64</v>
      </c>
      <c r="G25" s="214">
        <f t="shared" ref="G25:G42" si="0">B25*F25*$F$8</f>
        <v>0</v>
      </c>
      <c r="H25" s="342">
        <f t="shared" ref="H25:H42" si="1">C25*F25*$F$11</f>
        <v>0</v>
      </c>
    </row>
    <row r="26" spans="1:8" s="211" customFormat="1" ht="15.6" x14ac:dyDescent="0.3">
      <c r="A26" s="500"/>
      <c r="B26" s="351"/>
      <c r="C26" s="209"/>
      <c r="D26" s="210" t="s">
        <v>609</v>
      </c>
      <c r="E26" s="202">
        <v>10</v>
      </c>
      <c r="F26" s="201">
        <v>80</v>
      </c>
      <c r="G26" s="203">
        <f t="shared" si="0"/>
        <v>0</v>
      </c>
      <c r="H26" s="338">
        <f t="shared" si="1"/>
        <v>0</v>
      </c>
    </row>
    <row r="27" spans="1:8" ht="15.6" x14ac:dyDescent="0.3">
      <c r="A27" s="500"/>
      <c r="B27" s="351"/>
      <c r="C27" s="209"/>
      <c r="D27" s="210" t="s">
        <v>608</v>
      </c>
      <c r="E27" s="202">
        <v>5</v>
      </c>
      <c r="F27" s="201">
        <v>40</v>
      </c>
      <c r="G27" s="203">
        <f t="shared" si="0"/>
        <v>0</v>
      </c>
      <c r="H27" s="338">
        <f t="shared" si="1"/>
        <v>0</v>
      </c>
    </row>
    <row r="28" spans="1:8" ht="15.6" x14ac:dyDescent="0.3">
      <c r="A28" s="500"/>
      <c r="B28" s="351"/>
      <c r="C28" s="209"/>
      <c r="D28" s="210" t="s">
        <v>607</v>
      </c>
      <c r="E28" s="202">
        <v>10</v>
      </c>
      <c r="F28" s="201">
        <v>80</v>
      </c>
      <c r="G28" s="203">
        <f t="shared" si="0"/>
        <v>0</v>
      </c>
      <c r="H28" s="338">
        <f t="shared" si="1"/>
        <v>0</v>
      </c>
    </row>
    <row r="29" spans="1:8" ht="15.6" x14ac:dyDescent="0.3">
      <c r="A29" s="500"/>
      <c r="B29" s="351"/>
      <c r="C29" s="209"/>
      <c r="D29" s="210" t="s">
        <v>606</v>
      </c>
      <c r="E29" s="202">
        <v>8</v>
      </c>
      <c r="F29" s="201">
        <v>64</v>
      </c>
      <c r="G29" s="203">
        <f t="shared" si="0"/>
        <v>0</v>
      </c>
      <c r="H29" s="338">
        <f t="shared" si="1"/>
        <v>0</v>
      </c>
    </row>
    <row r="30" spans="1:8" ht="15.6" x14ac:dyDescent="0.3">
      <c r="A30" s="500"/>
      <c r="B30" s="351"/>
      <c r="C30" s="209"/>
      <c r="D30" s="210" t="s">
        <v>605</v>
      </c>
      <c r="E30" s="202">
        <v>5</v>
      </c>
      <c r="F30" s="201">
        <v>40</v>
      </c>
      <c r="G30" s="203">
        <f t="shared" si="0"/>
        <v>0</v>
      </c>
      <c r="H30" s="338">
        <f t="shared" si="1"/>
        <v>0</v>
      </c>
    </row>
    <row r="31" spans="1:8" ht="15.6" x14ac:dyDescent="0.3">
      <c r="A31" s="500"/>
      <c r="B31" s="351"/>
      <c r="C31" s="209"/>
      <c r="D31" s="210" t="s">
        <v>604</v>
      </c>
      <c r="E31" s="202">
        <v>10</v>
      </c>
      <c r="F31" s="201">
        <v>80</v>
      </c>
      <c r="G31" s="203">
        <f t="shared" si="0"/>
        <v>0</v>
      </c>
      <c r="H31" s="338">
        <f t="shared" si="1"/>
        <v>0</v>
      </c>
    </row>
    <row r="32" spans="1:8" ht="15.6" x14ac:dyDescent="0.3">
      <c r="A32" s="500"/>
      <c r="B32" s="351"/>
      <c r="C32" s="209"/>
      <c r="D32" s="210" t="s">
        <v>603</v>
      </c>
      <c r="E32" s="202">
        <v>5</v>
      </c>
      <c r="F32" s="201">
        <v>40</v>
      </c>
      <c r="G32" s="203">
        <f t="shared" si="0"/>
        <v>0</v>
      </c>
      <c r="H32" s="338">
        <f t="shared" si="1"/>
        <v>0</v>
      </c>
    </row>
    <row r="33" spans="1:9" ht="15.6" x14ac:dyDescent="0.3">
      <c r="A33" s="500"/>
      <c r="B33" s="351"/>
      <c r="C33" s="209"/>
      <c r="D33" s="210" t="s">
        <v>602</v>
      </c>
      <c r="E33" s="202">
        <v>2</v>
      </c>
      <c r="F33" s="201">
        <v>16</v>
      </c>
      <c r="G33" s="203">
        <f t="shared" si="0"/>
        <v>0</v>
      </c>
      <c r="H33" s="338">
        <f t="shared" si="1"/>
        <v>0</v>
      </c>
    </row>
    <row r="34" spans="1:9" ht="15.6" x14ac:dyDescent="0.3">
      <c r="A34" s="500"/>
      <c r="B34" s="351"/>
      <c r="C34" s="209"/>
      <c r="D34" s="210" t="s">
        <v>601</v>
      </c>
      <c r="E34" s="202">
        <v>5</v>
      </c>
      <c r="F34" s="201">
        <v>40</v>
      </c>
      <c r="G34" s="203">
        <f t="shared" si="0"/>
        <v>0</v>
      </c>
      <c r="H34" s="338">
        <f t="shared" si="1"/>
        <v>0</v>
      </c>
    </row>
    <row r="35" spans="1:9" ht="15.6" x14ac:dyDescent="0.3">
      <c r="A35" s="500"/>
      <c r="B35" s="351"/>
      <c r="C35" s="209"/>
      <c r="D35" s="210" t="s">
        <v>600</v>
      </c>
      <c r="E35" s="202">
        <v>8</v>
      </c>
      <c r="F35" s="201">
        <v>64</v>
      </c>
      <c r="G35" s="203">
        <f t="shared" si="0"/>
        <v>0</v>
      </c>
      <c r="H35" s="338">
        <f t="shared" si="1"/>
        <v>0</v>
      </c>
    </row>
    <row r="36" spans="1:9" ht="15.6" x14ac:dyDescent="0.3">
      <c r="A36" s="500"/>
      <c r="B36" s="351"/>
      <c r="C36" s="209"/>
      <c r="D36" s="210" t="s">
        <v>599</v>
      </c>
      <c r="E36" s="202">
        <v>8</v>
      </c>
      <c r="F36" s="201">
        <v>64</v>
      </c>
      <c r="G36" s="203">
        <f t="shared" si="0"/>
        <v>0</v>
      </c>
      <c r="H36" s="338">
        <f t="shared" si="1"/>
        <v>0</v>
      </c>
    </row>
    <row r="37" spans="1:9" ht="15.6" x14ac:dyDescent="0.3">
      <c r="A37" s="500"/>
      <c r="B37" s="351"/>
      <c r="C37" s="209"/>
      <c r="D37" s="210" t="s">
        <v>598</v>
      </c>
      <c r="E37" s="202">
        <v>10</v>
      </c>
      <c r="F37" s="201">
        <v>80</v>
      </c>
      <c r="G37" s="203">
        <f t="shared" si="0"/>
        <v>0</v>
      </c>
      <c r="H37" s="338">
        <f t="shared" si="1"/>
        <v>0</v>
      </c>
    </row>
    <row r="38" spans="1:9" ht="15.6" x14ac:dyDescent="0.3">
      <c r="A38" s="500"/>
      <c r="B38" s="351">
        <v>2</v>
      </c>
      <c r="C38" s="209"/>
      <c r="D38" s="210" t="s">
        <v>597</v>
      </c>
      <c r="E38" s="202">
        <v>10</v>
      </c>
      <c r="F38" s="201">
        <v>80</v>
      </c>
      <c r="G38" s="203">
        <f t="shared" si="0"/>
        <v>44281.599999999999</v>
      </c>
      <c r="H38" s="338">
        <f t="shared" si="1"/>
        <v>0</v>
      </c>
    </row>
    <row r="39" spans="1:9" ht="15.6" x14ac:dyDescent="0.3">
      <c r="A39" s="500"/>
      <c r="B39" s="351">
        <v>1</v>
      </c>
      <c r="C39" s="209"/>
      <c r="D39" s="210" t="s">
        <v>596</v>
      </c>
      <c r="E39" s="202">
        <v>2</v>
      </c>
      <c r="F39" s="201">
        <v>16</v>
      </c>
      <c r="G39" s="203">
        <f t="shared" si="0"/>
        <v>4428.16</v>
      </c>
      <c r="H39" s="338">
        <f t="shared" si="1"/>
        <v>0</v>
      </c>
    </row>
    <row r="40" spans="1:9" ht="15.6" x14ac:dyDescent="0.3">
      <c r="A40" s="500"/>
      <c r="B40" s="351"/>
      <c r="C40" s="209"/>
      <c r="D40" s="210" t="s">
        <v>529</v>
      </c>
      <c r="E40" s="202">
        <v>1</v>
      </c>
      <c r="F40" s="201">
        <v>8</v>
      </c>
      <c r="G40" s="203">
        <f t="shared" si="0"/>
        <v>0</v>
      </c>
      <c r="H40" s="338">
        <f t="shared" si="1"/>
        <v>0</v>
      </c>
    </row>
    <row r="41" spans="1:9" ht="15.6" x14ac:dyDescent="0.3">
      <c r="A41" s="500"/>
      <c r="B41" s="351"/>
      <c r="C41" s="209"/>
      <c r="D41" s="210" t="s">
        <v>595</v>
      </c>
      <c r="E41" s="202">
        <v>4</v>
      </c>
      <c r="F41" s="201">
        <v>32</v>
      </c>
      <c r="G41" s="203">
        <f t="shared" si="0"/>
        <v>0</v>
      </c>
      <c r="H41" s="338">
        <f t="shared" si="1"/>
        <v>0</v>
      </c>
    </row>
    <row r="42" spans="1:9" ht="15.6" x14ac:dyDescent="0.3">
      <c r="A42" s="500"/>
      <c r="B42" s="351"/>
      <c r="C42" s="209"/>
      <c r="D42" s="210" t="s">
        <v>594</v>
      </c>
      <c r="E42" s="202">
        <v>3</v>
      </c>
      <c r="F42" s="201">
        <v>24</v>
      </c>
      <c r="G42" s="203">
        <f t="shared" si="0"/>
        <v>0</v>
      </c>
      <c r="H42" s="338">
        <f t="shared" si="1"/>
        <v>0</v>
      </c>
    </row>
    <row r="43" spans="1:9" ht="15.6" x14ac:dyDescent="0.3">
      <c r="A43" s="500"/>
      <c r="B43" s="350">
        <v>500</v>
      </c>
      <c r="C43" s="209"/>
      <c r="D43" s="208" t="s">
        <v>716</v>
      </c>
      <c r="E43" s="202"/>
      <c r="F43" s="201">
        <v>0</v>
      </c>
      <c r="G43" s="203">
        <f>B43*$F$15</f>
        <v>650</v>
      </c>
      <c r="H43" s="338">
        <f>C43*1</f>
        <v>0</v>
      </c>
    </row>
    <row r="44" spans="1:9" ht="16.2" thickBot="1" x14ac:dyDescent="0.35">
      <c r="A44" s="500"/>
      <c r="B44" s="349"/>
      <c r="C44" s="337"/>
      <c r="D44" s="336" t="s">
        <v>715</v>
      </c>
      <c r="E44" s="348"/>
      <c r="F44" s="347">
        <f>CEILING(G44/F8/8,1)</f>
        <v>23</v>
      </c>
      <c r="G44" s="346">
        <f>SUM(G25:G43)</f>
        <v>49359.759999999995</v>
      </c>
      <c r="H44" s="345">
        <f>SUM(H25:H43)</f>
        <v>0</v>
      </c>
    </row>
    <row r="45" spans="1:9" ht="16.2" thickBot="1" x14ac:dyDescent="0.35">
      <c r="A45" s="500"/>
      <c r="B45" s="496" t="s">
        <v>714</v>
      </c>
      <c r="C45" s="497"/>
      <c r="D45" s="497"/>
      <c r="E45" s="497"/>
      <c r="F45" s="497"/>
      <c r="G45" s="497"/>
      <c r="H45" s="498"/>
    </row>
    <row r="46" spans="1:9" ht="15.6" x14ac:dyDescent="0.3">
      <c r="A46" s="500"/>
      <c r="B46" s="343">
        <v>4</v>
      </c>
      <c r="C46" s="207"/>
      <c r="D46" s="344" t="s">
        <v>593</v>
      </c>
      <c r="E46" s="216"/>
      <c r="F46" s="215">
        <f>B46*8</f>
        <v>32</v>
      </c>
      <c r="G46" s="214">
        <f>F46*$F$9</f>
        <v>19876.16</v>
      </c>
      <c r="H46" s="342">
        <f t="shared" ref="H46:H52" si="2">C46*8*$F$12</f>
        <v>0</v>
      </c>
    </row>
    <row r="47" spans="1:9" ht="15.6" x14ac:dyDescent="0.3">
      <c r="A47" s="500"/>
      <c r="B47" s="343"/>
      <c r="C47" s="207"/>
      <c r="D47" s="206" t="s">
        <v>592</v>
      </c>
      <c r="E47" s="202"/>
      <c r="F47" s="201">
        <f>B47*8</f>
        <v>0</v>
      </c>
      <c r="G47" s="203">
        <f>F47*$F$9</f>
        <v>0</v>
      </c>
      <c r="H47" s="342">
        <f t="shared" si="2"/>
        <v>0</v>
      </c>
      <c r="I47" s="198">
        <v>0</v>
      </c>
    </row>
    <row r="48" spans="1:9" ht="15.75" customHeight="1" x14ac:dyDescent="0.3">
      <c r="A48" s="500"/>
      <c r="B48" s="341">
        <v>6</v>
      </c>
      <c r="C48" s="205"/>
      <c r="D48" s="340" t="s">
        <v>713</v>
      </c>
      <c r="E48" s="202"/>
      <c r="F48" s="201">
        <f>0.2*(SUM(F46:F47,F49:F52))</f>
        <v>43.2</v>
      </c>
      <c r="G48" s="203">
        <f>F48*$F$10</f>
        <v>37434.959999999999</v>
      </c>
      <c r="H48" s="338">
        <f t="shared" si="2"/>
        <v>0</v>
      </c>
    </row>
    <row r="49" spans="1:8" ht="15.6" x14ac:dyDescent="0.3">
      <c r="A49" s="500"/>
      <c r="B49" s="339">
        <v>20</v>
      </c>
      <c r="C49" s="205"/>
      <c r="D49" s="340" t="s">
        <v>712</v>
      </c>
      <c r="E49" s="202"/>
      <c r="F49" s="201">
        <f>B49*8</f>
        <v>160</v>
      </c>
      <c r="G49" s="203">
        <f>F49*$F$9</f>
        <v>99380.800000000003</v>
      </c>
      <c r="H49" s="338">
        <f t="shared" si="2"/>
        <v>0</v>
      </c>
    </row>
    <row r="50" spans="1:8" ht="15.6" x14ac:dyDescent="0.3">
      <c r="A50" s="500"/>
      <c r="B50" s="339"/>
      <c r="C50" s="205"/>
      <c r="D50" s="204" t="s">
        <v>591</v>
      </c>
      <c r="E50" s="202"/>
      <c r="F50" s="201">
        <f>B50*8</f>
        <v>0</v>
      </c>
      <c r="G50" s="203">
        <f>F50*$F$9</f>
        <v>0</v>
      </c>
      <c r="H50" s="338">
        <f t="shared" si="2"/>
        <v>0</v>
      </c>
    </row>
    <row r="51" spans="1:8" ht="15.6" x14ac:dyDescent="0.3">
      <c r="A51" s="500"/>
      <c r="B51" s="339">
        <v>3</v>
      </c>
      <c r="C51" s="205"/>
      <c r="D51" s="204" t="s">
        <v>590</v>
      </c>
      <c r="E51" s="202"/>
      <c r="F51" s="201">
        <f>B51*8</f>
        <v>24</v>
      </c>
      <c r="G51" s="203">
        <f>F51*$F$8</f>
        <v>6642.24</v>
      </c>
      <c r="H51" s="338">
        <f t="shared" si="2"/>
        <v>0</v>
      </c>
    </row>
    <row r="52" spans="1:8" ht="15.6" x14ac:dyDescent="0.3">
      <c r="A52" s="500"/>
      <c r="B52" s="339"/>
      <c r="C52" s="205"/>
      <c r="D52" s="204" t="s">
        <v>589</v>
      </c>
      <c r="E52" s="202"/>
      <c r="F52" s="201">
        <f>B52*8</f>
        <v>0</v>
      </c>
      <c r="G52" s="203">
        <f>F52*$F$10</f>
        <v>0</v>
      </c>
      <c r="H52" s="338">
        <f t="shared" si="2"/>
        <v>0</v>
      </c>
    </row>
    <row r="53" spans="1:8" ht="15.75" customHeight="1" x14ac:dyDescent="0.3">
      <c r="A53" s="500"/>
      <c r="B53" s="337"/>
      <c r="C53" s="337"/>
      <c r="D53" s="336" t="s">
        <v>711</v>
      </c>
      <c r="E53" s="335"/>
      <c r="F53" s="334">
        <f>SUM(F46:F52)</f>
        <v>259.2</v>
      </c>
      <c r="G53" s="333">
        <f>SUM(G46:G52)</f>
        <v>163334.15999999997</v>
      </c>
      <c r="H53" s="332">
        <f>SUM(H46:H52)</f>
        <v>0</v>
      </c>
    </row>
    <row r="54" spans="1:8" ht="15.75" customHeight="1" x14ac:dyDescent="0.25">
      <c r="A54" s="500"/>
      <c r="B54" s="518" t="s">
        <v>588</v>
      </c>
      <c r="C54" s="519"/>
      <c r="D54" s="520"/>
      <c r="E54" s="331"/>
      <c r="F54" s="330"/>
      <c r="G54" s="329">
        <f>G23+G44+G53</f>
        <v>307274.59999999998</v>
      </c>
      <c r="H54" s="328">
        <f>H23+H44+H53</f>
        <v>0</v>
      </c>
    </row>
    <row r="55" spans="1:8" ht="15.75" customHeight="1" thickBot="1" x14ac:dyDescent="0.35">
      <c r="A55" s="501"/>
      <c r="B55" s="521" t="s">
        <v>587</v>
      </c>
      <c r="C55" s="522"/>
      <c r="D55" s="523"/>
      <c r="E55" s="327"/>
      <c r="F55" s="327"/>
      <c r="G55" s="524">
        <f>G54+H54</f>
        <v>307274.59999999998</v>
      </c>
      <c r="H55" s="525"/>
    </row>
    <row r="56" spans="1:8" x14ac:dyDescent="0.25">
      <c r="G56" s="200"/>
    </row>
    <row r="57" spans="1:8" x14ac:dyDescent="0.25">
      <c r="G57" s="200"/>
    </row>
    <row r="58" spans="1:8" x14ac:dyDescent="0.25">
      <c r="G58" s="200">
        <f>G55</f>
        <v>307274.59999999998</v>
      </c>
    </row>
    <row r="59" spans="1:8" x14ac:dyDescent="0.25">
      <c r="G59" s="200"/>
    </row>
  </sheetData>
  <mergeCells count="18">
    <mergeCell ref="B45:H45"/>
    <mergeCell ref="A1:A55"/>
    <mergeCell ref="E6:H6"/>
    <mergeCell ref="B2:D2"/>
    <mergeCell ref="E3:H3"/>
    <mergeCell ref="E7:H7"/>
    <mergeCell ref="E4:H4"/>
    <mergeCell ref="E5:H5"/>
    <mergeCell ref="B4:D6"/>
    <mergeCell ref="B17:H17"/>
    <mergeCell ref="B54:D54"/>
    <mergeCell ref="B55:D55"/>
    <mergeCell ref="G55:H55"/>
    <mergeCell ref="B1:H1"/>
    <mergeCell ref="E2:G2"/>
    <mergeCell ref="B3:D3"/>
    <mergeCell ref="B7:D7"/>
    <mergeCell ref="B24:H2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6" orientation="portrait" horizontalDpi="4294967292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P134"/>
  <sheetViews>
    <sheetView topLeftCell="B1" zoomScale="85" zoomScaleNormal="85" workbookViewId="0">
      <pane xSplit="1" ySplit="4" topLeftCell="C83" activePane="bottomRight" state="frozen"/>
      <selection activeCell="K11" sqref="K11"/>
      <selection pane="topRight" activeCell="K11" sqref="K11"/>
      <selection pane="bottomLeft" activeCell="K11" sqref="K11"/>
      <selection pane="bottomRight" activeCell="C2" sqref="C2"/>
    </sheetView>
  </sheetViews>
  <sheetFormatPr defaultColWidth="9.21875" defaultRowHeight="13.2" x14ac:dyDescent="0.25"/>
  <cols>
    <col min="1" max="1" width="0" style="1" hidden="1" customWidth="1"/>
    <col min="2" max="2" width="3" style="143" bestFit="1" customWidth="1"/>
    <col min="3" max="3" width="15.21875" style="142" customWidth="1"/>
    <col min="4" max="4" width="14.21875" style="1" bestFit="1" customWidth="1"/>
    <col min="5" max="5" width="13.5546875" style="1" bestFit="1" customWidth="1"/>
    <col min="6" max="6" width="13.5546875" style="1" customWidth="1"/>
    <col min="7" max="7" width="12.44140625" style="1" customWidth="1"/>
    <col min="8" max="9" width="15.21875" style="1" bestFit="1" customWidth="1"/>
    <col min="10" max="11" width="6.5546875" style="1" bestFit="1" customWidth="1"/>
    <col min="12" max="12" width="12.5546875" style="1" customWidth="1"/>
    <col min="13" max="15" width="17" style="1" bestFit="1" customWidth="1"/>
    <col min="16" max="16384" width="9.21875" style="1"/>
  </cols>
  <sheetData>
    <row r="1" spans="2:16" x14ac:dyDescent="0.25">
      <c r="C1" s="174">
        <v>30</v>
      </c>
    </row>
    <row r="2" spans="2:16" x14ac:dyDescent="0.25">
      <c r="C2" s="174">
        <v>150</v>
      </c>
      <c r="D2" s="173"/>
    </row>
    <row r="3" spans="2:16" ht="26.4" x14ac:dyDescent="0.25">
      <c r="C3" s="153"/>
      <c r="D3" s="153" t="s">
        <v>542</v>
      </c>
      <c r="E3" s="153" t="s">
        <v>541</v>
      </c>
      <c r="F3" s="153" t="s">
        <v>575</v>
      </c>
      <c r="G3" s="153" t="s">
        <v>540</v>
      </c>
      <c r="H3" s="153" t="s">
        <v>539</v>
      </c>
      <c r="I3" s="153" t="s">
        <v>538</v>
      </c>
      <c r="J3" s="153" t="s">
        <v>537</v>
      </c>
      <c r="K3" s="153" t="s">
        <v>536</v>
      </c>
      <c r="L3" s="172" t="s">
        <v>535</v>
      </c>
      <c r="M3" s="153" t="s">
        <v>377</v>
      </c>
      <c r="N3" s="153" t="s">
        <v>375</v>
      </c>
      <c r="O3" s="153" t="s">
        <v>534</v>
      </c>
    </row>
    <row r="4" spans="2:16" x14ac:dyDescent="0.25">
      <c r="C4" s="153" t="s">
        <v>574</v>
      </c>
      <c r="D4" s="153">
        <f t="shared" ref="D4:G4" si="0">SUM(D14)+D20+D40+D52+D62+D76+D86+D94+D99+D25+D30+D111+D120+D134</f>
        <v>630</v>
      </c>
      <c r="E4" s="153">
        <f t="shared" si="0"/>
        <v>180</v>
      </c>
      <c r="F4" s="153">
        <f t="shared" si="0"/>
        <v>0</v>
      </c>
      <c r="G4" s="153">
        <f t="shared" si="0"/>
        <v>0</v>
      </c>
      <c r="H4" s="153">
        <f t="shared" ref="H4:O4" si="1">SUM(H14)+H20+H40+H52+H62+H76+H86+H94+H99+H25+H30+H111+H120+H134</f>
        <v>150</v>
      </c>
      <c r="I4" s="153">
        <f t="shared" si="1"/>
        <v>150</v>
      </c>
      <c r="J4" s="153">
        <f t="shared" si="1"/>
        <v>60</v>
      </c>
      <c r="K4" s="153">
        <f t="shared" si="1"/>
        <v>30</v>
      </c>
      <c r="L4" s="153">
        <f t="shared" si="1"/>
        <v>0</v>
      </c>
      <c r="M4" s="153">
        <f t="shared" si="1"/>
        <v>18</v>
      </c>
      <c r="N4" s="153">
        <f t="shared" si="1"/>
        <v>2</v>
      </c>
      <c r="O4" s="153">
        <f t="shared" si="1"/>
        <v>2</v>
      </c>
      <c r="P4" s="171">
        <f>SUM(N4:O4)</f>
        <v>4</v>
      </c>
    </row>
    <row r="5" spans="2:16" x14ac:dyDescent="0.25">
      <c r="B5" s="154">
        <v>5</v>
      </c>
      <c r="C5" s="153" t="s">
        <v>573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2:16" s="142" customFormat="1" ht="26.4" x14ac:dyDescent="0.25">
      <c r="B6" s="170"/>
      <c r="C6" s="147"/>
      <c r="D6" s="147" t="s">
        <v>542</v>
      </c>
      <c r="E6" s="147" t="s">
        <v>541</v>
      </c>
      <c r="F6" s="147"/>
      <c r="G6" s="147" t="s">
        <v>540</v>
      </c>
      <c r="H6" s="147" t="s">
        <v>539</v>
      </c>
      <c r="I6" s="147" t="s">
        <v>538</v>
      </c>
      <c r="J6" s="147" t="s">
        <v>537</v>
      </c>
      <c r="K6" s="147" t="s">
        <v>536</v>
      </c>
      <c r="L6" s="151" t="s">
        <v>535</v>
      </c>
      <c r="M6" s="150" t="s">
        <v>377</v>
      </c>
      <c r="N6" s="150" t="s">
        <v>375</v>
      </c>
      <c r="O6" s="150" t="s">
        <v>534</v>
      </c>
    </row>
    <row r="7" spans="2:16" x14ac:dyDescent="0.25">
      <c r="C7" s="147" t="s">
        <v>533</v>
      </c>
      <c r="D7" s="146">
        <f>C1*B7</f>
        <v>0</v>
      </c>
      <c r="E7" s="146"/>
      <c r="F7" s="146"/>
      <c r="G7" s="146"/>
      <c r="H7" s="146"/>
      <c r="I7" s="146"/>
      <c r="J7" s="146"/>
      <c r="K7" s="146"/>
      <c r="L7" s="146"/>
      <c r="M7" s="146">
        <f>2*B7</f>
        <v>0</v>
      </c>
      <c r="N7" s="146"/>
      <c r="O7" s="146"/>
    </row>
    <row r="8" spans="2:16" x14ac:dyDescent="0.25">
      <c r="C8" s="147" t="s">
        <v>532</v>
      </c>
      <c r="D8" s="146"/>
      <c r="E8" s="146">
        <f>C1*B8</f>
        <v>0</v>
      </c>
      <c r="F8" s="146"/>
      <c r="G8" s="146"/>
      <c r="H8" s="146"/>
      <c r="I8" s="146"/>
      <c r="J8" s="146"/>
      <c r="K8" s="146"/>
      <c r="L8" s="146"/>
      <c r="M8" s="146">
        <f>2*B8</f>
        <v>0</v>
      </c>
      <c r="N8" s="146"/>
      <c r="O8" s="146"/>
    </row>
    <row r="9" spans="2:16" x14ac:dyDescent="0.25">
      <c r="C9" s="147" t="s">
        <v>548</v>
      </c>
      <c r="D9" s="146"/>
      <c r="E9" s="146">
        <f>C2*B9</f>
        <v>0</v>
      </c>
      <c r="F9" s="146"/>
      <c r="G9" s="146"/>
      <c r="H9" s="146"/>
      <c r="I9" s="146"/>
      <c r="J9" s="146"/>
      <c r="K9" s="146"/>
      <c r="L9" s="146"/>
      <c r="M9" s="146">
        <f>2*B9</f>
        <v>0</v>
      </c>
      <c r="N9" s="146"/>
      <c r="O9" s="146"/>
    </row>
    <row r="10" spans="2:16" x14ac:dyDescent="0.25">
      <c r="C10" s="147" t="s">
        <v>546</v>
      </c>
      <c r="D10" s="146"/>
      <c r="E10" s="146"/>
      <c r="F10" s="146"/>
      <c r="G10" s="146"/>
      <c r="H10" s="148">
        <f>C2*B10</f>
        <v>0</v>
      </c>
      <c r="I10" s="148">
        <f>C2*B10</f>
        <v>0</v>
      </c>
      <c r="J10" s="146"/>
      <c r="K10" s="146"/>
      <c r="L10" s="146"/>
      <c r="N10" s="146">
        <f>2*B10</f>
        <v>0</v>
      </c>
      <c r="O10" s="146">
        <f>2*B10</f>
        <v>0</v>
      </c>
    </row>
    <row r="11" spans="2:16" x14ac:dyDescent="0.25">
      <c r="C11" s="147" t="s">
        <v>572</v>
      </c>
      <c r="D11" s="1">
        <f>B11*C2</f>
        <v>0</v>
      </c>
      <c r="E11" s="146"/>
      <c r="F11" s="146"/>
      <c r="G11" s="146"/>
      <c r="H11" s="148"/>
      <c r="I11" s="148"/>
      <c r="J11" s="146"/>
      <c r="K11" s="146"/>
      <c r="L11" s="146"/>
      <c r="M11" s="146">
        <f>2*B11</f>
        <v>0</v>
      </c>
      <c r="N11" s="146"/>
      <c r="O11" s="146"/>
    </row>
    <row r="12" spans="2:16" x14ac:dyDescent="0.25">
      <c r="C12" s="147" t="s">
        <v>529</v>
      </c>
      <c r="D12" s="146"/>
      <c r="E12" s="146"/>
      <c r="F12" s="146"/>
      <c r="G12" s="146"/>
      <c r="H12" s="148"/>
      <c r="I12" s="148"/>
      <c r="J12" s="146">
        <f>B12*C1</f>
        <v>0</v>
      </c>
      <c r="K12" s="146"/>
      <c r="L12" s="146"/>
      <c r="M12" s="146">
        <f>2*B12</f>
        <v>0</v>
      </c>
      <c r="N12" s="146"/>
      <c r="O12" s="146"/>
    </row>
    <row r="13" spans="2:16" x14ac:dyDescent="0.25">
      <c r="C13" s="147" t="s">
        <v>446</v>
      </c>
      <c r="D13" s="146"/>
      <c r="E13" s="146"/>
      <c r="F13" s="146"/>
      <c r="G13" s="146"/>
      <c r="H13" s="146"/>
      <c r="I13" s="146"/>
      <c r="J13" s="146"/>
      <c r="K13" s="146"/>
      <c r="L13" s="146">
        <f>B13*C1</f>
        <v>0</v>
      </c>
      <c r="M13" s="146">
        <f>2*B13</f>
        <v>0</v>
      </c>
      <c r="N13" s="146"/>
      <c r="O13" s="146"/>
    </row>
    <row r="14" spans="2:16" x14ac:dyDescent="0.25">
      <c r="B14" s="145"/>
      <c r="C14" s="145"/>
      <c r="D14" s="144">
        <f>SUM(D7:D13)</f>
        <v>0</v>
      </c>
      <c r="E14" s="144">
        <f>SUM(E7:E13)</f>
        <v>0</v>
      </c>
      <c r="F14" s="144"/>
      <c r="G14" s="144">
        <f t="shared" ref="G14:O14" si="2">SUM(G7:G13)</f>
        <v>0</v>
      </c>
      <c r="H14" s="144">
        <f t="shared" si="2"/>
        <v>0</v>
      </c>
      <c r="I14" s="144">
        <f t="shared" si="2"/>
        <v>0</v>
      </c>
      <c r="J14" s="144">
        <f t="shared" si="2"/>
        <v>0</v>
      </c>
      <c r="K14" s="144">
        <f t="shared" si="2"/>
        <v>0</v>
      </c>
      <c r="L14" s="144">
        <f t="shared" si="2"/>
        <v>0</v>
      </c>
      <c r="M14" s="144">
        <f t="shared" si="2"/>
        <v>0</v>
      </c>
      <c r="N14" s="144">
        <f t="shared" si="2"/>
        <v>0</v>
      </c>
      <c r="O14" s="144">
        <f t="shared" si="2"/>
        <v>0</v>
      </c>
    </row>
    <row r="17" spans="2:15" x14ac:dyDescent="0.25">
      <c r="B17" s="154"/>
      <c r="C17" s="166" t="s">
        <v>571</v>
      </c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2:15" x14ac:dyDescent="0.25">
      <c r="C18" s="142" t="s">
        <v>548</v>
      </c>
      <c r="E18" s="1">
        <f>C2*B18</f>
        <v>0</v>
      </c>
      <c r="M18" s="1">
        <f>B18*2</f>
        <v>0</v>
      </c>
    </row>
    <row r="19" spans="2:15" x14ac:dyDescent="0.25">
      <c r="C19" s="142" t="s">
        <v>566</v>
      </c>
      <c r="D19" s="1">
        <f>C2*B19</f>
        <v>0</v>
      </c>
      <c r="M19" s="1">
        <f>2*B19</f>
        <v>0</v>
      </c>
    </row>
    <row r="20" spans="2:15" x14ac:dyDescent="0.25">
      <c r="B20" s="145"/>
      <c r="C20" s="145"/>
      <c r="D20" s="144">
        <f>SUM(D18:D19)</f>
        <v>0</v>
      </c>
      <c r="E20" s="144">
        <f>SUM(E18:E19)</f>
        <v>0</v>
      </c>
      <c r="F20" s="144"/>
      <c r="G20" s="144">
        <f t="shared" ref="G20:O20" si="3">SUM(G18:G19)</f>
        <v>0</v>
      </c>
      <c r="H20" s="144">
        <f t="shared" si="3"/>
        <v>0</v>
      </c>
      <c r="I20" s="144">
        <f t="shared" si="3"/>
        <v>0</v>
      </c>
      <c r="J20" s="144">
        <f t="shared" si="3"/>
        <v>0</v>
      </c>
      <c r="K20" s="144">
        <f t="shared" si="3"/>
        <v>0</v>
      </c>
      <c r="L20" s="144">
        <f t="shared" si="3"/>
        <v>0</v>
      </c>
      <c r="M20" s="144">
        <f t="shared" si="3"/>
        <v>0</v>
      </c>
      <c r="N20" s="144">
        <f t="shared" si="3"/>
        <v>0</v>
      </c>
      <c r="O20" s="144">
        <f t="shared" si="3"/>
        <v>0</v>
      </c>
    </row>
    <row r="21" spans="2:15" s="161" customFormat="1" x14ac:dyDescent="0.25">
      <c r="B21" s="169"/>
      <c r="C21" s="168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</row>
    <row r="22" spans="2:15" x14ac:dyDescent="0.25">
      <c r="B22" s="154"/>
      <c r="C22" s="166" t="s">
        <v>570</v>
      </c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2:15" x14ac:dyDescent="0.25">
      <c r="C23" s="142" t="s">
        <v>548</v>
      </c>
      <c r="E23" s="1">
        <f>C$2*B23</f>
        <v>0</v>
      </c>
      <c r="M23" s="1">
        <f>2*B23</f>
        <v>0</v>
      </c>
    </row>
    <row r="24" spans="2:15" x14ac:dyDescent="0.25">
      <c r="C24" s="142" t="s">
        <v>566</v>
      </c>
      <c r="H24" s="1">
        <f>B24*C2</f>
        <v>0</v>
      </c>
      <c r="N24" s="1">
        <f>2*B24</f>
        <v>0</v>
      </c>
    </row>
    <row r="25" spans="2:15" x14ac:dyDescent="0.25">
      <c r="B25" s="145"/>
      <c r="C25" s="145"/>
      <c r="D25" s="144">
        <f>SUM(D23:D24)</f>
        <v>0</v>
      </c>
      <c r="E25" s="144">
        <f>SUM(E23:E24)</f>
        <v>0</v>
      </c>
      <c r="F25" s="144"/>
      <c r="G25" s="144">
        <f t="shared" ref="G25:O25" si="4">SUM(G23:G24)</f>
        <v>0</v>
      </c>
      <c r="H25" s="144">
        <f t="shared" si="4"/>
        <v>0</v>
      </c>
      <c r="I25" s="144">
        <f t="shared" si="4"/>
        <v>0</v>
      </c>
      <c r="J25" s="144">
        <f t="shared" si="4"/>
        <v>0</v>
      </c>
      <c r="K25" s="144">
        <f t="shared" si="4"/>
        <v>0</v>
      </c>
      <c r="L25" s="144">
        <f t="shared" si="4"/>
        <v>0</v>
      </c>
      <c r="M25" s="144">
        <f t="shared" si="4"/>
        <v>0</v>
      </c>
      <c r="N25" s="144">
        <f t="shared" si="4"/>
        <v>0</v>
      </c>
      <c r="O25" s="144">
        <f t="shared" si="4"/>
        <v>0</v>
      </c>
    </row>
    <row r="26" spans="2:15" s="161" customFormat="1" x14ac:dyDescent="0.25">
      <c r="B26" s="169"/>
      <c r="C26" s="168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</row>
    <row r="27" spans="2:15" x14ac:dyDescent="0.25">
      <c r="B27" s="154"/>
      <c r="C27" s="166" t="s">
        <v>569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</row>
    <row r="28" spans="2:15" x14ac:dyDescent="0.25">
      <c r="C28" s="142" t="s">
        <v>548</v>
      </c>
      <c r="E28" s="1">
        <f>C$1*B28</f>
        <v>0</v>
      </c>
      <c r="M28" s="1">
        <f>2*B28</f>
        <v>0</v>
      </c>
    </row>
    <row r="29" spans="2:15" x14ac:dyDescent="0.25">
      <c r="C29" s="142" t="s">
        <v>566</v>
      </c>
      <c r="H29" s="1">
        <f>C$1*B29</f>
        <v>0</v>
      </c>
      <c r="N29" s="1">
        <f>2*B29</f>
        <v>0</v>
      </c>
    </row>
    <row r="30" spans="2:15" x14ac:dyDescent="0.25">
      <c r="B30" s="145"/>
      <c r="C30" s="145"/>
      <c r="D30" s="144">
        <f>SUM(D28:D29)</f>
        <v>0</v>
      </c>
      <c r="E30" s="144">
        <f>SUM(E28:E29)</f>
        <v>0</v>
      </c>
      <c r="F30" s="144"/>
      <c r="G30" s="144">
        <f t="shared" ref="G30:O30" si="5">SUM(G28:G29)</f>
        <v>0</v>
      </c>
      <c r="H30" s="144">
        <f t="shared" si="5"/>
        <v>0</v>
      </c>
      <c r="I30" s="144">
        <f t="shared" si="5"/>
        <v>0</v>
      </c>
      <c r="J30" s="144">
        <f t="shared" si="5"/>
        <v>0</v>
      </c>
      <c r="K30" s="144">
        <f t="shared" si="5"/>
        <v>0</v>
      </c>
      <c r="L30" s="144">
        <f t="shared" si="5"/>
        <v>0</v>
      </c>
      <c r="M30" s="144">
        <f t="shared" si="5"/>
        <v>0</v>
      </c>
      <c r="N30" s="144">
        <f t="shared" si="5"/>
        <v>0</v>
      </c>
      <c r="O30" s="144">
        <f t="shared" si="5"/>
        <v>0</v>
      </c>
    </row>
    <row r="32" spans="2:15" x14ac:dyDescent="0.25">
      <c r="B32" s="154"/>
      <c r="C32" s="153" t="s">
        <v>568</v>
      </c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</row>
    <row r="33" spans="2:15" ht="26.4" x14ac:dyDescent="0.25">
      <c r="C33" s="147"/>
      <c r="D33" s="147" t="s">
        <v>542</v>
      </c>
      <c r="E33" s="147" t="s">
        <v>541</v>
      </c>
      <c r="F33" s="147"/>
      <c r="G33" s="147" t="s">
        <v>540</v>
      </c>
      <c r="H33" s="147" t="s">
        <v>539</v>
      </c>
      <c r="I33" s="147" t="s">
        <v>538</v>
      </c>
      <c r="J33" s="147" t="s">
        <v>537</v>
      </c>
      <c r="K33" s="147" t="s">
        <v>536</v>
      </c>
      <c r="L33" s="151" t="s">
        <v>535</v>
      </c>
      <c r="M33" s="150" t="s">
        <v>377</v>
      </c>
      <c r="N33" s="150" t="s">
        <v>375</v>
      </c>
      <c r="O33" s="150" t="s">
        <v>534</v>
      </c>
    </row>
    <row r="34" spans="2:15" x14ac:dyDescent="0.25">
      <c r="C34" s="147" t="s">
        <v>533</v>
      </c>
      <c r="D34" s="146">
        <f>C1*B34</f>
        <v>0</v>
      </c>
      <c r="E34" s="146"/>
      <c r="F34" s="146"/>
      <c r="G34" s="146"/>
      <c r="H34" s="146"/>
      <c r="I34" s="146"/>
      <c r="J34" s="146"/>
      <c r="K34" s="146"/>
      <c r="L34" s="146"/>
      <c r="M34" s="146">
        <f>2*B$34</f>
        <v>0</v>
      </c>
      <c r="N34" s="146"/>
      <c r="O34" s="146"/>
    </row>
    <row r="35" spans="2:15" x14ac:dyDescent="0.25">
      <c r="C35" s="147" t="s">
        <v>532</v>
      </c>
      <c r="D35" s="146"/>
      <c r="E35" s="146">
        <f>C1*B35</f>
        <v>0</v>
      </c>
      <c r="F35" s="146"/>
      <c r="G35" s="146"/>
      <c r="H35" s="146"/>
      <c r="I35" s="146"/>
      <c r="J35" s="146"/>
      <c r="K35" s="146"/>
      <c r="L35" s="146"/>
      <c r="M35" s="146">
        <f>2*B$35</f>
        <v>0</v>
      </c>
      <c r="N35" s="146"/>
      <c r="O35" s="146"/>
    </row>
    <row r="36" spans="2:15" x14ac:dyDescent="0.25">
      <c r="B36" s="163"/>
      <c r="C36" s="142" t="s">
        <v>566</v>
      </c>
      <c r="D36" s="146">
        <f>C2*B36</f>
        <v>0</v>
      </c>
      <c r="E36" s="146"/>
      <c r="F36" s="146"/>
      <c r="G36" s="146"/>
      <c r="H36" s="146"/>
      <c r="I36" s="146"/>
      <c r="J36" s="146"/>
      <c r="K36" s="146"/>
      <c r="L36" s="146"/>
      <c r="M36" s="146">
        <f>2*B$36</f>
        <v>0</v>
      </c>
      <c r="N36" s="146"/>
      <c r="O36" s="146"/>
    </row>
    <row r="37" spans="2:15" x14ac:dyDescent="0.25">
      <c r="B37" s="163"/>
      <c r="C37" s="147" t="s">
        <v>562</v>
      </c>
      <c r="D37" s="146">
        <f>C1*B37</f>
        <v>0</v>
      </c>
      <c r="E37" s="146"/>
      <c r="F37" s="146"/>
      <c r="G37" s="146"/>
      <c r="H37" s="148"/>
      <c r="I37" s="148"/>
      <c r="J37" s="146"/>
      <c r="K37" s="146"/>
      <c r="L37" s="146"/>
      <c r="M37" s="146">
        <f>2*B$37</f>
        <v>0</v>
      </c>
      <c r="N37" s="146"/>
      <c r="O37" s="146"/>
    </row>
    <row r="38" spans="2:15" x14ac:dyDescent="0.25">
      <c r="C38" s="147" t="s">
        <v>529</v>
      </c>
      <c r="D38" s="146"/>
      <c r="E38" s="146"/>
      <c r="F38" s="146"/>
      <c r="G38" s="146"/>
      <c r="H38" s="146"/>
      <c r="I38" s="146"/>
      <c r="J38" s="146">
        <f>C1*B38</f>
        <v>0</v>
      </c>
      <c r="K38" s="146"/>
      <c r="M38" s="146">
        <f>2*B$38</f>
        <v>0</v>
      </c>
      <c r="N38" s="146"/>
      <c r="O38" s="146"/>
    </row>
    <row r="39" spans="2:15" x14ac:dyDescent="0.25">
      <c r="C39" s="147" t="s">
        <v>446</v>
      </c>
      <c r="D39" s="146"/>
      <c r="E39" s="146"/>
      <c r="F39" s="146"/>
      <c r="G39" s="146"/>
      <c r="H39" s="146"/>
      <c r="I39" s="146"/>
      <c r="J39" s="146"/>
      <c r="K39" s="146"/>
      <c r="L39" s="146">
        <f>B39*C1</f>
        <v>0</v>
      </c>
      <c r="M39" s="146">
        <f>2*B$39</f>
        <v>0</v>
      </c>
      <c r="N39" s="146"/>
      <c r="O39" s="146"/>
    </row>
    <row r="40" spans="2:15" x14ac:dyDescent="0.25">
      <c r="B40" s="145"/>
      <c r="C40" s="145"/>
      <c r="D40" s="144">
        <f>SUM(D34:D39)</f>
        <v>0</v>
      </c>
      <c r="E40" s="144">
        <f>SUM(E34:E39)</f>
        <v>0</v>
      </c>
      <c r="F40" s="144"/>
      <c r="G40" s="144">
        <f t="shared" ref="G40:O40" si="6">SUM(G34:G39)</f>
        <v>0</v>
      </c>
      <c r="H40" s="144">
        <f t="shared" si="6"/>
        <v>0</v>
      </c>
      <c r="I40" s="144">
        <f t="shared" si="6"/>
        <v>0</v>
      </c>
      <c r="J40" s="144">
        <f t="shared" si="6"/>
        <v>0</v>
      </c>
      <c r="K40" s="144">
        <f t="shared" si="6"/>
        <v>0</v>
      </c>
      <c r="L40" s="144">
        <f t="shared" si="6"/>
        <v>0</v>
      </c>
      <c r="M40" s="144">
        <f t="shared" si="6"/>
        <v>0</v>
      </c>
      <c r="N40" s="144">
        <f t="shared" si="6"/>
        <v>0</v>
      </c>
      <c r="O40" s="144">
        <f t="shared" si="6"/>
        <v>0</v>
      </c>
    </row>
    <row r="42" spans="2:15" x14ac:dyDescent="0.25">
      <c r="B42" s="154"/>
      <c r="C42" s="153" t="s">
        <v>567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</row>
    <row r="43" spans="2:15" ht="26.4" x14ac:dyDescent="0.25">
      <c r="C43" s="147"/>
      <c r="D43" s="147" t="s">
        <v>542</v>
      </c>
      <c r="E43" s="147" t="s">
        <v>541</v>
      </c>
      <c r="F43" s="147"/>
      <c r="G43" s="147" t="s">
        <v>540</v>
      </c>
      <c r="H43" s="147" t="s">
        <v>539</v>
      </c>
      <c r="I43" s="147" t="s">
        <v>538</v>
      </c>
      <c r="J43" s="147" t="s">
        <v>537</v>
      </c>
      <c r="K43" s="147" t="s">
        <v>536</v>
      </c>
      <c r="L43" s="151" t="s">
        <v>535</v>
      </c>
      <c r="M43" s="150" t="s">
        <v>377</v>
      </c>
      <c r="N43" s="150" t="s">
        <v>375</v>
      </c>
      <c r="O43" s="150" t="s">
        <v>534</v>
      </c>
    </row>
    <row r="44" spans="2:15" x14ac:dyDescent="0.25">
      <c r="C44" s="147" t="s">
        <v>533</v>
      </c>
      <c r="D44" s="146">
        <f>C1*B44</f>
        <v>0</v>
      </c>
      <c r="E44" s="146"/>
      <c r="F44" s="146"/>
      <c r="G44" s="146"/>
      <c r="H44" s="146"/>
      <c r="I44" s="146"/>
      <c r="J44" s="146"/>
      <c r="K44" s="146"/>
      <c r="L44" s="146"/>
      <c r="M44" s="146">
        <f>2*B$44</f>
        <v>0</v>
      </c>
      <c r="N44" s="146"/>
      <c r="O44" s="146"/>
    </row>
    <row r="45" spans="2:15" x14ac:dyDescent="0.25">
      <c r="C45" s="147" t="s">
        <v>532</v>
      </c>
      <c r="D45" s="146"/>
      <c r="E45" s="146">
        <f>C1*B45</f>
        <v>0</v>
      </c>
      <c r="F45" s="146"/>
      <c r="G45" s="146"/>
      <c r="H45" s="146"/>
      <c r="I45" s="146"/>
      <c r="J45" s="146"/>
      <c r="K45" s="146"/>
      <c r="L45" s="146"/>
      <c r="M45" s="146">
        <f>2*B$45</f>
        <v>0</v>
      </c>
      <c r="N45" s="146"/>
      <c r="O45" s="146"/>
    </row>
    <row r="46" spans="2:15" x14ac:dyDescent="0.25">
      <c r="B46" s="163"/>
      <c r="C46" s="142" t="s">
        <v>566</v>
      </c>
      <c r="D46" s="146">
        <f>C2*B46</f>
        <v>0</v>
      </c>
      <c r="E46" s="146"/>
      <c r="F46" s="146"/>
      <c r="G46" s="146"/>
      <c r="H46" s="146"/>
      <c r="I46" s="146"/>
      <c r="J46" s="146"/>
      <c r="K46" s="146"/>
      <c r="L46" s="146"/>
      <c r="M46" s="146">
        <f>2*B$46</f>
        <v>0</v>
      </c>
      <c r="N46" s="146"/>
      <c r="O46" s="146"/>
    </row>
    <row r="47" spans="2:15" x14ac:dyDescent="0.25">
      <c r="B47" s="163"/>
      <c r="C47" s="164" t="s">
        <v>565</v>
      </c>
      <c r="D47" s="146">
        <f>D2*B47</f>
        <v>0</v>
      </c>
      <c r="E47" s="146"/>
      <c r="F47" s="146"/>
      <c r="G47" s="146"/>
      <c r="H47" s="146"/>
      <c r="I47" s="146"/>
      <c r="J47" s="146"/>
      <c r="K47" s="146"/>
      <c r="L47" s="146"/>
      <c r="M47" s="146">
        <f>2*B$47</f>
        <v>0</v>
      </c>
      <c r="N47" s="146"/>
      <c r="O47" s="146"/>
    </row>
    <row r="48" spans="2:15" x14ac:dyDescent="0.25">
      <c r="B48" s="163"/>
      <c r="C48" s="147" t="s">
        <v>562</v>
      </c>
      <c r="D48" s="146">
        <f>C1*B48</f>
        <v>0</v>
      </c>
      <c r="E48" s="146"/>
      <c r="F48" s="146"/>
      <c r="G48" s="146"/>
      <c r="H48" s="148"/>
      <c r="I48" s="148"/>
      <c r="J48" s="146"/>
      <c r="K48" s="146"/>
      <c r="L48" s="146"/>
      <c r="M48" s="146">
        <f>2*B$48</f>
        <v>0</v>
      </c>
      <c r="N48" s="146"/>
      <c r="O48" s="146"/>
    </row>
    <row r="49" spans="1:15" ht="26.4" x14ac:dyDescent="0.25">
      <c r="B49" s="163"/>
      <c r="C49" s="162" t="s">
        <v>564</v>
      </c>
      <c r="D49" s="146">
        <f>D2*B49</f>
        <v>0</v>
      </c>
      <c r="E49" s="146"/>
      <c r="F49" s="146"/>
      <c r="G49" s="146"/>
      <c r="H49" s="148"/>
      <c r="I49" s="148"/>
      <c r="J49" s="146"/>
      <c r="K49" s="146"/>
      <c r="L49" s="146"/>
      <c r="M49" s="146">
        <f>2*B$49</f>
        <v>0</v>
      </c>
      <c r="N49" s="146"/>
      <c r="O49" s="146"/>
    </row>
    <row r="50" spans="1:15" x14ac:dyDescent="0.25">
      <c r="C50" s="147" t="s">
        <v>529</v>
      </c>
      <c r="D50" s="146"/>
      <c r="E50" s="146"/>
      <c r="F50" s="146"/>
      <c r="G50" s="146"/>
      <c r="H50" s="146"/>
      <c r="I50" s="146"/>
      <c r="J50" s="146">
        <f>C1*B50</f>
        <v>0</v>
      </c>
      <c r="K50" s="146"/>
      <c r="M50" s="146">
        <f>2*B$51</f>
        <v>0</v>
      </c>
      <c r="N50" s="146"/>
      <c r="O50" s="146"/>
    </row>
    <row r="51" spans="1:15" x14ac:dyDescent="0.25">
      <c r="C51" s="147" t="s">
        <v>446</v>
      </c>
      <c r="D51" s="146"/>
      <c r="E51" s="146"/>
      <c r="F51" s="146"/>
      <c r="G51" s="146"/>
      <c r="H51" s="146"/>
      <c r="I51" s="146"/>
      <c r="J51" s="146"/>
      <c r="K51" s="146"/>
      <c r="L51" s="146">
        <f>B51*C1</f>
        <v>0</v>
      </c>
      <c r="M51" s="146">
        <f>2*B$51</f>
        <v>0</v>
      </c>
      <c r="N51" s="146"/>
      <c r="O51" s="146"/>
    </row>
    <row r="52" spans="1:15" x14ac:dyDescent="0.25">
      <c r="C52" s="145"/>
      <c r="D52" s="144">
        <f>SUM(D44:D51)</f>
        <v>0</v>
      </c>
      <c r="E52" s="144">
        <f>SUM(E44:E51)</f>
        <v>0</v>
      </c>
      <c r="F52" s="144"/>
      <c r="G52" s="144">
        <f t="shared" ref="G52:O52" si="7">SUM(G44:G51)</f>
        <v>0</v>
      </c>
      <c r="H52" s="144">
        <f t="shared" si="7"/>
        <v>0</v>
      </c>
      <c r="I52" s="144">
        <f t="shared" si="7"/>
        <v>0</v>
      </c>
      <c r="J52" s="144">
        <f t="shared" si="7"/>
        <v>0</v>
      </c>
      <c r="K52" s="144">
        <f t="shared" si="7"/>
        <v>0</v>
      </c>
      <c r="L52" s="144">
        <f t="shared" si="7"/>
        <v>0</v>
      </c>
      <c r="M52" s="144">
        <f t="shared" si="7"/>
        <v>0</v>
      </c>
      <c r="N52" s="144">
        <f t="shared" si="7"/>
        <v>0</v>
      </c>
      <c r="O52" s="144">
        <f t="shared" si="7"/>
        <v>0</v>
      </c>
    </row>
    <row r="54" spans="1:15" x14ac:dyDescent="0.25">
      <c r="B54" s="154"/>
      <c r="C54" s="153" t="s">
        <v>563</v>
      </c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</row>
    <row r="55" spans="1:15" ht="26.4" x14ac:dyDescent="0.25">
      <c r="C55" s="147"/>
      <c r="D55" s="147" t="s">
        <v>542</v>
      </c>
      <c r="E55" s="147" t="s">
        <v>541</v>
      </c>
      <c r="F55" s="147"/>
      <c r="G55" s="147" t="s">
        <v>540</v>
      </c>
      <c r="H55" s="147" t="s">
        <v>539</v>
      </c>
      <c r="I55" s="147" t="s">
        <v>538</v>
      </c>
      <c r="J55" s="147" t="s">
        <v>537</v>
      </c>
      <c r="K55" s="147" t="s">
        <v>536</v>
      </c>
      <c r="L55" s="151" t="s">
        <v>535</v>
      </c>
      <c r="M55" s="150" t="s">
        <v>377</v>
      </c>
      <c r="N55" s="150" t="s">
        <v>375</v>
      </c>
      <c r="O55" s="150" t="s">
        <v>534</v>
      </c>
    </row>
    <row r="56" spans="1:15" x14ac:dyDescent="0.25">
      <c r="C56" s="147" t="s">
        <v>533</v>
      </c>
      <c r="D56" s="146">
        <f>C1*B56</f>
        <v>0</v>
      </c>
      <c r="E56" s="146"/>
      <c r="F56" s="146"/>
      <c r="G56" s="146"/>
      <c r="H56" s="146"/>
      <c r="I56" s="146"/>
      <c r="J56" s="146"/>
      <c r="K56" s="146"/>
      <c r="L56" s="146"/>
      <c r="M56" s="146">
        <f>2*B$56</f>
        <v>0</v>
      </c>
      <c r="N56" s="146"/>
      <c r="O56" s="146"/>
    </row>
    <row r="57" spans="1:15" x14ac:dyDescent="0.25">
      <c r="C57" s="147" t="s">
        <v>532</v>
      </c>
      <c r="D57" s="146"/>
      <c r="E57" s="146">
        <f>C1*B57</f>
        <v>0</v>
      </c>
      <c r="F57" s="146"/>
      <c r="G57" s="146"/>
      <c r="H57" s="146"/>
      <c r="I57" s="146"/>
      <c r="J57" s="146"/>
      <c r="K57" s="146"/>
      <c r="L57" s="146"/>
      <c r="M57" s="146">
        <f>2*B$57</f>
        <v>0</v>
      </c>
      <c r="N57" s="146"/>
      <c r="O57" s="146"/>
    </row>
    <row r="58" spans="1:15" x14ac:dyDescent="0.25">
      <c r="C58" s="26" t="s">
        <v>548</v>
      </c>
      <c r="D58" s="146"/>
      <c r="E58" s="148">
        <f>B58*C2</f>
        <v>0</v>
      </c>
      <c r="F58" s="148"/>
      <c r="G58" s="146"/>
      <c r="H58" s="146"/>
      <c r="I58" s="146"/>
      <c r="J58" s="146"/>
      <c r="K58" s="146"/>
      <c r="L58" s="146"/>
      <c r="M58" s="146">
        <f>2*B58</f>
        <v>0</v>
      </c>
      <c r="N58" s="146"/>
      <c r="O58" s="146"/>
    </row>
    <row r="59" spans="1:15" x14ac:dyDescent="0.25">
      <c r="B59" s="149"/>
      <c r="C59" s="147" t="s">
        <v>562</v>
      </c>
      <c r="D59" s="146">
        <f>C1*B59</f>
        <v>0</v>
      </c>
      <c r="E59" s="146"/>
      <c r="F59" s="146"/>
      <c r="G59" s="146"/>
      <c r="H59" s="148"/>
      <c r="I59" s="148"/>
      <c r="J59" s="146"/>
      <c r="K59" s="146"/>
      <c r="L59" s="146"/>
      <c r="M59" s="146">
        <f>2*B$59</f>
        <v>0</v>
      </c>
      <c r="N59" s="146"/>
      <c r="O59" s="146"/>
    </row>
    <row r="60" spans="1:15" x14ac:dyDescent="0.25">
      <c r="C60" s="147" t="s">
        <v>529</v>
      </c>
      <c r="D60" s="146"/>
      <c r="E60" s="146"/>
      <c r="F60" s="146"/>
      <c r="G60" s="146"/>
      <c r="H60" s="146"/>
      <c r="I60" s="146"/>
      <c r="J60" s="146">
        <f>C1*B60</f>
        <v>0</v>
      </c>
      <c r="K60" s="146"/>
      <c r="M60" s="146">
        <f>2*B60</f>
        <v>0</v>
      </c>
      <c r="N60" s="146"/>
      <c r="O60" s="146"/>
    </row>
    <row r="61" spans="1:15" x14ac:dyDescent="0.25">
      <c r="C61" s="147" t="s">
        <v>446</v>
      </c>
      <c r="D61" s="146"/>
      <c r="E61" s="146"/>
      <c r="F61" s="146"/>
      <c r="G61" s="146"/>
      <c r="H61" s="146"/>
      <c r="I61" s="146"/>
      <c r="J61" s="146"/>
      <c r="K61" s="146"/>
      <c r="L61" s="146">
        <f>B61*C1</f>
        <v>0</v>
      </c>
      <c r="M61" s="146">
        <f>2*B61</f>
        <v>0</v>
      </c>
      <c r="N61" s="146"/>
      <c r="O61" s="146"/>
    </row>
    <row r="62" spans="1:15" x14ac:dyDescent="0.25">
      <c r="C62" s="145"/>
      <c r="D62" s="144">
        <f t="shared" ref="D62:O62" si="8">SUM(D56:D61)</f>
        <v>0</v>
      </c>
      <c r="E62" s="144">
        <f t="shared" si="8"/>
        <v>0</v>
      </c>
      <c r="F62" s="144">
        <f t="shared" si="8"/>
        <v>0</v>
      </c>
      <c r="G62" s="144">
        <f t="shared" si="8"/>
        <v>0</v>
      </c>
      <c r="H62" s="144">
        <f t="shared" si="8"/>
        <v>0</v>
      </c>
      <c r="I62" s="144">
        <f t="shared" si="8"/>
        <v>0</v>
      </c>
      <c r="J62" s="144">
        <f t="shared" si="8"/>
        <v>0</v>
      </c>
      <c r="K62" s="144">
        <f t="shared" si="8"/>
        <v>0</v>
      </c>
      <c r="L62" s="144">
        <f t="shared" si="8"/>
        <v>0</v>
      </c>
      <c r="M62" s="144">
        <f t="shared" si="8"/>
        <v>0</v>
      </c>
      <c r="N62" s="144">
        <f t="shared" si="8"/>
        <v>0</v>
      </c>
      <c r="O62" s="144">
        <f t="shared" si="8"/>
        <v>0</v>
      </c>
    </row>
    <row r="64" spans="1:15" x14ac:dyDescent="0.25">
      <c r="A64" s="161"/>
      <c r="B64" s="154"/>
      <c r="C64" s="153" t="s">
        <v>561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</row>
    <row r="65" spans="2:15" ht="26.4" x14ac:dyDescent="0.25">
      <c r="C65" s="147"/>
      <c r="D65" s="147" t="s">
        <v>542</v>
      </c>
      <c r="E65" s="147" t="s">
        <v>541</v>
      </c>
      <c r="F65" s="147"/>
      <c r="G65" s="147" t="s">
        <v>540</v>
      </c>
      <c r="H65" s="147" t="s">
        <v>539</v>
      </c>
      <c r="I65" s="147" t="s">
        <v>538</v>
      </c>
      <c r="J65" s="147" t="s">
        <v>537</v>
      </c>
      <c r="K65" s="147" t="s">
        <v>536</v>
      </c>
      <c r="L65" s="151" t="s">
        <v>535</v>
      </c>
      <c r="M65" s="150" t="s">
        <v>377</v>
      </c>
      <c r="N65" s="150" t="s">
        <v>375</v>
      </c>
      <c r="O65" s="150" t="s">
        <v>534</v>
      </c>
    </row>
    <row r="66" spans="2:15" x14ac:dyDescent="0.25">
      <c r="C66" s="147" t="s">
        <v>533</v>
      </c>
      <c r="D66" s="146">
        <f>C1*B66</f>
        <v>0</v>
      </c>
      <c r="E66" s="146"/>
      <c r="F66" s="146"/>
      <c r="G66" s="146"/>
      <c r="H66" s="146"/>
      <c r="I66" s="146"/>
      <c r="J66" s="146"/>
      <c r="K66" s="146"/>
      <c r="L66" s="146"/>
      <c r="M66" s="146">
        <f>2*B$66</f>
        <v>0</v>
      </c>
      <c r="N66" s="146"/>
      <c r="O66" s="146"/>
    </row>
    <row r="67" spans="2:15" x14ac:dyDescent="0.25">
      <c r="C67" s="147" t="s">
        <v>532</v>
      </c>
      <c r="D67" s="146"/>
      <c r="E67" s="146">
        <f>C1*B67</f>
        <v>0</v>
      </c>
      <c r="F67" s="146"/>
      <c r="G67" s="146"/>
      <c r="H67" s="146"/>
      <c r="I67" s="146"/>
      <c r="J67" s="146"/>
      <c r="K67" s="146"/>
      <c r="L67" s="146"/>
      <c r="M67" s="146">
        <f>2*B$67</f>
        <v>0</v>
      </c>
      <c r="N67" s="146"/>
      <c r="O67" s="146"/>
    </row>
    <row r="68" spans="2:15" x14ac:dyDescent="0.25">
      <c r="C68" s="26" t="s">
        <v>560</v>
      </c>
      <c r="D68" s="146"/>
      <c r="E68" s="146"/>
      <c r="F68" s="146"/>
      <c r="G68" s="146"/>
      <c r="H68" s="146">
        <f>B68*C2</f>
        <v>0</v>
      </c>
      <c r="I68" s="146"/>
      <c r="J68" s="146"/>
      <c r="K68" s="146"/>
      <c r="L68" s="146"/>
      <c r="M68" s="146">
        <f>2*B$68</f>
        <v>0</v>
      </c>
      <c r="N68" s="146"/>
      <c r="O68" s="146"/>
    </row>
    <row r="69" spans="2:15" x14ac:dyDescent="0.25">
      <c r="C69" s="147" t="s">
        <v>559</v>
      </c>
      <c r="D69" s="146"/>
      <c r="E69" s="146"/>
      <c r="F69" s="146"/>
      <c r="G69" s="146"/>
      <c r="H69" s="146">
        <f>C2*B69</f>
        <v>0</v>
      </c>
      <c r="I69" s="146">
        <f>B69*C2</f>
        <v>0</v>
      </c>
      <c r="J69" s="146"/>
      <c r="K69" s="146"/>
      <c r="L69" s="146"/>
      <c r="N69" s="146">
        <f>2*B69</f>
        <v>0</v>
      </c>
      <c r="O69" s="146">
        <f>2*B$69</f>
        <v>0</v>
      </c>
    </row>
    <row r="70" spans="2:15" x14ac:dyDescent="0.25">
      <c r="C70" s="26" t="s">
        <v>555</v>
      </c>
      <c r="D70" s="146"/>
      <c r="E70" s="146">
        <f>B70*C2</f>
        <v>0</v>
      </c>
      <c r="F70" s="146"/>
      <c r="G70" s="146"/>
      <c r="H70" s="146"/>
      <c r="I70" s="146"/>
      <c r="J70" s="146"/>
      <c r="K70" s="146"/>
      <c r="L70" s="146"/>
      <c r="M70" s="146">
        <f>2*B$70</f>
        <v>0</v>
      </c>
      <c r="N70" s="146"/>
      <c r="O70" s="146"/>
    </row>
    <row r="71" spans="2:15" x14ac:dyDescent="0.25">
      <c r="B71" s="149"/>
      <c r="C71" s="147" t="s">
        <v>554</v>
      </c>
      <c r="D71" s="158"/>
      <c r="E71" s="158">
        <f>B71*C2</f>
        <v>0</v>
      </c>
      <c r="F71" s="158"/>
      <c r="G71" s="158"/>
      <c r="H71" s="160"/>
      <c r="I71" s="160">
        <f>2*B71*C2</f>
        <v>0</v>
      </c>
      <c r="J71" s="158"/>
      <c r="K71" s="158"/>
      <c r="L71" s="158"/>
      <c r="M71" s="158">
        <f>2*B$71</f>
        <v>0</v>
      </c>
      <c r="N71" s="146"/>
      <c r="O71" s="158">
        <f>B71*4</f>
        <v>0</v>
      </c>
    </row>
    <row r="72" spans="2:15" x14ac:dyDescent="0.25">
      <c r="B72" s="149"/>
      <c r="C72" s="147" t="s">
        <v>558</v>
      </c>
      <c r="D72" s="158">
        <f>B72*C2</f>
        <v>0</v>
      </c>
      <c r="E72" s="146"/>
      <c r="F72" s="158"/>
      <c r="G72" s="158"/>
      <c r="H72" s="160"/>
      <c r="I72" s="160"/>
      <c r="J72" s="158"/>
      <c r="K72" s="158"/>
      <c r="L72" s="159"/>
      <c r="M72" s="158">
        <f>2*B72</f>
        <v>0</v>
      </c>
      <c r="O72" s="158"/>
    </row>
    <row r="73" spans="2:15" x14ac:dyDescent="0.25">
      <c r="B73" s="149"/>
      <c r="C73" s="147" t="s">
        <v>557</v>
      </c>
      <c r="D73" s="146">
        <f>B73*C2</f>
        <v>0</v>
      </c>
      <c r="E73" s="156"/>
      <c r="F73" s="156"/>
      <c r="G73" s="146"/>
      <c r="H73" s="148"/>
      <c r="I73" s="148"/>
      <c r="J73" s="146"/>
      <c r="K73" s="146"/>
      <c r="L73" s="157"/>
      <c r="M73" s="146">
        <f>2*B73</f>
        <v>0</v>
      </c>
      <c r="N73" s="157"/>
      <c r="O73" s="146"/>
    </row>
    <row r="74" spans="2:15" x14ac:dyDescent="0.25">
      <c r="C74" s="147" t="s">
        <v>529</v>
      </c>
      <c r="D74" s="156"/>
      <c r="E74" s="156"/>
      <c r="F74" s="156"/>
      <c r="G74" s="156"/>
      <c r="H74" s="156"/>
      <c r="I74" s="156"/>
      <c r="J74" s="156">
        <f>B74*C1</f>
        <v>0</v>
      </c>
      <c r="K74" s="156"/>
      <c r="M74" s="156">
        <f>2*B74</f>
        <v>0</v>
      </c>
      <c r="N74" s="156"/>
      <c r="O74" s="156"/>
    </row>
    <row r="75" spans="2:15" x14ac:dyDescent="0.25">
      <c r="C75" s="147" t="s">
        <v>446</v>
      </c>
      <c r="D75" s="146"/>
      <c r="E75" s="146"/>
      <c r="F75" s="146"/>
      <c r="G75" s="146"/>
      <c r="H75" s="146"/>
      <c r="I75" s="146"/>
      <c r="J75" s="146"/>
      <c r="K75" s="146"/>
      <c r="L75" s="146">
        <f>B75*C1</f>
        <v>0</v>
      </c>
      <c r="M75" s="146">
        <f>2*B75</f>
        <v>0</v>
      </c>
      <c r="N75" s="146"/>
      <c r="O75" s="146"/>
    </row>
    <row r="76" spans="2:15" x14ac:dyDescent="0.25">
      <c r="C76" s="145"/>
      <c r="D76" s="144">
        <f>SUM(D66:D75)</f>
        <v>0</v>
      </c>
      <c r="E76" s="144">
        <f>SUM(E66:E75)</f>
        <v>0</v>
      </c>
      <c r="F76" s="144"/>
      <c r="G76" s="144">
        <f t="shared" ref="G76:O76" si="9">SUM(G66:G75)</f>
        <v>0</v>
      </c>
      <c r="H76" s="144">
        <f t="shared" si="9"/>
        <v>0</v>
      </c>
      <c r="I76" s="144">
        <f t="shared" si="9"/>
        <v>0</v>
      </c>
      <c r="J76" s="144">
        <f t="shared" si="9"/>
        <v>0</v>
      </c>
      <c r="K76" s="144">
        <f t="shared" si="9"/>
        <v>0</v>
      </c>
      <c r="L76" s="144">
        <f t="shared" si="9"/>
        <v>0</v>
      </c>
      <c r="M76" s="144">
        <f t="shared" si="9"/>
        <v>0</v>
      </c>
      <c r="N76" s="144">
        <f t="shared" si="9"/>
        <v>0</v>
      </c>
      <c r="O76" s="144">
        <f t="shared" si="9"/>
        <v>0</v>
      </c>
    </row>
    <row r="78" spans="2:15" x14ac:dyDescent="0.25">
      <c r="B78" s="154"/>
      <c r="C78" s="153" t="s">
        <v>556</v>
      </c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</row>
    <row r="79" spans="2:15" ht="26.4" x14ac:dyDescent="0.25">
      <c r="C79" s="147"/>
      <c r="D79" s="147" t="s">
        <v>542</v>
      </c>
      <c r="E79" s="147" t="s">
        <v>541</v>
      </c>
      <c r="F79" s="147"/>
      <c r="G79" s="147" t="s">
        <v>540</v>
      </c>
      <c r="H79" s="147" t="s">
        <v>539</v>
      </c>
      <c r="I79" s="147" t="s">
        <v>538</v>
      </c>
      <c r="J79" s="147" t="s">
        <v>537</v>
      </c>
      <c r="K79" s="147" t="s">
        <v>536</v>
      </c>
      <c r="L79" s="151" t="s">
        <v>535</v>
      </c>
      <c r="M79" s="150" t="s">
        <v>377</v>
      </c>
      <c r="N79" s="150" t="s">
        <v>375</v>
      </c>
      <c r="O79" s="150" t="s">
        <v>534</v>
      </c>
    </row>
    <row r="80" spans="2:15" x14ac:dyDescent="0.25">
      <c r="C80" s="147" t="s">
        <v>533</v>
      </c>
      <c r="D80" s="146">
        <f>B80*C1</f>
        <v>0</v>
      </c>
      <c r="E80" s="146"/>
      <c r="F80" s="146"/>
      <c r="G80" s="146"/>
      <c r="H80" s="146"/>
      <c r="I80" s="146"/>
      <c r="J80" s="146"/>
      <c r="K80" s="146"/>
      <c r="L80" s="146"/>
      <c r="M80" s="146">
        <f>2*B80</f>
        <v>0</v>
      </c>
      <c r="N80" s="146"/>
      <c r="O80" s="146"/>
    </row>
    <row r="81" spans="2:15" x14ac:dyDescent="0.25">
      <c r="C81" s="147" t="s">
        <v>532</v>
      </c>
      <c r="D81" s="146"/>
      <c r="E81" s="146">
        <f>B81*C1</f>
        <v>0</v>
      </c>
      <c r="F81" s="146"/>
      <c r="G81" s="146"/>
      <c r="H81" s="146"/>
      <c r="I81" s="146"/>
      <c r="J81" s="146"/>
      <c r="K81" s="146"/>
      <c r="L81" s="146"/>
      <c r="M81" s="146">
        <f>2*B$81</f>
        <v>0</v>
      </c>
      <c r="N81" s="146"/>
      <c r="O81" s="146"/>
    </row>
    <row r="82" spans="2:15" x14ac:dyDescent="0.25">
      <c r="C82" s="147" t="s">
        <v>555</v>
      </c>
      <c r="D82" s="146"/>
      <c r="E82" s="146">
        <f>B82*C2</f>
        <v>0</v>
      </c>
      <c r="F82" s="146"/>
      <c r="G82" s="146"/>
      <c r="H82" s="146"/>
      <c r="I82" s="146"/>
      <c r="J82" s="146"/>
      <c r="K82" s="146"/>
      <c r="L82" s="146"/>
      <c r="M82" s="146">
        <f>2*B$82</f>
        <v>0</v>
      </c>
      <c r="N82" s="146"/>
      <c r="O82" s="146"/>
    </row>
    <row r="83" spans="2:15" x14ac:dyDescent="0.25">
      <c r="B83" s="149"/>
      <c r="C83" s="147" t="s">
        <v>554</v>
      </c>
      <c r="D83" s="146"/>
      <c r="E83" s="146">
        <f>B83*C2</f>
        <v>0</v>
      </c>
      <c r="F83" s="146"/>
      <c r="G83" s="146"/>
      <c r="H83" s="148"/>
      <c r="I83" s="148">
        <f>B83*2*C2</f>
        <v>0</v>
      </c>
      <c r="J83" s="146"/>
      <c r="K83" s="146"/>
      <c r="L83" s="146"/>
      <c r="M83" s="146">
        <f>B83*2</f>
        <v>0</v>
      </c>
      <c r="N83" s="155">
        <f>2*B83</f>
        <v>0</v>
      </c>
      <c r="O83" s="146">
        <f>B83*4</f>
        <v>0</v>
      </c>
    </row>
    <row r="84" spans="2:15" x14ac:dyDescent="0.25">
      <c r="C84" s="147" t="s">
        <v>529</v>
      </c>
      <c r="D84" s="146"/>
      <c r="E84" s="146"/>
      <c r="F84" s="146"/>
      <c r="G84" s="146"/>
      <c r="H84" s="146"/>
      <c r="I84" s="146"/>
      <c r="J84" s="146">
        <f>B84*C1</f>
        <v>0</v>
      </c>
      <c r="K84" s="146"/>
      <c r="L84" s="146"/>
      <c r="M84" s="146">
        <f>2*B84</f>
        <v>0</v>
      </c>
      <c r="N84" s="146"/>
      <c r="O84" s="146"/>
    </row>
    <row r="85" spans="2:15" x14ac:dyDescent="0.25">
      <c r="C85" s="147" t="s">
        <v>446</v>
      </c>
      <c r="D85" s="146"/>
      <c r="E85" s="146"/>
      <c r="F85" s="146"/>
      <c r="G85" s="146"/>
      <c r="H85" s="146"/>
      <c r="I85" s="146"/>
      <c r="J85" s="146"/>
      <c r="K85" s="146"/>
      <c r="L85" s="146">
        <f>B85*C1</f>
        <v>0</v>
      </c>
      <c r="M85" s="146">
        <f>2*B85</f>
        <v>0</v>
      </c>
      <c r="N85" s="146"/>
      <c r="O85" s="146"/>
    </row>
    <row r="86" spans="2:15" x14ac:dyDescent="0.25">
      <c r="C86" s="145"/>
      <c r="D86" s="144">
        <f>SUM(D80:D85)</f>
        <v>0</v>
      </c>
      <c r="E86" s="144">
        <f>SUM(E80:E85)</f>
        <v>0</v>
      </c>
      <c r="F86" s="144"/>
      <c r="G86" s="144">
        <f t="shared" ref="G86:O86" si="10">SUM(G80:G85)</f>
        <v>0</v>
      </c>
      <c r="H86" s="144">
        <f t="shared" si="10"/>
        <v>0</v>
      </c>
      <c r="I86" s="144">
        <f t="shared" si="10"/>
        <v>0</v>
      </c>
      <c r="J86" s="144">
        <f t="shared" si="10"/>
        <v>0</v>
      </c>
      <c r="K86" s="144">
        <f t="shared" si="10"/>
        <v>0</v>
      </c>
      <c r="L86" s="144">
        <f t="shared" si="10"/>
        <v>0</v>
      </c>
      <c r="M86" s="144">
        <f t="shared" si="10"/>
        <v>0</v>
      </c>
      <c r="N86" s="144">
        <f t="shared" si="10"/>
        <v>0</v>
      </c>
      <c r="O86" s="144">
        <f t="shared" si="10"/>
        <v>0</v>
      </c>
    </row>
    <row r="88" spans="2:15" x14ac:dyDescent="0.25">
      <c r="B88" s="154"/>
      <c r="C88" s="153" t="s">
        <v>553</v>
      </c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</row>
    <row r="89" spans="2:15" ht="26.4" x14ac:dyDescent="0.25">
      <c r="C89" s="147"/>
      <c r="D89" s="147" t="s">
        <v>542</v>
      </c>
      <c r="E89" s="147" t="s">
        <v>541</v>
      </c>
      <c r="F89" s="147"/>
      <c r="G89" s="147" t="s">
        <v>540</v>
      </c>
      <c r="H89" s="147" t="s">
        <v>539</v>
      </c>
      <c r="I89" s="147" t="s">
        <v>538</v>
      </c>
      <c r="J89" s="147" t="s">
        <v>537</v>
      </c>
      <c r="K89" s="147" t="s">
        <v>536</v>
      </c>
      <c r="L89" s="151" t="s">
        <v>535</v>
      </c>
      <c r="M89" s="150" t="s">
        <v>377</v>
      </c>
      <c r="N89" s="150" t="s">
        <v>375</v>
      </c>
      <c r="O89" s="150" t="s">
        <v>534</v>
      </c>
    </row>
    <row r="90" spans="2:15" x14ac:dyDescent="0.25">
      <c r="C90" s="147" t="s">
        <v>533</v>
      </c>
      <c r="D90" s="146">
        <f>B90*C1</f>
        <v>0</v>
      </c>
      <c r="E90" s="146"/>
      <c r="F90" s="146"/>
      <c r="G90" s="146"/>
      <c r="H90" s="146"/>
      <c r="I90" s="146"/>
      <c r="J90" s="146"/>
      <c r="K90" s="146"/>
      <c r="L90" s="146"/>
      <c r="M90" s="146">
        <f>2*B90</f>
        <v>0</v>
      </c>
      <c r="N90" s="146"/>
      <c r="O90" s="146"/>
    </row>
    <row r="91" spans="2:15" x14ac:dyDescent="0.25">
      <c r="C91" s="147" t="s">
        <v>532</v>
      </c>
      <c r="D91" s="146"/>
      <c r="E91" s="146"/>
      <c r="F91" s="146">
        <f>B91*C1</f>
        <v>0</v>
      </c>
      <c r="G91" s="146"/>
      <c r="H91" s="146"/>
      <c r="I91" s="146"/>
      <c r="J91" s="146"/>
      <c r="K91" s="146"/>
      <c r="L91" s="146"/>
      <c r="M91" s="146"/>
      <c r="N91" s="146">
        <f>2*B$91</f>
        <v>0</v>
      </c>
      <c r="O91" s="146"/>
    </row>
    <row r="92" spans="2:15" x14ac:dyDescent="0.25">
      <c r="C92" s="147" t="s">
        <v>552</v>
      </c>
      <c r="D92" s="146"/>
      <c r="F92" s="146">
        <f>B92*C1</f>
        <v>0</v>
      </c>
      <c r="G92" s="146"/>
      <c r="H92" s="146"/>
      <c r="I92" s="146"/>
      <c r="J92" s="146"/>
      <c r="K92" s="146"/>
      <c r="L92" s="146"/>
      <c r="N92" s="146">
        <f>4*B$92</f>
        <v>0</v>
      </c>
      <c r="O92" s="146"/>
    </row>
    <row r="93" spans="2:15" x14ac:dyDescent="0.25">
      <c r="C93" s="147" t="s">
        <v>529</v>
      </c>
      <c r="D93" s="146"/>
      <c r="E93" s="146"/>
      <c r="F93" s="146"/>
      <c r="G93" s="146"/>
      <c r="H93" s="146"/>
      <c r="I93" s="146"/>
      <c r="J93" s="146">
        <f>B93*C1</f>
        <v>0</v>
      </c>
      <c r="K93" s="146"/>
      <c r="L93" s="146"/>
      <c r="M93" s="146">
        <f>2*B93</f>
        <v>0</v>
      </c>
      <c r="N93" s="146"/>
      <c r="O93" s="146"/>
    </row>
    <row r="94" spans="2:15" x14ac:dyDescent="0.25">
      <c r="C94" s="145"/>
      <c r="D94" s="144">
        <f t="shared" ref="D94:O94" si="11">SUM(D90:D93)</f>
        <v>0</v>
      </c>
      <c r="E94" s="144">
        <f t="shared" si="11"/>
        <v>0</v>
      </c>
      <c r="F94" s="144">
        <f t="shared" si="11"/>
        <v>0</v>
      </c>
      <c r="G94" s="144">
        <f t="shared" si="11"/>
        <v>0</v>
      </c>
      <c r="H94" s="144">
        <f t="shared" si="11"/>
        <v>0</v>
      </c>
      <c r="I94" s="144">
        <f t="shared" si="11"/>
        <v>0</v>
      </c>
      <c r="J94" s="144">
        <f t="shared" si="11"/>
        <v>0</v>
      </c>
      <c r="K94" s="144">
        <f t="shared" si="11"/>
        <v>0</v>
      </c>
      <c r="L94" s="144">
        <f t="shared" si="11"/>
        <v>0</v>
      </c>
      <c r="M94" s="144">
        <f t="shared" si="11"/>
        <v>0</v>
      </c>
      <c r="N94" s="144">
        <f t="shared" si="11"/>
        <v>0</v>
      </c>
      <c r="O94" s="144">
        <f t="shared" si="11"/>
        <v>0</v>
      </c>
    </row>
    <row r="96" spans="2:15" x14ac:dyDescent="0.25">
      <c r="B96" s="154"/>
      <c r="C96" s="153" t="s">
        <v>551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</row>
    <row r="97" spans="2:15" ht="26.4" x14ac:dyDescent="0.25">
      <c r="C97" s="147"/>
      <c r="D97" s="147" t="s">
        <v>542</v>
      </c>
      <c r="E97" s="147" t="s">
        <v>541</v>
      </c>
      <c r="F97" s="147"/>
      <c r="G97" s="147" t="s">
        <v>540</v>
      </c>
      <c r="H97" s="147" t="s">
        <v>539</v>
      </c>
      <c r="I97" s="147" t="s">
        <v>538</v>
      </c>
      <c r="J97" s="147" t="s">
        <v>537</v>
      </c>
      <c r="K97" s="147" t="s">
        <v>536</v>
      </c>
      <c r="L97" s="151" t="s">
        <v>535</v>
      </c>
      <c r="M97" s="150" t="s">
        <v>377</v>
      </c>
      <c r="N97" s="150" t="s">
        <v>375</v>
      </c>
      <c r="O97" s="150" t="s">
        <v>534</v>
      </c>
    </row>
    <row r="98" spans="2:15" x14ac:dyDescent="0.25">
      <c r="C98" s="147" t="s">
        <v>550</v>
      </c>
      <c r="D98" s="146"/>
      <c r="E98" s="146"/>
      <c r="F98" s="146"/>
      <c r="G98" s="146">
        <f>B98*C2</f>
        <v>0</v>
      </c>
      <c r="H98" s="146"/>
      <c r="I98" s="146"/>
      <c r="J98" s="146"/>
      <c r="K98" s="146"/>
      <c r="L98" s="146"/>
      <c r="M98" s="146">
        <f>2*B98</f>
        <v>0</v>
      </c>
      <c r="N98" s="146"/>
      <c r="O98" s="146"/>
    </row>
    <row r="99" spans="2:15" x14ac:dyDescent="0.25">
      <c r="C99" s="145"/>
      <c r="D99" s="144">
        <f>SUM(D98:D98)</f>
        <v>0</v>
      </c>
      <c r="E99" s="144">
        <f>SUM(E98:E98)</f>
        <v>0</v>
      </c>
      <c r="F99" s="144"/>
      <c r="G99" s="144">
        <f t="shared" ref="G99:O99" si="12">SUM(G98:G98)</f>
        <v>0</v>
      </c>
      <c r="H99" s="144">
        <f t="shared" si="12"/>
        <v>0</v>
      </c>
      <c r="I99" s="144">
        <f t="shared" si="12"/>
        <v>0</v>
      </c>
      <c r="J99" s="144">
        <f t="shared" si="12"/>
        <v>0</v>
      </c>
      <c r="K99" s="144">
        <f t="shared" si="12"/>
        <v>0</v>
      </c>
      <c r="L99" s="144">
        <f t="shared" si="12"/>
        <v>0</v>
      </c>
      <c r="M99" s="144">
        <f t="shared" si="12"/>
        <v>0</v>
      </c>
      <c r="N99" s="144">
        <f t="shared" si="12"/>
        <v>0</v>
      </c>
      <c r="O99" s="144">
        <f t="shared" si="12"/>
        <v>0</v>
      </c>
    </row>
    <row r="101" spans="2:15" x14ac:dyDescent="0.25">
      <c r="B101" s="154">
        <v>0</v>
      </c>
      <c r="C101" s="153" t="s">
        <v>549</v>
      </c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</row>
    <row r="102" spans="2:15" ht="26.4" x14ac:dyDescent="0.25">
      <c r="C102" s="147"/>
      <c r="D102" s="147" t="s">
        <v>542</v>
      </c>
      <c r="E102" s="147" t="s">
        <v>541</v>
      </c>
      <c r="F102" s="147"/>
      <c r="G102" s="147" t="s">
        <v>540</v>
      </c>
      <c r="H102" s="147" t="s">
        <v>539</v>
      </c>
      <c r="I102" s="147" t="s">
        <v>538</v>
      </c>
      <c r="J102" s="147" t="s">
        <v>537</v>
      </c>
      <c r="K102" s="147" t="s">
        <v>536</v>
      </c>
      <c r="L102" s="151" t="s">
        <v>535</v>
      </c>
      <c r="M102" s="150" t="s">
        <v>377</v>
      </c>
      <c r="N102" s="150" t="s">
        <v>375</v>
      </c>
      <c r="O102" s="150" t="s">
        <v>534</v>
      </c>
    </row>
    <row r="103" spans="2:15" x14ac:dyDescent="0.25">
      <c r="B103" s="143">
        <v>0</v>
      </c>
      <c r="C103" s="147" t="s">
        <v>533</v>
      </c>
      <c r="D103" s="146">
        <f>B103*C1</f>
        <v>0</v>
      </c>
      <c r="E103" s="146"/>
      <c r="F103" s="146"/>
      <c r="G103" s="146"/>
      <c r="H103" s="146"/>
      <c r="I103" s="146"/>
      <c r="J103" s="146"/>
      <c r="K103" s="146"/>
      <c r="L103" s="146"/>
      <c r="M103" s="146">
        <f>2*B103</f>
        <v>0</v>
      </c>
      <c r="N103" s="146"/>
      <c r="O103" s="146"/>
    </row>
    <row r="104" spans="2:15" x14ac:dyDescent="0.25">
      <c r="B104" s="143">
        <v>0</v>
      </c>
      <c r="C104" s="147" t="s">
        <v>532</v>
      </c>
      <c r="D104" s="146"/>
      <c r="E104" s="146">
        <f>B104*C1</f>
        <v>0</v>
      </c>
      <c r="F104" s="146"/>
      <c r="G104" s="146"/>
      <c r="H104" s="146"/>
      <c r="I104" s="146"/>
      <c r="J104" s="146"/>
      <c r="K104" s="146"/>
      <c r="L104" s="146"/>
      <c r="M104" s="146">
        <f>2*B104</f>
        <v>0</v>
      </c>
      <c r="N104" s="146"/>
      <c r="O104" s="146"/>
    </row>
    <row r="105" spans="2:15" x14ac:dyDescent="0.25">
      <c r="B105" s="143">
        <v>0</v>
      </c>
      <c r="C105" s="147" t="s">
        <v>548</v>
      </c>
      <c r="D105" s="146"/>
      <c r="E105" s="146">
        <f>B105*C2</f>
        <v>0</v>
      </c>
      <c r="F105" s="146"/>
      <c r="G105" s="146"/>
      <c r="H105" s="146"/>
      <c r="I105" s="146"/>
      <c r="J105" s="146"/>
      <c r="K105" s="146"/>
      <c r="L105" s="146"/>
      <c r="M105" s="146">
        <f>2*B105</f>
        <v>0</v>
      </c>
      <c r="N105" s="146"/>
      <c r="O105" s="146"/>
    </row>
    <row r="106" spans="2:15" x14ac:dyDescent="0.25">
      <c r="B106" s="149">
        <v>0</v>
      </c>
      <c r="C106" s="147" t="s">
        <v>547</v>
      </c>
      <c r="D106" s="146"/>
      <c r="E106" s="146">
        <f>B106*C2</f>
        <v>0</v>
      </c>
      <c r="F106" s="146"/>
      <c r="G106" s="146"/>
      <c r="H106" s="148"/>
      <c r="I106" s="148">
        <f>B106*C2</f>
        <v>0</v>
      </c>
      <c r="J106" s="146"/>
      <c r="K106" s="146"/>
      <c r="L106" s="146"/>
      <c r="M106" s="146">
        <f>B106*2</f>
        <v>0</v>
      </c>
      <c r="O106" s="146">
        <f>B106*4</f>
        <v>0</v>
      </c>
    </row>
    <row r="107" spans="2:15" x14ac:dyDescent="0.25">
      <c r="B107" s="143">
        <v>0</v>
      </c>
      <c r="C107" s="147" t="s">
        <v>546</v>
      </c>
      <c r="D107" s="146"/>
      <c r="E107" s="146"/>
      <c r="F107" s="146"/>
      <c r="G107" s="146"/>
      <c r="H107" s="146"/>
      <c r="I107" s="148">
        <f>B107*C2</f>
        <v>0</v>
      </c>
      <c r="J107" s="146"/>
      <c r="K107" s="146"/>
      <c r="L107" s="146"/>
      <c r="M107" s="146"/>
      <c r="N107" s="146"/>
      <c r="O107" s="146">
        <f>B107*4</f>
        <v>0</v>
      </c>
    </row>
    <row r="108" spans="2:15" x14ac:dyDescent="0.25">
      <c r="B108" s="143">
        <v>0</v>
      </c>
      <c r="C108" s="147" t="s">
        <v>545</v>
      </c>
      <c r="D108" s="146">
        <f>B108*C2</f>
        <v>0</v>
      </c>
      <c r="E108" s="146"/>
      <c r="F108" s="146"/>
      <c r="G108" s="146"/>
      <c r="H108" s="146"/>
      <c r="I108" s="148"/>
      <c r="J108" s="146"/>
      <c r="K108" s="146"/>
      <c r="L108" s="146"/>
      <c r="M108" s="146">
        <f>2*B108</f>
        <v>0</v>
      </c>
      <c r="N108" s="146"/>
      <c r="O108" s="146"/>
    </row>
    <row r="109" spans="2:15" x14ac:dyDescent="0.25">
      <c r="B109" s="143">
        <v>0</v>
      </c>
      <c r="C109" s="147" t="s">
        <v>544</v>
      </c>
      <c r="D109" s="146">
        <f>B109*C2</f>
        <v>0</v>
      </c>
      <c r="E109" s="146"/>
      <c r="F109" s="146"/>
      <c r="G109" s="146"/>
      <c r="H109" s="146"/>
      <c r="I109" s="148"/>
      <c r="J109" s="146"/>
      <c r="K109" s="146"/>
      <c r="L109" s="146"/>
      <c r="M109" s="146">
        <f>2*B109</f>
        <v>0</v>
      </c>
      <c r="N109" s="146"/>
      <c r="O109" s="146"/>
    </row>
    <row r="110" spans="2:15" x14ac:dyDescent="0.25">
      <c r="B110" s="143">
        <v>0</v>
      </c>
      <c r="C110" s="147" t="s">
        <v>529</v>
      </c>
      <c r="D110" s="146"/>
      <c r="E110" s="146"/>
      <c r="F110" s="146"/>
      <c r="G110" s="146"/>
      <c r="H110" s="146"/>
      <c r="I110" s="146"/>
      <c r="J110" s="146">
        <f>B110*C1</f>
        <v>0</v>
      </c>
      <c r="K110" s="146">
        <f>B110*C1</f>
        <v>0</v>
      </c>
      <c r="L110" s="146"/>
      <c r="M110" s="146">
        <f>4*B110</f>
        <v>0</v>
      </c>
      <c r="N110" s="146"/>
      <c r="O110" s="146"/>
    </row>
    <row r="111" spans="2:15" x14ac:dyDescent="0.25">
      <c r="C111" s="145"/>
      <c r="D111" s="144">
        <f>SUM(D103:D110)</f>
        <v>0</v>
      </c>
      <c r="E111" s="144">
        <f>SUM(E103:E110)</f>
        <v>0</v>
      </c>
      <c r="F111" s="144"/>
      <c r="G111" s="144">
        <f t="shared" ref="G111:O111" si="13">SUM(G103:G110)</f>
        <v>0</v>
      </c>
      <c r="H111" s="144">
        <f t="shared" si="13"/>
        <v>0</v>
      </c>
      <c r="I111" s="144">
        <f t="shared" si="13"/>
        <v>0</v>
      </c>
      <c r="J111" s="144">
        <f t="shared" si="13"/>
        <v>0</v>
      </c>
      <c r="K111" s="144">
        <f t="shared" si="13"/>
        <v>0</v>
      </c>
      <c r="L111" s="144">
        <f t="shared" si="13"/>
        <v>0</v>
      </c>
      <c r="M111" s="144">
        <f t="shared" si="13"/>
        <v>0</v>
      </c>
      <c r="N111" s="144">
        <f t="shared" si="13"/>
        <v>0</v>
      </c>
      <c r="O111" s="144">
        <f t="shared" si="13"/>
        <v>0</v>
      </c>
    </row>
    <row r="113" spans="2:15" x14ac:dyDescent="0.25">
      <c r="B113" s="154">
        <v>0</v>
      </c>
      <c r="C113" s="153" t="s">
        <v>543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</row>
    <row r="114" spans="2:15" ht="26.4" x14ac:dyDescent="0.25">
      <c r="C114" s="147"/>
      <c r="D114" s="147" t="s">
        <v>542</v>
      </c>
      <c r="E114" s="147" t="s">
        <v>541</v>
      </c>
      <c r="F114" s="147"/>
      <c r="G114" s="147" t="s">
        <v>540</v>
      </c>
      <c r="H114" s="147" t="s">
        <v>539</v>
      </c>
      <c r="I114" s="147" t="s">
        <v>538</v>
      </c>
      <c r="J114" s="147" t="s">
        <v>537</v>
      </c>
      <c r="K114" s="147" t="s">
        <v>536</v>
      </c>
      <c r="L114" s="151" t="s">
        <v>535</v>
      </c>
      <c r="M114" s="150" t="s">
        <v>377</v>
      </c>
      <c r="N114" s="150" t="s">
        <v>375</v>
      </c>
      <c r="O114" s="150" t="s">
        <v>534</v>
      </c>
    </row>
    <row r="115" spans="2:15" x14ac:dyDescent="0.25">
      <c r="B115" s="143">
        <v>0</v>
      </c>
      <c r="C115" s="147" t="s">
        <v>533</v>
      </c>
      <c r="D115" s="146">
        <f>B115*C1</f>
        <v>0</v>
      </c>
      <c r="E115" s="146"/>
      <c r="F115" s="146"/>
      <c r="G115" s="146"/>
      <c r="H115" s="146"/>
      <c r="I115" s="146"/>
      <c r="J115" s="146"/>
      <c r="K115" s="146"/>
      <c r="L115" s="146"/>
      <c r="M115" s="146">
        <f>2*B115</f>
        <v>0</v>
      </c>
      <c r="N115" s="146"/>
      <c r="O115" s="146"/>
    </row>
    <row r="116" spans="2:15" x14ac:dyDescent="0.25">
      <c r="B116" s="143">
        <v>0</v>
      </c>
      <c r="C116" s="147" t="s">
        <v>532</v>
      </c>
      <c r="D116" s="146"/>
      <c r="E116" s="146">
        <f>B116*C1</f>
        <v>0</v>
      </c>
      <c r="F116" s="146"/>
      <c r="G116" s="146"/>
      <c r="H116" s="146"/>
      <c r="I116" s="146"/>
      <c r="J116" s="146"/>
      <c r="K116" s="146"/>
      <c r="L116" s="146"/>
      <c r="M116" s="146">
        <f>2*B116</f>
        <v>0</v>
      </c>
      <c r="N116" s="146"/>
      <c r="O116" s="146"/>
    </row>
    <row r="117" spans="2:15" x14ac:dyDescent="0.25">
      <c r="B117" s="143">
        <v>0</v>
      </c>
      <c r="C117" s="147" t="s">
        <v>531</v>
      </c>
      <c r="D117" s="146"/>
      <c r="E117" s="146"/>
      <c r="F117" s="146"/>
      <c r="G117" s="146"/>
      <c r="H117" s="146">
        <f>B117*C2</f>
        <v>0</v>
      </c>
      <c r="I117" s="146"/>
      <c r="J117" s="146"/>
      <c r="K117" s="146"/>
      <c r="L117" s="146"/>
      <c r="N117" s="146">
        <f>2*B117</f>
        <v>0</v>
      </c>
      <c r="O117" s="146"/>
    </row>
    <row r="118" spans="2:15" x14ac:dyDescent="0.25">
      <c r="B118" s="149">
        <v>0</v>
      </c>
      <c r="C118" s="147" t="s">
        <v>530</v>
      </c>
      <c r="D118" s="146">
        <f>B118*C1</f>
        <v>0</v>
      </c>
      <c r="E118" s="146"/>
      <c r="F118" s="146"/>
      <c r="G118" s="146"/>
      <c r="H118" s="148"/>
      <c r="I118" s="148"/>
      <c r="J118" s="146"/>
      <c r="K118" s="146"/>
      <c r="L118" s="146"/>
      <c r="M118" s="146">
        <f>B118*2</f>
        <v>0</v>
      </c>
      <c r="O118" s="146"/>
    </row>
    <row r="119" spans="2:15" x14ac:dyDescent="0.25">
      <c r="B119" s="143">
        <v>0</v>
      </c>
      <c r="C119" s="147" t="s">
        <v>529</v>
      </c>
      <c r="D119" s="146"/>
      <c r="E119" s="146"/>
      <c r="F119" s="146"/>
      <c r="G119" s="146"/>
      <c r="H119" s="146"/>
      <c r="I119" s="146"/>
      <c r="J119" s="146">
        <f>B119*C1</f>
        <v>0</v>
      </c>
      <c r="K119" s="146"/>
      <c r="L119" s="146"/>
      <c r="M119" s="146">
        <f>2*B119</f>
        <v>0</v>
      </c>
      <c r="N119" s="146"/>
      <c r="O119" s="146"/>
    </row>
    <row r="120" spans="2:15" x14ac:dyDescent="0.25">
      <c r="C120" s="145"/>
      <c r="D120" s="144">
        <f>SUM(D115:D119)</f>
        <v>0</v>
      </c>
      <c r="E120" s="144">
        <f>SUM(E115:E119)</f>
        <v>0</v>
      </c>
      <c r="F120" s="144"/>
      <c r="G120" s="144">
        <f t="shared" ref="G120:O120" si="14">SUM(G115:G119)</f>
        <v>0</v>
      </c>
      <c r="H120" s="144">
        <f t="shared" si="14"/>
        <v>0</v>
      </c>
      <c r="I120" s="144">
        <f t="shared" si="14"/>
        <v>0</v>
      </c>
      <c r="J120" s="144">
        <f t="shared" si="14"/>
        <v>0</v>
      </c>
      <c r="K120" s="144">
        <f t="shared" si="14"/>
        <v>0</v>
      </c>
      <c r="L120" s="144">
        <f t="shared" si="14"/>
        <v>0</v>
      </c>
      <c r="M120" s="144">
        <f t="shared" si="14"/>
        <v>0</v>
      </c>
      <c r="N120" s="144">
        <f t="shared" si="14"/>
        <v>0</v>
      </c>
      <c r="O120" s="144">
        <f t="shared" si="14"/>
        <v>0</v>
      </c>
    </row>
    <row r="122" spans="2:15" x14ac:dyDescent="0.25">
      <c r="B122" s="154">
        <v>5</v>
      </c>
      <c r="C122" s="153" t="s">
        <v>573</v>
      </c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</row>
    <row r="123" spans="2:15" ht="26.4" x14ac:dyDescent="0.25">
      <c r="B123" s="170"/>
      <c r="C123" s="147"/>
      <c r="D123" s="147" t="s">
        <v>542</v>
      </c>
      <c r="E123" s="147" t="s">
        <v>541</v>
      </c>
      <c r="F123" s="147"/>
      <c r="G123" s="147" t="s">
        <v>540</v>
      </c>
      <c r="H123" s="147" t="s">
        <v>539</v>
      </c>
      <c r="I123" s="147" t="s">
        <v>538</v>
      </c>
      <c r="J123" s="147" t="s">
        <v>537</v>
      </c>
      <c r="K123" s="147" t="s">
        <v>536</v>
      </c>
      <c r="L123" s="151" t="s">
        <v>535</v>
      </c>
      <c r="M123" s="150" t="s">
        <v>377</v>
      </c>
      <c r="N123" s="150" t="s">
        <v>375</v>
      </c>
      <c r="O123" s="150" t="s">
        <v>534</v>
      </c>
    </row>
    <row r="124" spans="2:15" x14ac:dyDescent="0.25">
      <c r="B124" s="143">
        <v>1</v>
      </c>
      <c r="C124" s="147" t="s">
        <v>533</v>
      </c>
      <c r="D124" s="146">
        <f>C1*B124</f>
        <v>30</v>
      </c>
      <c r="E124" s="146"/>
      <c r="F124" s="146"/>
      <c r="G124" s="146"/>
      <c r="H124" s="146"/>
      <c r="I124" s="146"/>
      <c r="J124" s="146"/>
      <c r="K124" s="146"/>
      <c r="L124" s="146"/>
      <c r="M124" s="146">
        <f>2*B124</f>
        <v>2</v>
      </c>
      <c r="N124" s="146"/>
      <c r="O124" s="146"/>
    </row>
    <row r="125" spans="2:15" x14ac:dyDescent="0.25">
      <c r="B125" s="143">
        <v>1</v>
      </c>
      <c r="C125" s="147" t="s">
        <v>532</v>
      </c>
      <c r="D125" s="146"/>
      <c r="E125" s="146">
        <f>C1*B125</f>
        <v>30</v>
      </c>
      <c r="F125" s="146"/>
      <c r="G125" s="146"/>
      <c r="H125" s="146"/>
      <c r="I125" s="146"/>
      <c r="J125" s="146"/>
      <c r="K125" s="146"/>
      <c r="L125" s="146"/>
      <c r="M125" s="146">
        <f>2*B125</f>
        <v>2</v>
      </c>
      <c r="N125" s="146"/>
      <c r="O125" s="146"/>
    </row>
    <row r="126" spans="2:15" x14ac:dyDescent="0.25">
      <c r="B126" s="143">
        <v>1</v>
      </c>
      <c r="C126" s="147" t="s">
        <v>548</v>
      </c>
      <c r="D126" s="146"/>
      <c r="E126" s="146">
        <f>C2*B126</f>
        <v>150</v>
      </c>
      <c r="F126" s="146"/>
      <c r="G126" s="146"/>
      <c r="H126" s="146"/>
      <c r="I126" s="146"/>
      <c r="J126" s="146"/>
      <c r="K126" s="146"/>
      <c r="L126" s="146"/>
      <c r="M126" s="146">
        <f>2*B126</f>
        <v>2</v>
      </c>
      <c r="N126" s="146"/>
      <c r="O126" s="146"/>
    </row>
    <row r="127" spans="2:15" x14ac:dyDescent="0.25">
      <c r="B127" s="143">
        <v>1</v>
      </c>
      <c r="C127" s="147" t="s">
        <v>546</v>
      </c>
      <c r="D127" s="146"/>
      <c r="E127" s="146"/>
      <c r="F127" s="146"/>
      <c r="G127" s="146"/>
      <c r="H127" s="148">
        <f>C2*B127</f>
        <v>150</v>
      </c>
      <c r="J127" s="146"/>
      <c r="K127" s="146"/>
      <c r="L127" s="146"/>
      <c r="N127" s="146">
        <f>2*B127</f>
        <v>2</v>
      </c>
      <c r="O127" s="146"/>
    </row>
    <row r="128" spans="2:15" x14ac:dyDescent="0.25">
      <c r="B128" s="143">
        <v>1</v>
      </c>
      <c r="C128" s="147" t="s">
        <v>708</v>
      </c>
      <c r="D128" s="146">
        <f>C2*B128</f>
        <v>150</v>
      </c>
      <c r="E128" s="146"/>
      <c r="F128" s="146"/>
      <c r="G128" s="146"/>
      <c r="H128" s="148"/>
      <c r="I128" s="148">
        <f>C2*B127</f>
        <v>150</v>
      </c>
      <c r="J128" s="146"/>
      <c r="K128" s="146"/>
      <c r="L128" s="146"/>
      <c r="M128" s="146"/>
      <c r="N128" s="146"/>
      <c r="O128" s="146">
        <f>2*B127</f>
        <v>2</v>
      </c>
    </row>
    <row r="129" spans="2:15" x14ac:dyDescent="0.25">
      <c r="B129" s="143">
        <v>1</v>
      </c>
      <c r="C129" s="147" t="s">
        <v>709</v>
      </c>
      <c r="D129" s="146">
        <f>C2*B129</f>
        <v>150</v>
      </c>
      <c r="E129" s="146"/>
      <c r="F129" s="146"/>
      <c r="G129" s="146"/>
      <c r="H129" s="148"/>
      <c r="I129" s="148"/>
      <c r="J129" s="146"/>
      <c r="K129" s="146"/>
      <c r="L129" s="146"/>
      <c r="M129" s="146">
        <f t="shared" ref="M129:M130" si="15">2*B129</f>
        <v>2</v>
      </c>
      <c r="N129" s="146"/>
      <c r="O129" s="146"/>
    </row>
    <row r="130" spans="2:15" x14ac:dyDescent="0.25">
      <c r="B130" s="143">
        <v>1</v>
      </c>
      <c r="C130" s="147" t="s">
        <v>710</v>
      </c>
      <c r="D130" s="146">
        <f>C2*B130</f>
        <v>150</v>
      </c>
      <c r="E130" s="146"/>
      <c r="F130" s="146"/>
      <c r="G130" s="146"/>
      <c r="H130" s="148"/>
      <c r="I130" s="148"/>
      <c r="J130" s="146"/>
      <c r="K130" s="146"/>
      <c r="L130" s="146"/>
      <c r="M130" s="146">
        <f t="shared" si="15"/>
        <v>2</v>
      </c>
      <c r="N130" s="146"/>
      <c r="O130" s="146"/>
    </row>
    <row r="131" spans="2:15" x14ac:dyDescent="0.25">
      <c r="B131" s="143">
        <v>1</v>
      </c>
      <c r="C131" s="147" t="s">
        <v>707</v>
      </c>
      <c r="D131" s="1">
        <f>B131*C2</f>
        <v>150</v>
      </c>
      <c r="E131" s="146"/>
      <c r="F131" s="146"/>
      <c r="G131" s="146"/>
      <c r="H131" s="148"/>
      <c r="I131" s="148"/>
      <c r="J131" s="146"/>
      <c r="K131" s="146"/>
      <c r="L131" s="146"/>
      <c r="M131" s="146">
        <f>2*B131</f>
        <v>2</v>
      </c>
      <c r="N131" s="146"/>
      <c r="O131" s="146"/>
    </row>
    <row r="132" spans="2:15" x14ac:dyDescent="0.25">
      <c r="B132" s="143">
        <v>1</v>
      </c>
      <c r="C132" s="147" t="s">
        <v>529</v>
      </c>
      <c r="D132" s="146"/>
      <c r="E132" s="146"/>
      <c r="F132" s="146"/>
      <c r="G132" s="146"/>
      <c r="H132" s="148"/>
      <c r="I132" s="148"/>
      <c r="J132" s="146">
        <f>B132*C1*2</f>
        <v>60</v>
      </c>
      <c r="K132" s="146">
        <f>B132*C1</f>
        <v>30</v>
      </c>
      <c r="L132" s="146"/>
      <c r="M132" s="146">
        <f>2*B132*3</f>
        <v>6</v>
      </c>
      <c r="N132" s="146"/>
      <c r="O132" s="146"/>
    </row>
    <row r="133" spans="2:15" x14ac:dyDescent="0.25">
      <c r="C133" s="147" t="s">
        <v>446</v>
      </c>
      <c r="D133" s="146"/>
      <c r="E133" s="146"/>
      <c r="F133" s="146"/>
      <c r="G133" s="146"/>
      <c r="H133" s="146"/>
      <c r="I133" s="146"/>
      <c r="J133" s="146"/>
      <c r="K133" s="146"/>
      <c r="L133" s="146">
        <f>B133*C1</f>
        <v>0</v>
      </c>
      <c r="M133" s="146">
        <f>2*B133</f>
        <v>0</v>
      </c>
      <c r="N133" s="146"/>
      <c r="O133" s="146"/>
    </row>
    <row r="134" spans="2:15" x14ac:dyDescent="0.25">
      <c r="B134" s="145"/>
      <c r="C134" s="145"/>
      <c r="D134" s="144">
        <f>SUM(D124:D133)</f>
        <v>630</v>
      </c>
      <c r="E134" s="144">
        <f>SUM(E124:E133)</f>
        <v>180</v>
      </c>
      <c r="F134" s="144"/>
      <c r="G134" s="144">
        <f t="shared" ref="G134:O134" si="16">SUM(G124:G133)</f>
        <v>0</v>
      </c>
      <c r="H134" s="144">
        <f t="shared" si="16"/>
        <v>150</v>
      </c>
      <c r="I134" s="144">
        <f t="shared" si="16"/>
        <v>150</v>
      </c>
      <c r="J134" s="144">
        <f t="shared" si="16"/>
        <v>60</v>
      </c>
      <c r="K134" s="144">
        <f t="shared" si="16"/>
        <v>30</v>
      </c>
      <c r="L134" s="144">
        <f t="shared" si="16"/>
        <v>0</v>
      </c>
      <c r="M134" s="144">
        <f t="shared" si="16"/>
        <v>18</v>
      </c>
      <c r="N134" s="144">
        <f t="shared" si="16"/>
        <v>2</v>
      </c>
      <c r="O134" s="144">
        <f t="shared" si="16"/>
        <v>2</v>
      </c>
    </row>
  </sheetData>
  <pageMargins left="0.75" right="0.75" top="1" bottom="1" header="0.5" footer="0.5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2:H68"/>
  <sheetViews>
    <sheetView showGridLines="0" tabSelected="1" zoomScale="90" zoomScaleNormal="95" zoomScaleSheetLayoutView="100" workbookViewId="0">
      <selection activeCell="B3" sqref="B3:F38"/>
    </sheetView>
  </sheetViews>
  <sheetFormatPr defaultColWidth="9.21875" defaultRowHeight="13.2" x14ac:dyDescent="0.3"/>
  <cols>
    <col min="1" max="1" width="9.21875" style="175"/>
    <col min="2" max="2" width="14.5546875" style="175" customWidth="1"/>
    <col min="3" max="3" width="15.44140625" style="175" bestFit="1" customWidth="1"/>
    <col min="4" max="4" width="58.21875" style="175" customWidth="1"/>
    <col min="5" max="5" width="15.5546875" style="176" bestFit="1" customWidth="1"/>
    <col min="6" max="6" width="18" style="176" customWidth="1"/>
    <col min="7" max="7" width="9.21875" style="175"/>
    <col min="8" max="8" width="33.44140625" style="175" customWidth="1"/>
    <col min="9" max="9" width="13.44140625" style="175" customWidth="1"/>
    <col min="10" max="16384" width="9.21875" style="175"/>
  </cols>
  <sheetData>
    <row r="2" spans="2:6" ht="13.8" thickBot="1" x14ac:dyDescent="0.35">
      <c r="B2" s="197"/>
      <c r="C2" s="197"/>
      <c r="E2" s="196"/>
      <c r="F2" s="196"/>
    </row>
    <row r="3" spans="2:6" ht="13.8" thickBot="1" x14ac:dyDescent="0.35">
      <c r="B3" s="375" t="s">
        <v>586</v>
      </c>
      <c r="C3" s="374" t="s">
        <v>585</v>
      </c>
      <c r="D3" s="195" t="s">
        <v>528</v>
      </c>
      <c r="E3" s="194" t="s">
        <v>584</v>
      </c>
      <c r="F3" s="193" t="s">
        <v>574</v>
      </c>
    </row>
    <row r="4" spans="2:6" ht="12.75" hidden="1" customHeight="1" x14ac:dyDescent="0.3">
      <c r="B4" s="537" t="s">
        <v>583</v>
      </c>
      <c r="C4" s="531" t="s">
        <v>516</v>
      </c>
      <c r="D4" s="531"/>
      <c r="E4" s="531"/>
      <c r="F4" s="532"/>
    </row>
    <row r="5" spans="2:6" s="187" customFormat="1" ht="33.75" hidden="1" customHeight="1" x14ac:dyDescent="0.3">
      <c r="B5" s="538"/>
      <c r="C5" s="71">
        <v>0</v>
      </c>
      <c r="D5" s="70" t="s">
        <v>515</v>
      </c>
      <c r="E5" s="66">
        <v>109000</v>
      </c>
      <c r="F5" s="189">
        <f>C5*E5</f>
        <v>0</v>
      </c>
    </row>
    <row r="6" spans="2:6" s="187" customFormat="1" ht="33.75" hidden="1" customHeight="1" x14ac:dyDescent="0.3">
      <c r="B6" s="538"/>
      <c r="C6" s="71">
        <v>0</v>
      </c>
      <c r="D6" s="70" t="s">
        <v>513</v>
      </c>
      <c r="E6" s="66">
        <v>16000</v>
      </c>
      <c r="F6" s="189">
        <f>C6*E6</f>
        <v>0</v>
      </c>
    </row>
    <row r="7" spans="2:6" s="187" customFormat="1" ht="45" hidden="1" customHeight="1" x14ac:dyDescent="0.3">
      <c r="B7" s="538"/>
      <c r="C7" s="71">
        <v>0</v>
      </c>
      <c r="D7" s="70" t="s">
        <v>511</v>
      </c>
      <c r="E7" s="66">
        <v>1100</v>
      </c>
      <c r="F7" s="189">
        <f>C7*E7</f>
        <v>0</v>
      </c>
    </row>
    <row r="8" spans="2:6" s="187" customFormat="1" ht="56.25" hidden="1" customHeight="1" x14ac:dyDescent="0.3">
      <c r="B8" s="538"/>
      <c r="C8" s="71">
        <v>0</v>
      </c>
      <c r="D8" s="70" t="s">
        <v>510</v>
      </c>
      <c r="E8" s="66">
        <v>29000</v>
      </c>
      <c r="F8" s="189">
        <f>C8*E8</f>
        <v>0</v>
      </c>
    </row>
    <row r="9" spans="2:6" s="187" customFormat="1" ht="33.75" hidden="1" customHeight="1" x14ac:dyDescent="0.3">
      <c r="B9" s="538"/>
      <c r="C9" s="71">
        <v>0</v>
      </c>
      <c r="D9" s="70" t="s">
        <v>508</v>
      </c>
      <c r="E9" s="66">
        <v>15000</v>
      </c>
      <c r="F9" s="189">
        <f>C9*E9</f>
        <v>0</v>
      </c>
    </row>
    <row r="10" spans="2:6" s="180" customFormat="1" ht="12.75" hidden="1" customHeight="1" x14ac:dyDescent="0.3">
      <c r="B10" s="538"/>
      <c r="C10" s="533" t="s">
        <v>506</v>
      </c>
      <c r="D10" s="533"/>
      <c r="E10" s="533"/>
      <c r="F10" s="534"/>
    </row>
    <row r="11" spans="2:6" s="187" customFormat="1" ht="22.5" hidden="1" customHeight="1" x14ac:dyDescent="0.3">
      <c r="B11" s="538"/>
      <c r="C11" s="71">
        <v>0</v>
      </c>
      <c r="D11" s="70" t="s">
        <v>176</v>
      </c>
      <c r="E11" s="66">
        <v>50000</v>
      </c>
      <c r="F11" s="189">
        <f>C11*E11</f>
        <v>0</v>
      </c>
    </row>
    <row r="12" spans="2:6" s="187" customFormat="1" ht="68.25" hidden="1" customHeight="1" x14ac:dyDescent="0.3">
      <c r="B12" s="538"/>
      <c r="C12" s="71">
        <v>0</v>
      </c>
      <c r="D12" s="70" t="s">
        <v>504</v>
      </c>
      <c r="E12" s="132">
        <v>1800</v>
      </c>
      <c r="F12" s="189">
        <f>C12*E12</f>
        <v>0</v>
      </c>
    </row>
    <row r="13" spans="2:6" s="187" customFormat="1" ht="45" hidden="1" customHeight="1" x14ac:dyDescent="0.3">
      <c r="B13" s="538"/>
      <c r="C13" s="71">
        <v>0</v>
      </c>
      <c r="D13" s="70" t="s">
        <v>501</v>
      </c>
      <c r="E13" s="66">
        <v>6135</v>
      </c>
      <c r="F13" s="189">
        <f>C13*E13</f>
        <v>0</v>
      </c>
    </row>
    <row r="14" spans="2:6" s="180" customFormat="1" ht="12.75" hidden="1" customHeight="1" x14ac:dyDescent="0.3">
      <c r="B14" s="538"/>
      <c r="C14" s="533" t="s">
        <v>498</v>
      </c>
      <c r="D14" s="533"/>
      <c r="E14" s="533"/>
      <c r="F14" s="534"/>
    </row>
    <row r="15" spans="2:6" s="187" customFormat="1" ht="22.5" hidden="1" customHeight="1" x14ac:dyDescent="0.3">
      <c r="B15" s="538"/>
      <c r="C15" s="71">
        <v>0</v>
      </c>
      <c r="D15" s="70" t="s">
        <v>497</v>
      </c>
      <c r="E15" s="66">
        <v>20500</v>
      </c>
      <c r="F15" s="189">
        <f>C15*E15</f>
        <v>0</v>
      </c>
    </row>
    <row r="16" spans="2:6" s="187" customFormat="1" ht="22.5" hidden="1" customHeight="1" x14ac:dyDescent="0.3">
      <c r="B16" s="538"/>
      <c r="C16" s="71">
        <v>0</v>
      </c>
      <c r="D16" s="70" t="s">
        <v>494</v>
      </c>
      <c r="E16" s="66">
        <v>2000</v>
      </c>
      <c r="F16" s="189">
        <f>C16*E16</f>
        <v>0</v>
      </c>
    </row>
    <row r="17" spans="2:8" s="187" customFormat="1" ht="12.75" hidden="1" customHeight="1" x14ac:dyDescent="0.3">
      <c r="B17" s="538"/>
      <c r="C17" s="71">
        <v>0</v>
      </c>
      <c r="D17" s="70" t="s">
        <v>486</v>
      </c>
      <c r="E17" s="66">
        <v>13500</v>
      </c>
      <c r="F17" s="189">
        <f>C17*E17</f>
        <v>0</v>
      </c>
    </row>
    <row r="18" spans="2:8" s="180" customFormat="1" ht="12.75" hidden="1" customHeight="1" x14ac:dyDescent="0.3">
      <c r="B18" s="538"/>
      <c r="C18" s="533" t="s">
        <v>490</v>
      </c>
      <c r="D18" s="533"/>
      <c r="E18" s="533"/>
      <c r="F18" s="534"/>
    </row>
    <row r="19" spans="2:8" s="187" customFormat="1" ht="22.5" hidden="1" customHeight="1" x14ac:dyDescent="0.3">
      <c r="B19" s="538"/>
      <c r="C19" s="71">
        <v>0</v>
      </c>
      <c r="D19" s="70" t="s">
        <v>489</v>
      </c>
      <c r="E19" s="66">
        <v>30400</v>
      </c>
      <c r="F19" s="189">
        <f>C19*E19</f>
        <v>0</v>
      </c>
    </row>
    <row r="20" spans="2:8" s="187" customFormat="1" ht="13.5" hidden="1" customHeight="1" x14ac:dyDescent="0.3">
      <c r="B20" s="538"/>
      <c r="C20" s="71">
        <v>0</v>
      </c>
      <c r="D20" s="70" t="s">
        <v>486</v>
      </c>
      <c r="E20" s="66">
        <v>13500</v>
      </c>
      <c r="F20" s="189">
        <f>C20*E20</f>
        <v>0</v>
      </c>
    </row>
    <row r="21" spans="2:8" s="180" customFormat="1" ht="13.5" customHeight="1" x14ac:dyDescent="0.3">
      <c r="B21" s="538"/>
      <c r="C21" s="533" t="s">
        <v>322</v>
      </c>
      <c r="D21" s="533"/>
      <c r="E21" s="533"/>
      <c r="F21" s="534"/>
    </row>
    <row r="22" spans="2:8" s="321" customFormat="1" ht="13.5" customHeight="1" x14ac:dyDescent="0.3">
      <c r="B22" s="538"/>
      <c r="C22" s="322">
        <v>2</v>
      </c>
      <c r="D22" s="319" t="s">
        <v>769</v>
      </c>
      <c r="E22" s="320">
        <f>'NED Control Plant BOM'!H54</f>
        <v>700000</v>
      </c>
      <c r="F22" s="320">
        <f>C22*E22</f>
        <v>1400000</v>
      </c>
    </row>
    <row r="23" spans="2:8" s="321" customFormat="1" ht="13.5" customHeight="1" x14ac:dyDescent="0.3">
      <c r="B23" s="538"/>
      <c r="C23" s="322">
        <v>2</v>
      </c>
      <c r="D23" s="319" t="s">
        <v>13</v>
      </c>
      <c r="E23" s="320">
        <v>15000</v>
      </c>
      <c r="F23" s="320">
        <f t="shared" ref="F23:F25" si="0">C23*E23</f>
        <v>30000</v>
      </c>
    </row>
    <row r="24" spans="2:8" s="321" customFormat="1" ht="13.5" customHeight="1" thickBot="1" x14ac:dyDescent="0.35">
      <c r="B24" s="538"/>
      <c r="C24" s="376"/>
      <c r="D24" s="377"/>
      <c r="E24" s="378"/>
      <c r="F24" s="380"/>
    </row>
    <row r="25" spans="2:8" s="187" customFormat="1" ht="13.5" hidden="1" customHeight="1" thickBot="1" x14ac:dyDescent="0.35">
      <c r="B25" s="539"/>
      <c r="C25" s="381">
        <v>0</v>
      </c>
      <c r="D25" s="310" t="s">
        <v>323</v>
      </c>
      <c r="E25" s="379">
        <v>817</v>
      </c>
      <c r="F25" s="382">
        <f t="shared" si="0"/>
        <v>0</v>
      </c>
    </row>
    <row r="26" spans="2:8" ht="12.75" hidden="1" customHeight="1" x14ac:dyDescent="0.3">
      <c r="B26" s="528" t="s">
        <v>483</v>
      </c>
      <c r="C26" s="535" t="s">
        <v>482</v>
      </c>
      <c r="D26" s="535"/>
      <c r="E26" s="535"/>
      <c r="F26" s="536"/>
      <c r="H26" s="192"/>
    </row>
    <row r="27" spans="2:8" s="187" customFormat="1" ht="14.4" hidden="1" x14ac:dyDescent="0.3">
      <c r="B27" s="530"/>
      <c r="C27" s="383">
        <v>0</v>
      </c>
      <c r="D27" s="384" t="s">
        <v>481</v>
      </c>
      <c r="E27" s="385">
        <v>7000</v>
      </c>
      <c r="F27" s="382">
        <f t="shared" ref="F27:F36" si="1">C27*E27</f>
        <v>0</v>
      </c>
      <c r="H27" s="191"/>
    </row>
    <row r="28" spans="2:8" s="187" customFormat="1" ht="14.4" hidden="1" x14ac:dyDescent="0.3">
      <c r="B28" s="530"/>
      <c r="C28" s="383">
        <v>0</v>
      </c>
      <c r="D28" s="384" t="s">
        <v>478</v>
      </c>
      <c r="E28" s="385">
        <v>4000</v>
      </c>
      <c r="F28" s="382">
        <f t="shared" si="1"/>
        <v>0</v>
      </c>
      <c r="H28" s="191"/>
    </row>
    <row r="29" spans="2:8" s="187" customFormat="1" ht="14.4" hidden="1" x14ac:dyDescent="0.3">
      <c r="B29" s="530"/>
      <c r="C29" s="383">
        <v>0</v>
      </c>
      <c r="D29" s="384" t="s">
        <v>476</v>
      </c>
      <c r="E29" s="385">
        <v>3000</v>
      </c>
      <c r="F29" s="382">
        <f t="shared" si="1"/>
        <v>0</v>
      </c>
      <c r="H29" s="191"/>
    </row>
    <row r="30" spans="2:8" s="187" customFormat="1" ht="14.4" hidden="1" x14ac:dyDescent="0.3">
      <c r="B30" s="530"/>
      <c r="C30" s="383">
        <v>0</v>
      </c>
      <c r="D30" s="386" t="s">
        <v>474</v>
      </c>
      <c r="E30" s="387">
        <v>4000</v>
      </c>
      <c r="F30" s="382">
        <f t="shared" si="1"/>
        <v>0</v>
      </c>
      <c r="H30" s="191"/>
    </row>
    <row r="31" spans="2:8" s="187" customFormat="1" ht="14.4" hidden="1" x14ac:dyDescent="0.3">
      <c r="B31" s="530"/>
      <c r="C31" s="383">
        <v>0</v>
      </c>
      <c r="D31" s="386" t="s">
        <v>582</v>
      </c>
      <c r="E31" s="385">
        <v>9000</v>
      </c>
      <c r="F31" s="382">
        <f t="shared" si="1"/>
        <v>0</v>
      </c>
      <c r="H31" s="191"/>
    </row>
    <row r="32" spans="2:8" s="187" customFormat="1" ht="14.4" hidden="1" x14ac:dyDescent="0.3">
      <c r="B32" s="530"/>
      <c r="C32" s="384">
        <v>0</v>
      </c>
      <c r="D32" s="386" t="s">
        <v>468</v>
      </c>
      <c r="E32" s="385">
        <v>5</v>
      </c>
      <c r="F32" s="382">
        <f t="shared" si="1"/>
        <v>0</v>
      </c>
      <c r="H32" s="191"/>
    </row>
    <row r="33" spans="2:8" s="187" customFormat="1" ht="12.75" hidden="1" customHeight="1" x14ac:dyDescent="0.3">
      <c r="B33" s="530"/>
      <c r="C33" s="384">
        <v>0</v>
      </c>
      <c r="D33" s="384" t="s">
        <v>32</v>
      </c>
      <c r="E33" s="385">
        <v>9500</v>
      </c>
      <c r="F33" s="382">
        <f t="shared" si="1"/>
        <v>0</v>
      </c>
      <c r="H33" s="191"/>
    </row>
    <row r="34" spans="2:8" s="187" customFormat="1" ht="14.4" hidden="1" x14ac:dyDescent="0.3">
      <c r="B34" s="530"/>
      <c r="C34" s="383">
        <v>0</v>
      </c>
      <c r="D34" s="384" t="s">
        <v>462</v>
      </c>
      <c r="E34" s="385">
        <v>100</v>
      </c>
      <c r="F34" s="382">
        <f t="shared" si="1"/>
        <v>0</v>
      </c>
      <c r="H34" s="191"/>
    </row>
    <row r="35" spans="2:8" s="187" customFormat="1" ht="14.4" hidden="1" x14ac:dyDescent="0.3">
      <c r="B35" s="530"/>
      <c r="C35" s="383">
        <v>0</v>
      </c>
      <c r="D35" s="384" t="s">
        <v>461</v>
      </c>
      <c r="E35" s="385">
        <v>70</v>
      </c>
      <c r="F35" s="382">
        <f t="shared" si="1"/>
        <v>0</v>
      </c>
      <c r="H35" s="191"/>
    </row>
    <row r="36" spans="2:8" s="187" customFormat="1" ht="15" hidden="1" thickBot="1" x14ac:dyDescent="0.35">
      <c r="B36" s="530"/>
      <c r="C36" s="383">
        <v>0</v>
      </c>
      <c r="D36" s="384" t="s">
        <v>459</v>
      </c>
      <c r="E36" s="388">
        <v>5</v>
      </c>
      <c r="F36" s="382">
        <f t="shared" si="1"/>
        <v>0</v>
      </c>
      <c r="H36" s="191"/>
    </row>
    <row r="37" spans="2:8" s="180" customFormat="1" ht="14.4" x14ac:dyDescent="0.3">
      <c r="B37" s="528" t="s">
        <v>447</v>
      </c>
      <c r="C37" s="389"/>
      <c r="D37" s="390" t="s">
        <v>59</v>
      </c>
      <c r="E37" s="391"/>
      <c r="F37" s="392"/>
      <c r="H37" s="190"/>
    </row>
    <row r="38" spans="2:8" s="321" customFormat="1" ht="15" thickBot="1" x14ac:dyDescent="0.35">
      <c r="B38" s="529"/>
      <c r="C38" s="474">
        <v>1</v>
      </c>
      <c r="D38" s="472" t="s">
        <v>755</v>
      </c>
      <c r="E38" s="473">
        <f>'NED Control Plant BOM'!H88</f>
        <v>6000</v>
      </c>
      <c r="F38" s="380">
        <f>C38*E38</f>
        <v>6000</v>
      </c>
      <c r="H38" s="454"/>
    </row>
    <row r="39" spans="2:8" s="180" customFormat="1" ht="12.75" hidden="1" customHeight="1" x14ac:dyDescent="0.3">
      <c r="B39" s="528" t="s">
        <v>457</v>
      </c>
      <c r="C39" s="389"/>
      <c r="D39" s="390" t="s">
        <v>581</v>
      </c>
      <c r="E39" s="395"/>
      <c r="F39" s="396"/>
      <c r="H39" s="190"/>
    </row>
    <row r="40" spans="2:8" s="187" customFormat="1" ht="12.75" hidden="1" customHeight="1" x14ac:dyDescent="0.3">
      <c r="B40" s="530"/>
      <c r="C40" s="393">
        <v>0</v>
      </c>
      <c r="D40" s="397" t="s">
        <v>455</v>
      </c>
      <c r="E40" s="394">
        <v>655</v>
      </c>
      <c r="F40" s="382">
        <f>C40*E40</f>
        <v>0</v>
      </c>
      <c r="H40" s="188"/>
    </row>
    <row r="41" spans="2:8" s="187" customFormat="1" ht="12.75" hidden="1" customHeight="1" x14ac:dyDescent="0.3">
      <c r="B41" s="530"/>
      <c r="C41" s="393">
        <v>0</v>
      </c>
      <c r="D41" s="397" t="s">
        <v>126</v>
      </c>
      <c r="E41" s="394">
        <v>700</v>
      </c>
      <c r="F41" s="382">
        <f>C41*E41</f>
        <v>0</v>
      </c>
      <c r="H41" s="188"/>
    </row>
    <row r="42" spans="2:8" s="187" customFormat="1" ht="12.75" hidden="1" customHeight="1" x14ac:dyDescent="0.3">
      <c r="B42" s="530"/>
      <c r="C42" s="393">
        <v>0</v>
      </c>
      <c r="D42" s="393" t="s">
        <v>454</v>
      </c>
      <c r="E42" s="394">
        <v>16700</v>
      </c>
      <c r="F42" s="382">
        <f>C42*E42</f>
        <v>0</v>
      </c>
      <c r="H42" s="188"/>
    </row>
    <row r="43" spans="2:8" s="180" customFormat="1" ht="14.4" hidden="1" x14ac:dyDescent="0.3">
      <c r="B43" s="530"/>
      <c r="C43" s="389"/>
      <c r="D43" s="390" t="s">
        <v>451</v>
      </c>
      <c r="E43" s="395"/>
      <c r="F43" s="396"/>
      <c r="H43" s="190"/>
    </row>
    <row r="44" spans="2:8" s="187" customFormat="1" ht="14.4" hidden="1" x14ac:dyDescent="0.3">
      <c r="B44" s="530"/>
      <c r="C44" s="393">
        <v>0</v>
      </c>
      <c r="D44" s="397" t="s">
        <v>450</v>
      </c>
      <c r="E44" s="394">
        <v>1000</v>
      </c>
      <c r="F44" s="382">
        <f>C44*E44</f>
        <v>0</v>
      </c>
      <c r="H44" s="188"/>
    </row>
    <row r="45" spans="2:8" s="187" customFormat="1" ht="15" hidden="1" thickBot="1" x14ac:dyDescent="0.35">
      <c r="B45" s="529"/>
      <c r="C45" s="393">
        <v>0</v>
      </c>
      <c r="D45" s="397" t="s">
        <v>449</v>
      </c>
      <c r="E45" s="394">
        <v>300</v>
      </c>
      <c r="F45" s="382">
        <f>C45*E45</f>
        <v>0</v>
      </c>
      <c r="H45" s="188"/>
    </row>
    <row r="46" spans="2:8" s="180" customFormat="1" ht="14.4" hidden="1" x14ac:dyDescent="0.3">
      <c r="B46" s="528" t="s">
        <v>580</v>
      </c>
      <c r="C46" s="389"/>
      <c r="D46" s="390" t="s">
        <v>579</v>
      </c>
      <c r="E46" s="395"/>
      <c r="F46" s="396"/>
      <c r="H46" s="190"/>
    </row>
    <row r="47" spans="2:8" s="187" customFormat="1" ht="28.8" hidden="1" x14ac:dyDescent="0.3">
      <c r="B47" s="530"/>
      <c r="C47" s="381">
        <v>0</v>
      </c>
      <c r="D47" s="397" t="s">
        <v>353</v>
      </c>
      <c r="E47" s="398">
        <v>25</v>
      </c>
      <c r="F47" s="382">
        <f>C47*E47</f>
        <v>0</v>
      </c>
      <c r="H47" s="188"/>
    </row>
    <row r="48" spans="2:8" s="187" customFormat="1" ht="14.4" hidden="1" x14ac:dyDescent="0.3">
      <c r="B48" s="530"/>
      <c r="C48" s="381">
        <v>0</v>
      </c>
      <c r="D48" s="397" t="s">
        <v>351</v>
      </c>
      <c r="E48" s="398">
        <v>30</v>
      </c>
      <c r="F48" s="382">
        <f>C48*E48</f>
        <v>0</v>
      </c>
      <c r="H48" s="188"/>
    </row>
    <row r="49" spans="2:8" s="187" customFormat="1" ht="14.4" hidden="1" x14ac:dyDescent="0.3">
      <c r="B49" s="530"/>
      <c r="C49" s="381">
        <v>0</v>
      </c>
      <c r="D49" s="397" t="s">
        <v>348</v>
      </c>
      <c r="E49" s="398">
        <v>3500</v>
      </c>
      <c r="F49" s="382">
        <f>C49*E49</f>
        <v>0</v>
      </c>
      <c r="H49" s="188"/>
    </row>
    <row r="50" spans="2:8" s="187" customFormat="1" ht="43.8" hidden="1" thickBot="1" x14ac:dyDescent="0.35">
      <c r="B50" s="529"/>
      <c r="C50" s="381">
        <v>0</v>
      </c>
      <c r="D50" s="397" t="s">
        <v>345</v>
      </c>
      <c r="E50" s="398">
        <v>1000</v>
      </c>
      <c r="F50" s="382">
        <f>C50*E50</f>
        <v>0</v>
      </c>
      <c r="H50" s="188"/>
    </row>
    <row r="51" spans="2:8" s="180" customFormat="1" ht="14.4" x14ac:dyDescent="0.3">
      <c r="B51" s="528" t="s">
        <v>550</v>
      </c>
      <c r="C51" s="389"/>
      <c r="D51" s="390" t="s">
        <v>372</v>
      </c>
      <c r="E51" s="395"/>
      <c r="F51" s="396"/>
      <c r="H51" s="190"/>
    </row>
    <row r="52" spans="2:8" s="187" customFormat="1" ht="43.2" hidden="1" x14ac:dyDescent="0.3">
      <c r="B52" s="530"/>
      <c r="C52" s="381">
        <v>0</v>
      </c>
      <c r="D52" s="397" t="s">
        <v>371</v>
      </c>
      <c r="E52" s="394">
        <v>7100</v>
      </c>
      <c r="F52" s="382">
        <f>C52*E52</f>
        <v>0</v>
      </c>
      <c r="H52" s="188"/>
    </row>
    <row r="53" spans="2:8" s="187" customFormat="1" ht="14.4" hidden="1" x14ac:dyDescent="0.3">
      <c r="B53" s="530"/>
      <c r="C53" s="381"/>
      <c r="D53" s="397" t="s">
        <v>369</v>
      </c>
      <c r="E53" s="399">
        <v>6000</v>
      </c>
      <c r="F53" s="382">
        <f>C53*E53</f>
        <v>0</v>
      </c>
      <c r="H53" s="188"/>
    </row>
    <row r="54" spans="2:8" s="187" customFormat="1" ht="14.4" hidden="1" x14ac:dyDescent="0.3">
      <c r="B54" s="530"/>
      <c r="C54" s="381">
        <v>0</v>
      </c>
      <c r="D54" s="397" t="s">
        <v>365</v>
      </c>
      <c r="E54" s="394">
        <v>13000</v>
      </c>
      <c r="F54" s="382">
        <f>C54*E54</f>
        <v>0</v>
      </c>
      <c r="H54" s="188"/>
    </row>
    <row r="55" spans="2:8" s="187" customFormat="1" ht="14.4" hidden="1" x14ac:dyDescent="0.3">
      <c r="B55" s="530"/>
      <c r="C55" s="381"/>
      <c r="D55" s="393" t="s">
        <v>363</v>
      </c>
      <c r="E55" s="399">
        <v>13000</v>
      </c>
      <c r="F55" s="382">
        <f>C55*E55</f>
        <v>0</v>
      </c>
      <c r="H55" s="188"/>
    </row>
    <row r="56" spans="2:8" s="180" customFormat="1" ht="15" thickBot="1" x14ac:dyDescent="0.35">
      <c r="B56" s="529"/>
      <c r="C56" s="400"/>
      <c r="D56" s="401" t="s">
        <v>578</v>
      </c>
      <c r="E56" s="402">
        <f>SUM('NED Control Plant BOM'!I109:I120)</f>
        <v>69140</v>
      </c>
      <c r="F56" s="403">
        <f>E56</f>
        <v>69140</v>
      </c>
      <c r="H56" s="181"/>
    </row>
    <row r="57" spans="2:8" s="180" customFormat="1" ht="15" thickBot="1" x14ac:dyDescent="0.35">
      <c r="B57" s="186" t="s">
        <v>577</v>
      </c>
      <c r="C57" s="404"/>
      <c r="D57" s="405">
        <v>0.1</v>
      </c>
      <c r="E57" s="406"/>
      <c r="F57" s="407">
        <f>D57*SUM(F5:F9,F11:F13,F15:F17,F19:F20,F27:F36,F38,F40:F42,F44:F45,F52:F56,F47:F50,F22:F25)</f>
        <v>150514</v>
      </c>
      <c r="H57" s="181"/>
    </row>
    <row r="58" spans="2:8" ht="13.8" thickBot="1" x14ac:dyDescent="0.35">
      <c r="B58" s="526" t="s">
        <v>574</v>
      </c>
      <c r="C58" s="527"/>
      <c r="D58" s="527"/>
      <c r="E58" s="527"/>
      <c r="F58" s="179">
        <f>SUM(F5:F9,F11:F13,F15:F17,F19:F20,F27:F36,F38,F40:F42,F44:F45,F52:F57,F47:F50,F22:F25)</f>
        <v>1655654</v>
      </c>
    </row>
    <row r="62" spans="2:8" x14ac:dyDescent="0.3">
      <c r="E62" s="175"/>
      <c r="F62" s="176">
        <f>F58-F57</f>
        <v>1505140</v>
      </c>
    </row>
    <row r="63" spans="2:8" x14ac:dyDescent="0.3">
      <c r="E63" s="175"/>
      <c r="F63" s="178">
        <f>'NED Control Plant BOM'!I150</f>
        <v>0</v>
      </c>
    </row>
    <row r="64" spans="2:8" x14ac:dyDescent="0.3">
      <c r="E64" s="175"/>
      <c r="F64" s="176">
        <f>F62-F63</f>
        <v>1505140</v>
      </c>
    </row>
    <row r="65" spans="5:8" x14ac:dyDescent="0.3">
      <c r="E65" s="175"/>
    </row>
    <row r="68" spans="5:8" x14ac:dyDescent="0.3">
      <c r="F68" s="177"/>
      <c r="H68" s="175" t="s">
        <v>576</v>
      </c>
    </row>
  </sheetData>
  <mergeCells count="13">
    <mergeCell ref="B58:E58"/>
    <mergeCell ref="B37:B38"/>
    <mergeCell ref="B51:B56"/>
    <mergeCell ref="C4:F4"/>
    <mergeCell ref="C10:F10"/>
    <mergeCell ref="B46:B50"/>
    <mergeCell ref="C14:F14"/>
    <mergeCell ref="C18:F18"/>
    <mergeCell ref="C26:F26"/>
    <mergeCell ref="B26:B36"/>
    <mergeCell ref="C21:F21"/>
    <mergeCell ref="B4:B25"/>
    <mergeCell ref="B39:B45"/>
  </mergeCells>
  <pageMargins left="0.74803149606299213" right="0.74803149606299213" top="0.98425196850393704" bottom="0.98425196850393704" header="0.51181102362204722" footer="0.51181102362204722"/>
  <pageSetup paperSize="9" scale="66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2:H68"/>
  <sheetViews>
    <sheetView showGridLines="0" zoomScaleNormal="100" workbookViewId="0">
      <selection activeCell="B58" sqref="B58:E58"/>
    </sheetView>
  </sheetViews>
  <sheetFormatPr defaultColWidth="9.21875" defaultRowHeight="13.2" x14ac:dyDescent="0.3"/>
  <cols>
    <col min="1" max="1" width="9.21875" style="175"/>
    <col min="2" max="2" width="14.5546875" style="175" customWidth="1"/>
    <col min="3" max="3" width="15.44140625" style="175" bestFit="1" customWidth="1"/>
    <col min="4" max="4" width="58.21875" style="175" customWidth="1"/>
    <col min="5" max="5" width="15.5546875" style="176" bestFit="1" customWidth="1"/>
    <col min="6" max="6" width="18" style="176" customWidth="1"/>
    <col min="7" max="7" width="9.21875" style="175"/>
    <col min="8" max="8" width="33.44140625" style="175" customWidth="1"/>
    <col min="9" max="9" width="13.44140625" style="175" customWidth="1"/>
    <col min="10" max="16384" width="9.21875" style="175"/>
  </cols>
  <sheetData>
    <row r="2" spans="2:6" ht="13.8" thickBot="1" x14ac:dyDescent="0.35">
      <c r="B2" s="197"/>
      <c r="C2" s="197"/>
      <c r="E2" s="196"/>
      <c r="F2" s="196"/>
    </row>
    <row r="3" spans="2:6" ht="13.8" thickBot="1" x14ac:dyDescent="0.35">
      <c r="B3" s="375" t="s">
        <v>586</v>
      </c>
      <c r="C3" s="374" t="s">
        <v>585</v>
      </c>
      <c r="D3" s="195" t="s">
        <v>528</v>
      </c>
      <c r="E3" s="194" t="s">
        <v>584</v>
      </c>
      <c r="F3" s="193" t="s">
        <v>574</v>
      </c>
    </row>
    <row r="4" spans="2:6" ht="12.75" hidden="1" customHeight="1" x14ac:dyDescent="0.3">
      <c r="B4" s="537" t="s">
        <v>583</v>
      </c>
      <c r="C4" s="543" t="s">
        <v>516</v>
      </c>
      <c r="D4" s="531"/>
      <c r="E4" s="531"/>
      <c r="F4" s="532"/>
    </row>
    <row r="5" spans="2:6" s="187" customFormat="1" ht="33.75" hidden="1" customHeight="1" x14ac:dyDescent="0.3">
      <c r="B5" s="538"/>
      <c r="C5" s="71">
        <v>0</v>
      </c>
      <c r="D5" s="70" t="s">
        <v>515</v>
      </c>
      <c r="E5" s="66">
        <v>109000</v>
      </c>
      <c r="F5" s="189">
        <f>C5*E5</f>
        <v>0</v>
      </c>
    </row>
    <row r="6" spans="2:6" s="187" customFormat="1" ht="33.75" hidden="1" customHeight="1" x14ac:dyDescent="0.3">
      <c r="B6" s="538"/>
      <c r="C6" s="71">
        <v>0</v>
      </c>
      <c r="D6" s="70" t="s">
        <v>513</v>
      </c>
      <c r="E6" s="66">
        <v>16000</v>
      </c>
      <c r="F6" s="189">
        <f>C6*E6</f>
        <v>0</v>
      </c>
    </row>
    <row r="7" spans="2:6" s="187" customFormat="1" ht="45" hidden="1" customHeight="1" x14ac:dyDescent="0.3">
      <c r="B7" s="538"/>
      <c r="C7" s="71">
        <v>0</v>
      </c>
      <c r="D7" s="70" t="s">
        <v>511</v>
      </c>
      <c r="E7" s="66">
        <v>1100</v>
      </c>
      <c r="F7" s="189">
        <f>C7*E7</f>
        <v>0</v>
      </c>
    </row>
    <row r="8" spans="2:6" s="187" customFormat="1" ht="56.25" hidden="1" customHeight="1" x14ac:dyDescent="0.3">
      <c r="B8" s="538"/>
      <c r="C8" s="71">
        <v>0</v>
      </c>
      <c r="D8" s="70" t="s">
        <v>510</v>
      </c>
      <c r="E8" s="66">
        <v>29000</v>
      </c>
      <c r="F8" s="189">
        <f>C8*E8</f>
        <v>0</v>
      </c>
    </row>
    <row r="9" spans="2:6" s="187" customFormat="1" ht="33.75" hidden="1" customHeight="1" x14ac:dyDescent="0.3">
      <c r="B9" s="538"/>
      <c r="C9" s="71">
        <v>0</v>
      </c>
      <c r="D9" s="70" t="s">
        <v>508</v>
      </c>
      <c r="E9" s="66">
        <v>15000</v>
      </c>
      <c r="F9" s="189">
        <f>C9*E9</f>
        <v>0</v>
      </c>
    </row>
    <row r="10" spans="2:6" s="180" customFormat="1" ht="12.75" hidden="1" customHeight="1" x14ac:dyDescent="0.3">
      <c r="B10" s="538"/>
      <c r="C10" s="544" t="s">
        <v>506</v>
      </c>
      <c r="D10" s="533"/>
      <c r="E10" s="533"/>
      <c r="F10" s="534"/>
    </row>
    <row r="11" spans="2:6" s="187" customFormat="1" ht="22.5" hidden="1" customHeight="1" x14ac:dyDescent="0.3">
      <c r="B11" s="538"/>
      <c r="C11" s="71">
        <v>0</v>
      </c>
      <c r="D11" s="70" t="s">
        <v>176</v>
      </c>
      <c r="E11" s="66">
        <v>50000</v>
      </c>
      <c r="F11" s="189">
        <f>C11*E11</f>
        <v>0</v>
      </c>
    </row>
    <row r="12" spans="2:6" s="187" customFormat="1" ht="68.25" hidden="1" customHeight="1" x14ac:dyDescent="0.3">
      <c r="B12" s="538"/>
      <c r="C12" s="71">
        <v>0</v>
      </c>
      <c r="D12" s="70" t="s">
        <v>504</v>
      </c>
      <c r="E12" s="132">
        <v>1800</v>
      </c>
      <c r="F12" s="189">
        <f>C12*E12</f>
        <v>0</v>
      </c>
    </row>
    <row r="13" spans="2:6" s="187" customFormat="1" ht="45" hidden="1" customHeight="1" x14ac:dyDescent="0.3">
      <c r="B13" s="538"/>
      <c r="C13" s="71">
        <v>0</v>
      </c>
      <c r="D13" s="70" t="s">
        <v>501</v>
      </c>
      <c r="E13" s="66">
        <v>6135</v>
      </c>
      <c r="F13" s="189">
        <f>C13*E13</f>
        <v>0</v>
      </c>
    </row>
    <row r="14" spans="2:6" s="180" customFormat="1" ht="12.75" hidden="1" customHeight="1" x14ac:dyDescent="0.3">
      <c r="B14" s="538"/>
      <c r="C14" s="544" t="s">
        <v>498</v>
      </c>
      <c r="D14" s="533"/>
      <c r="E14" s="533"/>
      <c r="F14" s="534"/>
    </row>
    <row r="15" spans="2:6" s="187" customFormat="1" ht="22.5" hidden="1" customHeight="1" x14ac:dyDescent="0.3">
      <c r="B15" s="538"/>
      <c r="C15" s="71">
        <v>0</v>
      </c>
      <c r="D15" s="70" t="s">
        <v>497</v>
      </c>
      <c r="E15" s="66">
        <v>20500</v>
      </c>
      <c r="F15" s="189">
        <f>C15*E15</f>
        <v>0</v>
      </c>
    </row>
    <row r="16" spans="2:6" s="187" customFormat="1" ht="22.5" hidden="1" customHeight="1" x14ac:dyDescent="0.3">
      <c r="B16" s="538"/>
      <c r="C16" s="71">
        <v>0</v>
      </c>
      <c r="D16" s="70" t="s">
        <v>494</v>
      </c>
      <c r="E16" s="66">
        <v>2000</v>
      </c>
      <c r="F16" s="189">
        <f>C16*E16</f>
        <v>0</v>
      </c>
    </row>
    <row r="17" spans="2:8" s="187" customFormat="1" ht="12.75" hidden="1" customHeight="1" x14ac:dyDescent="0.3">
      <c r="B17" s="538"/>
      <c r="C17" s="71">
        <v>0</v>
      </c>
      <c r="D17" s="70" t="s">
        <v>486</v>
      </c>
      <c r="E17" s="66">
        <v>13500</v>
      </c>
      <c r="F17" s="189">
        <f>C17*E17</f>
        <v>0</v>
      </c>
    </row>
    <row r="18" spans="2:8" s="180" customFormat="1" ht="12.75" hidden="1" customHeight="1" x14ac:dyDescent="0.3">
      <c r="B18" s="538"/>
      <c r="C18" s="544" t="s">
        <v>490</v>
      </c>
      <c r="D18" s="533"/>
      <c r="E18" s="533"/>
      <c r="F18" s="534"/>
    </row>
    <row r="19" spans="2:8" s="187" customFormat="1" ht="22.5" hidden="1" customHeight="1" x14ac:dyDescent="0.3">
      <c r="B19" s="538"/>
      <c r="C19" s="71">
        <v>0</v>
      </c>
      <c r="D19" s="70" t="s">
        <v>489</v>
      </c>
      <c r="E19" s="66">
        <v>30400</v>
      </c>
      <c r="F19" s="189">
        <f>C19*E19</f>
        <v>0</v>
      </c>
    </row>
    <row r="20" spans="2:8" s="187" customFormat="1" ht="13.5" hidden="1" customHeight="1" x14ac:dyDescent="0.3">
      <c r="B20" s="538"/>
      <c r="C20" s="71">
        <v>0</v>
      </c>
      <c r="D20" s="70" t="s">
        <v>486</v>
      </c>
      <c r="E20" s="66">
        <v>13500</v>
      </c>
      <c r="F20" s="189">
        <f>C20*E20</f>
        <v>0</v>
      </c>
    </row>
    <row r="21" spans="2:8" s="180" customFormat="1" ht="13.5" customHeight="1" x14ac:dyDescent="0.3">
      <c r="B21" s="538"/>
      <c r="C21" s="544" t="s">
        <v>322</v>
      </c>
      <c r="D21" s="533"/>
      <c r="E21" s="533"/>
      <c r="F21" s="534"/>
    </row>
    <row r="22" spans="2:8" s="321" customFormat="1" ht="13.5" customHeight="1" x14ac:dyDescent="0.3">
      <c r="B22" s="538"/>
      <c r="C22" s="322">
        <v>2</v>
      </c>
      <c r="D22" s="319" t="s">
        <v>768</v>
      </c>
      <c r="E22" s="320">
        <f>'NED Control Plant BOM'!H54</f>
        <v>700000</v>
      </c>
      <c r="F22" s="320">
        <f>C22*E22</f>
        <v>1400000</v>
      </c>
    </row>
    <row r="23" spans="2:8" s="321" customFormat="1" ht="13.5" customHeight="1" x14ac:dyDescent="0.3">
      <c r="B23" s="538"/>
      <c r="C23" s="376">
        <v>2</v>
      </c>
      <c r="D23" s="377" t="s">
        <v>13</v>
      </c>
      <c r="E23" s="378">
        <v>15000</v>
      </c>
      <c r="F23" s="380">
        <f t="shared" ref="F23:F25" si="0">C23*E23</f>
        <v>30000</v>
      </c>
    </row>
    <row r="24" spans="2:8" s="321" customFormat="1" ht="13.5" customHeight="1" thickBot="1" x14ac:dyDescent="0.35">
      <c r="B24" s="538"/>
      <c r="C24" s="376"/>
      <c r="D24" s="377"/>
      <c r="E24" s="378"/>
      <c r="F24" s="380"/>
    </row>
    <row r="25" spans="2:8" s="187" customFormat="1" ht="13.5" hidden="1" customHeight="1" thickBot="1" x14ac:dyDescent="0.35">
      <c r="B25" s="539"/>
      <c r="C25" s="381">
        <v>0</v>
      </c>
      <c r="D25" s="310" t="s">
        <v>323</v>
      </c>
      <c r="E25" s="379">
        <v>817</v>
      </c>
      <c r="F25" s="382">
        <f t="shared" si="0"/>
        <v>0</v>
      </c>
    </row>
    <row r="26" spans="2:8" ht="12.75" hidden="1" customHeight="1" x14ac:dyDescent="0.3">
      <c r="B26" s="528" t="s">
        <v>483</v>
      </c>
      <c r="C26" s="545" t="s">
        <v>482</v>
      </c>
      <c r="D26" s="535"/>
      <c r="E26" s="535"/>
      <c r="F26" s="536"/>
      <c r="H26" s="192"/>
    </row>
    <row r="27" spans="2:8" s="187" customFormat="1" ht="12.75" hidden="1" customHeight="1" x14ac:dyDescent="0.3">
      <c r="B27" s="530"/>
      <c r="C27" s="383">
        <v>0</v>
      </c>
      <c r="D27" s="384" t="s">
        <v>481</v>
      </c>
      <c r="E27" s="385">
        <v>7000</v>
      </c>
      <c r="F27" s="382">
        <f t="shared" ref="F27:F36" si="1">C27*E27</f>
        <v>0</v>
      </c>
      <c r="H27" s="191"/>
    </row>
    <row r="28" spans="2:8" s="187" customFormat="1" ht="12.75" hidden="1" customHeight="1" x14ac:dyDescent="0.3">
      <c r="B28" s="530"/>
      <c r="C28" s="383">
        <v>0</v>
      </c>
      <c r="D28" s="384" t="s">
        <v>478</v>
      </c>
      <c r="E28" s="385">
        <v>4000</v>
      </c>
      <c r="F28" s="382">
        <f t="shared" si="1"/>
        <v>0</v>
      </c>
      <c r="H28" s="191"/>
    </row>
    <row r="29" spans="2:8" s="187" customFormat="1" ht="12.75" hidden="1" customHeight="1" x14ac:dyDescent="0.3">
      <c r="B29" s="530"/>
      <c r="C29" s="383">
        <v>0</v>
      </c>
      <c r="D29" s="384" t="s">
        <v>476</v>
      </c>
      <c r="E29" s="385">
        <v>3000</v>
      </c>
      <c r="F29" s="382">
        <f t="shared" si="1"/>
        <v>0</v>
      </c>
      <c r="H29" s="191"/>
    </row>
    <row r="30" spans="2:8" s="187" customFormat="1" ht="12.75" hidden="1" customHeight="1" x14ac:dyDescent="0.3">
      <c r="B30" s="530"/>
      <c r="C30" s="383">
        <v>0</v>
      </c>
      <c r="D30" s="386" t="s">
        <v>474</v>
      </c>
      <c r="E30" s="387">
        <v>4000</v>
      </c>
      <c r="F30" s="382">
        <f t="shared" si="1"/>
        <v>0</v>
      </c>
      <c r="H30" s="191"/>
    </row>
    <row r="31" spans="2:8" s="187" customFormat="1" ht="12.75" hidden="1" customHeight="1" x14ac:dyDescent="0.3">
      <c r="B31" s="530"/>
      <c r="C31" s="383">
        <v>0</v>
      </c>
      <c r="D31" s="386" t="s">
        <v>582</v>
      </c>
      <c r="E31" s="385">
        <v>9000</v>
      </c>
      <c r="F31" s="382">
        <f t="shared" si="1"/>
        <v>0</v>
      </c>
      <c r="H31" s="191"/>
    </row>
    <row r="32" spans="2:8" s="187" customFormat="1" ht="12.75" hidden="1" customHeight="1" x14ac:dyDescent="0.3">
      <c r="B32" s="530"/>
      <c r="C32" s="384">
        <v>0</v>
      </c>
      <c r="D32" s="386" t="s">
        <v>468</v>
      </c>
      <c r="E32" s="385">
        <v>5</v>
      </c>
      <c r="F32" s="382">
        <f t="shared" si="1"/>
        <v>0</v>
      </c>
      <c r="H32" s="191"/>
    </row>
    <row r="33" spans="2:8" s="187" customFormat="1" ht="12.75" hidden="1" customHeight="1" x14ac:dyDescent="0.3">
      <c r="B33" s="530"/>
      <c r="C33" s="384">
        <v>0</v>
      </c>
      <c r="D33" s="384" t="s">
        <v>32</v>
      </c>
      <c r="E33" s="385">
        <v>9500</v>
      </c>
      <c r="F33" s="382">
        <f t="shared" si="1"/>
        <v>0</v>
      </c>
      <c r="H33" s="191"/>
    </row>
    <row r="34" spans="2:8" s="187" customFormat="1" ht="12.75" hidden="1" customHeight="1" x14ac:dyDescent="0.3">
      <c r="B34" s="530"/>
      <c r="C34" s="383">
        <v>0</v>
      </c>
      <c r="D34" s="384" t="s">
        <v>462</v>
      </c>
      <c r="E34" s="385">
        <v>100</v>
      </c>
      <c r="F34" s="382">
        <f t="shared" si="1"/>
        <v>0</v>
      </c>
      <c r="H34" s="191"/>
    </row>
    <row r="35" spans="2:8" s="187" customFormat="1" ht="12.75" hidden="1" customHeight="1" x14ac:dyDescent="0.3">
      <c r="B35" s="530"/>
      <c r="C35" s="383">
        <v>0</v>
      </c>
      <c r="D35" s="384" t="s">
        <v>461</v>
      </c>
      <c r="E35" s="385">
        <v>70</v>
      </c>
      <c r="F35" s="382">
        <f t="shared" si="1"/>
        <v>0</v>
      </c>
      <c r="H35" s="191"/>
    </row>
    <row r="36" spans="2:8" s="187" customFormat="1" ht="12.75" hidden="1" customHeight="1" thickBot="1" x14ac:dyDescent="0.35">
      <c r="B36" s="529"/>
      <c r="C36" s="383">
        <v>0</v>
      </c>
      <c r="D36" s="384" t="s">
        <v>459</v>
      </c>
      <c r="E36" s="388">
        <v>5</v>
      </c>
      <c r="F36" s="382">
        <f t="shared" si="1"/>
        <v>0</v>
      </c>
      <c r="H36" s="191"/>
    </row>
    <row r="37" spans="2:8" s="180" customFormat="1" ht="12.75" customHeight="1" x14ac:dyDescent="0.3">
      <c r="B37" s="528" t="s">
        <v>447</v>
      </c>
      <c r="C37" s="389"/>
      <c r="D37" s="390" t="s">
        <v>59</v>
      </c>
      <c r="E37" s="391"/>
      <c r="F37" s="392"/>
      <c r="H37" s="190"/>
    </row>
    <row r="38" spans="2:8" s="321" customFormat="1" ht="13.5" customHeight="1" thickBot="1" x14ac:dyDescent="0.35">
      <c r="B38" s="529"/>
      <c r="C38" s="455">
        <v>1</v>
      </c>
      <c r="D38" s="456" t="s">
        <v>755</v>
      </c>
      <c r="E38" s="457">
        <f>'NED Control Plant BOM'!H88</f>
        <v>6000</v>
      </c>
      <c r="F38" s="458">
        <f>C38*E38</f>
        <v>6000</v>
      </c>
      <c r="H38" s="454"/>
    </row>
    <row r="39" spans="2:8" s="180" customFormat="1" ht="12.75" hidden="1" customHeight="1" x14ac:dyDescent="0.3">
      <c r="B39" s="528" t="s">
        <v>457</v>
      </c>
      <c r="C39" s="389"/>
      <c r="D39" s="390" t="s">
        <v>581</v>
      </c>
      <c r="E39" s="395"/>
      <c r="F39" s="396"/>
      <c r="H39" s="190"/>
    </row>
    <row r="40" spans="2:8" s="187" customFormat="1" ht="12.75" hidden="1" customHeight="1" x14ac:dyDescent="0.3">
      <c r="B40" s="530"/>
      <c r="C40" s="393">
        <v>0</v>
      </c>
      <c r="D40" s="397" t="s">
        <v>455</v>
      </c>
      <c r="E40" s="394">
        <v>655</v>
      </c>
      <c r="F40" s="382">
        <f>C40*E40</f>
        <v>0</v>
      </c>
      <c r="H40" s="188"/>
    </row>
    <row r="41" spans="2:8" s="187" customFormat="1" ht="12.75" hidden="1" customHeight="1" x14ac:dyDescent="0.3">
      <c r="B41" s="530"/>
      <c r="C41" s="393">
        <v>0</v>
      </c>
      <c r="D41" s="397" t="s">
        <v>126</v>
      </c>
      <c r="E41" s="394">
        <v>700</v>
      </c>
      <c r="F41" s="382">
        <f>C41*E41</f>
        <v>0</v>
      </c>
      <c r="H41" s="188"/>
    </row>
    <row r="42" spans="2:8" s="187" customFormat="1" ht="12.75" hidden="1" customHeight="1" x14ac:dyDescent="0.3">
      <c r="B42" s="530"/>
      <c r="C42" s="393">
        <v>0</v>
      </c>
      <c r="D42" s="393" t="s">
        <v>454</v>
      </c>
      <c r="E42" s="394">
        <v>16700</v>
      </c>
      <c r="F42" s="382">
        <f>C42*E42</f>
        <v>0</v>
      </c>
      <c r="H42" s="188"/>
    </row>
    <row r="43" spans="2:8" s="180" customFormat="1" ht="12.75" hidden="1" customHeight="1" x14ac:dyDescent="0.3">
      <c r="B43" s="530"/>
      <c r="C43" s="389"/>
      <c r="D43" s="390" t="s">
        <v>451</v>
      </c>
      <c r="E43" s="395"/>
      <c r="F43" s="396"/>
      <c r="H43" s="190"/>
    </row>
    <row r="44" spans="2:8" s="187" customFormat="1" ht="12.75" hidden="1" customHeight="1" x14ac:dyDescent="0.3">
      <c r="B44" s="530"/>
      <c r="C44" s="393">
        <v>0</v>
      </c>
      <c r="D44" s="397" t="s">
        <v>450</v>
      </c>
      <c r="E44" s="394">
        <v>1000</v>
      </c>
      <c r="F44" s="382">
        <f>C44*E44</f>
        <v>0</v>
      </c>
      <c r="H44" s="188"/>
    </row>
    <row r="45" spans="2:8" s="187" customFormat="1" ht="13.5" hidden="1" customHeight="1" thickBot="1" x14ac:dyDescent="0.35">
      <c r="B45" s="529"/>
      <c r="C45" s="393">
        <v>0</v>
      </c>
      <c r="D45" s="397" t="s">
        <v>449</v>
      </c>
      <c r="E45" s="394">
        <v>300</v>
      </c>
      <c r="F45" s="382">
        <f>C45*E45</f>
        <v>0</v>
      </c>
      <c r="H45" s="188"/>
    </row>
    <row r="46" spans="2:8" s="180" customFormat="1" ht="12.75" hidden="1" customHeight="1" x14ac:dyDescent="0.3">
      <c r="B46" s="528" t="s">
        <v>580</v>
      </c>
      <c r="C46" s="389"/>
      <c r="D46" s="390" t="s">
        <v>579</v>
      </c>
      <c r="E46" s="395"/>
      <c r="F46" s="396"/>
      <c r="H46" s="190"/>
    </row>
    <row r="47" spans="2:8" s="187" customFormat="1" ht="12.75" hidden="1" customHeight="1" x14ac:dyDescent="0.3">
      <c r="B47" s="530"/>
      <c r="C47" s="381">
        <v>0</v>
      </c>
      <c r="D47" s="397" t="s">
        <v>353</v>
      </c>
      <c r="E47" s="398">
        <v>25</v>
      </c>
      <c r="F47" s="382">
        <f>C47*E47</f>
        <v>0</v>
      </c>
      <c r="H47" s="188"/>
    </row>
    <row r="48" spans="2:8" s="187" customFormat="1" ht="12.75" hidden="1" customHeight="1" x14ac:dyDescent="0.3">
      <c r="B48" s="530"/>
      <c r="C48" s="381">
        <v>0</v>
      </c>
      <c r="D48" s="397" t="s">
        <v>351</v>
      </c>
      <c r="E48" s="398">
        <v>30</v>
      </c>
      <c r="F48" s="382">
        <f>C48*E48</f>
        <v>0</v>
      </c>
      <c r="H48" s="188"/>
    </row>
    <row r="49" spans="2:8" s="187" customFormat="1" ht="12.75" hidden="1" customHeight="1" x14ac:dyDescent="0.3">
      <c r="B49" s="530"/>
      <c r="C49" s="381">
        <v>0</v>
      </c>
      <c r="D49" s="397" t="s">
        <v>348</v>
      </c>
      <c r="E49" s="398">
        <v>3500</v>
      </c>
      <c r="F49" s="382">
        <f>C49*E49</f>
        <v>0</v>
      </c>
      <c r="H49" s="188"/>
    </row>
    <row r="50" spans="2:8" s="187" customFormat="1" ht="34.5" hidden="1" customHeight="1" thickBot="1" x14ac:dyDescent="0.35">
      <c r="B50" s="529"/>
      <c r="C50" s="381">
        <v>0</v>
      </c>
      <c r="D50" s="397" t="s">
        <v>345</v>
      </c>
      <c r="E50" s="398">
        <v>1000</v>
      </c>
      <c r="F50" s="382">
        <f>C50*E50</f>
        <v>0</v>
      </c>
      <c r="H50" s="188"/>
    </row>
    <row r="51" spans="2:8" s="180" customFormat="1" ht="12.75" customHeight="1" x14ac:dyDescent="0.3">
      <c r="B51" s="528" t="s">
        <v>550</v>
      </c>
      <c r="C51" s="389"/>
      <c r="D51" s="390" t="s">
        <v>372</v>
      </c>
      <c r="E51" s="395"/>
      <c r="F51" s="396"/>
      <c r="H51" s="190"/>
    </row>
    <row r="52" spans="2:8" s="187" customFormat="1" ht="33.75" hidden="1" customHeight="1" x14ac:dyDescent="0.3">
      <c r="B52" s="530"/>
      <c r="C52" s="381">
        <v>0</v>
      </c>
      <c r="D52" s="397" t="s">
        <v>371</v>
      </c>
      <c r="E52" s="394">
        <v>7100</v>
      </c>
      <c r="F52" s="382">
        <f>C52*E52</f>
        <v>0</v>
      </c>
      <c r="H52" s="188"/>
    </row>
    <row r="53" spans="2:8" s="187" customFormat="1" ht="12.75" hidden="1" customHeight="1" x14ac:dyDescent="0.3">
      <c r="B53" s="530"/>
      <c r="C53" s="381"/>
      <c r="D53" s="397" t="s">
        <v>369</v>
      </c>
      <c r="E53" s="399">
        <v>6000</v>
      </c>
      <c r="F53" s="382">
        <f>C53*E53</f>
        <v>0</v>
      </c>
      <c r="H53" s="188"/>
    </row>
    <row r="54" spans="2:8" s="187" customFormat="1" ht="12.75" hidden="1" customHeight="1" x14ac:dyDescent="0.3">
      <c r="B54" s="530"/>
      <c r="C54" s="381">
        <v>0</v>
      </c>
      <c r="D54" s="397" t="s">
        <v>365</v>
      </c>
      <c r="E54" s="394">
        <v>13000</v>
      </c>
      <c r="F54" s="382">
        <f>C54*E54</f>
        <v>0</v>
      </c>
      <c r="H54" s="188"/>
    </row>
    <row r="55" spans="2:8" s="187" customFormat="1" ht="12.75" hidden="1" customHeight="1" x14ac:dyDescent="0.3">
      <c r="B55" s="530"/>
      <c r="C55" s="381"/>
      <c r="D55" s="393" t="s">
        <v>363</v>
      </c>
      <c r="E55" s="399">
        <v>13000</v>
      </c>
      <c r="F55" s="382">
        <f>C55*E55</f>
        <v>0</v>
      </c>
      <c r="H55" s="188"/>
    </row>
    <row r="56" spans="2:8" s="180" customFormat="1" ht="15" thickBot="1" x14ac:dyDescent="0.35">
      <c r="B56" s="529"/>
      <c r="C56" s="400"/>
      <c r="D56" s="401" t="s">
        <v>578</v>
      </c>
      <c r="E56" s="402">
        <f>SUM('NED Control Plant BOM'!I109:I120)</f>
        <v>69140</v>
      </c>
      <c r="F56" s="403">
        <f>E56</f>
        <v>69140</v>
      </c>
      <c r="H56" s="181"/>
    </row>
    <row r="57" spans="2:8" s="180" customFormat="1" ht="13.5" customHeight="1" thickBot="1" x14ac:dyDescent="0.35">
      <c r="B57" s="186" t="s">
        <v>577</v>
      </c>
      <c r="C57" s="185"/>
      <c r="D57" s="184">
        <v>0</v>
      </c>
      <c r="E57" s="183"/>
      <c r="F57" s="182">
        <f>D57*SUM(F5:F9,F11:F13,F15:F17,F19:F20,F27:F36,F38,F40:F42,F44:F45,F52:F56,F47:F50,F22:F25)</f>
        <v>0</v>
      </c>
      <c r="H57" s="181"/>
    </row>
    <row r="58" spans="2:8" ht="13.8" thickBot="1" x14ac:dyDescent="0.35">
      <c r="B58" s="540" t="s">
        <v>574</v>
      </c>
      <c r="C58" s="541"/>
      <c r="D58" s="541"/>
      <c r="E58" s="542"/>
      <c r="F58" s="179">
        <f>SUM(F5:F9,F11:F13,F15:F17,F19:F20,F27:F36,F38,F40:F42,F44:F45,F52:F57,F47:F50,F22:F25)</f>
        <v>1505140</v>
      </c>
    </row>
    <row r="62" spans="2:8" x14ac:dyDescent="0.3">
      <c r="E62" s="175"/>
      <c r="F62" s="176">
        <f>F58-F57</f>
        <v>1505140</v>
      </c>
    </row>
    <row r="63" spans="2:8" x14ac:dyDescent="0.3">
      <c r="E63" s="175"/>
      <c r="F63" s="178">
        <f>'NED Control Plant BOM'!I150</f>
        <v>0</v>
      </c>
    </row>
    <row r="64" spans="2:8" x14ac:dyDescent="0.3">
      <c r="E64" s="175"/>
      <c r="F64" s="176">
        <f>F62-F63</f>
        <v>1505140</v>
      </c>
    </row>
    <row r="65" spans="5:8" x14ac:dyDescent="0.3">
      <c r="E65" s="175"/>
    </row>
    <row r="68" spans="5:8" x14ac:dyDescent="0.3">
      <c r="F68" s="177"/>
      <c r="H68" s="175" t="s">
        <v>576</v>
      </c>
    </row>
  </sheetData>
  <mergeCells count="13">
    <mergeCell ref="B58:E58"/>
    <mergeCell ref="C4:F4"/>
    <mergeCell ref="C10:F10"/>
    <mergeCell ref="C14:F14"/>
    <mergeCell ref="C18:F18"/>
    <mergeCell ref="B4:B25"/>
    <mergeCell ref="C21:F21"/>
    <mergeCell ref="B26:B36"/>
    <mergeCell ref="C26:F26"/>
    <mergeCell ref="B37:B38"/>
    <mergeCell ref="B39:B45"/>
    <mergeCell ref="B46:B50"/>
    <mergeCell ref="B51:B56"/>
  </mergeCells>
  <pageMargins left="0.75" right="0.75" top="1" bottom="1" header="0.5" footer="0.5"/>
  <pageSetup paperSize="9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8:E15"/>
  <sheetViews>
    <sheetView showGridLines="0" workbookViewId="0">
      <selection activeCell="E9" sqref="B8:E9"/>
    </sheetView>
  </sheetViews>
  <sheetFormatPr defaultColWidth="9.21875" defaultRowHeight="13.2" x14ac:dyDescent="0.25"/>
  <cols>
    <col min="1" max="1" width="9.21875" style="1"/>
    <col min="2" max="2" width="16.5546875" style="1" bestFit="1" customWidth="1"/>
    <col min="3" max="3" width="12" style="1" bestFit="1" customWidth="1"/>
    <col min="4" max="4" width="13.77734375" style="1" bestFit="1" customWidth="1"/>
    <col min="5" max="5" width="15.44140625" style="1" bestFit="1" customWidth="1"/>
    <col min="6" max="16384" width="9.21875" style="1"/>
  </cols>
  <sheetData>
    <row r="8" spans="1:5" x14ac:dyDescent="0.25">
      <c r="B8" s="265" t="s">
        <v>668</v>
      </c>
      <c r="C8" s="265" t="s">
        <v>667</v>
      </c>
      <c r="D8" s="265" t="s">
        <v>666</v>
      </c>
      <c r="E8" s="265" t="s">
        <v>665</v>
      </c>
    </row>
    <row r="9" spans="1:5" x14ac:dyDescent="0.25">
      <c r="B9" s="265" t="s">
        <v>664</v>
      </c>
      <c r="C9" s="265">
        <f>SUM(C12:C15)</f>
        <v>192</v>
      </c>
      <c r="D9" s="265">
        <f>SUM(D12:D15)</f>
        <v>64</v>
      </c>
      <c r="E9" s="265">
        <f>SUM(E12:E15)</f>
        <v>32</v>
      </c>
    </row>
    <row r="12" spans="1:5" x14ac:dyDescent="0.25">
      <c r="A12" s="264">
        <v>0</v>
      </c>
      <c r="B12" s="155" t="s">
        <v>663</v>
      </c>
      <c r="C12" s="155">
        <f>16*A12</f>
        <v>0</v>
      </c>
      <c r="D12" s="155">
        <f>8*A12</f>
        <v>0</v>
      </c>
      <c r="E12" s="155">
        <f>16*A12</f>
        <v>0</v>
      </c>
    </row>
    <row r="13" spans="1:5" s="155" customFormat="1" x14ac:dyDescent="0.25">
      <c r="A13" s="243">
        <v>3</v>
      </c>
      <c r="B13" s="223" t="s">
        <v>662</v>
      </c>
      <c r="C13" s="155">
        <f>A13*64</f>
        <v>192</v>
      </c>
    </row>
    <row r="14" spans="1:5" x14ac:dyDescent="0.25">
      <c r="A14" s="264">
        <v>2</v>
      </c>
      <c r="B14" s="223" t="s">
        <v>661</v>
      </c>
      <c r="D14" s="1">
        <f>A14*32</f>
        <v>64</v>
      </c>
    </row>
    <row r="15" spans="1:5" x14ac:dyDescent="0.25">
      <c r="A15" s="264">
        <v>1</v>
      </c>
      <c r="B15" s="223" t="s">
        <v>660</v>
      </c>
      <c r="E15" s="1">
        <f>A15*32</f>
        <v>32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3:H44"/>
  <sheetViews>
    <sheetView showGridLines="0" zoomScale="85" zoomScaleNormal="85" workbookViewId="0">
      <selection activeCell="B4" sqref="B4:F39"/>
    </sheetView>
  </sheetViews>
  <sheetFormatPr defaultColWidth="9.21875" defaultRowHeight="13.2" x14ac:dyDescent="0.25"/>
  <cols>
    <col min="1" max="1" width="9.21875" style="155"/>
    <col min="2" max="2" width="40.5546875" style="155" customWidth="1"/>
    <col min="3" max="3" width="3" style="155" hidden="1" customWidth="1"/>
    <col min="4" max="4" width="14.77734375" style="155" bestFit="1" customWidth="1"/>
    <col min="5" max="5" width="14.77734375" style="222" bestFit="1" customWidth="1"/>
    <col min="6" max="6" width="13.21875" style="155" bestFit="1" customWidth="1"/>
    <col min="7" max="7" width="11.21875" style="155" customWidth="1"/>
    <col min="8" max="16384" width="9.21875" style="155"/>
  </cols>
  <sheetData>
    <row r="3" spans="1:8" s="262" customFormat="1" ht="13.8" thickBot="1" x14ac:dyDescent="0.3">
      <c r="E3" s="263"/>
    </row>
    <row r="4" spans="1:8" x14ac:dyDescent="0.25">
      <c r="A4" s="262"/>
      <c r="B4" s="564" t="s">
        <v>659</v>
      </c>
      <c r="C4" s="565"/>
      <c r="D4" s="566"/>
      <c r="E4" s="566" t="s">
        <v>658</v>
      </c>
      <c r="F4" s="567"/>
    </row>
    <row r="5" spans="1:8" x14ac:dyDescent="0.25">
      <c r="B5" s="559" t="s">
        <v>657</v>
      </c>
      <c r="C5" s="560"/>
      <c r="D5" s="561"/>
      <c r="E5" s="562">
        <f>SUM(E6:E8)</f>
        <v>1655654</v>
      </c>
      <c r="F5" s="563"/>
    </row>
    <row r="6" spans="1:8" x14ac:dyDescent="0.25">
      <c r="B6" s="574" t="s">
        <v>656</v>
      </c>
      <c r="C6" s="575"/>
      <c r="D6" s="576"/>
      <c r="E6" s="241">
        <f>Materials!F58</f>
        <v>1655654</v>
      </c>
      <c r="F6" s="234"/>
    </row>
    <row r="7" spans="1:8" s="243" customFormat="1" ht="12.75" hidden="1" customHeight="1" x14ac:dyDescent="0.25">
      <c r="B7" s="571" t="s">
        <v>655</v>
      </c>
      <c r="C7" s="572"/>
      <c r="D7" s="573"/>
      <c r="E7" s="245">
        <v>0</v>
      </c>
      <c r="F7" s="244"/>
    </row>
    <row r="8" spans="1:8" s="243" customFormat="1" ht="12.75" hidden="1" customHeight="1" x14ac:dyDescent="0.25">
      <c r="B8" s="571" t="s">
        <v>654</v>
      </c>
      <c r="C8" s="572"/>
      <c r="D8" s="573"/>
      <c r="E8" s="245">
        <v>0</v>
      </c>
      <c r="F8" s="244"/>
    </row>
    <row r="9" spans="1:8" x14ac:dyDescent="0.25">
      <c r="B9" s="559" t="s">
        <v>653</v>
      </c>
      <c r="C9" s="560"/>
      <c r="D9" s="561"/>
      <c r="E9" s="562">
        <f>E16+E10+E28+E32</f>
        <v>2068308.6</v>
      </c>
      <c r="F9" s="563"/>
    </row>
    <row r="10" spans="1:8" x14ac:dyDescent="0.25">
      <c r="B10" s="261" t="s">
        <v>652</v>
      </c>
      <c r="C10" s="260"/>
      <c r="D10" s="259"/>
      <c r="E10" s="258">
        <f>SUM(D11:D15)</f>
        <v>307274.59999999998</v>
      </c>
      <c r="F10" s="257"/>
      <c r="G10" s="249"/>
      <c r="H10" s="249"/>
    </row>
    <row r="11" spans="1:8" x14ac:dyDescent="0.25">
      <c r="B11" s="256" t="s">
        <v>651</v>
      </c>
      <c r="C11" s="254"/>
      <c r="D11" s="242">
        <f>'CP FEES'!G58</f>
        <v>307274.59999999998</v>
      </c>
      <c r="E11" s="241"/>
      <c r="F11" s="234"/>
      <c r="G11" s="249"/>
      <c r="H11" s="249"/>
    </row>
    <row r="12" spans="1:8" x14ac:dyDescent="0.25">
      <c r="B12" s="256" t="s">
        <v>737</v>
      </c>
      <c r="C12" s="254"/>
      <c r="D12" s="242">
        <v>0</v>
      </c>
      <c r="E12" s="241"/>
      <c r="F12" s="234"/>
      <c r="G12" s="249"/>
      <c r="H12" s="249"/>
    </row>
    <row r="13" spans="1:8" x14ac:dyDescent="0.25">
      <c r="B13" s="256" t="s">
        <v>739</v>
      </c>
      <c r="C13" s="254"/>
      <c r="D13" s="242">
        <v>0</v>
      </c>
      <c r="E13" s="241"/>
      <c r="F13" s="234"/>
      <c r="G13" s="249"/>
      <c r="H13" s="249"/>
    </row>
    <row r="14" spans="1:8" s="243" customFormat="1" ht="12.75" hidden="1" customHeight="1" x14ac:dyDescent="0.25">
      <c r="B14" s="255" t="s">
        <v>650</v>
      </c>
      <c r="C14" s="324"/>
      <c r="D14" s="246">
        <v>0</v>
      </c>
      <c r="E14" s="245"/>
      <c r="F14" s="244"/>
      <c r="G14" s="249"/>
      <c r="H14" s="249"/>
    </row>
    <row r="15" spans="1:8" s="243" customFormat="1" ht="12.75" hidden="1" customHeight="1" x14ac:dyDescent="0.25">
      <c r="B15" s="255" t="s">
        <v>649</v>
      </c>
      <c r="C15" s="324"/>
      <c r="D15" s="246">
        <v>0</v>
      </c>
      <c r="E15" s="245"/>
      <c r="F15" s="244"/>
      <c r="G15" s="249"/>
      <c r="H15" s="249"/>
    </row>
    <row r="16" spans="1:8" x14ac:dyDescent="0.25">
      <c r="B16" s="568" t="s">
        <v>648</v>
      </c>
      <c r="C16" s="569"/>
      <c r="D16" s="570"/>
      <c r="E16" s="253">
        <f>SUM(D17:D27)</f>
        <v>65000</v>
      </c>
      <c r="F16" s="239"/>
      <c r="G16" s="249"/>
      <c r="H16" s="249"/>
    </row>
    <row r="17" spans="1:8" x14ac:dyDescent="0.25">
      <c r="A17" s="249"/>
      <c r="B17" s="252" t="s">
        <v>733</v>
      </c>
      <c r="C17" s="251"/>
      <c r="D17" s="242">
        <f>500*20</f>
        <v>10000</v>
      </c>
      <c r="E17" s="241"/>
      <c r="F17" s="234"/>
      <c r="G17" s="249"/>
      <c r="H17" s="249"/>
    </row>
    <row r="18" spans="1:8" x14ac:dyDescent="0.25">
      <c r="A18" s="249"/>
      <c r="B18" s="233" t="s">
        <v>647</v>
      </c>
      <c r="C18" s="232"/>
      <c r="D18" s="242">
        <v>35000</v>
      </c>
      <c r="E18" s="241"/>
      <c r="F18" s="234"/>
      <c r="G18" s="249"/>
      <c r="H18" s="249"/>
    </row>
    <row r="19" spans="1:8" x14ac:dyDescent="0.25">
      <c r="A19" s="249"/>
      <c r="B19" s="233" t="s">
        <v>734</v>
      </c>
      <c r="C19" s="232"/>
      <c r="D19" s="242">
        <v>20000</v>
      </c>
      <c r="E19" s="241"/>
      <c r="F19" s="234"/>
      <c r="G19" s="249"/>
      <c r="H19" s="249"/>
    </row>
    <row r="20" spans="1:8" x14ac:dyDescent="0.25">
      <c r="A20" s="249"/>
      <c r="B20" s="233" t="s">
        <v>740</v>
      </c>
      <c r="C20" s="232"/>
      <c r="D20" s="242">
        <v>0</v>
      </c>
      <c r="E20" s="241"/>
      <c r="F20" s="234"/>
      <c r="G20" s="249"/>
      <c r="H20" s="249"/>
    </row>
    <row r="21" spans="1:8" s="243" customFormat="1" ht="25.5" hidden="1" customHeight="1" x14ac:dyDescent="0.25">
      <c r="A21" s="249"/>
      <c r="B21" s="248" t="s">
        <v>646</v>
      </c>
      <c r="C21" s="247"/>
      <c r="D21" s="246">
        <v>0</v>
      </c>
      <c r="E21" s="245"/>
      <c r="F21" s="244"/>
      <c r="G21" s="249"/>
      <c r="H21" s="249"/>
    </row>
    <row r="22" spans="1:8" s="243" customFormat="1" ht="12.75" hidden="1" customHeight="1" x14ac:dyDescent="0.25">
      <c r="A22" s="249"/>
      <c r="B22" s="248" t="s">
        <v>645</v>
      </c>
      <c r="C22" s="247"/>
      <c r="D22" s="246">
        <v>0</v>
      </c>
      <c r="E22" s="245"/>
      <c r="F22" s="244"/>
      <c r="G22" s="249"/>
      <c r="H22" s="249"/>
    </row>
    <row r="23" spans="1:8" s="243" customFormat="1" ht="12.75" hidden="1" customHeight="1" x14ac:dyDescent="0.25">
      <c r="A23" s="249"/>
      <c r="B23" s="248" t="s">
        <v>644</v>
      </c>
      <c r="C23" s="247"/>
      <c r="D23" s="246">
        <v>0</v>
      </c>
      <c r="E23" s="245"/>
      <c r="F23" s="244"/>
      <c r="G23" s="249"/>
      <c r="H23" s="249"/>
    </row>
    <row r="24" spans="1:8" s="243" customFormat="1" ht="51" hidden="1" customHeight="1" x14ac:dyDescent="0.25">
      <c r="A24" s="249"/>
      <c r="B24" s="248" t="s">
        <v>643</v>
      </c>
      <c r="C24" s="247"/>
      <c r="D24" s="246">
        <v>0</v>
      </c>
      <c r="E24" s="245"/>
      <c r="F24" s="244"/>
      <c r="G24" s="249"/>
      <c r="H24" s="249"/>
    </row>
    <row r="25" spans="1:8" s="243" customFormat="1" ht="12.75" hidden="1" customHeight="1" x14ac:dyDescent="0.25">
      <c r="A25" s="249"/>
      <c r="B25" s="248" t="s">
        <v>641</v>
      </c>
      <c r="C25" s="247"/>
      <c r="D25" s="246">
        <v>0</v>
      </c>
      <c r="E25" s="245"/>
      <c r="F25" s="244"/>
      <c r="G25" s="249"/>
      <c r="H25" s="249"/>
    </row>
    <row r="26" spans="1:8" s="243" customFormat="1" ht="12.75" hidden="1" customHeight="1" x14ac:dyDescent="0.25">
      <c r="A26" s="249"/>
      <c r="B26" s="248" t="s">
        <v>640</v>
      </c>
      <c r="C26" s="247"/>
      <c r="D26" s="246">
        <v>0</v>
      </c>
      <c r="E26" s="245"/>
      <c r="F26" s="244"/>
      <c r="G26" s="249"/>
      <c r="H26" s="249"/>
    </row>
    <row r="27" spans="1:8" s="243" customFormat="1" ht="12.75" hidden="1" customHeight="1" x14ac:dyDescent="0.25">
      <c r="A27" s="249"/>
      <c r="B27" s="248" t="s">
        <v>638</v>
      </c>
      <c r="C27" s="247"/>
      <c r="D27" s="246">
        <v>0</v>
      </c>
      <c r="E27" s="245"/>
      <c r="F27" s="244"/>
      <c r="G27" s="249"/>
      <c r="H27" s="249"/>
    </row>
    <row r="28" spans="1:8" s="243" customFormat="1" ht="12.75" customHeight="1" x14ac:dyDescent="0.25">
      <c r="A28" s="249"/>
      <c r="B28" s="546" t="s">
        <v>637</v>
      </c>
      <c r="C28" s="547"/>
      <c r="D28" s="548"/>
      <c r="E28" s="240">
        <f>SUM(D29:D31)</f>
        <v>0</v>
      </c>
      <c r="F28" s="239"/>
      <c r="G28" s="249"/>
      <c r="H28" s="249"/>
    </row>
    <row r="29" spans="1:8" s="243" customFormat="1" ht="12.75" hidden="1" customHeight="1" x14ac:dyDescent="0.25">
      <c r="A29" s="249"/>
      <c r="B29" s="238" t="s">
        <v>636</v>
      </c>
      <c r="C29" s="236"/>
      <c r="D29" s="246">
        <v>0</v>
      </c>
      <c r="E29" s="323"/>
      <c r="F29" s="244"/>
      <c r="G29" s="249"/>
      <c r="H29" s="249"/>
    </row>
    <row r="30" spans="1:8" s="243" customFormat="1" ht="12.75" hidden="1" customHeight="1" x14ac:dyDescent="0.25">
      <c r="A30" s="249"/>
      <c r="B30" s="238" t="s">
        <v>635</v>
      </c>
      <c r="C30" s="236"/>
      <c r="D30" s="246">
        <v>0</v>
      </c>
      <c r="E30" s="323"/>
      <c r="F30" s="244"/>
      <c r="G30" s="249"/>
      <c r="H30" s="249"/>
    </row>
    <row r="31" spans="1:8" s="243" customFormat="1" ht="12.75" hidden="1" customHeight="1" x14ac:dyDescent="0.25">
      <c r="A31" s="249"/>
      <c r="B31" s="237" t="s">
        <v>634</v>
      </c>
      <c r="C31" s="236"/>
      <c r="D31" s="246">
        <v>0</v>
      </c>
      <c r="E31" s="323"/>
      <c r="F31" s="244"/>
      <c r="G31" s="249"/>
      <c r="H31" s="249"/>
    </row>
    <row r="32" spans="1:8" s="243" customFormat="1" ht="12.75" customHeight="1" x14ac:dyDescent="0.25">
      <c r="A32" s="249"/>
      <c r="B32" s="546" t="s">
        <v>736</v>
      </c>
      <c r="C32" s="547"/>
      <c r="D32" s="548"/>
      <c r="E32" s="240">
        <f>SUM(D33:D34)</f>
        <v>1696034</v>
      </c>
      <c r="F32" s="239"/>
      <c r="G32" s="249"/>
      <c r="H32" s="249"/>
    </row>
    <row r="33" spans="1:8" x14ac:dyDescent="0.25">
      <c r="A33" s="249"/>
      <c r="B33" s="325" t="s">
        <v>642</v>
      </c>
      <c r="C33" s="326"/>
      <c r="D33" s="235">
        <v>5000</v>
      </c>
      <c r="E33" s="241"/>
      <c r="F33" s="234"/>
      <c r="G33" s="249"/>
      <c r="H33" s="249"/>
    </row>
    <row r="34" spans="1:8" x14ac:dyDescent="0.25">
      <c r="B34" s="233" t="s">
        <v>639</v>
      </c>
      <c r="C34" s="232"/>
      <c r="D34" s="242">
        <v>1691034</v>
      </c>
      <c r="E34" s="241"/>
      <c r="F34" s="234"/>
      <c r="G34" s="249"/>
      <c r="H34" s="249"/>
    </row>
    <row r="35" spans="1:8" x14ac:dyDescent="0.25">
      <c r="B35" s="559" t="s">
        <v>633</v>
      </c>
      <c r="C35" s="560"/>
      <c r="D35" s="561"/>
      <c r="E35" s="562">
        <f>SUM(E5 + E9)</f>
        <v>3723962.6</v>
      </c>
      <c r="F35" s="563"/>
      <c r="G35" s="249"/>
      <c r="H35" s="249"/>
    </row>
    <row r="36" spans="1:8" x14ac:dyDescent="0.25">
      <c r="B36" s="233" t="s">
        <v>632</v>
      </c>
      <c r="C36" s="232"/>
      <c r="D36" s="231">
        <v>0.1</v>
      </c>
      <c r="E36" s="230">
        <f xml:space="preserve"> D36*E35</f>
        <v>372396.26</v>
      </c>
      <c r="F36" s="229"/>
      <c r="G36" s="249"/>
      <c r="H36" s="249"/>
    </row>
    <row r="37" spans="1:8" ht="13.8" thickBot="1" x14ac:dyDescent="0.3">
      <c r="B37" s="554" t="s">
        <v>631</v>
      </c>
      <c r="C37" s="555"/>
      <c r="D37" s="556"/>
      <c r="E37" s="557">
        <f>SUM(E35:F36)</f>
        <v>4096358.8600000003</v>
      </c>
      <c r="F37" s="558"/>
      <c r="G37" s="249"/>
      <c r="H37" s="249"/>
    </row>
    <row r="38" spans="1:8" x14ac:dyDescent="0.25">
      <c r="B38" s="228" t="s">
        <v>738</v>
      </c>
      <c r="C38" s="227">
        <v>9</v>
      </c>
      <c r="D38" s="226">
        <v>0</v>
      </c>
      <c r="E38" s="225">
        <f>IF(C38&lt;9,0,E37*(C38/12)*D38)*0.6</f>
        <v>0</v>
      </c>
      <c r="F38" s="224"/>
    </row>
    <row r="39" spans="1:8" ht="13.8" thickBot="1" x14ac:dyDescent="0.3">
      <c r="B39" s="549" t="s">
        <v>630</v>
      </c>
      <c r="C39" s="550"/>
      <c r="D39" s="551"/>
      <c r="E39" s="552">
        <f>SUM(E37:F38)</f>
        <v>4096358.8600000003</v>
      </c>
      <c r="F39" s="553"/>
    </row>
    <row r="40" spans="1:8" x14ac:dyDescent="0.25">
      <c r="G40" s="223"/>
    </row>
    <row r="44" spans="1:8" x14ac:dyDescent="0.25">
      <c r="E44" s="408"/>
    </row>
  </sheetData>
  <mergeCells count="18">
    <mergeCell ref="B4:D4"/>
    <mergeCell ref="E4:F4"/>
    <mergeCell ref="B5:D5"/>
    <mergeCell ref="E5:F5"/>
    <mergeCell ref="B16:D16"/>
    <mergeCell ref="B7:D7"/>
    <mergeCell ref="B6:D6"/>
    <mergeCell ref="B9:D9"/>
    <mergeCell ref="E9:F9"/>
    <mergeCell ref="B8:D8"/>
    <mergeCell ref="B32:D32"/>
    <mergeCell ref="B28:D28"/>
    <mergeCell ref="B39:D39"/>
    <mergeCell ref="E39:F39"/>
    <mergeCell ref="B37:D37"/>
    <mergeCell ref="E37:F37"/>
    <mergeCell ref="B35:D35"/>
    <mergeCell ref="E35:F35"/>
  </mergeCells>
  <pageMargins left="0.75" right="0.75" top="1" bottom="1" header="0.5" footer="0.5"/>
  <pageSetup paperSize="9" orientation="portrait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B2:G27"/>
  <sheetViews>
    <sheetView showGridLines="0" zoomScale="70" zoomScaleNormal="70" workbookViewId="0">
      <selection activeCell="K11" sqref="K11"/>
    </sheetView>
  </sheetViews>
  <sheetFormatPr defaultColWidth="21.5546875" defaultRowHeight="13.2" x14ac:dyDescent="0.25"/>
  <cols>
    <col min="1" max="1" width="9.21875" style="155" customWidth="1"/>
    <col min="2" max="2" width="33.5546875" style="155" bestFit="1" customWidth="1"/>
    <col min="3" max="3" width="39.5546875" style="155" customWidth="1"/>
    <col min="4" max="5" width="21.5546875" style="155" customWidth="1"/>
    <col min="6" max="6" width="32.21875" style="155" customWidth="1"/>
    <col min="7" max="7" width="16.21875" style="222" customWidth="1"/>
    <col min="8" max="16384" width="21.5546875" style="155"/>
  </cols>
  <sheetData>
    <row r="2" spans="2:7" ht="13.8" thickBot="1" x14ac:dyDescent="0.3"/>
    <row r="3" spans="2:7" x14ac:dyDescent="0.25">
      <c r="B3" s="293" t="s">
        <v>659</v>
      </c>
      <c r="C3" s="292" t="s">
        <v>690</v>
      </c>
      <c r="D3" s="291" t="s">
        <v>689</v>
      </c>
    </row>
    <row r="4" spans="2:7" x14ac:dyDescent="0.25">
      <c r="B4" s="290" t="s">
        <v>688</v>
      </c>
      <c r="C4" s="275" t="s">
        <v>684</v>
      </c>
      <c r="D4" s="280">
        <v>1</v>
      </c>
    </row>
    <row r="5" spans="2:7" s="243" customFormat="1" hidden="1" x14ac:dyDescent="0.25">
      <c r="B5" s="287" t="s">
        <v>687</v>
      </c>
      <c r="C5" s="278" t="s">
        <v>684</v>
      </c>
      <c r="D5" s="277"/>
      <c r="G5" s="270"/>
    </row>
    <row r="6" spans="2:7" s="243" customFormat="1" hidden="1" x14ac:dyDescent="0.25">
      <c r="B6" s="289" t="s">
        <v>570</v>
      </c>
      <c r="C6" s="278" t="s">
        <v>684</v>
      </c>
      <c r="D6" s="277"/>
      <c r="G6" s="270"/>
    </row>
    <row r="7" spans="2:7" x14ac:dyDescent="0.25">
      <c r="B7" s="288" t="s">
        <v>686</v>
      </c>
      <c r="C7" s="284" t="s">
        <v>684</v>
      </c>
      <c r="D7" s="280">
        <v>1</v>
      </c>
    </row>
    <row r="8" spans="2:7" s="243" customFormat="1" hidden="1" x14ac:dyDescent="0.25">
      <c r="B8" s="287" t="s">
        <v>685</v>
      </c>
      <c r="C8" s="278" t="s">
        <v>684</v>
      </c>
      <c r="D8" s="277"/>
      <c r="G8" s="270"/>
    </row>
    <row r="9" spans="2:7" s="243" customFormat="1" ht="14.25" hidden="1" customHeight="1" x14ac:dyDescent="0.25">
      <c r="B9" s="287" t="s">
        <v>683</v>
      </c>
      <c r="C9" s="278" t="s">
        <v>682</v>
      </c>
      <c r="D9" s="277"/>
      <c r="G9" s="270"/>
    </row>
    <row r="10" spans="2:7" s="243" customFormat="1" hidden="1" x14ac:dyDescent="0.25">
      <c r="B10" s="287" t="s">
        <v>681</v>
      </c>
      <c r="C10" s="278" t="s">
        <v>680</v>
      </c>
      <c r="D10" s="277"/>
      <c r="G10" s="270"/>
    </row>
    <row r="11" spans="2:7" ht="22.8" x14ac:dyDescent="0.25">
      <c r="B11" s="286" t="s">
        <v>679</v>
      </c>
      <c r="C11" s="284" t="s">
        <v>678</v>
      </c>
      <c r="D11" s="280">
        <v>1</v>
      </c>
    </row>
    <row r="12" spans="2:7" x14ac:dyDescent="0.25">
      <c r="B12" s="285" t="s">
        <v>677</v>
      </c>
      <c r="C12" s="284" t="s">
        <v>676</v>
      </c>
      <c r="D12" s="280">
        <v>1</v>
      </c>
      <c r="F12" s="283"/>
    </row>
    <row r="13" spans="2:7" ht="13.8" thickBot="1" x14ac:dyDescent="0.3">
      <c r="B13" s="269" t="s">
        <v>670</v>
      </c>
      <c r="C13" s="268"/>
      <c r="D13" s="267">
        <f>SUM(D4:D12)</f>
        <v>4</v>
      </c>
    </row>
    <row r="14" spans="2:7" ht="13.8" thickBot="1" x14ac:dyDescent="0.3">
      <c r="B14" s="282"/>
      <c r="C14" s="168"/>
      <c r="D14" s="281"/>
    </row>
    <row r="15" spans="2:7" x14ac:dyDescent="0.25">
      <c r="B15" s="577" t="s">
        <v>675</v>
      </c>
      <c r="C15" s="578"/>
      <c r="D15" s="579"/>
    </row>
    <row r="16" spans="2:7" x14ac:dyDescent="0.25">
      <c r="B16" s="276" t="s">
        <v>365</v>
      </c>
      <c r="C16" s="275" t="s">
        <v>674</v>
      </c>
      <c r="D16" s="280">
        <v>1</v>
      </c>
    </row>
    <row r="17" spans="2:7" s="243" customFormat="1" hidden="1" x14ac:dyDescent="0.25">
      <c r="B17" s="279" t="s">
        <v>365</v>
      </c>
      <c r="C17" s="278"/>
      <c r="D17" s="277"/>
      <c r="G17" s="270"/>
    </row>
    <row r="18" spans="2:7" x14ac:dyDescent="0.25">
      <c r="B18" s="276" t="s">
        <v>673</v>
      </c>
      <c r="C18" s="275" t="s">
        <v>672</v>
      </c>
      <c r="D18" s="274">
        <v>1</v>
      </c>
    </row>
    <row r="19" spans="2:7" s="243" customFormat="1" hidden="1" x14ac:dyDescent="0.25">
      <c r="B19" s="273" t="s">
        <v>671</v>
      </c>
      <c r="C19" s="272"/>
      <c r="D19" s="271"/>
      <c r="G19" s="270"/>
    </row>
    <row r="20" spans="2:7" ht="13.8" thickBot="1" x14ac:dyDescent="0.3">
      <c r="B20" s="269" t="s">
        <v>670</v>
      </c>
      <c r="C20" s="268"/>
      <c r="D20" s="267">
        <f>SUM(D16:D19)</f>
        <v>2</v>
      </c>
    </row>
    <row r="21" spans="2:7" ht="13.8" thickBot="1" x14ac:dyDescent="0.3">
      <c r="B21" s="580"/>
      <c r="C21" s="581"/>
      <c r="D21" s="582"/>
    </row>
    <row r="22" spans="2:7" ht="13.8" thickBot="1" x14ac:dyDescent="0.3">
      <c r="B22" s="583" t="s">
        <v>574</v>
      </c>
      <c r="C22" s="584"/>
      <c r="D22" s="266">
        <f>D13+D20</f>
        <v>6</v>
      </c>
    </row>
    <row r="27" spans="2:7" x14ac:dyDescent="0.25">
      <c r="C27" s="155" t="s">
        <v>669</v>
      </c>
    </row>
  </sheetData>
  <mergeCells count="3">
    <mergeCell ref="B15:D15"/>
    <mergeCell ref="B21:D21"/>
    <mergeCell ref="B22:C22"/>
  </mergeCells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COVER</vt:lpstr>
      <vt:lpstr>NED Control Plant BOM</vt:lpstr>
      <vt:lpstr>CP FEES</vt:lpstr>
      <vt:lpstr>Cables</vt:lpstr>
      <vt:lpstr>Materials</vt:lpstr>
      <vt:lpstr>Long Lead Material</vt:lpstr>
      <vt:lpstr>TELECONTROL</vt:lpstr>
      <vt:lpstr>Cost Summary</vt:lpstr>
      <vt:lpstr>Panel Footprints</vt:lpstr>
      <vt:lpstr>BOM</vt:lpstr>
      <vt:lpstr>PIC</vt:lpstr>
      <vt:lpstr>BOM!Print_Area</vt:lpstr>
      <vt:lpstr>'CP FEES'!Print_Area</vt:lpstr>
      <vt:lpstr>Materials!Print_Area</vt:lpstr>
      <vt:lpstr>'NED Control Plant BOM'!Print_Area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AhmedH</dc:creator>
  <cp:lastModifiedBy>Aroon Sukhnandan</cp:lastModifiedBy>
  <cp:lastPrinted>2022-10-07T12:20:50Z</cp:lastPrinted>
  <dcterms:created xsi:type="dcterms:W3CDTF">2013-03-25T12:17:42Z</dcterms:created>
  <dcterms:modified xsi:type="dcterms:W3CDTF">2022-10-14T09:33:34Z</dcterms:modified>
</cp:coreProperties>
</file>