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My Documents\Timbadola\Files\2023\Procurment\Initiation\Sawmill services\"/>
    </mc:Choice>
  </mc:AlternateContent>
  <xr:revisionPtr revIDLastSave="0" documentId="8_{11BD5CAD-8E39-4615-AF31-B894923A866F}" xr6:coauthVersionLast="47" xr6:coauthVersionMax="47" xr10:uidLastSave="{00000000-0000-0000-0000-000000000000}"/>
  <workbookProtection workbookAlgorithmName="SHA-512" workbookHashValue="pkkLWlGtOoJRFGe4y7Q+4SQCbWD3N3r4P/C4C90ZFQFq78BhlVrcWUxtHcLpOYqy1q86lVC/ItCwOCeWlqM6qA==" workbookSaltValue="hPT+J/rfHonnuHr6YedlsA==" workbookSpinCount="100000" lockStructure="1"/>
  <bookViews>
    <workbookView xWindow="-120" yWindow="-120" windowWidth="20730" windowHeight="11160" tabRatio="707" firstSheet="2" activeTab="3" xr2:uid="{00000000-000D-0000-FFFF-FFFF00000000}"/>
  </bookViews>
  <sheets>
    <sheet name="Grand Total Bid Price " sheetId="9" r:id="rId1"/>
    <sheet name="Stacking Summary" sheetId="11" r:id="rId2"/>
    <sheet name="Destacking Summary" sheetId="4" r:id="rId3"/>
    <sheet name="Rework Summary " sheetId="7" r:id="rId4"/>
    <sheet name="Data Input Stacking" sheetId="10" r:id="rId5"/>
    <sheet name="Data input Destacking" sheetId="5" r:id="rId6"/>
    <sheet name="Data input Rework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1" l="1"/>
  <c r="H5" i="11"/>
  <c r="H6" i="11"/>
  <c r="H7" i="11"/>
  <c r="H8" i="11"/>
  <c r="H9" i="11"/>
  <c r="H10" i="11"/>
  <c r="H11" i="11"/>
  <c r="H12" i="11"/>
  <c r="H3" i="11"/>
  <c r="E13" i="11" l="1"/>
  <c r="D13" i="11"/>
  <c r="C13" i="11"/>
  <c r="B13" i="11"/>
  <c r="W12" i="11"/>
  <c r="G12" i="11"/>
  <c r="V11" i="11"/>
  <c r="G11" i="11"/>
  <c r="W10" i="11"/>
  <c r="G10" i="11"/>
  <c r="W9" i="11"/>
  <c r="G9" i="11"/>
  <c r="W8" i="11"/>
  <c r="G8" i="11"/>
  <c r="V7" i="11"/>
  <c r="G7" i="11"/>
  <c r="W6" i="11"/>
  <c r="G6" i="11"/>
  <c r="W5" i="11"/>
  <c r="G5" i="11"/>
  <c r="W4" i="11"/>
  <c r="G4" i="11"/>
  <c r="V3" i="11"/>
  <c r="G3" i="11"/>
  <c r="E87" i="10"/>
  <c r="E88" i="10" s="1"/>
  <c r="E89" i="10" s="1"/>
  <c r="E80" i="10"/>
  <c r="E79" i="10"/>
  <c r="K71" i="10"/>
  <c r="L71" i="10" s="1"/>
  <c r="K70" i="10"/>
  <c r="L70" i="10" s="1"/>
  <c r="C57" i="10"/>
  <c r="F39" i="10"/>
  <c r="F38" i="10"/>
  <c r="F40" i="10" s="1"/>
  <c r="F41" i="10" s="1"/>
  <c r="G20" i="10"/>
  <c r="I20" i="10" s="1"/>
  <c r="F20" i="10"/>
  <c r="E20" i="10"/>
  <c r="G19" i="10"/>
  <c r="F19" i="10"/>
  <c r="I19" i="10" s="1"/>
  <c r="E19" i="10"/>
  <c r="J19" i="10" s="1"/>
  <c r="I7" i="11" s="1"/>
  <c r="G18" i="10"/>
  <c r="F18" i="10"/>
  <c r="I18" i="10" s="1"/>
  <c r="E18" i="10"/>
  <c r="F14" i="10"/>
  <c r="E14" i="10"/>
  <c r="D14" i="10"/>
  <c r="C14" i="10"/>
  <c r="M13" i="10"/>
  <c r="L13" i="10"/>
  <c r="J13" i="10"/>
  <c r="H13" i="10"/>
  <c r="D20" i="10" s="1"/>
  <c r="M12" i="10"/>
  <c r="L12" i="10"/>
  <c r="H12" i="10"/>
  <c r="J12" i="10" s="1"/>
  <c r="M11" i="10"/>
  <c r="L11" i="10"/>
  <c r="H11" i="10"/>
  <c r="J11" i="10" s="1"/>
  <c r="M10" i="10"/>
  <c r="L10" i="10"/>
  <c r="H10" i="10"/>
  <c r="J10" i="10" s="1"/>
  <c r="M9" i="10"/>
  <c r="L9" i="10"/>
  <c r="H9" i="10"/>
  <c r="J9" i="10" s="1"/>
  <c r="M8" i="10"/>
  <c r="L8" i="10"/>
  <c r="H8" i="10"/>
  <c r="D19" i="10" s="1"/>
  <c r="M7" i="10"/>
  <c r="L7" i="10"/>
  <c r="H7" i="10"/>
  <c r="J7" i="10" s="1"/>
  <c r="M6" i="10"/>
  <c r="L6" i="10"/>
  <c r="H6" i="10"/>
  <c r="J6" i="10" s="1"/>
  <c r="M5" i="10"/>
  <c r="L5" i="10"/>
  <c r="H5" i="10"/>
  <c r="J5" i="10" s="1"/>
  <c r="M4" i="10"/>
  <c r="L4" i="10"/>
  <c r="H4" i="10"/>
  <c r="H14" i="10" s="1"/>
  <c r="F23" i="9" s="1"/>
  <c r="P3" i="10"/>
  <c r="F42" i="10" l="1"/>
  <c r="K20" i="10"/>
  <c r="J4" i="10"/>
  <c r="J8" i="10"/>
  <c r="J20" i="10"/>
  <c r="I12" i="11" s="1"/>
  <c r="J18" i="10"/>
  <c r="E81" i="10"/>
  <c r="E82" i="10" s="1"/>
  <c r="Y3" i="11"/>
  <c r="Y7" i="11"/>
  <c r="Y11" i="11"/>
  <c r="G13" i="11"/>
  <c r="O4" i="11"/>
  <c r="O6" i="11"/>
  <c r="V8" i="11"/>
  <c r="Y8" i="11" s="1"/>
  <c r="V6" i="11"/>
  <c r="Y6" i="11" s="1"/>
  <c r="O10" i="11"/>
  <c r="V4" i="11"/>
  <c r="Y4" i="11" s="1"/>
  <c r="O8" i="11"/>
  <c r="V10" i="11"/>
  <c r="Y10" i="11" s="1"/>
  <c r="W3" i="11"/>
  <c r="W11" i="11"/>
  <c r="O5" i="11"/>
  <c r="V5" i="11"/>
  <c r="Y5" i="11" s="1"/>
  <c r="O9" i="11"/>
  <c r="V9" i="11"/>
  <c r="Y9" i="11" s="1"/>
  <c r="O12" i="11"/>
  <c r="V12" i="11"/>
  <c r="Y12" i="11" s="1"/>
  <c r="W7" i="11"/>
  <c r="O3" i="11"/>
  <c r="O7" i="11"/>
  <c r="O11" i="11"/>
  <c r="E71" i="10"/>
  <c r="G71" i="10" s="1"/>
  <c r="E70" i="10"/>
  <c r="C64" i="10"/>
  <c r="F64" i="10" s="1"/>
  <c r="F65" i="10" s="1"/>
  <c r="F66" i="10" s="1"/>
  <c r="E56" i="10"/>
  <c r="F56" i="10" s="1"/>
  <c r="E32" i="10"/>
  <c r="F32" i="10" s="1"/>
  <c r="G32" i="10" s="1"/>
  <c r="E28" i="10"/>
  <c r="F28" i="10" s="1"/>
  <c r="E57" i="10"/>
  <c r="F57" i="10" s="1"/>
  <c r="E47" i="10"/>
  <c r="F47" i="10" s="1"/>
  <c r="E29" i="10"/>
  <c r="F29" i="10" s="1"/>
  <c r="G29" i="10" s="1"/>
  <c r="E55" i="10"/>
  <c r="F55" i="10" s="1"/>
  <c r="E30" i="10"/>
  <c r="F30" i="10" s="1"/>
  <c r="G30" i="10" s="1"/>
  <c r="E48" i="10"/>
  <c r="F48" i="10" s="1"/>
  <c r="E46" i="10"/>
  <c r="F46" i="10" s="1"/>
  <c r="E31" i="10"/>
  <c r="F31" i="10" s="1"/>
  <c r="G31" i="10" s="1"/>
  <c r="K19" i="10"/>
  <c r="E83" i="10"/>
  <c r="L72" i="10"/>
  <c r="L73" i="10" s="1"/>
  <c r="L74" i="10" s="1"/>
  <c r="E90" i="10"/>
  <c r="D18" i="10"/>
  <c r="D21" i="10" s="1"/>
  <c r="N11" i="11" l="1"/>
  <c r="N4" i="11"/>
  <c r="N12" i="11"/>
  <c r="N5" i="11"/>
  <c r="N3" i="11"/>
  <c r="N6" i="11"/>
  <c r="N7" i="11"/>
  <c r="N8" i="11"/>
  <c r="N9" i="11"/>
  <c r="N10" i="11"/>
  <c r="I8" i="11"/>
  <c r="I4" i="11"/>
  <c r="I5" i="11"/>
  <c r="I9" i="11"/>
  <c r="I6" i="11"/>
  <c r="I11" i="11"/>
  <c r="I3" i="11"/>
  <c r="I10" i="11"/>
  <c r="J11" i="11"/>
  <c r="J9" i="11"/>
  <c r="J4" i="11"/>
  <c r="J12" i="11"/>
  <c r="J5" i="11"/>
  <c r="J3" i="11"/>
  <c r="J10" i="11"/>
  <c r="J6" i="11"/>
  <c r="J7" i="11"/>
  <c r="J8" i="11"/>
  <c r="M9" i="11"/>
  <c r="M10" i="11"/>
  <c r="M11" i="11"/>
  <c r="M4" i="11"/>
  <c r="M12" i="11"/>
  <c r="M5" i="11"/>
  <c r="M3" i="11"/>
  <c r="M7" i="11"/>
  <c r="M6" i="11"/>
  <c r="M8" i="11"/>
  <c r="J14" i="10"/>
  <c r="J15" i="10" s="1"/>
  <c r="Y13" i="11"/>
  <c r="Y14" i="11" s="1"/>
  <c r="C18" i="9" s="1"/>
  <c r="D18" i="9" s="1"/>
  <c r="E18" i="9" s="1"/>
  <c r="F18" i="9" s="1"/>
  <c r="F58" i="10"/>
  <c r="F59" i="10" s="1"/>
  <c r="F60" i="10" s="1"/>
  <c r="F33" i="10"/>
  <c r="G28" i="10"/>
  <c r="G33" i="10" s="1"/>
  <c r="G34" i="10" s="1"/>
  <c r="E72" i="10"/>
  <c r="G70" i="10"/>
  <c r="K18" i="10"/>
  <c r="J22" i="10" s="1"/>
  <c r="J23" i="10" s="1"/>
  <c r="J24" i="10" s="1"/>
  <c r="F49" i="10"/>
  <c r="F50" i="10" s="1"/>
  <c r="F51" i="10" s="1"/>
  <c r="L7" i="11" l="1"/>
  <c r="L8" i="11"/>
  <c r="L5" i="11"/>
  <c r="L9" i="11"/>
  <c r="L3" i="11"/>
  <c r="L10" i="11"/>
  <c r="L11" i="11"/>
  <c r="L4" i="11"/>
  <c r="L12" i="11"/>
  <c r="L6" i="11"/>
  <c r="F35" i="10"/>
  <c r="F34" i="10"/>
  <c r="K5" i="11" l="1"/>
  <c r="P5" i="11" s="1"/>
  <c r="R5" i="11" s="1"/>
  <c r="S5" i="11" s="1"/>
  <c r="K3" i="11"/>
  <c r="P3" i="11" s="1"/>
  <c r="R3" i="11" s="1"/>
  <c r="K6" i="11"/>
  <c r="P6" i="11" s="1"/>
  <c r="R6" i="11" s="1"/>
  <c r="S6" i="11" s="1"/>
  <c r="K7" i="11"/>
  <c r="P7" i="11" s="1"/>
  <c r="R7" i="11" s="1"/>
  <c r="S7" i="11" s="1"/>
  <c r="K8" i="11"/>
  <c r="P8" i="11" s="1"/>
  <c r="R8" i="11" s="1"/>
  <c r="S8" i="11" s="1"/>
  <c r="K11" i="11"/>
  <c r="P11" i="11" s="1"/>
  <c r="R11" i="11" s="1"/>
  <c r="S11" i="11" s="1"/>
  <c r="K9" i="11"/>
  <c r="P9" i="11" s="1"/>
  <c r="R9" i="11" s="1"/>
  <c r="S9" i="11" s="1"/>
  <c r="K12" i="11"/>
  <c r="P12" i="11" s="1"/>
  <c r="R12" i="11" s="1"/>
  <c r="S12" i="11" s="1"/>
  <c r="K10" i="11"/>
  <c r="P10" i="11" s="1"/>
  <c r="R10" i="11" s="1"/>
  <c r="S10" i="11" s="1"/>
  <c r="K4" i="11"/>
  <c r="P4" i="11" s="1"/>
  <c r="R4" i="11" s="1"/>
  <c r="S4" i="11" s="1"/>
  <c r="R13" i="11" l="1"/>
  <c r="S3" i="11"/>
  <c r="R18" i="11" l="1"/>
  <c r="R14" i="11"/>
  <c r="R15" i="11"/>
  <c r="C17" i="9" s="1"/>
  <c r="D17" i="9" l="1"/>
  <c r="C19" i="9"/>
  <c r="E17" i="9" l="1"/>
  <c r="D19" i="9"/>
  <c r="N3" i="6"/>
  <c r="N3" i="5"/>
  <c r="E19" i="9" l="1"/>
  <c r="F17" i="9"/>
  <c r="C13" i="7"/>
  <c r="D13" i="7"/>
  <c r="G6" i="6"/>
  <c r="G7" i="6"/>
  <c r="G8" i="6"/>
  <c r="G9" i="6"/>
  <c r="G10" i="6"/>
  <c r="G11" i="6"/>
  <c r="G12" i="6"/>
  <c r="G5" i="6"/>
  <c r="G6" i="5"/>
  <c r="G7" i="5"/>
  <c r="G8" i="5"/>
  <c r="G9" i="5"/>
  <c r="G10" i="5"/>
  <c r="G11" i="5"/>
  <c r="G12" i="5"/>
  <c r="G13" i="5"/>
  <c r="G14" i="5"/>
  <c r="G15" i="5"/>
  <c r="G5" i="5"/>
  <c r="F24" i="9" l="1"/>
  <c r="F25" i="9" s="1"/>
  <c r="F19" i="9"/>
  <c r="F12" i="6"/>
  <c r="F11" i="6"/>
  <c r="F10" i="6"/>
  <c r="F9" i="6"/>
  <c r="F8" i="6"/>
  <c r="F7" i="6"/>
  <c r="F6" i="6"/>
  <c r="F5" i="6"/>
  <c r="F15" i="5"/>
  <c r="F14" i="5"/>
  <c r="F13" i="5"/>
  <c r="F12" i="5"/>
  <c r="F11" i="5"/>
  <c r="F10" i="5"/>
  <c r="F9" i="5"/>
  <c r="F8" i="5"/>
  <c r="F7" i="5"/>
  <c r="F6" i="5"/>
  <c r="F5" i="5"/>
  <c r="C13" i="6" l="1"/>
  <c r="G6" i="7" l="1"/>
  <c r="N6" i="7" s="1"/>
  <c r="G7" i="7"/>
  <c r="N7" i="7" s="1"/>
  <c r="G8" i="7"/>
  <c r="N8" i="7" s="1"/>
  <c r="G9" i="7"/>
  <c r="N9" i="7" s="1"/>
  <c r="G10" i="7"/>
  <c r="N10" i="7" s="1"/>
  <c r="G11" i="7"/>
  <c r="N11" i="7" s="1"/>
  <c r="G12" i="7"/>
  <c r="N12" i="7" s="1"/>
  <c r="G5" i="7"/>
  <c r="N5" i="7" s="1"/>
  <c r="G5" i="4"/>
  <c r="N5" i="4" s="1"/>
  <c r="G6" i="4"/>
  <c r="N6" i="4" s="1"/>
  <c r="G7" i="4"/>
  <c r="N7" i="4" s="1"/>
  <c r="G8" i="4"/>
  <c r="N8" i="4" s="1"/>
  <c r="G9" i="4"/>
  <c r="N9" i="4" s="1"/>
  <c r="G10" i="4"/>
  <c r="N10" i="4" s="1"/>
  <c r="G11" i="4"/>
  <c r="N11" i="4" s="1"/>
  <c r="G12" i="4"/>
  <c r="N12" i="4" s="1"/>
  <c r="G13" i="4"/>
  <c r="N13" i="4" s="1"/>
  <c r="G14" i="4"/>
  <c r="G4" i="4"/>
  <c r="N4" i="4" s="1"/>
  <c r="U5" i="7" l="1"/>
  <c r="E4" i="4"/>
  <c r="V6" i="7" l="1"/>
  <c r="V7" i="7"/>
  <c r="V8" i="7"/>
  <c r="V9" i="7"/>
  <c r="V10" i="7"/>
  <c r="V11" i="7"/>
  <c r="V12" i="7"/>
  <c r="V5" i="7"/>
  <c r="U6" i="7"/>
  <c r="U7" i="7"/>
  <c r="U8" i="7"/>
  <c r="U9" i="7"/>
  <c r="U10" i="7"/>
  <c r="U11" i="7"/>
  <c r="U12" i="7"/>
  <c r="E12" i="7" l="1"/>
  <c r="X12" i="7" s="1"/>
  <c r="E11" i="7"/>
  <c r="X11" i="7" s="1"/>
  <c r="E10" i="7"/>
  <c r="X10" i="7" s="1"/>
  <c r="E9" i="7"/>
  <c r="X9" i="7" s="1"/>
  <c r="E8" i="7"/>
  <c r="X8" i="7" s="1"/>
  <c r="E7" i="7"/>
  <c r="X7" i="7" s="1"/>
  <c r="E6" i="7"/>
  <c r="X6" i="7" s="1"/>
  <c r="E5" i="7"/>
  <c r="X5" i="7" s="1"/>
  <c r="E72" i="6"/>
  <c r="E73" i="6" s="1"/>
  <c r="E74" i="6" s="1"/>
  <c r="E65" i="6"/>
  <c r="E64" i="6"/>
  <c r="C58" i="6"/>
  <c r="K57" i="6"/>
  <c r="L57" i="6" s="1"/>
  <c r="K56" i="6"/>
  <c r="L56" i="6" s="1"/>
  <c r="C43" i="6"/>
  <c r="E43" i="6"/>
  <c r="I11" i="6"/>
  <c r="J11" i="6" s="1"/>
  <c r="H11" i="7" s="1"/>
  <c r="I10" i="6"/>
  <c r="J10" i="6" s="1"/>
  <c r="H10" i="7" s="1"/>
  <c r="I9" i="6"/>
  <c r="J9" i="6" s="1"/>
  <c r="H9" i="7" s="1"/>
  <c r="I7" i="6"/>
  <c r="I6" i="6"/>
  <c r="J6" i="6" s="1"/>
  <c r="H6" i="7" s="1"/>
  <c r="I5" i="6"/>
  <c r="C61" i="5"/>
  <c r="D59" i="5"/>
  <c r="F59" i="5" s="1"/>
  <c r="C16" i="5"/>
  <c r="E36" i="5" s="1"/>
  <c r="I6" i="5"/>
  <c r="I7" i="5"/>
  <c r="I8" i="5"/>
  <c r="I9" i="5"/>
  <c r="I10" i="5"/>
  <c r="I11" i="5"/>
  <c r="I12" i="5"/>
  <c r="I13" i="5"/>
  <c r="I14" i="5"/>
  <c r="I15" i="5"/>
  <c r="E75" i="5"/>
  <c r="E76" i="5" s="1"/>
  <c r="E77" i="5" s="1"/>
  <c r="E78" i="5" s="1"/>
  <c r="E68" i="5"/>
  <c r="E67" i="5"/>
  <c r="K60" i="5"/>
  <c r="L60" i="5" s="1"/>
  <c r="K59" i="5"/>
  <c r="L59" i="5" s="1"/>
  <c r="C46" i="5"/>
  <c r="F43" i="6" l="1"/>
  <c r="K5" i="6"/>
  <c r="J5" i="6"/>
  <c r="H5" i="7" s="1"/>
  <c r="K7" i="6"/>
  <c r="J7" i="6"/>
  <c r="H7" i="7" s="1"/>
  <c r="E23" i="5"/>
  <c r="F23" i="5" s="1"/>
  <c r="F11" i="9"/>
  <c r="L58" i="6"/>
  <c r="L59" i="6" s="1"/>
  <c r="X13" i="7"/>
  <c r="X15" i="7" s="1"/>
  <c r="C53" i="5"/>
  <c r="I8" i="6"/>
  <c r="I12" i="6"/>
  <c r="I5" i="5"/>
  <c r="K5" i="5" s="1"/>
  <c r="D60" i="5"/>
  <c r="F60" i="5" s="1"/>
  <c r="E66" i="6"/>
  <c r="E67" i="6" s="1"/>
  <c r="E68" i="6" s="1"/>
  <c r="L61" i="5"/>
  <c r="L62" i="5" s="1"/>
  <c r="K11" i="6"/>
  <c r="D56" i="6"/>
  <c r="E20" i="6"/>
  <c r="F20" i="6" s="1"/>
  <c r="E31" i="6"/>
  <c r="F31" i="6" s="1"/>
  <c r="E33" i="6"/>
  <c r="F33" i="6" s="1"/>
  <c r="C50" i="6"/>
  <c r="F50" i="6" s="1"/>
  <c r="F51" i="6" s="1"/>
  <c r="F52" i="6" s="1"/>
  <c r="E75" i="6"/>
  <c r="K10" i="6"/>
  <c r="E22" i="6"/>
  <c r="F22" i="6" s="1"/>
  <c r="E42" i="6"/>
  <c r="F42" i="6" s="1"/>
  <c r="D57" i="6"/>
  <c r="F57" i="6" s="1"/>
  <c r="E13" i="7"/>
  <c r="K6" i="6"/>
  <c r="K9" i="6"/>
  <c r="E19" i="6"/>
  <c r="F19" i="6" s="1"/>
  <c r="E21" i="6"/>
  <c r="F21" i="6" s="1"/>
  <c r="E41" i="6"/>
  <c r="F41" i="6" s="1"/>
  <c r="E32" i="6"/>
  <c r="F32" i="6" s="1"/>
  <c r="E35" i="5"/>
  <c r="F35" i="5" s="1"/>
  <c r="E44" i="5"/>
  <c r="F44" i="5" s="1"/>
  <c r="K13" i="5"/>
  <c r="J11" i="5"/>
  <c r="H10" i="4" s="1"/>
  <c r="E34" i="5"/>
  <c r="F34" i="5" s="1"/>
  <c r="E46" i="5"/>
  <c r="F46" i="5" s="1"/>
  <c r="J12" i="5"/>
  <c r="H11" i="4" s="1"/>
  <c r="E45" i="5"/>
  <c r="E69" i="5"/>
  <c r="E70" i="5" s="1"/>
  <c r="E71" i="5" s="1"/>
  <c r="E22" i="5"/>
  <c r="F22" i="5" s="1"/>
  <c r="E25" i="5"/>
  <c r="F25" i="5" s="1"/>
  <c r="J6" i="5"/>
  <c r="H5" i="4" s="1"/>
  <c r="E24" i="5"/>
  <c r="F24" i="5" s="1"/>
  <c r="J8" i="5"/>
  <c r="H7" i="4" s="1"/>
  <c r="J14" i="5"/>
  <c r="H13" i="4" s="1"/>
  <c r="J10" i="5"/>
  <c r="H9" i="4" s="1"/>
  <c r="J13" i="5"/>
  <c r="H12" i="4" s="1"/>
  <c r="K9" i="5"/>
  <c r="J9" i="5"/>
  <c r="H8" i="4" s="1"/>
  <c r="K14" i="5"/>
  <c r="J7" i="5"/>
  <c r="H6" i="4" s="1"/>
  <c r="K7" i="5"/>
  <c r="K12" i="5"/>
  <c r="F53" i="5"/>
  <c r="F54" i="5" s="1"/>
  <c r="F55" i="5" s="1"/>
  <c r="F45" i="5"/>
  <c r="F36" i="5"/>
  <c r="D31" i="4"/>
  <c r="K8" i="6" l="1"/>
  <c r="J8" i="6"/>
  <c r="H8" i="7" s="1"/>
  <c r="K12" i="6"/>
  <c r="J12" i="6"/>
  <c r="H12" i="7" s="1"/>
  <c r="F26" i="5"/>
  <c r="F27" i="5" s="1"/>
  <c r="F28" i="5" s="1"/>
  <c r="X14" i="7"/>
  <c r="C6" i="9" s="1"/>
  <c r="D6" i="9" s="1"/>
  <c r="E6" i="9" s="1"/>
  <c r="F34" i="6"/>
  <c r="F35" i="6" s="1"/>
  <c r="F36" i="6" s="1"/>
  <c r="M11" i="7"/>
  <c r="M9" i="7"/>
  <c r="M7" i="7"/>
  <c r="M5" i="7"/>
  <c r="M7" i="4"/>
  <c r="M11" i="4"/>
  <c r="M4" i="4"/>
  <c r="M14" i="4"/>
  <c r="M8" i="4"/>
  <c r="M12" i="4"/>
  <c r="M12" i="7"/>
  <c r="M10" i="7"/>
  <c r="M8" i="7"/>
  <c r="M6" i="7"/>
  <c r="M5" i="4"/>
  <c r="M9" i="4"/>
  <c r="M13" i="4"/>
  <c r="M6" i="4"/>
  <c r="M10" i="4"/>
  <c r="I12" i="7"/>
  <c r="I11" i="7"/>
  <c r="I10" i="7"/>
  <c r="I9" i="7"/>
  <c r="I8" i="7"/>
  <c r="I7" i="7"/>
  <c r="I6" i="7"/>
  <c r="I5" i="7"/>
  <c r="I5" i="4"/>
  <c r="I9" i="4"/>
  <c r="I13" i="4"/>
  <c r="I6" i="4"/>
  <c r="I10" i="4"/>
  <c r="I14" i="4"/>
  <c r="I8" i="4"/>
  <c r="I7" i="4"/>
  <c r="I11" i="4"/>
  <c r="I4" i="4"/>
  <c r="I12" i="4"/>
  <c r="F44" i="6"/>
  <c r="F45" i="6" s="1"/>
  <c r="F46" i="6" s="1"/>
  <c r="F23" i="6"/>
  <c r="F24" i="6" s="1"/>
  <c r="F25" i="6" s="1"/>
  <c r="D58" i="6"/>
  <c r="L60" i="6" s="1"/>
  <c r="F56" i="6"/>
  <c r="J5" i="5"/>
  <c r="H4" i="4" s="1"/>
  <c r="K11" i="5"/>
  <c r="K10" i="5"/>
  <c r="K6" i="5"/>
  <c r="K8" i="5"/>
  <c r="J15" i="5"/>
  <c r="H14" i="4" s="1"/>
  <c r="K15" i="5"/>
  <c r="D61" i="5"/>
  <c r="L63" i="5" s="1"/>
  <c r="F37" i="5"/>
  <c r="F38" i="5" s="1"/>
  <c r="F39" i="5" s="1"/>
  <c r="F47" i="5"/>
  <c r="F48" i="5" s="1"/>
  <c r="F49" i="5" s="1"/>
  <c r="E5" i="4"/>
  <c r="E6" i="4"/>
  <c r="E7" i="4"/>
  <c r="E8" i="4"/>
  <c r="E9" i="4"/>
  <c r="E10" i="4"/>
  <c r="E11" i="4"/>
  <c r="E12" i="4"/>
  <c r="E13" i="4"/>
  <c r="E14" i="4"/>
  <c r="K13" i="6" l="1"/>
  <c r="K14" i="6"/>
  <c r="F6" i="9"/>
  <c r="J10" i="4"/>
  <c r="J7" i="4"/>
  <c r="J11" i="4"/>
  <c r="J4" i="4"/>
  <c r="J9" i="4"/>
  <c r="J6" i="4"/>
  <c r="J8" i="4"/>
  <c r="J12" i="4"/>
  <c r="J5" i="4"/>
  <c r="J13" i="4"/>
  <c r="J14" i="4"/>
  <c r="J6" i="7"/>
  <c r="J10" i="7"/>
  <c r="J11" i="7"/>
  <c r="J7" i="7"/>
  <c r="J8" i="7"/>
  <c r="J12" i="7"/>
  <c r="J9" i="7"/>
  <c r="J5" i="7"/>
  <c r="L14" i="4"/>
  <c r="L11" i="4"/>
  <c r="L8" i="4"/>
  <c r="L5" i="4"/>
  <c r="L5" i="7"/>
  <c r="L10" i="7"/>
  <c r="L4" i="4"/>
  <c r="L12" i="4"/>
  <c r="L9" i="4"/>
  <c r="L6" i="4"/>
  <c r="L6" i="7"/>
  <c r="L11" i="7"/>
  <c r="L9" i="7"/>
  <c r="L12" i="7"/>
  <c r="L13" i="4"/>
  <c r="L10" i="4"/>
  <c r="L7" i="4"/>
  <c r="L7" i="7"/>
  <c r="L8" i="7"/>
  <c r="K12" i="7"/>
  <c r="K8" i="7"/>
  <c r="K5" i="4"/>
  <c r="K9" i="4"/>
  <c r="K13" i="4"/>
  <c r="K8" i="4"/>
  <c r="K11" i="7"/>
  <c r="K7" i="7"/>
  <c r="K6" i="4"/>
  <c r="K10" i="4"/>
  <c r="K14" i="4"/>
  <c r="K10" i="7"/>
  <c r="K6" i="7"/>
  <c r="K7" i="4"/>
  <c r="K11" i="4"/>
  <c r="K4" i="4"/>
  <c r="K9" i="7"/>
  <c r="K5" i="7"/>
  <c r="K12" i="4"/>
  <c r="K17" i="5"/>
  <c r="K16" i="5"/>
  <c r="E15" i="4"/>
  <c r="H20" i="4"/>
  <c r="I20" i="4" s="1"/>
  <c r="O5" i="7" l="1"/>
  <c r="Q5" i="7" s="1"/>
  <c r="R5" i="7" s="1"/>
  <c r="O9" i="7"/>
  <c r="Q9" i="7" s="1"/>
  <c r="R9" i="7" s="1"/>
  <c r="O14" i="4"/>
  <c r="O4" i="4"/>
  <c r="Q4" i="4" s="1"/>
  <c r="O6" i="7"/>
  <c r="Q6" i="7" s="1"/>
  <c r="O7" i="7"/>
  <c r="Q7" i="7" s="1"/>
  <c r="R7" i="7" s="1"/>
  <c r="O10" i="4"/>
  <c r="O6" i="4"/>
  <c r="O8" i="7"/>
  <c r="Q8" i="7" s="1"/>
  <c r="R8" i="7" s="1"/>
  <c r="O11" i="4"/>
  <c r="O7" i="4"/>
  <c r="O8" i="4"/>
  <c r="O12" i="7"/>
  <c r="Q12" i="7" s="1"/>
  <c r="R12" i="7" s="1"/>
  <c r="O12" i="4"/>
  <c r="O5" i="4"/>
  <c r="O13" i="4"/>
  <c r="O11" i="7"/>
  <c r="Q11" i="7" s="1"/>
  <c r="R11" i="7" s="1"/>
  <c r="O10" i="7"/>
  <c r="Q10" i="7" s="1"/>
  <c r="R10" i="7" s="1"/>
  <c r="O9" i="4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R6" i="7" l="1"/>
  <c r="Q13" i="7"/>
  <c r="Q15" i="7" s="1"/>
  <c r="T5" i="7"/>
  <c r="Q17" i="7" l="1"/>
  <c r="Q12" i="4"/>
  <c r="Q8" i="4"/>
  <c r="Q11" i="4"/>
  <c r="Q7" i="4"/>
  <c r="Q9" i="4" l="1"/>
  <c r="Q13" i="4"/>
  <c r="Q14" i="4"/>
  <c r="Q10" i="4"/>
  <c r="Q6" i="4"/>
  <c r="Q5" i="4" l="1"/>
  <c r="Q15" i="4" l="1"/>
  <c r="O15" i="4"/>
  <c r="L33" i="4" l="1"/>
  <c r="L38" i="4" s="1"/>
  <c r="J21" i="4"/>
  <c r="J25" i="4"/>
  <c r="J29" i="4"/>
  <c r="J28" i="4"/>
  <c r="J22" i="4"/>
  <c r="J26" i="4"/>
  <c r="J30" i="4"/>
  <c r="J23" i="4"/>
  <c r="J27" i="4"/>
  <c r="J20" i="4"/>
  <c r="J24" i="4"/>
  <c r="L36" i="4" l="1"/>
  <c r="C4" i="9" s="1"/>
  <c r="D4" i="9" s="1"/>
  <c r="E4" i="9" s="1"/>
  <c r="F4" i="9" s="1"/>
  <c r="K24" i="4"/>
  <c r="L24" i="4" s="1"/>
  <c r="M24" i="4" s="1"/>
  <c r="K30" i="4"/>
  <c r="L30" i="4" s="1"/>
  <c r="M30" i="4" s="1"/>
  <c r="K29" i="4"/>
  <c r="L29" i="4" s="1"/>
  <c r="M29" i="4" s="1"/>
  <c r="K20" i="4"/>
  <c r="L20" i="4" s="1"/>
  <c r="M20" i="4" s="1"/>
  <c r="K26" i="4"/>
  <c r="L26" i="4" s="1"/>
  <c r="M26" i="4" s="1"/>
  <c r="K25" i="4"/>
  <c r="L25" i="4" s="1"/>
  <c r="M25" i="4" s="1"/>
  <c r="K22" i="4"/>
  <c r="L22" i="4" s="1"/>
  <c r="M22" i="4" s="1"/>
  <c r="K21" i="4"/>
  <c r="L21" i="4" s="1"/>
  <c r="M21" i="4" s="1"/>
  <c r="K27" i="4"/>
  <c r="L27" i="4" s="1"/>
  <c r="M27" i="4" s="1"/>
  <c r="K23" i="4"/>
  <c r="L23" i="4" s="1"/>
  <c r="M23" i="4" s="1"/>
  <c r="K28" i="4"/>
  <c r="L28" i="4" s="1"/>
  <c r="M28" i="4" s="1"/>
  <c r="M31" i="4" l="1"/>
  <c r="L34" i="4" s="1"/>
  <c r="L35" i="4" s="1"/>
  <c r="Q14" i="7" l="1"/>
  <c r="C5" i="9"/>
  <c r="D5" i="9" s="1"/>
  <c r="E5" i="9" s="1"/>
  <c r="D7" i="9" l="1"/>
  <c r="D30" i="9" s="1"/>
  <c r="C7" i="9"/>
  <c r="C30" i="9" s="1"/>
  <c r="F5" i="9" l="1"/>
  <c r="F12" i="9" s="1"/>
  <c r="F13" i="9" s="1"/>
  <c r="E7" i="9"/>
  <c r="E30" i="9" s="1"/>
  <c r="F7" i="9" l="1"/>
  <c r="F30" i="9" l="1"/>
  <c r="F34" i="9" s="1"/>
</calcChain>
</file>

<file path=xl/sharedStrings.xml><?xml version="1.0" encoding="utf-8"?>
<sst xmlns="http://schemas.openxmlformats.org/spreadsheetml/2006/main" count="603" uniqueCount="211">
  <si>
    <t>Shift 1</t>
  </si>
  <si>
    <t>Shift 2</t>
  </si>
  <si>
    <t>Total</t>
  </si>
  <si>
    <t>Grades</t>
  </si>
  <si>
    <t>A1</t>
  </si>
  <si>
    <t>A3</t>
  </si>
  <si>
    <t>Consumables</t>
  </si>
  <si>
    <t>Grand Total</t>
  </si>
  <si>
    <t>Base Rate</t>
  </si>
  <si>
    <t>Medicals</t>
  </si>
  <si>
    <t>Daily Leave Cost</t>
  </si>
  <si>
    <t>Transport</t>
  </si>
  <si>
    <t>Training</t>
  </si>
  <si>
    <t>General workers</t>
  </si>
  <si>
    <t>Sorters</t>
  </si>
  <si>
    <t>Resources</t>
  </si>
  <si>
    <t>Destackers</t>
  </si>
  <si>
    <t>No#</t>
  </si>
  <si>
    <t>Trimsaw operators</t>
  </si>
  <si>
    <t>Grader</t>
  </si>
  <si>
    <t>Stackers</t>
  </si>
  <si>
    <t xml:space="preserve">Supervisor </t>
  </si>
  <si>
    <t>Foreman</t>
  </si>
  <si>
    <t>B1</t>
  </si>
  <si>
    <t>B4</t>
  </si>
  <si>
    <t>C1</t>
  </si>
  <si>
    <t>Daily Cost</t>
  </si>
  <si>
    <t>Dimension</t>
  </si>
  <si>
    <t>25/228</t>
  </si>
  <si>
    <t>38/50</t>
  </si>
  <si>
    <t>38/76</t>
  </si>
  <si>
    <t>38/114</t>
  </si>
  <si>
    <t>38/152</t>
  </si>
  <si>
    <t>38/200</t>
  </si>
  <si>
    <t>38/228</t>
  </si>
  <si>
    <t>50/152</t>
  </si>
  <si>
    <t>50/228</t>
  </si>
  <si>
    <t>76/152</t>
  </si>
  <si>
    <t>76/228</t>
  </si>
  <si>
    <t>Mix</t>
  </si>
  <si>
    <t>Daily cost</t>
  </si>
  <si>
    <t>X-cut operator</t>
  </si>
  <si>
    <t>Ticket Writers</t>
  </si>
  <si>
    <t>Strapper</t>
  </si>
  <si>
    <t>Monthly Cost</t>
  </si>
  <si>
    <t>Yearly  Cost</t>
  </si>
  <si>
    <t>Ave daily rate</t>
  </si>
  <si>
    <t>Destacking Costing</t>
  </si>
  <si>
    <t>Ideal Production</t>
  </si>
  <si>
    <t>Ave per stack</t>
  </si>
  <si>
    <t>Normal</t>
  </si>
  <si>
    <t>General Workers</t>
  </si>
  <si>
    <t>Operator</t>
  </si>
  <si>
    <t>Loaders</t>
  </si>
  <si>
    <t>Type of Leave (Yearly)</t>
  </si>
  <si>
    <t>Poistions</t>
  </si>
  <si>
    <t># No</t>
  </si>
  <si>
    <t>Sick Leave (days)
30  in 3 year cycle</t>
  </si>
  <si>
    <t>Total Days Yearly</t>
  </si>
  <si>
    <t>Total Cost Yearly</t>
  </si>
  <si>
    <t>Yearly Total</t>
  </si>
  <si>
    <t>Total Daily Cost</t>
  </si>
  <si>
    <t>Daily Cost Per head</t>
  </si>
  <si>
    <t>PPE (Essential)</t>
  </si>
  <si>
    <t>QTY</t>
  </si>
  <si>
    <t xml:space="preserve">Unit Price </t>
  </si>
  <si>
    <t xml:space="preserve">#No </t>
  </si>
  <si>
    <t>Safety Boots</t>
  </si>
  <si>
    <t>Overhauls</t>
  </si>
  <si>
    <t>Helmet</t>
  </si>
  <si>
    <t>T-shirts</t>
  </si>
  <si>
    <t>Consumable PPE</t>
  </si>
  <si>
    <t>Ear plugs (1 in 3 months)</t>
  </si>
  <si>
    <t>Gloves (1 pair monthly)</t>
  </si>
  <si>
    <t>Apron ( 1 in 3 months)</t>
  </si>
  <si>
    <t xml:space="preserve">Price </t>
  </si>
  <si>
    <t>Soap (1 bar every month)</t>
  </si>
  <si>
    <t>Polish (2 every month)</t>
  </si>
  <si>
    <t>Toliet Paper ( 4 in 1 month)</t>
  </si>
  <si>
    <t>Frequency Yearly</t>
  </si>
  <si>
    <t xml:space="preserve">Transport </t>
  </si>
  <si>
    <t>Destination</t>
  </si>
  <si>
    <t>Split</t>
  </si>
  <si>
    <t>Distance (incl. return)</t>
  </si>
  <si>
    <t>People per shift</t>
  </si>
  <si>
    <t>Transport mode</t>
  </si>
  <si>
    <t>Km Rates</t>
  </si>
  <si>
    <t>Trips weekly</t>
  </si>
  <si>
    <t>Cost weekly</t>
  </si>
  <si>
    <t>Cost yearly</t>
  </si>
  <si>
    <t>VHUVHA</t>
  </si>
  <si>
    <t xml:space="preserve">Truck </t>
  </si>
  <si>
    <t>THSAKUMA</t>
  </si>
  <si>
    <t>Bakkie</t>
  </si>
  <si>
    <t>First Aid</t>
  </si>
  <si>
    <t>SHE Rep</t>
  </si>
  <si>
    <t xml:space="preserve">First Aid Box </t>
  </si>
  <si>
    <t>Box</t>
  </si>
  <si>
    <t xml:space="preserve">Grades </t>
  </si>
  <si>
    <t>Total People</t>
  </si>
  <si>
    <t>Daily leave cost</t>
  </si>
  <si>
    <t>QTY per annum</t>
  </si>
  <si>
    <t xml:space="preserve">Daily cost per worker </t>
  </si>
  <si>
    <t xml:space="preserve">PPE and Safety </t>
  </si>
  <si>
    <t xml:space="preserve">Consumables </t>
  </si>
  <si>
    <t>Leave Costing</t>
  </si>
  <si>
    <t>Core PPE Costing</t>
  </si>
  <si>
    <t>General Consumables</t>
  </si>
  <si>
    <t>Cost per person</t>
  </si>
  <si>
    <t>#No of workers</t>
  </si>
  <si>
    <t xml:space="preserve">Training </t>
  </si>
  <si>
    <t>Training type</t>
  </si>
  <si>
    <t>Medicals Survey and First aid boxes</t>
  </si>
  <si>
    <t>Total Cost</t>
  </si>
  <si>
    <t>Management Fee (%)</t>
  </si>
  <si>
    <t>Daily Base Rate</t>
  </si>
  <si>
    <t>Night Shift Allowance (12% of base rate)</t>
  </si>
  <si>
    <t>Yearly Cost</t>
  </si>
  <si>
    <t>Monhtly cost</t>
  </si>
  <si>
    <t>Monthly</t>
  </si>
  <si>
    <t xml:space="preserve">Rework </t>
  </si>
  <si>
    <t>Overtime rates</t>
  </si>
  <si>
    <t>Sunday</t>
  </si>
  <si>
    <t>Overtime projection monthly (hours)</t>
  </si>
  <si>
    <t>Monthly cost</t>
  </si>
  <si>
    <t>Yearly cost</t>
  </si>
  <si>
    <t xml:space="preserve">18 Months </t>
  </si>
  <si>
    <t xml:space="preserve">Overtime </t>
  </si>
  <si>
    <t>Total Bid price</t>
  </si>
  <si>
    <t>Type of Leaves (Yearly)</t>
  </si>
  <si>
    <t>Provision for Public Holidays</t>
  </si>
  <si>
    <t>Annual (days)
1 Accum monthly</t>
  </si>
  <si>
    <t>Daily Rate</t>
  </si>
  <si>
    <r>
      <rPr>
        <b/>
        <sz val="11"/>
        <color rgb="FFFF0000"/>
        <rFont val="Tahoma"/>
        <family val="2"/>
      </rPr>
      <t>Note:</t>
    </r>
    <r>
      <rPr>
        <sz val="11"/>
        <color theme="1"/>
        <rFont val="Tahoma"/>
        <family val="2"/>
      </rPr>
      <t xml:space="preserve"> Only put inputs of the yellow Columns </t>
    </r>
  </si>
  <si>
    <r>
      <t xml:space="preserve">Potential number of stack daily
</t>
    </r>
    <r>
      <rPr>
        <sz val="8"/>
        <color theme="1"/>
        <rFont val="Tahoma"/>
        <family val="2"/>
      </rPr>
      <t>= (Given)</t>
    </r>
  </si>
  <si>
    <r>
      <t xml:space="preserve">Profitable stacks target 
</t>
    </r>
    <r>
      <rPr>
        <sz val="8"/>
        <color theme="1"/>
        <rFont val="Tahoma"/>
        <family val="2"/>
      </rPr>
      <t>= (Given 12 stacks)</t>
    </r>
  </si>
  <si>
    <r>
      <t xml:space="preserve">Productivity
</t>
    </r>
    <r>
      <rPr>
        <sz val="8"/>
        <color theme="1"/>
        <rFont val="Tahoma"/>
        <family val="2"/>
      </rPr>
      <t>= (Potential no of stacks / Profitable target stacks)</t>
    </r>
  </si>
  <si>
    <r>
      <t xml:space="preserve">Deficit
</t>
    </r>
    <r>
      <rPr>
        <sz val="8"/>
        <color theme="1"/>
        <rFont val="Tahoma"/>
        <family val="2"/>
      </rPr>
      <t>= (100% -productivity)</t>
    </r>
  </si>
  <si>
    <r>
      <t xml:space="preserve">Base rate
</t>
    </r>
    <r>
      <rPr>
        <sz val="8"/>
        <color theme="1"/>
        <rFont val="Tahoma"/>
        <family val="2"/>
      </rPr>
      <t>= (Total Destacking operational cost / Profitable stacks target</t>
    </r>
    <r>
      <rPr>
        <b/>
        <sz val="8"/>
        <color theme="1"/>
        <rFont val="Tahoma"/>
        <family val="2"/>
      </rPr>
      <t>)</t>
    </r>
  </si>
  <si>
    <r>
      <t xml:space="preserve">Adjustor
</t>
    </r>
    <r>
      <rPr>
        <sz val="8"/>
        <color theme="1"/>
        <rFont val="Tahoma"/>
        <family val="2"/>
      </rPr>
      <t>= (Deficit X Base Rate)</t>
    </r>
  </si>
  <si>
    <r>
      <t xml:space="preserve">Rate per stack
</t>
    </r>
    <r>
      <rPr>
        <sz val="8"/>
        <color theme="1"/>
        <rFont val="Tahoma"/>
        <family val="2"/>
      </rPr>
      <t>= (Base rate + adjustor)</t>
    </r>
  </si>
  <si>
    <r>
      <rPr>
        <b/>
        <sz val="8"/>
        <rFont val="Tahoma"/>
        <family val="2"/>
      </rPr>
      <t>Note:</t>
    </r>
    <r>
      <rPr>
        <sz val="8"/>
        <rFont val="Tahoma"/>
        <family val="2"/>
      </rPr>
      <t xml:space="preserve"> </t>
    </r>
    <r>
      <rPr>
        <sz val="8"/>
        <color theme="1"/>
        <rFont val="Tahoma"/>
        <family val="2"/>
      </rPr>
      <t>Overtime to be invoice on Km Rates</t>
    </r>
  </si>
  <si>
    <t>Drymill Rework Tariffs</t>
  </si>
  <si>
    <t xml:space="preserve">Increase </t>
  </si>
  <si>
    <t xml:space="preserve">Year 1 </t>
  </si>
  <si>
    <t>Elements</t>
  </si>
  <si>
    <t>Total for 18 Months</t>
  </si>
  <si>
    <t>Monthly after annual increase</t>
  </si>
  <si>
    <t>Destacking Model - Tariffs</t>
  </si>
  <si>
    <t>Ave cost per person</t>
  </si>
  <si>
    <t>Stacks income daily</t>
  </si>
  <si>
    <t>To be provided by KLF</t>
  </si>
  <si>
    <t xml:space="preserve">Core PPE </t>
  </si>
  <si>
    <t>Ave cost person</t>
  </si>
  <si>
    <t>Ave cost per head monhtly - OT excl</t>
  </si>
  <si>
    <t>Total head count</t>
  </si>
  <si>
    <t>Daily</t>
  </si>
  <si>
    <t>Ave Yearly Prod Days</t>
  </si>
  <si>
    <t>Ave Monthly Prod Days</t>
  </si>
  <si>
    <t>Overtime Rates</t>
  </si>
  <si>
    <t>Prod Days</t>
  </si>
  <si>
    <t>People</t>
  </si>
  <si>
    <t>Position</t>
  </si>
  <si>
    <t>Shift 3</t>
  </si>
  <si>
    <t>Shift 4</t>
  </si>
  <si>
    <t xml:space="preserve">Sun / public </t>
  </si>
  <si>
    <t xml:space="preserve">Ave Days monhtly </t>
  </si>
  <si>
    <t>Sticker Handler</t>
  </si>
  <si>
    <t>Cleaner</t>
  </si>
  <si>
    <t>Waste Recovery</t>
  </si>
  <si>
    <t>Board Separator</t>
  </si>
  <si>
    <t>Stack Chockers</t>
  </si>
  <si>
    <t>Chipper &amp; Screen</t>
  </si>
  <si>
    <t>Boiler Feeder</t>
  </si>
  <si>
    <t>Lubricators</t>
  </si>
  <si>
    <t>Supervisor</t>
  </si>
  <si>
    <t>Ave Daily Cost per head</t>
  </si>
  <si>
    <t xml:space="preserve">Leave </t>
  </si>
  <si>
    <t>Grade</t>
  </si>
  <si>
    <t>Annual (days)
1.2 Accum monthly</t>
  </si>
  <si>
    <t>Holidays Portionsing</t>
  </si>
  <si>
    <t>Daily Leave cost</t>
  </si>
  <si>
    <t xml:space="preserve">General Labour </t>
  </si>
  <si>
    <t>Other</t>
  </si>
  <si>
    <t>PPE</t>
  </si>
  <si>
    <t>Winter Jacket (N/A)</t>
  </si>
  <si>
    <t>Specialised PPE (Sticker handers and cleaners only)</t>
  </si>
  <si>
    <t xml:space="preserve">Rain coat </t>
  </si>
  <si>
    <t>Water Boots</t>
  </si>
  <si>
    <t>#No</t>
  </si>
  <si>
    <t>to be provided by KLF</t>
  </si>
  <si>
    <t>Overtime rates and Projection</t>
  </si>
  <si>
    <t>Management Fee</t>
  </si>
  <si>
    <t>Daily Rates</t>
  </si>
  <si>
    <t>Sun / Public</t>
  </si>
  <si>
    <t>OT Projection (Ave hours monthly)</t>
  </si>
  <si>
    <t>Total Daily</t>
  </si>
  <si>
    <t>Ave OT monthly</t>
  </si>
  <si>
    <t>Total Monthly</t>
  </si>
  <si>
    <t>Ave Yearly OT</t>
  </si>
  <si>
    <t>Total Yearly</t>
  </si>
  <si>
    <t>ave cost per head</t>
  </si>
  <si>
    <t>Stacking</t>
  </si>
  <si>
    <t xml:space="preserve">Drymill Service Summary </t>
  </si>
  <si>
    <t xml:space="preserve">Stacking Service Summary </t>
  </si>
  <si>
    <t>Destacking</t>
  </si>
  <si>
    <t>Year 1</t>
  </si>
  <si>
    <t>Grand Total - Timbadola Contract Services</t>
  </si>
  <si>
    <t>Total Price (Vat Incl.)</t>
  </si>
  <si>
    <t>Total bid price (vat Excl.)</t>
  </si>
  <si>
    <t>Base Daily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</si>
</sst>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R&quot;* #,##0_-;\-&quot;R&quot;* #,##0_-;_-&quot;R&quot;* &quot;-&quot;_-;_-@_-"/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[$R-1C09]#,##0.00"/>
    <numFmt numFmtId="166" formatCode="0.000"/>
    <numFmt numFmtId="167" formatCode="0.0%"/>
    <numFmt numFmtId="168" formatCode="&quot;R&quot;#,##0.00"/>
    <numFmt numFmtId="169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8"/>
      <color theme="1"/>
      <name val="Comic Sans MS"/>
      <family val="4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1"/>
      <color rgb="FFFF0000"/>
      <name val="Tahoma"/>
      <family val="2"/>
    </font>
    <font>
      <b/>
      <sz val="8"/>
      <color rgb="FF000000"/>
      <name val="Tahoma"/>
      <family val="2"/>
    </font>
    <font>
      <b/>
      <sz val="10"/>
      <color theme="1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8"/>
      <color rgb="FFFF0000"/>
      <name val="Tahoma"/>
      <family val="2"/>
    </font>
    <font>
      <b/>
      <sz val="16"/>
      <color theme="1"/>
      <name val="Tahoma"/>
      <family val="2"/>
    </font>
    <font>
      <sz val="8"/>
      <name val="Tahoma"/>
      <family val="2"/>
    </font>
    <font>
      <b/>
      <u/>
      <sz val="8"/>
      <color rgb="FFFF0000"/>
      <name val="Tahoma"/>
      <family val="2"/>
    </font>
    <font>
      <b/>
      <sz val="11"/>
      <color theme="1"/>
      <name val="Tahoma"/>
      <family val="2"/>
    </font>
    <font>
      <sz val="14"/>
      <color theme="1"/>
      <name val="Tahoma"/>
      <family val="2"/>
    </font>
    <font>
      <u val="singleAccounting"/>
      <sz val="8"/>
      <color rgb="FFFF0000"/>
      <name val="Tahoma"/>
      <family val="2"/>
    </font>
    <font>
      <b/>
      <sz val="10"/>
      <name val="Tahoma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6" fillId="0" borderId="0" xfId="0" applyFont="1"/>
    <xf numFmtId="0" fontId="6" fillId="4" borderId="0" xfId="0" applyFont="1" applyFill="1"/>
    <xf numFmtId="0" fontId="4" fillId="0" borderId="0" xfId="0" applyFont="1"/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164" fontId="4" fillId="4" borderId="2" xfId="0" applyNumberFormat="1" applyFont="1" applyFill="1" applyBorder="1"/>
    <xf numFmtId="167" fontId="9" fillId="3" borderId="2" xfId="1" applyNumberFormat="1" applyFont="1" applyFill="1" applyBorder="1"/>
    <xf numFmtId="164" fontId="4" fillId="4" borderId="0" xfId="0" applyNumberFormat="1" applyFont="1" applyFill="1"/>
    <xf numFmtId="0" fontId="8" fillId="4" borderId="11" xfId="0" applyFont="1" applyFill="1" applyBorder="1"/>
    <xf numFmtId="164" fontId="8" fillId="4" borderId="11" xfId="0" applyNumberFormat="1" applyFont="1" applyFill="1" applyBorder="1"/>
    <xf numFmtId="0" fontId="6" fillId="3" borderId="26" xfId="0" applyFont="1" applyFill="1" applyBorder="1"/>
    <xf numFmtId="0" fontId="8" fillId="4" borderId="0" xfId="0" applyFont="1" applyFill="1" applyAlignment="1">
      <alignment horizontal="center"/>
    </xf>
    <xf numFmtId="0" fontId="8" fillId="4" borderId="2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9" fontId="4" fillId="4" borderId="2" xfId="1" applyFont="1" applyFill="1" applyBorder="1"/>
    <xf numFmtId="10" fontId="4" fillId="4" borderId="2" xfId="0" applyNumberFormat="1" applyFont="1" applyFill="1" applyBorder="1"/>
    <xf numFmtId="164" fontId="12" fillId="6" borderId="2" xfId="0" applyNumberFormat="1" applyFont="1" applyFill="1" applyBorder="1"/>
    <xf numFmtId="9" fontId="4" fillId="4" borderId="0" xfId="0" applyNumberFormat="1" applyFont="1" applyFill="1"/>
    <xf numFmtId="0" fontId="8" fillId="6" borderId="2" xfId="0" applyFont="1" applyFill="1" applyBorder="1" applyAlignment="1">
      <alignment horizontal="right"/>
    </xf>
    <xf numFmtId="0" fontId="8" fillId="4" borderId="2" xfId="0" applyFont="1" applyFill="1" applyBorder="1"/>
    <xf numFmtId="0" fontId="4" fillId="4" borderId="3" xfId="0" applyFont="1" applyFill="1" applyBorder="1"/>
    <xf numFmtId="9" fontId="4" fillId="4" borderId="0" xfId="1" applyFont="1" applyFill="1"/>
    <xf numFmtId="164" fontId="13" fillId="4" borderId="2" xfId="0" applyNumberFormat="1" applyFont="1" applyFill="1" applyBorder="1"/>
    <xf numFmtId="164" fontId="14" fillId="4" borderId="2" xfId="0" applyNumberFormat="1" applyFont="1" applyFill="1" applyBorder="1"/>
    <xf numFmtId="0" fontId="9" fillId="4" borderId="2" xfId="0" applyFont="1" applyFill="1" applyBorder="1" applyAlignment="1">
      <alignment horizontal="center"/>
    </xf>
    <xf numFmtId="165" fontId="9" fillId="4" borderId="0" xfId="0" applyNumberFormat="1" applyFont="1" applyFill="1"/>
    <xf numFmtId="0" fontId="9" fillId="5" borderId="2" xfId="0" applyFont="1" applyFill="1" applyBorder="1" applyAlignment="1">
      <alignment horizontal="center"/>
    </xf>
    <xf numFmtId="0" fontId="8" fillId="4" borderId="9" xfId="0" applyFont="1" applyFill="1" applyBorder="1"/>
    <xf numFmtId="44" fontId="4" fillId="3" borderId="3" xfId="2" applyFont="1" applyFill="1" applyBorder="1"/>
    <xf numFmtId="166" fontId="4" fillId="4" borderId="3" xfId="0" applyNumberFormat="1" applyFont="1" applyFill="1" applyBorder="1"/>
    <xf numFmtId="165" fontId="4" fillId="4" borderId="3" xfId="0" applyNumberFormat="1" applyFont="1" applyFill="1" applyBorder="1"/>
    <xf numFmtId="44" fontId="4" fillId="3" borderId="2" xfId="2" applyFont="1" applyFill="1" applyBorder="1"/>
    <xf numFmtId="165" fontId="15" fillId="4" borderId="0" xfId="0" applyNumberFormat="1" applyFont="1" applyFill="1"/>
    <xf numFmtId="0" fontId="4" fillId="4" borderId="2" xfId="0" applyFont="1" applyFill="1" applyBorder="1" applyAlignment="1">
      <alignment horizontal="right"/>
    </xf>
    <xf numFmtId="0" fontId="17" fillId="4" borderId="1" xfId="0" applyFont="1" applyFill="1" applyBorder="1" applyAlignment="1">
      <alignment vertical="center" wrapText="1"/>
    </xf>
    <xf numFmtId="165" fontId="4" fillId="4" borderId="16" xfId="0" applyNumberFormat="1" applyFont="1" applyFill="1" applyBorder="1"/>
    <xf numFmtId="0" fontId="4" fillId="4" borderId="1" xfId="0" applyFont="1" applyFill="1" applyBorder="1"/>
    <xf numFmtId="0" fontId="6" fillId="4" borderId="1" xfId="0" applyFont="1" applyFill="1" applyBorder="1"/>
    <xf numFmtId="0" fontId="17" fillId="4" borderId="13" xfId="0" applyFont="1" applyFill="1" applyBorder="1" applyAlignment="1">
      <alignment vertical="center" wrapText="1"/>
    </xf>
    <xf numFmtId="165" fontId="18" fillId="4" borderId="6" xfId="0" applyNumberFormat="1" applyFont="1" applyFill="1" applyBorder="1"/>
    <xf numFmtId="0" fontId="17" fillId="4" borderId="0" xfId="0" applyFont="1" applyFill="1" applyAlignment="1">
      <alignment vertical="center" wrapText="1"/>
    </xf>
    <xf numFmtId="165" fontId="4" fillId="4" borderId="0" xfId="0" applyNumberFormat="1" applyFont="1" applyFill="1"/>
    <xf numFmtId="0" fontId="9" fillId="4" borderId="0" xfId="0" applyFont="1" applyFill="1" applyAlignment="1">
      <alignment vertical="center" wrapText="1"/>
    </xf>
    <xf numFmtId="0" fontId="8" fillId="4" borderId="15" xfId="0" applyFont="1" applyFill="1" applyBorder="1"/>
    <xf numFmtId="0" fontId="4" fillId="4" borderId="7" xfId="0" applyFont="1" applyFill="1" applyBorder="1"/>
    <xf numFmtId="0" fontId="4" fillId="4" borderId="19" xfId="0" applyFont="1" applyFill="1" applyBorder="1"/>
    <xf numFmtId="0" fontId="4" fillId="4" borderId="8" xfId="0" applyFont="1" applyFill="1" applyBorder="1"/>
    <xf numFmtId="0" fontId="4" fillId="4" borderId="16" xfId="0" applyFont="1" applyFill="1" applyBorder="1"/>
    <xf numFmtId="0" fontId="4" fillId="0" borderId="3" xfId="0" applyFont="1" applyBorder="1"/>
    <xf numFmtId="0" fontId="6" fillId="3" borderId="21" xfId="0" applyFont="1" applyFill="1" applyBorder="1"/>
    <xf numFmtId="0" fontId="4" fillId="4" borderId="6" xfId="0" applyFont="1" applyFill="1" applyBorder="1"/>
    <xf numFmtId="0" fontId="4" fillId="0" borderId="2" xfId="0" applyFont="1" applyBorder="1"/>
    <xf numFmtId="165" fontId="4" fillId="4" borderId="2" xfId="0" applyNumberFormat="1" applyFont="1" applyFill="1" applyBorder="1"/>
    <xf numFmtId="0" fontId="4" fillId="4" borderId="10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165" fontId="13" fillId="4" borderId="16" xfId="0" applyNumberFormat="1" applyFont="1" applyFill="1" applyBorder="1" applyAlignment="1">
      <alignment horizontal="left"/>
    </xf>
    <xf numFmtId="0" fontId="4" fillId="4" borderId="0" xfId="0" applyFont="1" applyFill="1" applyAlignment="1">
      <alignment wrapText="1"/>
    </xf>
    <xf numFmtId="165" fontId="13" fillId="4" borderId="6" xfId="0" applyNumberFormat="1" applyFont="1" applyFill="1" applyBorder="1" applyAlignment="1">
      <alignment horizontal="left"/>
    </xf>
    <xf numFmtId="0" fontId="4" fillId="0" borderId="1" xfId="0" applyFont="1" applyBorder="1"/>
    <xf numFmtId="0" fontId="9" fillId="2" borderId="13" xfId="0" applyFont="1" applyFill="1" applyBorder="1" applyAlignment="1">
      <alignment horizontal="center" vertical="center" wrapText="1"/>
    </xf>
    <xf numFmtId="165" fontId="18" fillId="2" borderId="6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4" fillId="4" borderId="6" xfId="0" applyNumberFormat="1" applyFont="1" applyFill="1" applyBorder="1"/>
    <xf numFmtId="0" fontId="9" fillId="2" borderId="13" xfId="0" applyFont="1" applyFill="1" applyBorder="1" applyAlignment="1">
      <alignment wrapText="1"/>
    </xf>
    <xf numFmtId="2" fontId="18" fillId="2" borderId="6" xfId="0" applyNumberFormat="1" applyFont="1" applyFill="1" applyBorder="1"/>
    <xf numFmtId="0" fontId="9" fillId="0" borderId="0" xfId="0" applyFont="1" applyAlignment="1">
      <alignment wrapText="1"/>
    </xf>
    <xf numFmtId="2" fontId="9" fillId="0" borderId="0" xfId="0" applyNumberFormat="1" applyFont="1"/>
    <xf numFmtId="0" fontId="9" fillId="2" borderId="13" xfId="0" applyFont="1" applyFill="1" applyBorder="1" applyAlignment="1">
      <alignment vertical="center" wrapText="1"/>
    </xf>
    <xf numFmtId="165" fontId="18" fillId="2" borderId="6" xfId="0" applyNumberFormat="1" applyFont="1" applyFill="1" applyBorder="1"/>
    <xf numFmtId="0" fontId="5" fillId="4" borderId="0" xfId="0" applyFont="1" applyFill="1" applyAlignment="1">
      <alignment horizontal="center" vertical="center" textRotation="90"/>
    </xf>
    <xf numFmtId="0" fontId="9" fillId="0" borderId="0" xfId="0" applyFont="1" applyAlignment="1">
      <alignment vertical="center" wrapText="1"/>
    </xf>
    <xf numFmtId="165" fontId="9" fillId="0" borderId="0" xfId="0" applyNumberFormat="1" applyFont="1"/>
    <xf numFmtId="0" fontId="9" fillId="2" borderId="1" xfId="0" applyFont="1" applyFill="1" applyBorder="1" applyAlignment="1">
      <alignment vertical="center" wrapText="1"/>
    </xf>
    <xf numFmtId="165" fontId="18" fillId="2" borderId="16" xfId="0" applyNumberFormat="1" applyFont="1" applyFill="1" applyBorder="1"/>
    <xf numFmtId="0" fontId="19" fillId="4" borderId="0" xfId="0" applyFont="1" applyFill="1" applyAlignment="1">
      <alignment horizontal="center" vertical="center" textRotation="90"/>
    </xf>
    <xf numFmtId="2" fontId="9" fillId="4" borderId="0" xfId="0" applyNumberFormat="1" applyFont="1" applyFill="1"/>
    <xf numFmtId="0" fontId="13" fillId="0" borderId="9" xfId="0" applyFont="1" applyBorder="1"/>
    <xf numFmtId="2" fontId="13" fillId="4" borderId="9" xfId="0" applyNumberFormat="1" applyFont="1" applyFill="1" applyBorder="1" applyAlignment="1">
      <alignment horizontal="center"/>
    </xf>
    <xf numFmtId="0" fontId="17" fillId="0" borderId="3" xfId="0" applyFont="1" applyBorder="1"/>
    <xf numFmtId="9" fontId="17" fillId="0" borderId="3" xfId="1" applyFont="1" applyFill="1" applyBorder="1" applyProtection="1"/>
    <xf numFmtId="1" fontId="17" fillId="0" borderId="3" xfId="0" applyNumberFormat="1" applyFont="1" applyBorder="1" applyAlignment="1">
      <alignment vertical="center" wrapText="1"/>
    </xf>
    <xf numFmtId="2" fontId="17" fillId="0" borderId="3" xfId="0" applyNumberFormat="1" applyFont="1" applyBorder="1"/>
    <xf numFmtId="1" fontId="4" fillId="0" borderId="3" xfId="0" applyNumberFormat="1" applyFont="1" applyBorder="1"/>
    <xf numFmtId="0" fontId="17" fillId="0" borderId="2" xfId="0" applyFont="1" applyBorder="1"/>
    <xf numFmtId="9" fontId="17" fillId="0" borderId="2" xfId="1" applyFont="1" applyFill="1" applyBorder="1" applyProtection="1"/>
    <xf numFmtId="2" fontId="17" fillId="0" borderId="2" xfId="0" applyNumberFormat="1" applyFont="1" applyBorder="1"/>
    <xf numFmtId="1" fontId="4" fillId="0" borderId="2" xfId="0" applyNumberFormat="1" applyFont="1" applyBorder="1"/>
    <xf numFmtId="0" fontId="17" fillId="0" borderId="0" xfId="0" applyFont="1"/>
    <xf numFmtId="9" fontId="17" fillId="4" borderId="0" xfId="0" applyNumberFormat="1" applyFont="1" applyFill="1"/>
    <xf numFmtId="1" fontId="13" fillId="4" borderId="0" xfId="0" applyNumberFormat="1" applyFont="1" applyFill="1" applyAlignment="1">
      <alignment vertical="center" wrapText="1"/>
    </xf>
    <xf numFmtId="2" fontId="13" fillId="4" borderId="0" xfId="0" applyNumberFormat="1" applyFont="1" applyFill="1"/>
    <xf numFmtId="0" fontId="9" fillId="2" borderId="0" xfId="0" applyFont="1" applyFill="1" applyAlignment="1">
      <alignment vertical="center" wrapText="1"/>
    </xf>
    <xf numFmtId="165" fontId="18" fillId="2" borderId="0" xfId="0" applyNumberFormat="1" applyFont="1" applyFill="1"/>
    <xf numFmtId="164" fontId="4" fillId="3" borderId="3" xfId="0" applyNumberFormat="1" applyFont="1" applyFill="1" applyBorder="1"/>
    <xf numFmtId="2" fontId="4" fillId="4" borderId="6" xfId="0" applyNumberFormat="1" applyFont="1" applyFill="1" applyBorder="1"/>
    <xf numFmtId="0" fontId="9" fillId="2" borderId="13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4" borderId="14" xfId="0" applyFont="1" applyFill="1" applyBorder="1"/>
    <xf numFmtId="2" fontId="4" fillId="4" borderId="14" xfId="0" applyNumberFormat="1" applyFont="1" applyFill="1" applyBorder="1"/>
    <xf numFmtId="2" fontId="18" fillId="2" borderId="16" xfId="0" applyNumberFormat="1" applyFont="1" applyFill="1" applyBorder="1"/>
    <xf numFmtId="167" fontId="19" fillId="4" borderId="0" xfId="1" applyNumberFormat="1" applyFont="1" applyFill="1" applyBorder="1" applyAlignment="1">
      <alignment horizontal="center" vertical="center"/>
    </xf>
    <xf numFmtId="164" fontId="19" fillId="4" borderId="0" xfId="0" applyNumberFormat="1" applyFont="1" applyFill="1"/>
    <xf numFmtId="44" fontId="4" fillId="4" borderId="2" xfId="2" applyFont="1" applyFill="1" applyBorder="1"/>
    <xf numFmtId="44" fontId="4" fillId="4" borderId="2" xfId="0" applyNumberFormat="1" applyFont="1" applyFill="1" applyBorder="1"/>
    <xf numFmtId="164" fontId="4" fillId="4" borderId="12" xfId="0" applyNumberFormat="1" applyFont="1" applyFill="1" applyBorder="1"/>
    <xf numFmtId="164" fontId="8" fillId="4" borderId="2" xfId="0" applyNumberFormat="1" applyFont="1" applyFill="1" applyBorder="1"/>
    <xf numFmtId="44" fontId="21" fillId="4" borderId="2" xfId="0" applyNumberFormat="1" applyFont="1" applyFill="1" applyBorder="1"/>
    <xf numFmtId="9" fontId="17" fillId="0" borderId="3" xfId="1" applyFont="1" applyFill="1" applyBorder="1"/>
    <xf numFmtId="9" fontId="17" fillId="0" borderId="2" xfId="1" applyFont="1" applyFill="1" applyBorder="1"/>
    <xf numFmtId="0" fontId="20" fillId="4" borderId="0" xfId="0" applyFont="1" applyFill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164" fontId="19" fillId="6" borderId="2" xfId="0" applyNumberFormat="1" applyFont="1" applyFill="1" applyBorder="1"/>
    <xf numFmtId="0" fontId="8" fillId="5" borderId="2" xfId="0" applyFont="1" applyFill="1" applyBorder="1" applyAlignment="1">
      <alignment horizontal="center" vertical="center" wrapText="1"/>
    </xf>
    <xf numFmtId="167" fontId="17" fillId="5" borderId="2" xfId="1" applyNumberFormat="1" applyFont="1" applyFill="1" applyBorder="1"/>
    <xf numFmtId="0" fontId="23" fillId="4" borderId="0" xfId="0" applyFont="1" applyFill="1"/>
    <xf numFmtId="167" fontId="24" fillId="5" borderId="0" xfId="1" applyNumberFormat="1" applyFont="1" applyFill="1"/>
    <xf numFmtId="0" fontId="24" fillId="4" borderId="0" xfId="0" applyFont="1" applyFill="1"/>
    <xf numFmtId="0" fontId="25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2" fontId="4" fillId="4" borderId="3" xfId="0" applyNumberFormat="1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6" xfId="0" applyFont="1" applyFill="1" applyBorder="1" applyAlignment="1">
      <alignment horizontal="center"/>
    </xf>
    <xf numFmtId="164" fontId="4" fillId="2" borderId="2" xfId="0" applyNumberFormat="1" applyFont="1" applyFill="1" applyBorder="1"/>
    <xf numFmtId="9" fontId="4" fillId="4" borderId="5" xfId="1" applyFont="1" applyFill="1" applyBorder="1"/>
    <xf numFmtId="0" fontId="4" fillId="4" borderId="6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/>
    <xf numFmtId="9" fontId="8" fillId="4" borderId="2" xfId="0" applyNumberFormat="1" applyFont="1" applyFill="1" applyBorder="1"/>
    <xf numFmtId="0" fontId="11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164" fontId="4" fillId="2" borderId="1" xfId="0" applyNumberFormat="1" applyFont="1" applyFill="1" applyBorder="1"/>
    <xf numFmtId="165" fontId="4" fillId="4" borderId="1" xfId="0" applyNumberFormat="1" applyFont="1" applyFill="1" applyBorder="1"/>
    <xf numFmtId="165" fontId="18" fillId="4" borderId="13" xfId="0" applyNumberFormat="1" applyFont="1" applyFill="1" applyBorder="1"/>
    <xf numFmtId="165" fontId="22" fillId="4" borderId="0" xfId="0" applyNumberFormat="1" applyFont="1" applyFill="1" applyAlignment="1">
      <alignment horizontal="center" vertical="center"/>
    </xf>
    <xf numFmtId="168" fontId="4" fillId="4" borderId="3" xfId="0" applyNumberFormat="1" applyFont="1" applyFill="1" applyBorder="1"/>
    <xf numFmtId="168" fontId="4" fillId="4" borderId="27" xfId="0" applyNumberFormat="1" applyFont="1" applyFill="1" applyBorder="1"/>
    <xf numFmtId="0" fontId="8" fillId="4" borderId="9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4" fontId="24" fillId="4" borderId="2" xfId="0" applyNumberFormat="1" applyFont="1" applyFill="1" applyBorder="1"/>
    <xf numFmtId="44" fontId="26" fillId="4" borderId="2" xfId="0" applyNumberFormat="1" applyFont="1" applyFill="1" applyBorder="1"/>
    <xf numFmtId="44" fontId="25" fillId="4" borderId="2" xfId="0" applyNumberFormat="1" applyFont="1" applyFill="1" applyBorder="1"/>
    <xf numFmtId="0" fontId="24" fillId="4" borderId="2" xfId="0" applyFont="1" applyFill="1" applyBorder="1"/>
    <xf numFmtId="0" fontId="24" fillId="4" borderId="2" xfId="0" applyFont="1" applyFill="1" applyBorder="1" applyAlignment="1">
      <alignment wrapText="1"/>
    </xf>
    <xf numFmtId="2" fontId="4" fillId="4" borderId="2" xfId="0" applyNumberFormat="1" applyFont="1" applyFill="1" applyBorder="1" applyAlignment="1">
      <alignment horizontal="center"/>
    </xf>
    <xf numFmtId="0" fontId="8" fillId="4" borderId="7" xfId="0" applyFont="1" applyFill="1" applyBorder="1"/>
    <xf numFmtId="0" fontId="8" fillId="5" borderId="8" xfId="0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wrapText="1"/>
    </xf>
    <xf numFmtId="169" fontId="8" fillId="4" borderId="29" xfId="0" applyNumberFormat="1" applyFont="1" applyFill="1" applyBorder="1"/>
    <xf numFmtId="0" fontId="4" fillId="3" borderId="3" xfId="0" applyFont="1" applyFill="1" applyBorder="1"/>
    <xf numFmtId="165" fontId="4" fillId="3" borderId="3" xfId="0" applyNumberFormat="1" applyFont="1" applyFill="1" applyBorder="1"/>
    <xf numFmtId="165" fontId="4" fillId="3" borderId="2" xfId="0" applyNumberFormat="1" applyFont="1" applyFill="1" applyBorder="1"/>
    <xf numFmtId="165" fontId="15" fillId="3" borderId="2" xfId="0" applyNumberFormat="1" applyFont="1" applyFill="1" applyBorder="1"/>
    <xf numFmtId="165" fontId="8" fillId="4" borderId="2" xfId="0" applyNumberFormat="1" applyFont="1" applyFill="1" applyBorder="1"/>
    <xf numFmtId="0" fontId="9" fillId="2" borderId="11" xfId="0" applyFont="1" applyFill="1" applyBorder="1" applyAlignment="1">
      <alignment wrapText="1"/>
    </xf>
    <xf numFmtId="165" fontId="9" fillId="2" borderId="11" xfId="0" applyNumberFormat="1" applyFont="1" applyFill="1" applyBorder="1"/>
    <xf numFmtId="0" fontId="9" fillId="4" borderId="0" xfId="0" applyFont="1" applyFill="1" applyAlignment="1">
      <alignment wrapText="1"/>
    </xf>
    <xf numFmtId="0" fontId="8" fillId="4" borderId="2" xfId="0" applyFont="1" applyFill="1" applyBorder="1" applyAlignment="1">
      <alignment horizontal="center" wrapText="1"/>
    </xf>
    <xf numFmtId="165" fontId="4" fillId="4" borderId="13" xfId="0" applyNumberFormat="1" applyFont="1" applyFill="1" applyBorder="1"/>
    <xf numFmtId="165" fontId="9" fillId="2" borderId="13" xfId="0" applyNumberFormat="1" applyFont="1" applyFill="1" applyBorder="1"/>
    <xf numFmtId="165" fontId="13" fillId="4" borderId="1" xfId="0" applyNumberFormat="1" applyFont="1" applyFill="1" applyBorder="1" applyAlignment="1">
      <alignment horizontal="left"/>
    </xf>
    <xf numFmtId="165" fontId="13" fillId="4" borderId="13" xfId="0" applyNumberFormat="1" applyFont="1" applyFill="1" applyBorder="1" applyAlignment="1">
      <alignment horizontal="left"/>
    </xf>
    <xf numFmtId="0" fontId="9" fillId="2" borderId="11" xfId="0" applyFont="1" applyFill="1" applyBorder="1" applyAlignment="1">
      <alignment vertical="center" wrapText="1"/>
    </xf>
    <xf numFmtId="165" fontId="9" fillId="2" borderId="11" xfId="0" applyNumberFormat="1" applyFont="1" applyFill="1" applyBorder="1" applyAlignment="1">
      <alignment horizontal="left"/>
    </xf>
    <xf numFmtId="0" fontId="8" fillId="4" borderId="15" xfId="0" applyFont="1" applyFill="1" applyBorder="1" applyAlignment="1">
      <alignment wrapText="1"/>
    </xf>
    <xf numFmtId="165" fontId="15" fillId="3" borderId="3" xfId="0" applyNumberFormat="1" applyFont="1" applyFill="1" applyBorder="1"/>
    <xf numFmtId="165" fontId="8" fillId="4" borderId="16" xfId="0" applyNumberFormat="1" applyFont="1" applyFill="1" applyBorder="1"/>
    <xf numFmtId="165" fontId="8" fillId="4" borderId="6" xfId="0" applyNumberFormat="1" applyFont="1" applyFill="1" applyBorder="1"/>
    <xf numFmtId="0" fontId="4" fillId="4" borderId="18" xfId="0" applyFont="1" applyFill="1" applyBorder="1"/>
    <xf numFmtId="165" fontId="9" fillId="2" borderId="6" xfId="0" applyNumberFormat="1" applyFont="1" applyFill="1" applyBorder="1"/>
    <xf numFmtId="2" fontId="9" fillId="2" borderId="6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30" xfId="0" applyFont="1" applyFill="1" applyBorder="1"/>
    <xf numFmtId="165" fontId="9" fillId="2" borderId="16" xfId="0" applyNumberFormat="1" applyFont="1" applyFill="1" applyBorder="1"/>
    <xf numFmtId="0" fontId="8" fillId="4" borderId="9" xfId="0" applyFont="1" applyFill="1" applyBorder="1" applyAlignment="1">
      <alignment vertical="top"/>
    </xf>
    <xf numFmtId="0" fontId="8" fillId="4" borderId="18" xfId="0" applyFont="1" applyFill="1" applyBorder="1" applyAlignment="1">
      <alignment vertical="top"/>
    </xf>
    <xf numFmtId="0" fontId="8" fillId="4" borderId="28" xfId="0" applyFont="1" applyFill="1" applyBorder="1" applyAlignment="1">
      <alignment vertical="top"/>
    </xf>
    <xf numFmtId="1" fontId="17" fillId="0" borderId="2" xfId="0" applyNumberFormat="1" applyFont="1" applyBorder="1" applyAlignment="1">
      <alignment vertical="center" wrapText="1"/>
    </xf>
    <xf numFmtId="0" fontId="17" fillId="4" borderId="0" xfId="0" applyFont="1" applyFill="1"/>
    <xf numFmtId="0" fontId="9" fillId="2" borderId="31" xfId="0" applyFont="1" applyFill="1" applyBorder="1" applyAlignment="1">
      <alignment vertical="center" wrapText="1"/>
    </xf>
    <xf numFmtId="165" fontId="9" fillId="2" borderId="32" xfId="0" applyNumberFormat="1" applyFont="1" applyFill="1" applyBorder="1"/>
    <xf numFmtId="0" fontId="9" fillId="0" borderId="1" xfId="0" applyFont="1" applyBorder="1" applyAlignment="1">
      <alignment vertical="center" wrapText="1"/>
    </xf>
    <xf numFmtId="165" fontId="9" fillId="0" borderId="16" xfId="0" applyNumberFormat="1" applyFont="1" applyBorder="1"/>
    <xf numFmtId="2" fontId="9" fillId="2" borderId="16" xfId="0" applyNumberFormat="1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164" fontId="4" fillId="4" borderId="3" xfId="0" applyNumberFormat="1" applyFont="1" applyFill="1" applyBorder="1"/>
    <xf numFmtId="164" fontId="4" fillId="4" borderId="3" xfId="0" applyNumberFormat="1" applyFont="1" applyFill="1" applyBorder="1" applyAlignment="1">
      <alignment horizontal="left" indent="1"/>
    </xf>
    <xf numFmtId="9" fontId="9" fillId="3" borderId="3" xfId="1" applyFont="1" applyFill="1" applyBorder="1"/>
    <xf numFmtId="42" fontId="4" fillId="4" borderId="4" xfId="0" applyNumberFormat="1" applyFont="1" applyFill="1" applyBorder="1" applyAlignment="1">
      <alignment horizontal="left" indent="1"/>
    </xf>
    <xf numFmtId="165" fontId="8" fillId="7" borderId="28" xfId="0" applyNumberFormat="1" applyFont="1" applyFill="1" applyBorder="1"/>
    <xf numFmtId="165" fontId="8" fillId="0" borderId="0" xfId="0" applyNumberFormat="1" applyFont="1"/>
    <xf numFmtId="165" fontId="4" fillId="0" borderId="0" xfId="0" applyNumberFormat="1" applyFont="1"/>
    <xf numFmtId="9" fontId="9" fillId="3" borderId="2" xfId="1" applyFont="1" applyFill="1" applyBorder="1"/>
    <xf numFmtId="165" fontId="8" fillId="7" borderId="2" xfId="0" applyNumberFormat="1" applyFont="1" applyFill="1" applyBorder="1"/>
    <xf numFmtId="0" fontId="8" fillId="4" borderId="3" xfId="0" applyFont="1" applyFill="1" applyBorder="1"/>
    <xf numFmtId="0" fontId="13" fillId="4" borderId="2" xfId="0" applyFont="1" applyFill="1" applyBorder="1" applyAlignment="1">
      <alignment wrapText="1"/>
    </xf>
    <xf numFmtId="42" fontId="4" fillId="4" borderId="2" xfId="0" applyNumberFormat="1" applyFont="1" applyFill="1" applyBorder="1" applyAlignment="1">
      <alignment horizontal="left" indent="1"/>
    </xf>
    <xf numFmtId="0" fontId="8" fillId="4" borderId="0" xfId="0" applyFont="1" applyFill="1"/>
    <xf numFmtId="165" fontId="8" fillId="4" borderId="0" xfId="0" applyNumberFormat="1" applyFont="1" applyFill="1"/>
    <xf numFmtId="0" fontId="13" fillId="4" borderId="2" xfId="0" applyFont="1" applyFill="1" applyBorder="1" applyAlignment="1">
      <alignment vertical="center" wrapText="1"/>
    </xf>
    <xf numFmtId="165" fontId="8" fillId="4" borderId="31" xfId="0" applyNumberFormat="1" applyFont="1" applyFill="1" applyBorder="1"/>
    <xf numFmtId="167" fontId="4" fillId="4" borderId="0" xfId="1" applyNumberFormat="1" applyFont="1" applyFill="1"/>
    <xf numFmtId="0" fontId="8" fillId="4" borderId="0" xfId="0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horizontal="center" vertical="center"/>
    </xf>
    <xf numFmtId="42" fontId="4" fillId="4" borderId="0" xfId="0" applyNumberFormat="1" applyFont="1" applyFill="1"/>
    <xf numFmtId="0" fontId="24" fillId="4" borderId="0" xfId="0" applyFont="1" applyFill="1" applyAlignment="1">
      <alignment wrapText="1"/>
    </xf>
    <xf numFmtId="164" fontId="24" fillId="4" borderId="0" xfId="0" applyNumberFormat="1" applyFont="1" applyFill="1"/>
    <xf numFmtId="0" fontId="24" fillId="4" borderId="7" xfId="0" applyFont="1" applyFill="1" applyBorder="1"/>
    <xf numFmtId="0" fontId="24" fillId="4" borderId="19" xfId="0" applyFont="1" applyFill="1" applyBorder="1"/>
    <xf numFmtId="0" fontId="23" fillId="4" borderId="8" xfId="0" applyFont="1" applyFill="1" applyBorder="1"/>
    <xf numFmtId="0" fontId="25" fillId="4" borderId="34" xfId="0" applyFont="1" applyFill="1" applyBorder="1" applyAlignment="1">
      <alignment vertical="center"/>
    </xf>
    <xf numFmtId="0" fontId="25" fillId="4" borderId="35" xfId="0" applyFont="1" applyFill="1" applyBorder="1" applyAlignment="1">
      <alignment horizontal="center" vertical="center" wrapText="1"/>
    </xf>
    <xf numFmtId="0" fontId="25" fillId="4" borderId="34" xfId="0" applyFont="1" applyFill="1" applyBorder="1"/>
    <xf numFmtId="44" fontId="27" fillId="4" borderId="35" xfId="0" applyNumberFormat="1" applyFont="1" applyFill="1" applyBorder="1"/>
    <xf numFmtId="0" fontId="24" fillId="4" borderId="20" xfId="0" applyFont="1" applyFill="1" applyBorder="1"/>
    <xf numFmtId="0" fontId="24" fillId="4" borderId="21" xfId="0" applyFont="1" applyFill="1" applyBorder="1"/>
    <xf numFmtId="44" fontId="24" fillId="4" borderId="35" xfId="0" applyNumberFormat="1" applyFont="1" applyFill="1" applyBorder="1"/>
    <xf numFmtId="0" fontId="24" fillId="4" borderId="10" xfId="0" applyFont="1" applyFill="1" applyBorder="1"/>
    <xf numFmtId="0" fontId="24" fillId="4" borderId="22" xfId="0" applyFont="1" applyFill="1" applyBorder="1"/>
    <xf numFmtId="0" fontId="23" fillId="4" borderId="23" xfId="0" applyFont="1" applyFill="1" applyBorder="1"/>
    <xf numFmtId="0" fontId="23" fillId="4" borderId="21" xfId="0" applyFont="1" applyFill="1" applyBorder="1"/>
    <xf numFmtId="0" fontId="24" fillId="4" borderId="35" xfId="0" applyFont="1" applyFill="1" applyBorder="1"/>
    <xf numFmtId="164" fontId="24" fillId="4" borderId="35" xfId="0" applyNumberFormat="1" applyFont="1" applyFill="1" applyBorder="1"/>
    <xf numFmtId="0" fontId="24" fillId="4" borderId="38" xfId="0" applyFont="1" applyFill="1" applyBorder="1" applyAlignment="1">
      <alignment wrapText="1"/>
    </xf>
    <xf numFmtId="164" fontId="24" fillId="4" borderId="39" xfId="0" applyNumberFormat="1" applyFont="1" applyFill="1" applyBorder="1"/>
    <xf numFmtId="0" fontId="30" fillId="5" borderId="1" xfId="0" applyFont="1" applyFill="1" applyBorder="1"/>
    <xf numFmtId="44" fontId="29" fillId="5" borderId="1" xfId="0" applyNumberFormat="1" applyFont="1" applyFill="1" applyBorder="1"/>
    <xf numFmtId="0" fontId="25" fillId="2" borderId="40" xfId="0" applyFont="1" applyFill="1" applyBorder="1" applyAlignment="1">
      <alignment horizontal="center"/>
    </xf>
    <xf numFmtId="0" fontId="25" fillId="2" borderId="36" xfId="0" applyFont="1" applyFill="1" applyBorder="1" applyAlignment="1">
      <alignment horizontal="center"/>
    </xf>
    <xf numFmtId="0" fontId="25" fillId="2" borderId="37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5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3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4" borderId="28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center" vertical="center" textRotation="90"/>
    </xf>
    <xf numFmtId="0" fontId="5" fillId="4" borderId="28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17" xfId="0" applyFont="1" applyFill="1" applyBorder="1" applyAlignment="1">
      <alignment horizontal="center" vertical="center" textRotation="90" wrapText="1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17" xfId="0" applyFont="1" applyFill="1" applyBorder="1" applyAlignment="1">
      <alignment horizontal="center" vertical="center" textRotation="90"/>
    </xf>
    <xf numFmtId="0" fontId="5" fillId="4" borderId="18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6" fillId="4" borderId="20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bafs\915-Timbadola\klfakw\My%20Documents\Timbadola\Files\2019\Contract%20management\Business%20case\Stacking%20Costing%20v1%20-%20with%20new%20mini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d Total Bid Price "/>
      <sheetName val="Summary"/>
      <sheetName val="Data input &amp; costing"/>
    </sheetNames>
    <sheetDataSet>
      <sheetData sheetId="0"/>
      <sheetData sheetId="1"/>
      <sheetData sheetId="2">
        <row r="2">
          <cell r="P2">
            <v>236</v>
          </cell>
        </row>
        <row r="3">
          <cell r="P3">
            <v>19.666666666666668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opLeftCell="A10" workbookViewId="0">
      <selection activeCell="H33" sqref="H33"/>
    </sheetView>
  </sheetViews>
  <sheetFormatPr defaultRowHeight="16.5" x14ac:dyDescent="0.3"/>
  <cols>
    <col min="1" max="1" width="9.140625" style="2"/>
    <col min="2" max="2" width="15.28515625" style="127" bestFit="1" customWidth="1"/>
    <col min="3" max="3" width="17" style="127" bestFit="1" customWidth="1"/>
    <col min="4" max="4" width="15.85546875" style="127" bestFit="1" customWidth="1"/>
    <col min="5" max="5" width="24.5703125" style="127" customWidth="1"/>
    <col min="6" max="6" width="20.85546875" style="125" bestFit="1" customWidth="1"/>
    <col min="7" max="8" width="8.85546875" style="125"/>
    <col min="9" max="9" width="10.7109375" style="125" bestFit="1" customWidth="1"/>
    <col min="10" max="11" width="8.85546875" style="125"/>
    <col min="12" max="12" width="8.85546875" style="4"/>
    <col min="13" max="15" width="8.85546875" style="3"/>
    <col min="16" max="18" width="8.85546875" style="1"/>
  </cols>
  <sheetData>
    <row r="1" spans="2:10" ht="17.25" thickBot="1" x14ac:dyDescent="0.35"/>
    <row r="2" spans="2:10" x14ac:dyDescent="0.3">
      <c r="B2" s="259" t="s">
        <v>203</v>
      </c>
      <c r="C2" s="260"/>
      <c r="D2" s="260"/>
      <c r="E2" s="260"/>
      <c r="F2" s="261"/>
      <c r="I2" s="2" t="s">
        <v>143</v>
      </c>
      <c r="J2" s="126">
        <v>0</v>
      </c>
    </row>
    <row r="3" spans="2:10" ht="31.5" x14ac:dyDescent="0.3">
      <c r="B3" s="242" t="s">
        <v>145</v>
      </c>
      <c r="C3" s="128" t="s">
        <v>144</v>
      </c>
      <c r="D3" s="128" t="s">
        <v>119</v>
      </c>
      <c r="E3" s="129" t="s">
        <v>147</v>
      </c>
      <c r="F3" s="243" t="s">
        <v>146</v>
      </c>
    </row>
    <row r="4" spans="2:10" x14ac:dyDescent="0.3">
      <c r="B4" s="244" t="s">
        <v>205</v>
      </c>
      <c r="C4" s="162">
        <f>'Destacking Summary'!L36</f>
        <v>0</v>
      </c>
      <c r="D4" s="162">
        <f>C4/12</f>
        <v>0</v>
      </c>
      <c r="E4" s="162">
        <f>(D4*$J$2)+D4</f>
        <v>0</v>
      </c>
      <c r="F4" s="248">
        <f>E4*18</f>
        <v>0</v>
      </c>
    </row>
    <row r="5" spans="2:10" x14ac:dyDescent="0.3">
      <c r="B5" s="244" t="s">
        <v>120</v>
      </c>
      <c r="C5" s="162">
        <f>'Rework Summary '!Q15</f>
        <v>0</v>
      </c>
      <c r="D5" s="162">
        <f>C5/12</f>
        <v>0</v>
      </c>
      <c r="E5" s="162">
        <f>(D5*$J$2)+D5</f>
        <v>0</v>
      </c>
      <c r="F5" s="248">
        <f>E5*18</f>
        <v>0</v>
      </c>
    </row>
    <row r="6" spans="2:10" x14ac:dyDescent="0.3">
      <c r="B6" s="244" t="s">
        <v>127</v>
      </c>
      <c r="C6" s="162">
        <f>'Rework Summary '!X14</f>
        <v>0</v>
      </c>
      <c r="D6" s="162">
        <f>C6/12</f>
        <v>0</v>
      </c>
      <c r="E6" s="162">
        <f>(D6*$J$2)+D6</f>
        <v>0</v>
      </c>
      <c r="F6" s="248">
        <f>E6*18</f>
        <v>0</v>
      </c>
    </row>
    <row r="7" spans="2:10" x14ac:dyDescent="0.3">
      <c r="B7" s="244" t="s">
        <v>128</v>
      </c>
      <c r="C7" s="163">
        <f>SUM(C4:C6)</f>
        <v>0</v>
      </c>
      <c r="D7" s="164">
        <f>SUM(D4:D6)</f>
        <v>0</v>
      </c>
      <c r="E7" s="164">
        <f>SUM(E4:E6)</f>
        <v>0</v>
      </c>
      <c r="F7" s="245">
        <f>SUM(F4:F6)</f>
        <v>0</v>
      </c>
    </row>
    <row r="8" spans="2:10" ht="6.75" customHeight="1" x14ac:dyDescent="0.3">
      <c r="B8" s="246"/>
      <c r="F8" s="247"/>
    </row>
    <row r="9" spans="2:10" ht="6.75" customHeight="1" x14ac:dyDescent="0.3">
      <c r="B9" s="246"/>
      <c r="F9" s="252"/>
    </row>
    <row r="10" spans="2:10" x14ac:dyDescent="0.3">
      <c r="B10" s="246"/>
      <c r="E10" s="262" t="s">
        <v>154</v>
      </c>
      <c r="F10" s="263"/>
    </row>
    <row r="11" spans="2:10" x14ac:dyDescent="0.3">
      <c r="B11" s="246"/>
      <c r="E11" s="165" t="s">
        <v>155</v>
      </c>
      <c r="F11" s="253">
        <f>'Data input Destacking'!C16+'Data input Rework'!C13</f>
        <v>166</v>
      </c>
    </row>
    <row r="12" spans="2:10" x14ac:dyDescent="0.3">
      <c r="B12" s="246"/>
      <c r="E12" s="166" t="s">
        <v>119</v>
      </c>
      <c r="F12" s="254">
        <f>((F4+F5)/F11)/18</f>
        <v>0</v>
      </c>
    </row>
    <row r="13" spans="2:10" x14ac:dyDescent="0.3">
      <c r="B13" s="246"/>
      <c r="E13" s="166" t="s">
        <v>156</v>
      </c>
      <c r="F13" s="254">
        <f>F12/'Data input Destacking'!N3</f>
        <v>0</v>
      </c>
    </row>
    <row r="14" spans="2:10" x14ac:dyDescent="0.3">
      <c r="B14" s="246"/>
      <c r="F14" s="252"/>
    </row>
    <row r="15" spans="2:10" x14ac:dyDescent="0.3">
      <c r="B15" s="264" t="s">
        <v>204</v>
      </c>
      <c r="C15" s="265"/>
      <c r="D15" s="265"/>
      <c r="E15" s="265"/>
      <c r="F15" s="266"/>
    </row>
    <row r="16" spans="2:10" ht="31.5" x14ac:dyDescent="0.3">
      <c r="B16" s="242" t="s">
        <v>145</v>
      </c>
      <c r="C16" s="128" t="s">
        <v>206</v>
      </c>
      <c r="D16" s="128" t="s">
        <v>119</v>
      </c>
      <c r="E16" s="129" t="s">
        <v>147</v>
      </c>
      <c r="F16" s="243" t="s">
        <v>146</v>
      </c>
    </row>
    <row r="17" spans="2:7" x14ac:dyDescent="0.3">
      <c r="B17" s="244" t="s">
        <v>202</v>
      </c>
      <c r="C17" s="162">
        <f>'Stacking Summary'!R15</f>
        <v>0</v>
      </c>
      <c r="D17" s="162">
        <f>C17/12</f>
        <v>0</v>
      </c>
      <c r="E17" s="162">
        <f>(D17*$J$2)+D17</f>
        <v>0</v>
      </c>
      <c r="F17" s="248">
        <f>E17*18</f>
        <v>0</v>
      </c>
    </row>
    <row r="18" spans="2:7" x14ac:dyDescent="0.3">
      <c r="B18" s="244" t="s">
        <v>127</v>
      </c>
      <c r="C18" s="162">
        <f>'Stacking Summary'!Y14</f>
        <v>0</v>
      </c>
      <c r="D18" s="162">
        <f>C18/12</f>
        <v>0</v>
      </c>
      <c r="E18" s="162">
        <f>(D18*$J$2)+D18</f>
        <v>0</v>
      </c>
      <c r="F18" s="248">
        <f>E18*18</f>
        <v>0</v>
      </c>
    </row>
    <row r="19" spans="2:7" x14ac:dyDescent="0.3">
      <c r="B19" s="244" t="s">
        <v>128</v>
      </c>
      <c r="C19" s="163">
        <f>SUM(C17:C18)</f>
        <v>0</v>
      </c>
      <c r="D19" s="164">
        <f>SUM(D17:D18)</f>
        <v>0</v>
      </c>
      <c r="E19" s="164">
        <f>SUM(E17:E18)</f>
        <v>0</v>
      </c>
      <c r="F19" s="245">
        <f>SUM(F17:F18)</f>
        <v>0</v>
      </c>
    </row>
    <row r="20" spans="2:7" x14ac:dyDescent="0.3">
      <c r="B20" s="246"/>
      <c r="F20" s="247"/>
    </row>
    <row r="21" spans="2:7" x14ac:dyDescent="0.3">
      <c r="B21" s="246"/>
      <c r="F21" s="252"/>
    </row>
    <row r="22" spans="2:7" x14ac:dyDescent="0.3">
      <c r="B22" s="246"/>
      <c r="E22" s="262" t="s">
        <v>154</v>
      </c>
      <c r="F22" s="263"/>
    </row>
    <row r="23" spans="2:7" x14ac:dyDescent="0.3">
      <c r="B23" s="246"/>
      <c r="E23" s="165" t="s">
        <v>155</v>
      </c>
      <c r="F23" s="253">
        <f>'Data Input Stacking'!H14</f>
        <v>77</v>
      </c>
    </row>
    <row r="24" spans="2:7" x14ac:dyDescent="0.3">
      <c r="B24" s="246"/>
      <c r="E24" s="166" t="s">
        <v>119</v>
      </c>
      <c r="F24" s="254">
        <f>(F17/F23)/18</f>
        <v>0</v>
      </c>
    </row>
    <row r="25" spans="2:7" ht="17.25" thickBot="1" x14ac:dyDescent="0.35">
      <c r="B25" s="249"/>
      <c r="C25" s="250"/>
      <c r="D25" s="250"/>
      <c r="E25" s="255" t="s">
        <v>156</v>
      </c>
      <c r="F25" s="256">
        <f>F24/'Data Input Stacking'!P3</f>
        <v>0</v>
      </c>
    </row>
    <row r="26" spans="2:7" ht="17.25" thickBot="1" x14ac:dyDescent="0.35">
      <c r="E26" s="237"/>
      <c r="F26" s="238"/>
    </row>
    <row r="27" spans="2:7" x14ac:dyDescent="0.3">
      <c r="B27" s="239"/>
      <c r="C27" s="240"/>
      <c r="D27" s="240"/>
      <c r="E27" s="240"/>
      <c r="F27" s="241"/>
    </row>
    <row r="28" spans="2:7" ht="21" x14ac:dyDescent="0.35">
      <c r="B28" s="267" t="s">
        <v>207</v>
      </c>
      <c r="C28" s="268"/>
      <c r="D28" s="268"/>
      <c r="E28" s="268"/>
      <c r="F28" s="269"/>
    </row>
    <row r="29" spans="2:7" ht="31.5" x14ac:dyDescent="0.3">
      <c r="B29" s="242"/>
      <c r="C29" s="128" t="s">
        <v>206</v>
      </c>
      <c r="D29" s="128" t="s">
        <v>119</v>
      </c>
      <c r="E29" s="129" t="s">
        <v>147</v>
      </c>
      <c r="F29" s="243" t="s">
        <v>146</v>
      </c>
    </row>
    <row r="30" spans="2:7" x14ac:dyDescent="0.3">
      <c r="B30" s="244" t="s">
        <v>128</v>
      </c>
      <c r="C30" s="163">
        <f>C7+C19</f>
        <v>0</v>
      </c>
      <c r="D30" s="164">
        <f>D7+D19</f>
        <v>0</v>
      </c>
      <c r="E30" s="164">
        <f>E7+E19</f>
        <v>0</v>
      </c>
      <c r="F30" s="245">
        <f>F7+F19</f>
        <v>0</v>
      </c>
      <c r="G30" s="127" t="s">
        <v>209</v>
      </c>
    </row>
    <row r="31" spans="2:7" x14ac:dyDescent="0.3">
      <c r="B31" s="246"/>
      <c r="F31" s="247"/>
    </row>
    <row r="32" spans="2:7" ht="17.25" thickBot="1" x14ac:dyDescent="0.35">
      <c r="B32" s="249"/>
      <c r="C32" s="250"/>
      <c r="D32" s="250"/>
      <c r="E32" s="250"/>
      <c r="F32" s="251"/>
    </row>
    <row r="34" spans="5:6" ht="18.75" x14ac:dyDescent="0.3">
      <c r="E34" s="257" t="s">
        <v>208</v>
      </c>
      <c r="F34" s="258">
        <f>(F30*15%)+F30</f>
        <v>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2:F2"/>
    <mergeCell ref="E10:F10"/>
    <mergeCell ref="B15:F15"/>
    <mergeCell ref="E22:F22"/>
    <mergeCell ref="B28:F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6"/>
  <sheetViews>
    <sheetView zoomScale="110" zoomScaleNormal="110" workbookViewId="0">
      <selection activeCell="P4" sqref="P4"/>
    </sheetView>
  </sheetViews>
  <sheetFormatPr defaultRowHeight="15" x14ac:dyDescent="0.25"/>
  <cols>
    <col min="1" max="1" width="12.5703125" style="5" bestFit="1" customWidth="1"/>
    <col min="2" max="5" width="6.42578125" style="5" bestFit="1" customWidth="1"/>
    <col min="6" max="6" width="6.7109375" style="5" bestFit="1" customWidth="1"/>
    <col min="7" max="7" width="5.5703125" style="5" bestFit="1" customWidth="1"/>
    <col min="8" max="9" width="9.140625" style="5" bestFit="1" customWidth="1"/>
    <col min="10" max="10" width="8.7109375" style="5" bestFit="1" customWidth="1"/>
    <col min="11" max="11" width="7.140625" style="5" bestFit="1" customWidth="1"/>
    <col min="12" max="12" width="11.28515625" style="5" customWidth="1"/>
    <col min="13" max="13" width="9.5703125" style="5" customWidth="1"/>
    <col min="14" max="14" width="8" style="5" bestFit="1" customWidth="1"/>
    <col min="15" max="15" width="13.5703125" style="5" customWidth="1"/>
    <col min="16" max="16" width="11.5703125" style="5" bestFit="1" customWidth="1"/>
    <col min="17" max="17" width="13.85546875" style="5" bestFit="1" customWidth="1"/>
    <col min="18" max="18" width="14.42578125" style="5" customWidth="1"/>
    <col min="19" max="19" width="11.5703125" style="5" bestFit="1" customWidth="1"/>
    <col min="20" max="20" width="9.85546875" style="5" customWidth="1"/>
    <col min="21" max="21" width="2.42578125" style="5" customWidth="1"/>
    <col min="22" max="22" width="9.85546875" style="5" bestFit="1" customWidth="1"/>
    <col min="23" max="23" width="10.85546875" style="5" customWidth="1"/>
    <col min="24" max="24" width="13.7109375" style="5" bestFit="1" customWidth="1"/>
    <col min="25" max="25" width="11.5703125" style="5" bestFit="1" customWidth="1"/>
    <col min="26" max="43" width="9.140625" style="5"/>
    <col min="44" max="97" width="9.140625" style="2"/>
  </cols>
  <sheetData>
    <row r="1" spans="1:25" ht="30.75" customHeight="1" x14ac:dyDescent="0.25">
      <c r="V1" s="270" t="s">
        <v>191</v>
      </c>
      <c r="W1" s="270"/>
      <c r="X1" s="270"/>
      <c r="Y1" s="270"/>
    </row>
    <row r="2" spans="1:25" ht="42.75" thickBot="1" x14ac:dyDescent="0.3">
      <c r="A2" s="210" t="s">
        <v>162</v>
      </c>
      <c r="B2" s="210" t="s">
        <v>0</v>
      </c>
      <c r="C2" s="210" t="s">
        <v>1</v>
      </c>
      <c r="D2" s="210" t="s">
        <v>163</v>
      </c>
      <c r="E2" s="210" t="s">
        <v>164</v>
      </c>
      <c r="F2" s="210" t="s">
        <v>3</v>
      </c>
      <c r="G2" s="210" t="s">
        <v>2</v>
      </c>
      <c r="H2" s="210" t="s">
        <v>8</v>
      </c>
      <c r="I2" s="211" t="s">
        <v>10</v>
      </c>
      <c r="J2" s="211" t="s">
        <v>112</v>
      </c>
      <c r="K2" s="211" t="s">
        <v>103</v>
      </c>
      <c r="L2" s="211" t="s">
        <v>104</v>
      </c>
      <c r="M2" s="210" t="s">
        <v>11</v>
      </c>
      <c r="N2" s="210" t="s">
        <v>12</v>
      </c>
      <c r="O2" s="211" t="s">
        <v>116</v>
      </c>
      <c r="P2" s="210" t="s">
        <v>113</v>
      </c>
      <c r="Q2" s="212" t="s">
        <v>192</v>
      </c>
      <c r="R2" s="213" t="s">
        <v>7</v>
      </c>
      <c r="S2" s="214" t="s">
        <v>193</v>
      </c>
      <c r="T2" s="71"/>
      <c r="U2" s="71"/>
      <c r="V2" s="215" t="s">
        <v>50</v>
      </c>
      <c r="W2" s="216" t="s">
        <v>194</v>
      </c>
      <c r="X2" s="211" t="s">
        <v>195</v>
      </c>
      <c r="Y2" s="210" t="s">
        <v>2</v>
      </c>
    </row>
    <row r="3" spans="1:25" ht="15.75" thickTop="1" x14ac:dyDescent="0.25">
      <c r="A3" s="28" t="s">
        <v>20</v>
      </c>
      <c r="B3" s="28">
        <v>25</v>
      </c>
      <c r="C3" s="28">
        <v>25</v>
      </c>
      <c r="D3" s="28"/>
      <c r="E3" s="28"/>
      <c r="F3" s="28" t="s">
        <v>4</v>
      </c>
      <c r="G3" s="28">
        <f>SUM(B3:E3)</f>
        <v>50</v>
      </c>
      <c r="H3" s="217">
        <f>'Data Input Stacking'!I4</f>
        <v>0</v>
      </c>
      <c r="I3" s="217">
        <f>'Data Input Stacking'!$J$18</f>
        <v>0</v>
      </c>
      <c r="J3" s="217">
        <f>'Data Input Stacking'!$F$66+'Data Input Stacking'!$E$90</f>
        <v>0</v>
      </c>
      <c r="K3" s="217">
        <f>'Data Input Stacking'!$F$35+'Data Input Stacking'!$F$42</f>
        <v>0</v>
      </c>
      <c r="L3" s="217">
        <f>'Data Input Stacking'!$F$60</f>
        <v>0</v>
      </c>
      <c r="M3" s="217">
        <f>'Data Input Stacking'!$L$74</f>
        <v>0</v>
      </c>
      <c r="N3" s="217">
        <f>'Data Input Stacking'!$E$83</f>
        <v>0</v>
      </c>
      <c r="O3" s="218">
        <f>(H3*12%)/2</f>
        <v>0</v>
      </c>
      <c r="P3" s="218">
        <f>SUM(H3:O3)*G3</f>
        <v>0</v>
      </c>
      <c r="Q3" s="219"/>
      <c r="R3" s="220">
        <f t="shared" ref="R3:R12" si="0">(Q3*P3)+P3</f>
        <v>0</v>
      </c>
      <c r="S3" s="221">
        <f t="shared" ref="S3:S12" si="1">R3/G3</f>
        <v>0</v>
      </c>
      <c r="T3" s="222"/>
      <c r="U3" s="223"/>
      <c r="V3" s="217">
        <f t="shared" ref="V3:V12" si="2">(H3/9)*1.5</f>
        <v>0</v>
      </c>
      <c r="W3" s="217">
        <f t="shared" ref="W3:W12" si="3">(H3/9)*2</f>
        <v>0</v>
      </c>
      <c r="X3" s="28">
        <v>32</v>
      </c>
      <c r="Y3" s="38">
        <f t="shared" ref="Y3:Y12" si="4">X3*V3*G3</f>
        <v>0</v>
      </c>
    </row>
    <row r="4" spans="1:25" x14ac:dyDescent="0.25">
      <c r="A4" s="11" t="s">
        <v>167</v>
      </c>
      <c r="B4" s="11">
        <v>1</v>
      </c>
      <c r="C4" s="11">
        <v>1</v>
      </c>
      <c r="D4" s="11"/>
      <c r="E4" s="11"/>
      <c r="F4" s="11" t="s">
        <v>4</v>
      </c>
      <c r="G4" s="11">
        <f t="shared" ref="G4:G12" si="5">SUM(B4:E4)</f>
        <v>2</v>
      </c>
      <c r="H4" s="217">
        <f>'Data Input Stacking'!I5</f>
        <v>0</v>
      </c>
      <c r="I4" s="217">
        <f>'Data Input Stacking'!$J$18</f>
        <v>0</v>
      </c>
      <c r="J4" s="217">
        <f>'Data Input Stacking'!$F$66+'Data Input Stacking'!$E$90</f>
        <v>0</v>
      </c>
      <c r="K4" s="217">
        <f>'Data Input Stacking'!$F$35+'Data Input Stacking'!$F$42</f>
        <v>0</v>
      </c>
      <c r="L4" s="217">
        <f>'Data Input Stacking'!$F$60</f>
        <v>0</v>
      </c>
      <c r="M4" s="217">
        <f>'Data Input Stacking'!$L$74</f>
        <v>0</v>
      </c>
      <c r="N4" s="217">
        <f>'Data Input Stacking'!$E$83</f>
        <v>0</v>
      </c>
      <c r="O4" s="218">
        <f t="shared" ref="O4:O12" si="6">(H4*12%)/2</f>
        <v>0</v>
      </c>
      <c r="P4" s="218">
        <f t="shared" ref="P4:P12" si="7">SUM(H4:O4)*G4</f>
        <v>0</v>
      </c>
      <c r="Q4" s="224"/>
      <c r="R4" s="220">
        <f t="shared" si="0"/>
        <v>0</v>
      </c>
      <c r="S4" s="225">
        <f t="shared" si="1"/>
        <v>0</v>
      </c>
      <c r="T4" s="222"/>
      <c r="U4" s="223"/>
      <c r="V4" s="12">
        <f t="shared" si="2"/>
        <v>0</v>
      </c>
      <c r="W4" s="12">
        <f t="shared" si="3"/>
        <v>0</v>
      </c>
      <c r="X4" s="11">
        <v>32</v>
      </c>
      <c r="Y4" s="60">
        <f t="shared" si="4"/>
        <v>0</v>
      </c>
    </row>
    <row r="5" spans="1:25" x14ac:dyDescent="0.25">
      <c r="A5" s="11" t="s">
        <v>168</v>
      </c>
      <c r="B5" s="11">
        <v>1</v>
      </c>
      <c r="C5" s="11">
        <v>1</v>
      </c>
      <c r="D5" s="11"/>
      <c r="E5" s="11"/>
      <c r="F5" s="11" t="s">
        <v>4</v>
      </c>
      <c r="G5" s="11">
        <f t="shared" si="5"/>
        <v>2</v>
      </c>
      <c r="H5" s="217">
        <f>'Data Input Stacking'!I6</f>
        <v>0</v>
      </c>
      <c r="I5" s="217">
        <f>'Data Input Stacking'!$J$18</f>
        <v>0</v>
      </c>
      <c r="J5" s="217">
        <f>'Data Input Stacking'!$F$66+'Data Input Stacking'!$E$90</f>
        <v>0</v>
      </c>
      <c r="K5" s="217">
        <f>'Data Input Stacking'!$F$35+'Data Input Stacking'!$F$42</f>
        <v>0</v>
      </c>
      <c r="L5" s="217">
        <f>'Data Input Stacking'!$F$60</f>
        <v>0</v>
      </c>
      <c r="M5" s="217">
        <f>'Data Input Stacking'!$L$74</f>
        <v>0</v>
      </c>
      <c r="N5" s="217">
        <f>'Data Input Stacking'!$E$83</f>
        <v>0</v>
      </c>
      <c r="O5" s="218">
        <f t="shared" si="6"/>
        <v>0</v>
      </c>
      <c r="P5" s="218">
        <f t="shared" si="7"/>
        <v>0</v>
      </c>
      <c r="Q5" s="224"/>
      <c r="R5" s="220">
        <f t="shared" si="0"/>
        <v>0</v>
      </c>
      <c r="S5" s="225">
        <f t="shared" si="1"/>
        <v>0</v>
      </c>
      <c r="T5" s="222"/>
      <c r="U5" s="223"/>
      <c r="V5" s="12">
        <f t="shared" si="2"/>
        <v>0</v>
      </c>
      <c r="W5" s="12">
        <f t="shared" si="3"/>
        <v>0</v>
      </c>
      <c r="X5" s="11">
        <v>32</v>
      </c>
      <c r="Y5" s="60">
        <f t="shared" si="4"/>
        <v>0</v>
      </c>
    </row>
    <row r="6" spans="1:25" x14ac:dyDescent="0.25">
      <c r="A6" s="11" t="s">
        <v>169</v>
      </c>
      <c r="B6" s="11">
        <v>2</v>
      </c>
      <c r="C6" s="11">
        <v>2</v>
      </c>
      <c r="D6" s="11"/>
      <c r="E6" s="11"/>
      <c r="F6" s="11" t="s">
        <v>4</v>
      </c>
      <c r="G6" s="11">
        <f t="shared" si="5"/>
        <v>4</v>
      </c>
      <c r="H6" s="217">
        <f>'Data Input Stacking'!I7</f>
        <v>0</v>
      </c>
      <c r="I6" s="217">
        <f>'Data Input Stacking'!$J$18</f>
        <v>0</v>
      </c>
      <c r="J6" s="217">
        <f>'Data Input Stacking'!$F$66+'Data Input Stacking'!$E$90</f>
        <v>0</v>
      </c>
      <c r="K6" s="217">
        <f>'Data Input Stacking'!$F$35+'Data Input Stacking'!$F$42</f>
        <v>0</v>
      </c>
      <c r="L6" s="217">
        <f>'Data Input Stacking'!$F$60</f>
        <v>0</v>
      </c>
      <c r="M6" s="217">
        <f>'Data Input Stacking'!$L$74</f>
        <v>0</v>
      </c>
      <c r="N6" s="217">
        <f>'Data Input Stacking'!$E$83</f>
        <v>0</v>
      </c>
      <c r="O6" s="218">
        <f t="shared" si="6"/>
        <v>0</v>
      </c>
      <c r="P6" s="218">
        <f t="shared" si="7"/>
        <v>0</v>
      </c>
      <c r="Q6" s="224"/>
      <c r="R6" s="220">
        <f t="shared" si="0"/>
        <v>0</v>
      </c>
      <c r="S6" s="225">
        <f t="shared" si="1"/>
        <v>0</v>
      </c>
      <c r="T6" s="222"/>
      <c r="U6" s="223"/>
      <c r="V6" s="12">
        <f t="shared" si="2"/>
        <v>0</v>
      </c>
      <c r="W6" s="12">
        <f t="shared" si="3"/>
        <v>0</v>
      </c>
      <c r="X6" s="11">
        <v>32</v>
      </c>
      <c r="Y6" s="60">
        <f t="shared" si="4"/>
        <v>0</v>
      </c>
    </row>
    <row r="7" spans="1:25" x14ac:dyDescent="0.25">
      <c r="A7" s="11" t="s">
        <v>170</v>
      </c>
      <c r="B7" s="11">
        <v>4</v>
      </c>
      <c r="C7" s="11">
        <v>4</v>
      </c>
      <c r="D7" s="11"/>
      <c r="E7" s="11"/>
      <c r="F7" s="11" t="s">
        <v>5</v>
      </c>
      <c r="G7" s="11">
        <f t="shared" si="5"/>
        <v>8</v>
      </c>
      <c r="H7" s="217">
        <f>'Data Input Stacking'!I8</f>
        <v>0</v>
      </c>
      <c r="I7" s="12">
        <f>'Data Input Stacking'!J19</f>
        <v>0</v>
      </c>
      <c r="J7" s="217">
        <f>'Data Input Stacking'!$F$66+'Data Input Stacking'!$E$90</f>
        <v>0</v>
      </c>
      <c r="K7" s="217">
        <f>'Data Input Stacking'!$F$35+'Data Input Stacking'!$F$42</f>
        <v>0</v>
      </c>
      <c r="L7" s="217">
        <f>'Data Input Stacking'!$F$60</f>
        <v>0</v>
      </c>
      <c r="M7" s="217">
        <f>'Data Input Stacking'!$L$74</f>
        <v>0</v>
      </c>
      <c r="N7" s="217">
        <f>'Data Input Stacking'!$E$83</f>
        <v>0</v>
      </c>
      <c r="O7" s="218">
        <f t="shared" si="6"/>
        <v>0</v>
      </c>
      <c r="P7" s="218">
        <f t="shared" si="7"/>
        <v>0</v>
      </c>
      <c r="Q7" s="224"/>
      <c r="R7" s="220">
        <f t="shared" si="0"/>
        <v>0</v>
      </c>
      <c r="S7" s="225">
        <f t="shared" si="1"/>
        <v>0</v>
      </c>
      <c r="T7" s="222"/>
      <c r="U7" s="223"/>
      <c r="V7" s="12">
        <f t="shared" si="2"/>
        <v>0</v>
      </c>
      <c r="W7" s="12">
        <f t="shared" si="3"/>
        <v>0</v>
      </c>
      <c r="X7" s="11">
        <v>32</v>
      </c>
      <c r="Y7" s="60">
        <f t="shared" si="4"/>
        <v>0</v>
      </c>
    </row>
    <row r="8" spans="1:25" x14ac:dyDescent="0.25">
      <c r="A8" s="11" t="s">
        <v>171</v>
      </c>
      <c r="B8" s="11">
        <v>1</v>
      </c>
      <c r="C8" s="11">
        <v>1</v>
      </c>
      <c r="D8" s="11"/>
      <c r="E8" s="11"/>
      <c r="F8" s="11" t="s">
        <v>4</v>
      </c>
      <c r="G8" s="11">
        <f t="shared" si="5"/>
        <v>2</v>
      </c>
      <c r="H8" s="217">
        <f>'Data Input Stacking'!I9</f>
        <v>0</v>
      </c>
      <c r="I8" s="12">
        <f>'Data Input Stacking'!$J$18</f>
        <v>0</v>
      </c>
      <c r="J8" s="217">
        <f>'Data Input Stacking'!$F$66+'Data Input Stacking'!$E$90</f>
        <v>0</v>
      </c>
      <c r="K8" s="217">
        <f>'Data Input Stacking'!$F$35+'Data Input Stacking'!$F$42</f>
        <v>0</v>
      </c>
      <c r="L8" s="217">
        <f>'Data Input Stacking'!$F$60</f>
        <v>0</v>
      </c>
      <c r="M8" s="217">
        <f>'Data Input Stacking'!$L$74</f>
        <v>0</v>
      </c>
      <c r="N8" s="217">
        <f>'Data Input Stacking'!$E$83</f>
        <v>0</v>
      </c>
      <c r="O8" s="218">
        <f t="shared" si="6"/>
        <v>0</v>
      </c>
      <c r="P8" s="218">
        <f t="shared" si="7"/>
        <v>0</v>
      </c>
      <c r="Q8" s="224"/>
      <c r="R8" s="220">
        <f t="shared" si="0"/>
        <v>0</v>
      </c>
      <c r="S8" s="225">
        <f t="shared" si="1"/>
        <v>0</v>
      </c>
      <c r="T8" s="222"/>
      <c r="U8" s="223"/>
      <c r="V8" s="12">
        <f t="shared" si="2"/>
        <v>0</v>
      </c>
      <c r="W8" s="12">
        <f t="shared" si="3"/>
        <v>0</v>
      </c>
      <c r="X8" s="11">
        <v>32</v>
      </c>
      <c r="Y8" s="60">
        <f t="shared" si="4"/>
        <v>0</v>
      </c>
    </row>
    <row r="9" spans="1:25" x14ac:dyDescent="0.25">
      <c r="A9" s="11" t="s">
        <v>172</v>
      </c>
      <c r="B9" s="11">
        <v>1</v>
      </c>
      <c r="C9" s="11"/>
      <c r="D9" s="11"/>
      <c r="E9" s="11"/>
      <c r="F9" s="11" t="s">
        <v>4</v>
      </c>
      <c r="G9" s="11">
        <f t="shared" si="5"/>
        <v>1</v>
      </c>
      <c r="H9" s="217">
        <f>'Data Input Stacking'!I10</f>
        <v>0</v>
      </c>
      <c r="I9" s="12">
        <f>'Data Input Stacking'!$J$18</f>
        <v>0</v>
      </c>
      <c r="J9" s="217">
        <f>'Data Input Stacking'!$F$66+'Data Input Stacking'!$E$90</f>
        <v>0</v>
      </c>
      <c r="K9" s="217">
        <f>'Data Input Stacking'!$F$35+'Data Input Stacking'!$F$42</f>
        <v>0</v>
      </c>
      <c r="L9" s="217">
        <f>'Data Input Stacking'!$F$60</f>
        <v>0</v>
      </c>
      <c r="M9" s="217">
        <f>'Data Input Stacking'!$L$74</f>
        <v>0</v>
      </c>
      <c r="N9" s="217">
        <f>'Data Input Stacking'!$E$83</f>
        <v>0</v>
      </c>
      <c r="O9" s="218">
        <f t="shared" si="6"/>
        <v>0</v>
      </c>
      <c r="P9" s="218">
        <f t="shared" si="7"/>
        <v>0</v>
      </c>
      <c r="Q9" s="224"/>
      <c r="R9" s="220">
        <f t="shared" si="0"/>
        <v>0</v>
      </c>
      <c r="S9" s="225">
        <f t="shared" si="1"/>
        <v>0</v>
      </c>
      <c r="T9" s="222"/>
      <c r="U9" s="223"/>
      <c r="V9" s="12">
        <f t="shared" si="2"/>
        <v>0</v>
      </c>
      <c r="W9" s="12">
        <f t="shared" si="3"/>
        <v>0</v>
      </c>
      <c r="X9" s="11">
        <v>32</v>
      </c>
      <c r="Y9" s="60">
        <f t="shared" si="4"/>
        <v>0</v>
      </c>
    </row>
    <row r="10" spans="1:25" x14ac:dyDescent="0.25">
      <c r="A10" s="11" t="s">
        <v>173</v>
      </c>
      <c r="B10" s="11">
        <v>1</v>
      </c>
      <c r="C10" s="11">
        <v>1</v>
      </c>
      <c r="D10" s="11">
        <v>1</v>
      </c>
      <c r="E10" s="11">
        <v>1</v>
      </c>
      <c r="F10" s="11" t="s">
        <v>4</v>
      </c>
      <c r="G10" s="11">
        <f t="shared" si="5"/>
        <v>4</v>
      </c>
      <c r="H10" s="217">
        <f>'Data Input Stacking'!I11</f>
        <v>0</v>
      </c>
      <c r="I10" s="12">
        <f>'Data Input Stacking'!$J$18</f>
        <v>0</v>
      </c>
      <c r="J10" s="217">
        <f>'Data Input Stacking'!$F$66+'Data Input Stacking'!$E$90</f>
        <v>0</v>
      </c>
      <c r="K10" s="217">
        <f>'Data Input Stacking'!$F$35+'Data Input Stacking'!$F$42</f>
        <v>0</v>
      </c>
      <c r="L10" s="217">
        <f>'Data Input Stacking'!$F$60</f>
        <v>0</v>
      </c>
      <c r="M10" s="217">
        <f>'Data Input Stacking'!$L$74</f>
        <v>0</v>
      </c>
      <c r="N10" s="217">
        <f>'Data Input Stacking'!$E$83</f>
        <v>0</v>
      </c>
      <c r="O10" s="218">
        <f t="shared" si="6"/>
        <v>0</v>
      </c>
      <c r="P10" s="218">
        <f t="shared" si="7"/>
        <v>0</v>
      </c>
      <c r="Q10" s="224"/>
      <c r="R10" s="220">
        <f t="shared" si="0"/>
        <v>0</v>
      </c>
      <c r="S10" s="225">
        <f t="shared" si="1"/>
        <v>0</v>
      </c>
      <c r="T10" s="222"/>
      <c r="U10" s="223"/>
      <c r="V10" s="12">
        <f t="shared" si="2"/>
        <v>0</v>
      </c>
      <c r="W10" s="12">
        <f t="shared" si="3"/>
        <v>0</v>
      </c>
      <c r="X10" s="11">
        <v>32</v>
      </c>
      <c r="Y10" s="60">
        <f t="shared" si="4"/>
        <v>0</v>
      </c>
    </row>
    <row r="11" spans="1:25" x14ac:dyDescent="0.25">
      <c r="A11" s="11" t="s">
        <v>174</v>
      </c>
      <c r="B11" s="11">
        <v>1</v>
      </c>
      <c r="C11" s="11">
        <v>1</v>
      </c>
      <c r="D11" s="11"/>
      <c r="E11" s="11"/>
      <c r="F11" s="11" t="s">
        <v>4</v>
      </c>
      <c r="G11" s="11">
        <f t="shared" si="5"/>
        <v>2</v>
      </c>
      <c r="H11" s="217">
        <f>'Data Input Stacking'!I12</f>
        <v>0</v>
      </c>
      <c r="I11" s="12">
        <f>'Data Input Stacking'!$J$18</f>
        <v>0</v>
      </c>
      <c r="J11" s="217">
        <f>'Data Input Stacking'!$F$66+'Data Input Stacking'!$E$90</f>
        <v>0</v>
      </c>
      <c r="K11" s="217">
        <f>'Data Input Stacking'!$F$35+'Data Input Stacking'!$F$42</f>
        <v>0</v>
      </c>
      <c r="L11" s="217">
        <f>'Data Input Stacking'!$F$60</f>
        <v>0</v>
      </c>
      <c r="M11" s="217">
        <f>'Data Input Stacking'!$L$74</f>
        <v>0</v>
      </c>
      <c r="N11" s="217">
        <f>'Data Input Stacking'!$E$83</f>
        <v>0</v>
      </c>
      <c r="O11" s="218">
        <f t="shared" si="6"/>
        <v>0</v>
      </c>
      <c r="P11" s="218">
        <f t="shared" si="7"/>
        <v>0</v>
      </c>
      <c r="Q11" s="224"/>
      <c r="R11" s="220">
        <f t="shared" si="0"/>
        <v>0</v>
      </c>
      <c r="S11" s="225">
        <f t="shared" si="1"/>
        <v>0</v>
      </c>
      <c r="T11" s="222"/>
      <c r="U11" s="223"/>
      <c r="V11" s="12">
        <f t="shared" si="2"/>
        <v>0</v>
      </c>
      <c r="W11" s="12">
        <f t="shared" si="3"/>
        <v>0</v>
      </c>
      <c r="X11" s="11">
        <v>32</v>
      </c>
      <c r="Y11" s="60">
        <f t="shared" si="4"/>
        <v>0</v>
      </c>
    </row>
    <row r="12" spans="1:25" x14ac:dyDescent="0.25">
      <c r="A12" s="11" t="s">
        <v>175</v>
      </c>
      <c r="B12" s="11">
        <v>1</v>
      </c>
      <c r="C12" s="11">
        <v>1</v>
      </c>
      <c r="D12" s="11"/>
      <c r="E12" s="11"/>
      <c r="F12" s="11" t="s">
        <v>23</v>
      </c>
      <c r="G12" s="11">
        <f t="shared" si="5"/>
        <v>2</v>
      </c>
      <c r="H12" s="217">
        <f>'Data Input Stacking'!I13</f>
        <v>0</v>
      </c>
      <c r="I12" s="12">
        <f>'Data Input Stacking'!J20</f>
        <v>0</v>
      </c>
      <c r="J12" s="217">
        <f>'Data Input Stacking'!$F$66+'Data Input Stacking'!$E$90</f>
        <v>0</v>
      </c>
      <c r="K12" s="217">
        <f>'Data Input Stacking'!$F$35+'Data Input Stacking'!$F$42</f>
        <v>0</v>
      </c>
      <c r="L12" s="217">
        <f>'Data Input Stacking'!$F$60</f>
        <v>0</v>
      </c>
      <c r="M12" s="217">
        <f>'Data Input Stacking'!$L$74</f>
        <v>0</v>
      </c>
      <c r="N12" s="217">
        <f>'Data Input Stacking'!$E$83</f>
        <v>0</v>
      </c>
      <c r="O12" s="218">
        <f t="shared" si="6"/>
        <v>0</v>
      </c>
      <c r="P12" s="218">
        <f t="shared" si="7"/>
        <v>0</v>
      </c>
      <c r="Q12" s="224"/>
      <c r="R12" s="220">
        <f t="shared" si="0"/>
        <v>0</v>
      </c>
      <c r="S12" s="225">
        <f t="shared" si="1"/>
        <v>0</v>
      </c>
      <c r="T12" s="222"/>
      <c r="U12" s="223"/>
      <c r="V12" s="12">
        <f t="shared" si="2"/>
        <v>0</v>
      </c>
      <c r="W12" s="12">
        <f t="shared" si="3"/>
        <v>0</v>
      </c>
      <c r="X12" s="11">
        <v>32</v>
      </c>
      <c r="Y12" s="60">
        <f t="shared" si="4"/>
        <v>0</v>
      </c>
    </row>
    <row r="13" spans="1:25" x14ac:dyDescent="0.25">
      <c r="A13" s="11" t="s">
        <v>2</v>
      </c>
      <c r="B13" s="28">
        <f>SUM(B3:B12)</f>
        <v>38</v>
      </c>
      <c r="C13" s="28">
        <f>SUM(C3:C12)</f>
        <v>37</v>
      </c>
      <c r="D13" s="28">
        <f>SUM(D3:D12)</f>
        <v>1</v>
      </c>
      <c r="E13" s="28">
        <f>SUM(E3:E12)</f>
        <v>1</v>
      </c>
      <c r="F13" s="226"/>
      <c r="G13" s="11">
        <f>SUM(G3:G12)</f>
        <v>77</v>
      </c>
      <c r="H13" s="49"/>
      <c r="O13" s="49"/>
      <c r="P13" s="49"/>
      <c r="Q13" s="227" t="s">
        <v>196</v>
      </c>
      <c r="R13" s="228">
        <f>SUM(R3:R12)</f>
        <v>0</v>
      </c>
      <c r="X13" s="229" t="s">
        <v>197</v>
      </c>
      <c r="Y13" s="230">
        <f>SUM(Y3:Y12)</f>
        <v>0</v>
      </c>
    </row>
    <row r="14" spans="1:25" ht="15.75" thickBot="1" x14ac:dyDescent="0.3">
      <c r="O14" s="49"/>
      <c r="P14" s="49"/>
      <c r="Q14" s="231" t="s">
        <v>198</v>
      </c>
      <c r="R14" s="228">
        <f>R13*'[1]Data input &amp; costing'!P3</f>
        <v>0</v>
      </c>
      <c r="X14" s="229" t="s">
        <v>199</v>
      </c>
      <c r="Y14" s="232">
        <f>Y13*12</f>
        <v>0</v>
      </c>
    </row>
    <row r="15" spans="1:25" ht="15.75" thickTop="1" x14ac:dyDescent="0.25">
      <c r="I15" s="233"/>
      <c r="N15" s="49"/>
      <c r="O15" s="49"/>
      <c r="Q15" s="227" t="s">
        <v>200</v>
      </c>
      <c r="R15" s="228">
        <f>R13*'[1]Data input &amp; costing'!P2</f>
        <v>0</v>
      </c>
      <c r="V15" s="14"/>
    </row>
    <row r="16" spans="1:25" x14ac:dyDescent="0.25">
      <c r="O16" s="49"/>
      <c r="P16" s="49"/>
      <c r="R16" s="49"/>
      <c r="V16" s="14"/>
    </row>
    <row r="17" spans="15:22" x14ac:dyDescent="0.25">
      <c r="O17" s="49"/>
      <c r="P17" s="49"/>
      <c r="Q17" s="234"/>
      <c r="R17" s="235"/>
      <c r="V17" s="14"/>
    </row>
    <row r="18" spans="15:22" x14ac:dyDescent="0.25">
      <c r="Q18" s="5" t="s">
        <v>201</v>
      </c>
      <c r="R18" s="236">
        <f>R13/G13</f>
        <v>0</v>
      </c>
      <c r="V18" s="14"/>
    </row>
    <row r="19" spans="15:22" x14ac:dyDescent="0.25">
      <c r="R19" s="236"/>
      <c r="V19" s="14"/>
    </row>
    <row r="20" spans="15:22" x14ac:dyDescent="0.25">
      <c r="V20" s="14"/>
    </row>
    <row r="21" spans="15:22" x14ac:dyDescent="0.25">
      <c r="V21" s="14"/>
    </row>
    <row r="22" spans="15:22" x14ac:dyDescent="0.25">
      <c r="V22" s="14"/>
    </row>
    <row r="23" spans="15:22" x14ac:dyDescent="0.25">
      <c r="V23" s="14"/>
    </row>
    <row r="24" spans="15:22" x14ac:dyDescent="0.25">
      <c r="V24" s="14"/>
    </row>
    <row r="25" spans="15:22" x14ac:dyDescent="0.25">
      <c r="V25" s="14"/>
    </row>
    <row r="26" spans="15:22" x14ac:dyDescent="0.25">
      <c r="V26" s="14"/>
    </row>
  </sheetData>
  <mergeCells count="1">
    <mergeCell ref="V1:Y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9"/>
  <sheetViews>
    <sheetView topLeftCell="A7" zoomScale="110" zoomScaleNormal="110" workbookViewId="0">
      <selection activeCell="O4" sqref="O4"/>
    </sheetView>
  </sheetViews>
  <sheetFormatPr defaultRowHeight="15" x14ac:dyDescent="0.25"/>
  <cols>
    <col min="1" max="1" width="2.7109375" style="6" bestFit="1" customWidth="1"/>
    <col min="2" max="2" width="13.85546875" style="7" bestFit="1" customWidth="1"/>
    <col min="3" max="3" width="9.42578125" style="7" bestFit="1" customWidth="1"/>
    <col min="4" max="4" width="6.42578125" style="7" bestFit="1" customWidth="1"/>
    <col min="5" max="5" width="5.42578125" style="7" customWidth="1"/>
    <col min="6" max="6" width="14.28515625" style="7" bestFit="1" customWidth="1"/>
    <col min="7" max="7" width="13.42578125" style="7" customWidth="1"/>
    <col min="8" max="8" width="18.140625" style="7" customWidth="1"/>
    <col min="9" max="9" width="17.85546875" style="7" bestFit="1" customWidth="1"/>
    <col min="10" max="10" width="20.28515625" style="7" bestFit="1" customWidth="1"/>
    <col min="11" max="11" width="17.28515625" style="7" bestFit="1" customWidth="1"/>
    <col min="12" max="12" width="16.5703125" style="7" customWidth="1"/>
    <col min="13" max="13" width="12.140625" style="7" customWidth="1"/>
    <col min="14" max="14" width="13.28515625" style="7" customWidth="1"/>
    <col min="15" max="15" width="14.5703125" style="7" bestFit="1" customWidth="1"/>
    <col min="16" max="16" width="14.28515625" style="7" bestFit="1" customWidth="1"/>
    <col min="17" max="17" width="16.5703125" style="7" customWidth="1"/>
    <col min="18" max="18" width="14" style="7" bestFit="1" customWidth="1"/>
    <col min="19" max="49" width="9.140625" style="7"/>
    <col min="50" max="60" width="9.140625" style="2"/>
  </cols>
  <sheetData>
    <row r="1" spans="1:18" ht="18" x14ac:dyDescent="0.25">
      <c r="D1" s="271" t="s">
        <v>47</v>
      </c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18" ht="15.75" x14ac:dyDescent="0.25">
      <c r="A2" s="8"/>
      <c r="B2" s="5"/>
      <c r="C2" s="279" t="s">
        <v>17</v>
      </c>
      <c r="D2" s="280"/>
      <c r="E2" s="281"/>
      <c r="F2" s="5"/>
      <c r="G2" s="275" t="s">
        <v>102</v>
      </c>
      <c r="H2" s="276"/>
      <c r="I2" s="276"/>
      <c r="J2" s="276"/>
      <c r="K2" s="276"/>
      <c r="L2" s="276"/>
      <c r="M2" s="276"/>
      <c r="N2" s="134"/>
      <c r="O2" s="133"/>
      <c r="P2" s="133"/>
      <c r="Q2" s="5"/>
      <c r="R2" s="5"/>
    </row>
    <row r="3" spans="1:18" ht="42" x14ac:dyDescent="0.25">
      <c r="A3" s="8"/>
      <c r="B3" s="9" t="s">
        <v>15</v>
      </c>
      <c r="C3" s="9" t="s">
        <v>0</v>
      </c>
      <c r="D3" s="9" t="s">
        <v>1</v>
      </c>
      <c r="E3" s="9" t="s">
        <v>2</v>
      </c>
      <c r="F3" s="9" t="s">
        <v>3</v>
      </c>
      <c r="G3" s="131" t="s">
        <v>8</v>
      </c>
      <c r="H3" s="132" t="s">
        <v>10</v>
      </c>
      <c r="I3" s="132" t="s">
        <v>112</v>
      </c>
      <c r="J3" s="132" t="s">
        <v>103</v>
      </c>
      <c r="K3" s="132" t="s">
        <v>104</v>
      </c>
      <c r="L3" s="131" t="s">
        <v>11</v>
      </c>
      <c r="M3" s="131" t="s">
        <v>12</v>
      </c>
      <c r="N3" s="132" t="s">
        <v>116</v>
      </c>
      <c r="O3" s="9" t="s">
        <v>113</v>
      </c>
      <c r="P3" s="10" t="s">
        <v>114</v>
      </c>
      <c r="Q3" s="9" t="s">
        <v>7</v>
      </c>
    </row>
    <row r="4" spans="1:18" x14ac:dyDescent="0.25">
      <c r="A4" s="8">
        <v>1</v>
      </c>
      <c r="B4" s="11" t="s">
        <v>16</v>
      </c>
      <c r="C4" s="59">
        <v>4</v>
      </c>
      <c r="D4" s="59">
        <v>4</v>
      </c>
      <c r="E4" s="59">
        <f>SUM(C4:D4)</f>
        <v>8</v>
      </c>
      <c r="F4" s="146" t="s">
        <v>5</v>
      </c>
      <c r="G4" s="12">
        <f>'Data input Destacking'!E5</f>
        <v>0</v>
      </c>
      <c r="H4" s="12">
        <f>'Data input Destacking'!J5</f>
        <v>0</v>
      </c>
      <c r="I4" s="12">
        <f>'Data input Destacking'!$F$55+'Data input Destacking'!$E$78</f>
        <v>0</v>
      </c>
      <c r="J4" s="12">
        <f>'Data input Destacking'!$F$28+'Data input Destacking'!$F$39</f>
        <v>0</v>
      </c>
      <c r="K4" s="12">
        <f>'Data input Destacking'!$F$49</f>
        <v>0</v>
      </c>
      <c r="L4" s="12">
        <f>'Data input Destacking'!$L$63</f>
        <v>0</v>
      </c>
      <c r="M4" s="12">
        <f>'Data input Destacking'!$E$71</f>
        <v>0</v>
      </c>
      <c r="N4" s="12">
        <f>(G4*12%)/2</f>
        <v>0</v>
      </c>
      <c r="O4" s="12">
        <f>SUM(G4:N4)*E4</f>
        <v>0</v>
      </c>
      <c r="P4" s="13"/>
      <c r="Q4" s="12">
        <f>(P4*O4)+O4</f>
        <v>0</v>
      </c>
    </row>
    <row r="5" spans="1:18" x14ac:dyDescent="0.25">
      <c r="A5" s="8">
        <v>2</v>
      </c>
      <c r="B5" s="11" t="s">
        <v>18</v>
      </c>
      <c r="C5" s="59">
        <v>4</v>
      </c>
      <c r="D5" s="59">
        <v>4</v>
      </c>
      <c r="E5" s="59">
        <f t="shared" ref="E5:E14" si="0">SUM(C5:D5)</f>
        <v>8</v>
      </c>
      <c r="F5" s="146" t="s">
        <v>23</v>
      </c>
      <c r="G5" s="12">
        <f>'Data input Destacking'!E6</f>
        <v>0</v>
      </c>
      <c r="H5" s="12">
        <f>'Data input Destacking'!J6</f>
        <v>0</v>
      </c>
      <c r="I5" s="12">
        <f>'Data input Destacking'!$F$55+'Data input Destacking'!$E$78</f>
        <v>0</v>
      </c>
      <c r="J5" s="12">
        <f>'Data input Destacking'!$F$28+'Data input Destacking'!$F$39</f>
        <v>0</v>
      </c>
      <c r="K5" s="12">
        <f>'Data input Destacking'!$F$49</f>
        <v>0</v>
      </c>
      <c r="L5" s="12">
        <f>'Data input Destacking'!$L$63</f>
        <v>0</v>
      </c>
      <c r="M5" s="12">
        <f>'Data input Destacking'!$E$71</f>
        <v>0</v>
      </c>
      <c r="N5" s="12">
        <f t="shared" ref="N5:N13" si="1">(G5*12%)/2</f>
        <v>0</v>
      </c>
      <c r="O5" s="12">
        <f t="shared" ref="O5:O14" si="2">SUM(G5:N5)*E5</f>
        <v>0</v>
      </c>
      <c r="P5" s="13"/>
      <c r="Q5" s="12">
        <f t="shared" ref="Q5:Q14" si="3">(P5*O5)+O5</f>
        <v>0</v>
      </c>
    </row>
    <row r="6" spans="1:18" x14ac:dyDescent="0.25">
      <c r="A6" s="8">
        <v>3</v>
      </c>
      <c r="B6" s="11" t="s">
        <v>41</v>
      </c>
      <c r="C6" s="59">
        <v>1</v>
      </c>
      <c r="D6" s="59">
        <v>1</v>
      </c>
      <c r="E6" s="59">
        <f t="shared" si="0"/>
        <v>2</v>
      </c>
      <c r="F6" s="146" t="s">
        <v>23</v>
      </c>
      <c r="G6" s="12">
        <f>'Data input Destacking'!E7</f>
        <v>0</v>
      </c>
      <c r="H6" s="12">
        <f>'Data input Destacking'!J7</f>
        <v>0</v>
      </c>
      <c r="I6" s="12">
        <f>'Data input Destacking'!$F$55+'Data input Destacking'!$E$78</f>
        <v>0</v>
      </c>
      <c r="J6" s="12">
        <f>'Data input Destacking'!$F$28+'Data input Destacking'!$F$39</f>
        <v>0</v>
      </c>
      <c r="K6" s="12">
        <f>'Data input Destacking'!$F$49</f>
        <v>0</v>
      </c>
      <c r="L6" s="12">
        <f>'Data input Destacking'!$L$63</f>
        <v>0</v>
      </c>
      <c r="M6" s="12">
        <f>'Data input Destacking'!$E$71</f>
        <v>0</v>
      </c>
      <c r="N6" s="12">
        <f t="shared" si="1"/>
        <v>0</v>
      </c>
      <c r="O6" s="12">
        <f t="shared" si="2"/>
        <v>0</v>
      </c>
      <c r="P6" s="13"/>
      <c r="Q6" s="12">
        <f t="shared" si="3"/>
        <v>0</v>
      </c>
    </row>
    <row r="7" spans="1:18" x14ac:dyDescent="0.25">
      <c r="A7" s="8">
        <v>4</v>
      </c>
      <c r="B7" s="11" t="s">
        <v>13</v>
      </c>
      <c r="C7" s="59">
        <v>2</v>
      </c>
      <c r="D7" s="59">
        <v>2</v>
      </c>
      <c r="E7" s="59">
        <f t="shared" si="0"/>
        <v>4</v>
      </c>
      <c r="F7" s="146" t="s">
        <v>4</v>
      </c>
      <c r="G7" s="12">
        <f>'Data input Destacking'!E8</f>
        <v>0</v>
      </c>
      <c r="H7" s="12">
        <f>'Data input Destacking'!J8</f>
        <v>0</v>
      </c>
      <c r="I7" s="12">
        <f>'Data input Destacking'!$F$55+'Data input Destacking'!$E$78</f>
        <v>0</v>
      </c>
      <c r="J7" s="12">
        <f>'Data input Destacking'!$F$28+'Data input Destacking'!$F$39</f>
        <v>0</v>
      </c>
      <c r="K7" s="12">
        <f>'Data input Destacking'!$F$49</f>
        <v>0</v>
      </c>
      <c r="L7" s="12">
        <f>'Data input Destacking'!$L$63</f>
        <v>0</v>
      </c>
      <c r="M7" s="12">
        <f>'Data input Destacking'!$E$71</f>
        <v>0</v>
      </c>
      <c r="N7" s="12">
        <f t="shared" si="1"/>
        <v>0</v>
      </c>
      <c r="O7" s="12">
        <f t="shared" si="2"/>
        <v>0</v>
      </c>
      <c r="P7" s="13"/>
      <c r="Q7" s="12">
        <f t="shared" si="3"/>
        <v>0</v>
      </c>
    </row>
    <row r="8" spans="1:18" x14ac:dyDescent="0.25">
      <c r="A8" s="8">
        <v>5</v>
      </c>
      <c r="B8" s="11" t="s">
        <v>42</v>
      </c>
      <c r="C8" s="59">
        <v>1</v>
      </c>
      <c r="D8" s="59">
        <v>1</v>
      </c>
      <c r="E8" s="59">
        <f t="shared" si="0"/>
        <v>2</v>
      </c>
      <c r="F8" s="146" t="s">
        <v>5</v>
      </c>
      <c r="G8" s="12">
        <f>'Data input Destacking'!E9</f>
        <v>0</v>
      </c>
      <c r="H8" s="12">
        <f>'Data input Destacking'!J9</f>
        <v>0</v>
      </c>
      <c r="I8" s="12">
        <f>'Data input Destacking'!$F$55+'Data input Destacking'!$E$78</f>
        <v>0</v>
      </c>
      <c r="J8" s="12">
        <f>'Data input Destacking'!$F$28+'Data input Destacking'!$F$39</f>
        <v>0</v>
      </c>
      <c r="K8" s="12">
        <f>'Data input Destacking'!$F$49</f>
        <v>0</v>
      </c>
      <c r="L8" s="12">
        <f>'Data input Destacking'!$L$63</f>
        <v>0</v>
      </c>
      <c r="M8" s="12">
        <f>'Data input Destacking'!$E$71</f>
        <v>0</v>
      </c>
      <c r="N8" s="12">
        <f t="shared" si="1"/>
        <v>0</v>
      </c>
      <c r="O8" s="12">
        <f t="shared" si="2"/>
        <v>0</v>
      </c>
      <c r="P8" s="13"/>
      <c r="Q8" s="12">
        <f t="shared" si="3"/>
        <v>0</v>
      </c>
    </row>
    <row r="9" spans="1:18" x14ac:dyDescent="0.25">
      <c r="A9" s="8">
        <v>6</v>
      </c>
      <c r="B9" s="11" t="s">
        <v>43</v>
      </c>
      <c r="C9" s="59">
        <v>1</v>
      </c>
      <c r="D9" s="59">
        <v>1</v>
      </c>
      <c r="E9" s="59">
        <f t="shared" si="0"/>
        <v>2</v>
      </c>
      <c r="F9" s="146" t="s">
        <v>4</v>
      </c>
      <c r="G9" s="12">
        <f>'Data input Destacking'!E10</f>
        <v>0</v>
      </c>
      <c r="H9" s="12">
        <f>'Data input Destacking'!J10</f>
        <v>0</v>
      </c>
      <c r="I9" s="12">
        <f>'Data input Destacking'!$F$55+'Data input Destacking'!$E$78</f>
        <v>0</v>
      </c>
      <c r="J9" s="12">
        <f>'Data input Destacking'!$F$28+'Data input Destacking'!$F$39</f>
        <v>0</v>
      </c>
      <c r="K9" s="12">
        <f>'Data input Destacking'!$F$49</f>
        <v>0</v>
      </c>
      <c r="L9" s="12">
        <f>'Data input Destacking'!$L$63</f>
        <v>0</v>
      </c>
      <c r="M9" s="12">
        <f>'Data input Destacking'!$E$71</f>
        <v>0</v>
      </c>
      <c r="N9" s="12">
        <f t="shared" si="1"/>
        <v>0</v>
      </c>
      <c r="O9" s="12">
        <f t="shared" si="2"/>
        <v>0</v>
      </c>
      <c r="P9" s="13"/>
      <c r="Q9" s="12">
        <f t="shared" si="3"/>
        <v>0</v>
      </c>
    </row>
    <row r="10" spans="1:18" x14ac:dyDescent="0.25">
      <c r="A10" s="8">
        <v>7</v>
      </c>
      <c r="B10" s="11" t="s">
        <v>19</v>
      </c>
      <c r="C10" s="59">
        <v>2</v>
      </c>
      <c r="D10" s="59">
        <v>2</v>
      </c>
      <c r="E10" s="59">
        <f t="shared" si="0"/>
        <v>4</v>
      </c>
      <c r="F10" s="146" t="s">
        <v>23</v>
      </c>
      <c r="G10" s="12">
        <f>'Data input Destacking'!E11</f>
        <v>0</v>
      </c>
      <c r="H10" s="12">
        <f>'Data input Destacking'!J11</f>
        <v>0</v>
      </c>
      <c r="I10" s="12">
        <f>'Data input Destacking'!$F$55+'Data input Destacking'!$E$78</f>
        <v>0</v>
      </c>
      <c r="J10" s="12">
        <f>'Data input Destacking'!$F$28+'Data input Destacking'!$F$39</f>
        <v>0</v>
      </c>
      <c r="K10" s="12">
        <f>'Data input Destacking'!$F$49</f>
        <v>0</v>
      </c>
      <c r="L10" s="12">
        <f>'Data input Destacking'!$L$63</f>
        <v>0</v>
      </c>
      <c r="M10" s="12">
        <f>'Data input Destacking'!$E$71</f>
        <v>0</v>
      </c>
      <c r="N10" s="12">
        <f t="shared" si="1"/>
        <v>0</v>
      </c>
      <c r="O10" s="12">
        <f t="shared" si="2"/>
        <v>0</v>
      </c>
      <c r="P10" s="13"/>
      <c r="Q10" s="12">
        <f t="shared" si="3"/>
        <v>0</v>
      </c>
    </row>
    <row r="11" spans="1:18" x14ac:dyDescent="0.25">
      <c r="A11" s="8">
        <v>8</v>
      </c>
      <c r="B11" s="11" t="s">
        <v>20</v>
      </c>
      <c r="C11" s="59">
        <v>9</v>
      </c>
      <c r="D11" s="59">
        <v>9</v>
      </c>
      <c r="E11" s="59">
        <f t="shared" si="0"/>
        <v>18</v>
      </c>
      <c r="F11" s="146" t="s">
        <v>4</v>
      </c>
      <c r="G11" s="12">
        <f>'Data input Destacking'!E12</f>
        <v>0</v>
      </c>
      <c r="H11" s="12">
        <f>'Data input Destacking'!J12</f>
        <v>0</v>
      </c>
      <c r="I11" s="12">
        <f>'Data input Destacking'!$F$55+'Data input Destacking'!$E$78</f>
        <v>0</v>
      </c>
      <c r="J11" s="12">
        <f>'Data input Destacking'!$F$28+'Data input Destacking'!$F$39</f>
        <v>0</v>
      </c>
      <c r="K11" s="12">
        <f>'Data input Destacking'!$F$49</f>
        <v>0</v>
      </c>
      <c r="L11" s="12">
        <f>'Data input Destacking'!$L$63</f>
        <v>0</v>
      </c>
      <c r="M11" s="12">
        <f>'Data input Destacking'!$E$71</f>
        <v>0</v>
      </c>
      <c r="N11" s="12">
        <f t="shared" si="1"/>
        <v>0</v>
      </c>
      <c r="O11" s="12">
        <f t="shared" si="2"/>
        <v>0</v>
      </c>
      <c r="P11" s="13"/>
      <c r="Q11" s="12">
        <f t="shared" si="3"/>
        <v>0</v>
      </c>
    </row>
    <row r="12" spans="1:18" x14ac:dyDescent="0.25">
      <c r="A12" s="8">
        <v>9</v>
      </c>
      <c r="B12" s="11" t="s">
        <v>14</v>
      </c>
      <c r="C12" s="59">
        <v>4</v>
      </c>
      <c r="D12" s="59">
        <v>4</v>
      </c>
      <c r="E12" s="59">
        <f t="shared" si="0"/>
        <v>8</v>
      </c>
      <c r="F12" s="146" t="s">
        <v>4</v>
      </c>
      <c r="G12" s="12">
        <f>'Data input Destacking'!E13</f>
        <v>0</v>
      </c>
      <c r="H12" s="12">
        <f>'Data input Destacking'!J13</f>
        <v>0</v>
      </c>
      <c r="I12" s="12">
        <f>'Data input Destacking'!$F$55+'Data input Destacking'!$E$78</f>
        <v>0</v>
      </c>
      <c r="J12" s="12">
        <f>'Data input Destacking'!$F$28+'Data input Destacking'!$F$39</f>
        <v>0</v>
      </c>
      <c r="K12" s="12">
        <f>'Data input Destacking'!$F$49</f>
        <v>0</v>
      </c>
      <c r="L12" s="12">
        <f>'Data input Destacking'!$L$63</f>
        <v>0</v>
      </c>
      <c r="M12" s="12">
        <f>'Data input Destacking'!$E$71</f>
        <v>0</v>
      </c>
      <c r="N12" s="12">
        <f t="shared" si="1"/>
        <v>0</v>
      </c>
      <c r="O12" s="12">
        <f t="shared" si="2"/>
        <v>0</v>
      </c>
      <c r="P12" s="13"/>
      <c r="Q12" s="12">
        <f t="shared" si="3"/>
        <v>0</v>
      </c>
    </row>
    <row r="13" spans="1:18" x14ac:dyDescent="0.25">
      <c r="A13" s="8">
        <v>10</v>
      </c>
      <c r="B13" s="11" t="s">
        <v>21</v>
      </c>
      <c r="C13" s="59">
        <v>1</v>
      </c>
      <c r="D13" s="59">
        <v>1</v>
      </c>
      <c r="E13" s="59">
        <f t="shared" si="0"/>
        <v>2</v>
      </c>
      <c r="F13" s="146" t="s">
        <v>24</v>
      </c>
      <c r="G13" s="12">
        <f>'Data input Destacking'!E14</f>
        <v>0</v>
      </c>
      <c r="H13" s="12">
        <f>'Data input Destacking'!J14</f>
        <v>0</v>
      </c>
      <c r="I13" s="12">
        <f>'Data input Destacking'!$F$55+'Data input Destacking'!$E$78</f>
        <v>0</v>
      </c>
      <c r="J13" s="12">
        <f>'Data input Destacking'!$F$28+'Data input Destacking'!$F$39</f>
        <v>0</v>
      </c>
      <c r="K13" s="12">
        <f>'Data input Destacking'!$F$49</f>
        <v>0</v>
      </c>
      <c r="L13" s="12">
        <f>'Data input Destacking'!$L$63</f>
        <v>0</v>
      </c>
      <c r="M13" s="12">
        <f>'Data input Destacking'!$E$71</f>
        <v>0</v>
      </c>
      <c r="N13" s="12">
        <f t="shared" si="1"/>
        <v>0</v>
      </c>
      <c r="O13" s="12">
        <f t="shared" si="2"/>
        <v>0</v>
      </c>
      <c r="P13" s="13"/>
      <c r="Q13" s="12">
        <f t="shared" si="3"/>
        <v>0</v>
      </c>
    </row>
    <row r="14" spans="1:18" x14ac:dyDescent="0.25">
      <c r="A14" s="8">
        <v>11</v>
      </c>
      <c r="B14" s="11" t="s">
        <v>22</v>
      </c>
      <c r="C14" s="59">
        <v>1</v>
      </c>
      <c r="D14" s="59"/>
      <c r="E14" s="59">
        <f t="shared" si="0"/>
        <v>1</v>
      </c>
      <c r="F14" s="146" t="s">
        <v>25</v>
      </c>
      <c r="G14" s="12">
        <f>'Data input Destacking'!E15</f>
        <v>0</v>
      </c>
      <c r="H14" s="12">
        <f>'Data input Destacking'!J15</f>
        <v>0</v>
      </c>
      <c r="I14" s="12">
        <f>'Data input Destacking'!$F$55+'Data input Destacking'!$E$78</f>
        <v>0</v>
      </c>
      <c r="J14" s="12">
        <f>'Data input Destacking'!$F$28+'Data input Destacking'!$F$39</f>
        <v>0</v>
      </c>
      <c r="K14" s="12">
        <f>'Data input Destacking'!$F$49</f>
        <v>0</v>
      </c>
      <c r="L14" s="12">
        <f>'Data input Destacking'!$L$63</f>
        <v>0</v>
      </c>
      <c r="M14" s="12">
        <f>'Data input Destacking'!$E$71</f>
        <v>0</v>
      </c>
      <c r="N14" s="12">
        <v>0</v>
      </c>
      <c r="O14" s="12">
        <f t="shared" si="2"/>
        <v>0</v>
      </c>
      <c r="P14" s="13"/>
      <c r="Q14" s="12">
        <f t="shared" si="3"/>
        <v>0</v>
      </c>
    </row>
    <row r="15" spans="1:18" ht="15.75" thickBot="1" x14ac:dyDescent="0.3">
      <c r="A15" s="8"/>
      <c r="B15" s="5"/>
      <c r="C15" s="5"/>
      <c r="D15" s="5"/>
      <c r="E15" s="5">
        <f>SUM(E4:E14)</f>
        <v>59</v>
      </c>
      <c r="F15" s="5"/>
      <c r="G15" s="5"/>
      <c r="H15" s="5"/>
      <c r="I15" s="5"/>
      <c r="J15" s="5"/>
      <c r="K15" s="5"/>
      <c r="L15" s="5"/>
      <c r="M15" s="5"/>
      <c r="N15" s="5"/>
      <c r="O15" s="14">
        <f>SUM(O4:O14)</f>
        <v>0</v>
      </c>
      <c r="P15" s="15" t="s">
        <v>26</v>
      </c>
      <c r="Q15" s="16">
        <f>SUM(Q4:Q14)</f>
        <v>0</v>
      </c>
    </row>
    <row r="16" spans="1:18" ht="16.5" thickTop="1" thickBot="1" x14ac:dyDescent="0.3">
      <c r="A16" s="8"/>
      <c r="B16" s="5"/>
      <c r="C16" s="5"/>
      <c r="D16" s="5"/>
      <c r="E16" s="5"/>
      <c r="F16" s="5"/>
      <c r="G16" s="277" t="s">
        <v>133</v>
      </c>
      <c r="H16" s="278"/>
      <c r="I16" s="278"/>
      <c r="J16" s="17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4"/>
      <c r="Q17" s="5"/>
      <c r="R17" s="5"/>
    </row>
    <row r="18" spans="1:18" ht="19.5" x14ac:dyDescent="0.25">
      <c r="A18" s="8"/>
      <c r="C18" s="272" t="s">
        <v>148</v>
      </c>
      <c r="D18" s="273"/>
      <c r="E18" s="273"/>
      <c r="F18" s="273"/>
      <c r="G18" s="273"/>
      <c r="H18" s="273"/>
      <c r="I18" s="273"/>
      <c r="J18" s="273"/>
      <c r="K18" s="273"/>
      <c r="L18" s="273"/>
      <c r="M18" s="274"/>
      <c r="N18" s="18"/>
      <c r="O18" s="14"/>
      <c r="P18" s="5"/>
      <c r="Q18" s="5"/>
      <c r="R18" s="5"/>
    </row>
    <row r="19" spans="1:18" ht="42" x14ac:dyDescent="0.25">
      <c r="A19" s="8"/>
      <c r="C19" s="141" t="s">
        <v>27</v>
      </c>
      <c r="D19" s="142" t="s">
        <v>39</v>
      </c>
      <c r="E19" s="138"/>
      <c r="F19" s="143" t="s">
        <v>134</v>
      </c>
      <c r="G19" s="132" t="s">
        <v>135</v>
      </c>
      <c r="H19" s="132" t="s">
        <v>136</v>
      </c>
      <c r="I19" s="132" t="s">
        <v>137</v>
      </c>
      <c r="J19" s="132" t="s">
        <v>138</v>
      </c>
      <c r="K19" s="132" t="s">
        <v>139</v>
      </c>
      <c r="L19" s="144" t="s">
        <v>140</v>
      </c>
      <c r="M19" s="145" t="s">
        <v>49</v>
      </c>
      <c r="N19" s="20"/>
      <c r="O19" s="14"/>
      <c r="P19" s="5"/>
      <c r="Q19" s="5"/>
      <c r="R19" s="5"/>
    </row>
    <row r="20" spans="1:18" x14ac:dyDescent="0.25">
      <c r="A20" s="8"/>
      <c r="C20" s="21" t="s">
        <v>28</v>
      </c>
      <c r="D20" s="136">
        <v>0.01</v>
      </c>
      <c r="E20" s="139"/>
      <c r="F20" s="137">
        <v>12</v>
      </c>
      <c r="G20" s="11">
        <v>12</v>
      </c>
      <c r="H20" s="22">
        <f>F20/G20</f>
        <v>1</v>
      </c>
      <c r="I20" s="23">
        <f>100%-H20</f>
        <v>0</v>
      </c>
      <c r="J20" s="12">
        <f>$Q$15/G$20</f>
        <v>0</v>
      </c>
      <c r="K20" s="12">
        <f>I20*J20</f>
        <v>0</v>
      </c>
      <c r="L20" s="24">
        <f>J20+K20</f>
        <v>0</v>
      </c>
      <c r="M20" s="12">
        <f t="shared" ref="M20:M30" si="4">L20*D20</f>
        <v>0</v>
      </c>
      <c r="N20" s="14"/>
      <c r="O20" s="14"/>
      <c r="P20" s="5"/>
      <c r="Q20" s="5"/>
      <c r="R20" s="5"/>
    </row>
    <row r="21" spans="1:18" x14ac:dyDescent="0.25">
      <c r="A21" s="8"/>
      <c r="C21" s="21" t="s">
        <v>29</v>
      </c>
      <c r="D21" s="136">
        <v>5.0000000000000001E-3</v>
      </c>
      <c r="E21" s="139"/>
      <c r="F21" s="137">
        <v>4</v>
      </c>
      <c r="G21" s="11">
        <v>12</v>
      </c>
      <c r="H21" s="22">
        <f t="shared" ref="H21:H30" si="5">F21/G21</f>
        <v>0.33333333333333331</v>
      </c>
      <c r="I21" s="23">
        <f t="shared" ref="I21:I30" si="6">100%-H21</f>
        <v>0.66666666666666674</v>
      </c>
      <c r="J21" s="12">
        <f t="shared" ref="J21:J30" si="7">$Q$15/G$20</f>
        <v>0</v>
      </c>
      <c r="K21" s="12">
        <f t="shared" ref="K21:K30" si="8">I21*J21</f>
        <v>0</v>
      </c>
      <c r="L21" s="24">
        <f t="shared" ref="L21:L30" si="9">J21+K21</f>
        <v>0</v>
      </c>
      <c r="M21" s="12">
        <f t="shared" si="4"/>
        <v>0</v>
      </c>
      <c r="N21" s="14"/>
      <c r="O21" s="14"/>
      <c r="P21" s="5"/>
      <c r="Q21" s="5"/>
      <c r="R21" s="5"/>
    </row>
    <row r="22" spans="1:18" x14ac:dyDescent="0.25">
      <c r="A22" s="8"/>
      <c r="C22" s="21" t="s">
        <v>30</v>
      </c>
      <c r="D22" s="136">
        <v>7.0000000000000007E-2</v>
      </c>
      <c r="E22" s="139"/>
      <c r="F22" s="137">
        <v>6</v>
      </c>
      <c r="G22" s="11">
        <v>12</v>
      </c>
      <c r="H22" s="22">
        <f t="shared" si="5"/>
        <v>0.5</v>
      </c>
      <c r="I22" s="23">
        <f t="shared" si="6"/>
        <v>0.5</v>
      </c>
      <c r="J22" s="12">
        <f t="shared" si="7"/>
        <v>0</v>
      </c>
      <c r="K22" s="12">
        <f t="shared" si="8"/>
        <v>0</v>
      </c>
      <c r="L22" s="24">
        <f t="shared" si="9"/>
        <v>0</v>
      </c>
      <c r="M22" s="12">
        <f t="shared" si="4"/>
        <v>0</v>
      </c>
      <c r="N22" s="14"/>
      <c r="O22" s="14"/>
      <c r="P22" s="5"/>
      <c r="Q22" s="5"/>
      <c r="R22" s="5"/>
    </row>
    <row r="23" spans="1:18" x14ac:dyDescent="0.25">
      <c r="A23" s="8"/>
      <c r="C23" s="21" t="s">
        <v>31</v>
      </c>
      <c r="D23" s="136">
        <v>0.23</v>
      </c>
      <c r="E23" s="139"/>
      <c r="F23" s="137">
        <v>10</v>
      </c>
      <c r="G23" s="11">
        <v>12</v>
      </c>
      <c r="H23" s="22">
        <f t="shared" si="5"/>
        <v>0.83333333333333337</v>
      </c>
      <c r="I23" s="23">
        <f t="shared" si="6"/>
        <v>0.16666666666666663</v>
      </c>
      <c r="J23" s="12">
        <f t="shared" si="7"/>
        <v>0</v>
      </c>
      <c r="K23" s="12">
        <f t="shared" si="8"/>
        <v>0</v>
      </c>
      <c r="L23" s="24">
        <f t="shared" si="9"/>
        <v>0</v>
      </c>
      <c r="M23" s="12">
        <f t="shared" si="4"/>
        <v>0</v>
      </c>
      <c r="N23" s="14"/>
      <c r="O23" s="5"/>
      <c r="P23" s="5"/>
      <c r="Q23" s="5"/>
      <c r="R23" s="5"/>
    </row>
    <row r="24" spans="1:18" x14ac:dyDescent="0.25">
      <c r="A24" s="8"/>
      <c r="C24" s="21" t="s">
        <v>32</v>
      </c>
      <c r="D24" s="136">
        <v>0.26</v>
      </c>
      <c r="E24" s="139"/>
      <c r="F24" s="137">
        <v>12</v>
      </c>
      <c r="G24" s="11">
        <v>12</v>
      </c>
      <c r="H24" s="22">
        <f t="shared" si="5"/>
        <v>1</v>
      </c>
      <c r="I24" s="23">
        <f t="shared" si="6"/>
        <v>0</v>
      </c>
      <c r="J24" s="12">
        <f t="shared" si="7"/>
        <v>0</v>
      </c>
      <c r="K24" s="12">
        <f t="shared" si="8"/>
        <v>0</v>
      </c>
      <c r="L24" s="24">
        <f t="shared" si="9"/>
        <v>0</v>
      </c>
      <c r="M24" s="12">
        <f t="shared" si="4"/>
        <v>0</v>
      </c>
      <c r="N24" s="14"/>
      <c r="O24" s="5"/>
      <c r="P24" s="5"/>
      <c r="Q24" s="5"/>
      <c r="R24" s="5"/>
    </row>
    <row r="25" spans="1:18" x14ac:dyDescent="0.25">
      <c r="A25" s="8"/>
      <c r="C25" s="21" t="s">
        <v>33</v>
      </c>
      <c r="D25" s="136">
        <v>0.08</v>
      </c>
      <c r="E25" s="139"/>
      <c r="F25" s="137">
        <v>12</v>
      </c>
      <c r="G25" s="11">
        <v>12</v>
      </c>
      <c r="H25" s="22">
        <f t="shared" si="5"/>
        <v>1</v>
      </c>
      <c r="I25" s="23">
        <f t="shared" si="6"/>
        <v>0</v>
      </c>
      <c r="J25" s="12">
        <f t="shared" si="7"/>
        <v>0</v>
      </c>
      <c r="K25" s="12">
        <f t="shared" si="8"/>
        <v>0</v>
      </c>
      <c r="L25" s="24">
        <f t="shared" si="9"/>
        <v>0</v>
      </c>
      <c r="M25" s="12">
        <f t="shared" si="4"/>
        <v>0</v>
      </c>
      <c r="N25" s="14"/>
      <c r="O25" s="5"/>
      <c r="P25" s="5"/>
      <c r="Q25" s="5"/>
      <c r="R25" s="5"/>
    </row>
    <row r="26" spans="1:18" x14ac:dyDescent="0.25">
      <c r="A26" s="8"/>
      <c r="C26" s="21" t="s">
        <v>34</v>
      </c>
      <c r="D26" s="136">
        <v>0.1</v>
      </c>
      <c r="E26" s="139"/>
      <c r="F26" s="137">
        <v>13</v>
      </c>
      <c r="G26" s="11">
        <v>12</v>
      </c>
      <c r="H26" s="22">
        <f t="shared" si="5"/>
        <v>1.0833333333333333</v>
      </c>
      <c r="I26" s="23">
        <f t="shared" si="6"/>
        <v>-8.3333333333333259E-2</v>
      </c>
      <c r="J26" s="12">
        <f t="shared" si="7"/>
        <v>0</v>
      </c>
      <c r="K26" s="12">
        <f t="shared" si="8"/>
        <v>0</v>
      </c>
      <c r="L26" s="24">
        <f t="shared" si="9"/>
        <v>0</v>
      </c>
      <c r="M26" s="12">
        <f t="shared" si="4"/>
        <v>0</v>
      </c>
      <c r="N26" s="14"/>
      <c r="O26" s="5"/>
      <c r="P26" s="5"/>
      <c r="Q26" s="5"/>
      <c r="R26" s="5"/>
    </row>
    <row r="27" spans="1:18" x14ac:dyDescent="0.25">
      <c r="A27" s="8"/>
      <c r="C27" s="21" t="s">
        <v>35</v>
      </c>
      <c r="D27" s="136">
        <v>0.09</v>
      </c>
      <c r="E27" s="139"/>
      <c r="F27" s="137">
        <v>13</v>
      </c>
      <c r="G27" s="11">
        <v>12</v>
      </c>
      <c r="H27" s="22">
        <f t="shared" si="5"/>
        <v>1.0833333333333333</v>
      </c>
      <c r="I27" s="23">
        <f t="shared" si="6"/>
        <v>-8.3333333333333259E-2</v>
      </c>
      <c r="J27" s="12">
        <f t="shared" si="7"/>
        <v>0</v>
      </c>
      <c r="K27" s="12">
        <f t="shared" si="8"/>
        <v>0</v>
      </c>
      <c r="L27" s="24">
        <f t="shared" si="9"/>
        <v>0</v>
      </c>
      <c r="M27" s="12">
        <f t="shared" si="4"/>
        <v>0</v>
      </c>
      <c r="N27" s="14"/>
      <c r="O27" s="5"/>
      <c r="P27" s="5"/>
      <c r="Q27" s="5"/>
      <c r="R27" s="5"/>
    </row>
    <row r="28" spans="1:18" x14ac:dyDescent="0.25">
      <c r="A28" s="8"/>
      <c r="C28" s="21" t="s">
        <v>36</v>
      </c>
      <c r="D28" s="136">
        <v>0.08</v>
      </c>
      <c r="E28" s="139"/>
      <c r="F28" s="137">
        <v>13</v>
      </c>
      <c r="G28" s="11">
        <v>12</v>
      </c>
      <c r="H28" s="22">
        <f t="shared" si="5"/>
        <v>1.0833333333333333</v>
      </c>
      <c r="I28" s="23">
        <f t="shared" si="6"/>
        <v>-8.3333333333333259E-2</v>
      </c>
      <c r="J28" s="12">
        <f t="shared" si="7"/>
        <v>0</v>
      </c>
      <c r="K28" s="12">
        <f t="shared" si="8"/>
        <v>0</v>
      </c>
      <c r="L28" s="24">
        <f t="shared" si="9"/>
        <v>0</v>
      </c>
      <c r="M28" s="12">
        <f t="shared" si="4"/>
        <v>0</v>
      </c>
      <c r="N28" s="14"/>
      <c r="O28" s="5"/>
      <c r="P28" s="5"/>
      <c r="Q28" s="5"/>
      <c r="R28" s="5"/>
    </row>
    <row r="29" spans="1:18" x14ac:dyDescent="0.25">
      <c r="A29" s="8"/>
      <c r="C29" s="21" t="s">
        <v>37</v>
      </c>
      <c r="D29" s="136">
        <v>4.4999999999999998E-2</v>
      </c>
      <c r="E29" s="139"/>
      <c r="F29" s="137">
        <v>13</v>
      </c>
      <c r="G29" s="11">
        <v>12</v>
      </c>
      <c r="H29" s="22">
        <f t="shared" si="5"/>
        <v>1.0833333333333333</v>
      </c>
      <c r="I29" s="23">
        <f t="shared" si="6"/>
        <v>-8.3333333333333259E-2</v>
      </c>
      <c r="J29" s="12">
        <f t="shared" si="7"/>
        <v>0</v>
      </c>
      <c r="K29" s="12">
        <f t="shared" si="8"/>
        <v>0</v>
      </c>
      <c r="L29" s="24">
        <f t="shared" si="9"/>
        <v>0</v>
      </c>
      <c r="M29" s="12">
        <f t="shared" si="4"/>
        <v>0</v>
      </c>
      <c r="N29" s="14"/>
      <c r="O29" s="5"/>
      <c r="P29" s="5"/>
      <c r="Q29" s="5"/>
      <c r="R29" s="5"/>
    </row>
    <row r="30" spans="1:18" x14ac:dyDescent="0.25">
      <c r="A30" s="8"/>
      <c r="C30" s="21" t="s">
        <v>38</v>
      </c>
      <c r="D30" s="136">
        <v>0.03</v>
      </c>
      <c r="E30" s="147"/>
      <c r="F30" s="137">
        <v>13</v>
      </c>
      <c r="G30" s="11">
        <v>12</v>
      </c>
      <c r="H30" s="22">
        <f t="shared" si="5"/>
        <v>1.0833333333333333</v>
      </c>
      <c r="I30" s="23">
        <f t="shared" si="6"/>
        <v>-8.3333333333333259E-2</v>
      </c>
      <c r="J30" s="12">
        <f t="shared" si="7"/>
        <v>0</v>
      </c>
      <c r="K30" s="12">
        <f t="shared" si="8"/>
        <v>0</v>
      </c>
      <c r="L30" s="24">
        <f t="shared" si="9"/>
        <v>0</v>
      </c>
      <c r="M30" s="12">
        <f t="shared" si="4"/>
        <v>0</v>
      </c>
      <c r="N30" s="14"/>
      <c r="O30" s="5"/>
      <c r="P30" s="5"/>
      <c r="Q30" s="5"/>
      <c r="R30" s="5"/>
    </row>
    <row r="31" spans="1:18" x14ac:dyDescent="0.25">
      <c r="A31" s="8"/>
      <c r="B31" s="5"/>
      <c r="C31" s="25"/>
      <c r="D31" s="140">
        <f>SUM(D20:D30)</f>
        <v>0.99999999999999989</v>
      </c>
      <c r="E31" s="14"/>
      <c r="F31" s="5"/>
      <c r="G31" s="5"/>
      <c r="H31" s="14"/>
      <c r="I31" s="5"/>
      <c r="J31" s="5"/>
      <c r="K31" s="5"/>
      <c r="L31" s="26" t="s">
        <v>46</v>
      </c>
      <c r="M31" s="12">
        <f>SUM(M20:M30)</f>
        <v>0</v>
      </c>
      <c r="N31" s="14"/>
      <c r="O31" s="5"/>
      <c r="P31" s="5"/>
      <c r="Q31" s="5"/>
      <c r="R31" s="5"/>
    </row>
    <row r="32" spans="1:18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27" t="s">
        <v>48</v>
      </c>
      <c r="L32" s="28">
        <v>12</v>
      </c>
      <c r="M32" s="5"/>
      <c r="N32" s="5"/>
      <c r="O32" s="5"/>
      <c r="P32" s="5"/>
      <c r="Q32" s="5"/>
      <c r="R32" s="5"/>
    </row>
    <row r="33" spans="1:18" x14ac:dyDescent="0.25">
      <c r="A33" s="8"/>
      <c r="B33" s="5"/>
      <c r="C33" s="5"/>
      <c r="D33" s="5"/>
      <c r="E33" s="5"/>
      <c r="F33" s="5"/>
      <c r="G33" s="5"/>
      <c r="H33" s="5"/>
      <c r="I33" s="14"/>
      <c r="J33" s="29"/>
      <c r="K33" s="27" t="s">
        <v>40</v>
      </c>
      <c r="L33" s="30">
        <f>Q15</f>
        <v>0</v>
      </c>
      <c r="M33" s="5"/>
      <c r="N33" s="5"/>
      <c r="O33" s="5"/>
      <c r="P33" s="5"/>
      <c r="Q33" s="5"/>
      <c r="R33" s="5"/>
    </row>
    <row r="34" spans="1:18" x14ac:dyDescent="0.25">
      <c r="A34" s="8"/>
      <c r="B34" s="5"/>
      <c r="C34" s="5"/>
      <c r="D34" s="5"/>
      <c r="E34" s="5"/>
      <c r="F34" s="5"/>
      <c r="G34" s="5"/>
      <c r="H34" s="5"/>
      <c r="I34" s="14"/>
      <c r="J34" s="29"/>
      <c r="K34" s="27" t="s">
        <v>150</v>
      </c>
      <c r="L34" s="30">
        <f>M31*L32</f>
        <v>0</v>
      </c>
      <c r="M34" s="5"/>
      <c r="N34" s="14"/>
      <c r="O34" s="14"/>
      <c r="P34" s="14"/>
      <c r="Q34" s="5"/>
      <c r="R34" s="5"/>
    </row>
    <row r="35" spans="1:18" x14ac:dyDescent="0.25">
      <c r="A35" s="8"/>
      <c r="B35" s="5"/>
      <c r="C35" s="5"/>
      <c r="D35" s="5"/>
      <c r="E35" s="5"/>
      <c r="F35" s="5"/>
      <c r="G35" s="5"/>
      <c r="H35" s="5"/>
      <c r="I35" s="14"/>
      <c r="J35" s="29"/>
      <c r="K35" s="27" t="s">
        <v>44</v>
      </c>
      <c r="L35" s="30">
        <f>L34*'Data input Destacking'!N3</f>
        <v>0</v>
      </c>
      <c r="M35" s="5"/>
      <c r="N35" s="14"/>
      <c r="O35" s="5"/>
      <c r="P35" s="5"/>
      <c r="Q35" s="5"/>
      <c r="R35" s="5"/>
    </row>
    <row r="36" spans="1:18" x14ac:dyDescent="0.25">
      <c r="A36" s="8"/>
      <c r="B36" s="5"/>
      <c r="C36" s="5"/>
      <c r="D36" s="5"/>
      <c r="E36" s="5"/>
      <c r="F36" s="5"/>
      <c r="G36" s="5"/>
      <c r="H36" s="5"/>
      <c r="I36" s="14"/>
      <c r="J36" s="29"/>
      <c r="K36" s="27" t="s">
        <v>45</v>
      </c>
      <c r="L36" s="31">
        <f>L33*'Data input Destacking'!N2</f>
        <v>0</v>
      </c>
      <c r="Q36" s="5"/>
      <c r="R36" s="5"/>
    </row>
    <row r="37" spans="1:18" x14ac:dyDescent="0.25">
      <c r="A37" s="8"/>
      <c r="B37" s="5"/>
      <c r="C37" s="5"/>
      <c r="D37" s="5"/>
      <c r="E37" s="5"/>
      <c r="F37" s="5"/>
      <c r="G37" s="5"/>
      <c r="H37" s="5"/>
      <c r="I37" s="14"/>
      <c r="J37" s="29"/>
      <c r="K37" s="14"/>
      <c r="L37" s="14"/>
      <c r="M37" s="5"/>
      <c r="N37" s="5"/>
      <c r="O37" s="5"/>
      <c r="P37" s="5"/>
      <c r="Q37" s="5"/>
      <c r="R37" s="5"/>
    </row>
    <row r="38" spans="1:18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 t="s">
        <v>149</v>
      </c>
      <c r="L38" s="14">
        <f>L33/E15</f>
        <v>0</v>
      </c>
      <c r="M38" s="5"/>
      <c r="N38" s="5"/>
      <c r="O38" s="5"/>
      <c r="P38" s="5"/>
      <c r="Q38" s="5"/>
      <c r="R38" s="5"/>
    </row>
    <row r="39" spans="1:18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</sheetData>
  <mergeCells count="5">
    <mergeCell ref="D1:Q1"/>
    <mergeCell ref="C18:M18"/>
    <mergeCell ref="G2:M2"/>
    <mergeCell ref="G16:I16"/>
    <mergeCell ref="C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7"/>
  <sheetViews>
    <sheetView tabSelected="1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4" sqref="A4"/>
      <selection pane="bottomRight" activeCell="L5" sqref="L5"/>
    </sheetView>
  </sheetViews>
  <sheetFormatPr defaultRowHeight="15" x14ac:dyDescent="0.25"/>
  <cols>
    <col min="1" max="1" width="1.85546875" style="6" bestFit="1" customWidth="1"/>
    <col min="2" max="2" width="12.42578125" style="7" bestFit="1" customWidth="1"/>
    <col min="3" max="3" width="8" style="7" bestFit="1" customWidth="1"/>
    <col min="4" max="4" width="6.140625" style="7" bestFit="1" customWidth="1"/>
    <col min="5" max="5" width="5.42578125" style="7" customWidth="1"/>
    <col min="6" max="6" width="6.7109375" style="7" bestFit="1" customWidth="1"/>
    <col min="7" max="7" width="9.140625" style="7" bestFit="1" customWidth="1"/>
    <col min="8" max="8" width="10.28515625" style="7" bestFit="1" customWidth="1"/>
    <col min="9" max="9" width="14" style="7" customWidth="1"/>
    <col min="10" max="10" width="11" style="7" customWidth="1"/>
    <col min="11" max="11" width="11.7109375" style="7" bestFit="1" customWidth="1"/>
    <col min="12" max="12" width="9" style="7" bestFit="1" customWidth="1"/>
    <col min="13" max="13" width="7.5703125" style="7" bestFit="1" customWidth="1"/>
    <col min="14" max="14" width="13.42578125" style="5" customWidth="1"/>
    <col min="15" max="15" width="11.28515625" style="5" customWidth="1"/>
    <col min="16" max="16" width="16.28515625" style="5" customWidth="1"/>
    <col min="17" max="17" width="15.85546875" style="5" bestFit="1" customWidth="1"/>
    <col min="18" max="18" width="14" style="7" bestFit="1" customWidth="1"/>
    <col min="19" max="19" width="14" style="7" customWidth="1"/>
    <col min="20" max="22" width="9.140625" style="5"/>
    <col min="23" max="23" width="14" style="5" customWidth="1"/>
    <col min="24" max="24" width="13.28515625" style="5" bestFit="1" customWidth="1"/>
    <col min="25" max="40" width="9.140625" style="7"/>
    <col min="41" max="61" width="9.140625" style="2"/>
  </cols>
  <sheetData>
    <row r="1" spans="1:61" ht="18" x14ac:dyDescent="0.25">
      <c r="D1" s="283" t="s">
        <v>47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61" ht="18" x14ac:dyDescent="0.25"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61" ht="27.75" customHeight="1" x14ac:dyDescent="0.25">
      <c r="A3" s="8"/>
      <c r="B3" s="285" t="s">
        <v>142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7"/>
      <c r="S3" s="5"/>
      <c r="U3" s="282" t="s">
        <v>121</v>
      </c>
      <c r="V3" s="282"/>
      <c r="W3" s="282"/>
      <c r="X3" s="282"/>
    </row>
    <row r="4" spans="1:61" ht="42" x14ac:dyDescent="0.25">
      <c r="A4" s="8"/>
      <c r="B4" s="9" t="s">
        <v>15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8</v>
      </c>
      <c r="H4" s="10" t="s">
        <v>10</v>
      </c>
      <c r="I4" s="10" t="s">
        <v>112</v>
      </c>
      <c r="J4" s="10" t="s">
        <v>103</v>
      </c>
      <c r="K4" s="10" t="s">
        <v>104</v>
      </c>
      <c r="L4" s="9" t="s">
        <v>11</v>
      </c>
      <c r="M4" s="9" t="s">
        <v>12</v>
      </c>
      <c r="N4" s="10" t="s">
        <v>116</v>
      </c>
      <c r="O4" s="9" t="s">
        <v>113</v>
      </c>
      <c r="P4" s="123" t="s">
        <v>114</v>
      </c>
      <c r="Q4" s="9" t="s">
        <v>7</v>
      </c>
      <c r="R4" s="121" t="s">
        <v>132</v>
      </c>
      <c r="S4" s="111"/>
      <c r="U4" s="19" t="s">
        <v>50</v>
      </c>
      <c r="V4" s="19" t="s">
        <v>122</v>
      </c>
      <c r="W4" s="10" t="s">
        <v>123</v>
      </c>
      <c r="X4" s="19" t="s">
        <v>113</v>
      </c>
    </row>
    <row r="5" spans="1:61" x14ac:dyDescent="0.25">
      <c r="A5" s="8">
        <v>1</v>
      </c>
      <c r="B5" s="11" t="s">
        <v>51</v>
      </c>
      <c r="C5" s="11">
        <v>25</v>
      </c>
      <c r="D5" s="11">
        <v>28</v>
      </c>
      <c r="E5" s="11">
        <f>SUM(C5:D5)</f>
        <v>53</v>
      </c>
      <c r="F5" s="11" t="s">
        <v>4</v>
      </c>
      <c r="G5" s="12">
        <f>'Data input Rework'!E5</f>
        <v>0</v>
      </c>
      <c r="H5" s="12">
        <f>'Data input Rework'!J5</f>
        <v>0</v>
      </c>
      <c r="I5" s="12">
        <f>'Data input Destacking'!$F$55+'Data input Destacking'!$E$78</f>
        <v>0</v>
      </c>
      <c r="J5" s="12">
        <f>'Data input Destacking'!$F$28+'Data input Destacking'!$F$39</f>
        <v>0</v>
      </c>
      <c r="K5" s="12">
        <f>'Data input Destacking'!$F$49</f>
        <v>0</v>
      </c>
      <c r="L5" s="12">
        <f>'Data input Destacking'!$L$63</f>
        <v>0</v>
      </c>
      <c r="M5" s="12">
        <f>'Data input Destacking'!$E$71</f>
        <v>0</v>
      </c>
      <c r="N5" s="12">
        <f t="shared" ref="N5:N10" si="0">(G5*12%)/2</f>
        <v>0</v>
      </c>
      <c r="O5" s="12">
        <f>SUM(G5:N5)*E5</f>
        <v>0</v>
      </c>
      <c r="P5" s="124"/>
      <c r="Q5" s="12">
        <f>(P5*O5)+O5</f>
        <v>0</v>
      </c>
      <c r="R5" s="122">
        <f>Q5/E5</f>
        <v>0</v>
      </c>
      <c r="S5" s="112"/>
      <c r="T5" s="14">
        <f>R5-S5</f>
        <v>0</v>
      </c>
      <c r="U5" s="113">
        <f>(G5/9)*1.5</f>
        <v>0</v>
      </c>
      <c r="V5" s="113">
        <f t="shared" ref="V5:V12" si="1">(G5/9)*2</f>
        <v>0</v>
      </c>
      <c r="W5" s="11">
        <v>30</v>
      </c>
      <c r="X5" s="114">
        <f t="shared" ref="X5:X12" si="2">U5*W5*E5</f>
        <v>0</v>
      </c>
    </row>
    <row r="6" spans="1:61" x14ac:dyDescent="0.25">
      <c r="A6" s="8">
        <v>2</v>
      </c>
      <c r="B6" s="11" t="s">
        <v>51</v>
      </c>
      <c r="C6" s="11">
        <v>6</v>
      </c>
      <c r="D6" s="11"/>
      <c r="E6" s="11">
        <f t="shared" ref="E6:E12" si="3">SUM(C6:D6)</f>
        <v>6</v>
      </c>
      <c r="F6" s="11" t="s">
        <v>4</v>
      </c>
      <c r="G6" s="12">
        <f>'Data input Rework'!E6</f>
        <v>0</v>
      </c>
      <c r="H6" s="12">
        <f>'Data input Rework'!J6</f>
        <v>0</v>
      </c>
      <c r="I6" s="12">
        <f>'Data input Destacking'!$F$55+'Data input Destacking'!$E$78</f>
        <v>0</v>
      </c>
      <c r="J6" s="12">
        <f>'Data input Destacking'!$F$28+'Data input Destacking'!$F$39</f>
        <v>0</v>
      </c>
      <c r="K6" s="12">
        <f>'Data input Destacking'!$F$49</f>
        <v>0</v>
      </c>
      <c r="L6" s="12">
        <f>'Data input Destacking'!$L$63</f>
        <v>0</v>
      </c>
      <c r="M6" s="12">
        <f>'Data input Destacking'!$E$71</f>
        <v>0</v>
      </c>
      <c r="N6" s="12">
        <f t="shared" si="0"/>
        <v>0</v>
      </c>
      <c r="O6" s="12">
        <f t="shared" ref="O6:O12" si="4">SUM(G6:N6)*E6</f>
        <v>0</v>
      </c>
      <c r="P6" s="124"/>
      <c r="Q6" s="12">
        <f t="shared" ref="Q6:Q12" si="5">(P6*O6)+O6</f>
        <v>0</v>
      </c>
      <c r="R6" s="122">
        <f t="shared" ref="R6:R12" si="6">Q6/E6</f>
        <v>0</v>
      </c>
      <c r="S6" s="112"/>
      <c r="U6" s="113">
        <f t="shared" ref="U6:U12" si="7">(G6/9)*1.5</f>
        <v>0</v>
      </c>
      <c r="V6" s="113">
        <f t="shared" si="1"/>
        <v>0</v>
      </c>
      <c r="W6" s="11">
        <v>30</v>
      </c>
      <c r="X6" s="114">
        <f t="shared" si="2"/>
        <v>0</v>
      </c>
    </row>
    <row r="7" spans="1:61" x14ac:dyDescent="0.25">
      <c r="A7" s="8">
        <v>3</v>
      </c>
      <c r="B7" s="11" t="s">
        <v>51</v>
      </c>
      <c r="C7" s="11">
        <v>9</v>
      </c>
      <c r="D7" s="11"/>
      <c r="E7" s="11">
        <f t="shared" si="3"/>
        <v>9</v>
      </c>
      <c r="F7" s="11" t="s">
        <v>4</v>
      </c>
      <c r="G7" s="12">
        <f>'Data input Rework'!E7</f>
        <v>0</v>
      </c>
      <c r="H7" s="12">
        <f>'Data input Rework'!J7</f>
        <v>0</v>
      </c>
      <c r="I7" s="12">
        <f>'Data input Destacking'!$F$55+'Data input Destacking'!$E$78</f>
        <v>0</v>
      </c>
      <c r="J7" s="12">
        <f>'Data input Destacking'!$F$28+'Data input Destacking'!$F$39</f>
        <v>0</v>
      </c>
      <c r="K7" s="12">
        <f>'Data input Destacking'!$F$49</f>
        <v>0</v>
      </c>
      <c r="L7" s="12">
        <f>'Data input Destacking'!$L$63</f>
        <v>0</v>
      </c>
      <c r="M7" s="12">
        <f>'Data input Destacking'!$E$71</f>
        <v>0</v>
      </c>
      <c r="N7" s="12">
        <f t="shared" si="0"/>
        <v>0</v>
      </c>
      <c r="O7" s="12">
        <f t="shared" si="4"/>
        <v>0</v>
      </c>
      <c r="P7" s="124"/>
      <c r="Q7" s="12">
        <f t="shared" si="5"/>
        <v>0</v>
      </c>
      <c r="R7" s="122">
        <f t="shared" si="6"/>
        <v>0</v>
      </c>
      <c r="S7" s="112"/>
      <c r="U7" s="113">
        <f t="shared" si="7"/>
        <v>0</v>
      </c>
      <c r="V7" s="113">
        <f t="shared" si="1"/>
        <v>0</v>
      </c>
      <c r="W7" s="11">
        <v>30</v>
      </c>
      <c r="X7" s="114">
        <f t="shared" si="2"/>
        <v>0</v>
      </c>
    </row>
    <row r="8" spans="1:61" x14ac:dyDescent="0.25">
      <c r="A8" s="8">
        <v>4</v>
      </c>
      <c r="B8" s="11" t="s">
        <v>52</v>
      </c>
      <c r="C8" s="11">
        <v>3</v>
      </c>
      <c r="D8" s="11"/>
      <c r="E8" s="11">
        <f t="shared" si="3"/>
        <v>3</v>
      </c>
      <c r="F8" s="11" t="s">
        <v>23</v>
      </c>
      <c r="G8" s="12">
        <f>'Data input Rework'!E8</f>
        <v>0</v>
      </c>
      <c r="H8" s="12">
        <f>'Data input Rework'!J8</f>
        <v>0</v>
      </c>
      <c r="I8" s="12">
        <f>'Data input Destacking'!$F$55+'Data input Destacking'!$E$78</f>
        <v>0</v>
      </c>
      <c r="J8" s="12">
        <f>'Data input Destacking'!$F$28+'Data input Destacking'!$F$39</f>
        <v>0</v>
      </c>
      <c r="K8" s="12">
        <f>'Data input Destacking'!$F$49</f>
        <v>0</v>
      </c>
      <c r="L8" s="12">
        <f>'Data input Destacking'!$L$63</f>
        <v>0</v>
      </c>
      <c r="M8" s="12">
        <f>'Data input Destacking'!$E$71</f>
        <v>0</v>
      </c>
      <c r="N8" s="12">
        <f t="shared" si="0"/>
        <v>0</v>
      </c>
      <c r="O8" s="12">
        <f t="shared" si="4"/>
        <v>0</v>
      </c>
      <c r="P8" s="124"/>
      <c r="Q8" s="12">
        <f t="shared" si="5"/>
        <v>0</v>
      </c>
      <c r="R8" s="122">
        <f t="shared" si="6"/>
        <v>0</v>
      </c>
      <c r="S8" s="112"/>
      <c r="U8" s="113">
        <f t="shared" si="7"/>
        <v>0</v>
      </c>
      <c r="V8" s="113">
        <f t="shared" si="1"/>
        <v>0</v>
      </c>
      <c r="W8" s="11">
        <v>30</v>
      </c>
      <c r="X8" s="114">
        <f t="shared" si="2"/>
        <v>0</v>
      </c>
    </row>
    <row r="9" spans="1:61" x14ac:dyDescent="0.25">
      <c r="A9" s="8">
        <v>5</v>
      </c>
      <c r="B9" s="11" t="s">
        <v>51</v>
      </c>
      <c r="C9" s="11">
        <v>6</v>
      </c>
      <c r="D9" s="11"/>
      <c r="E9" s="11">
        <f t="shared" si="3"/>
        <v>6</v>
      </c>
      <c r="F9" s="11" t="s">
        <v>4</v>
      </c>
      <c r="G9" s="12">
        <f>'Data input Rework'!E9</f>
        <v>0</v>
      </c>
      <c r="H9" s="12">
        <f>'Data input Rework'!J9</f>
        <v>0</v>
      </c>
      <c r="I9" s="12">
        <f>'Data input Destacking'!$F$55+'Data input Destacking'!$E$78</f>
        <v>0</v>
      </c>
      <c r="J9" s="12">
        <f>'Data input Destacking'!$F$28+'Data input Destacking'!$F$39</f>
        <v>0</v>
      </c>
      <c r="K9" s="12">
        <f>'Data input Destacking'!$F$49</f>
        <v>0</v>
      </c>
      <c r="L9" s="12">
        <f>'Data input Destacking'!$L$63</f>
        <v>0</v>
      </c>
      <c r="M9" s="12">
        <f>'Data input Destacking'!$E$71</f>
        <v>0</v>
      </c>
      <c r="N9" s="12">
        <f t="shared" si="0"/>
        <v>0</v>
      </c>
      <c r="O9" s="12">
        <f t="shared" si="4"/>
        <v>0</v>
      </c>
      <c r="P9" s="124"/>
      <c r="Q9" s="12">
        <f t="shared" si="5"/>
        <v>0</v>
      </c>
      <c r="R9" s="122">
        <f t="shared" si="6"/>
        <v>0</v>
      </c>
      <c r="S9" s="112"/>
      <c r="U9" s="113">
        <f t="shared" si="7"/>
        <v>0</v>
      </c>
      <c r="V9" s="113">
        <f t="shared" si="1"/>
        <v>0</v>
      </c>
      <c r="W9" s="11">
        <v>30</v>
      </c>
      <c r="X9" s="114">
        <f t="shared" si="2"/>
        <v>0</v>
      </c>
    </row>
    <row r="10" spans="1:61" x14ac:dyDescent="0.25">
      <c r="A10" s="8">
        <v>6</v>
      </c>
      <c r="B10" s="11" t="s">
        <v>52</v>
      </c>
      <c r="C10" s="11">
        <v>2</v>
      </c>
      <c r="D10" s="11">
        <v>1</v>
      </c>
      <c r="E10" s="11">
        <f t="shared" si="3"/>
        <v>3</v>
      </c>
      <c r="F10" s="11" t="s">
        <v>23</v>
      </c>
      <c r="G10" s="12">
        <f>'Data input Rework'!E10</f>
        <v>0</v>
      </c>
      <c r="H10" s="12">
        <f>'Data input Rework'!J10</f>
        <v>0</v>
      </c>
      <c r="I10" s="12">
        <f>'Data input Destacking'!$F$55+'Data input Destacking'!$E$78</f>
        <v>0</v>
      </c>
      <c r="J10" s="12">
        <f>'Data input Destacking'!$F$28+'Data input Destacking'!$F$39</f>
        <v>0</v>
      </c>
      <c r="K10" s="12">
        <f>'Data input Destacking'!$F$49</f>
        <v>0</v>
      </c>
      <c r="L10" s="12">
        <f>'Data input Destacking'!$L$63</f>
        <v>0</v>
      </c>
      <c r="M10" s="12">
        <f>'Data input Destacking'!$E$71</f>
        <v>0</v>
      </c>
      <c r="N10" s="12">
        <f t="shared" si="0"/>
        <v>0</v>
      </c>
      <c r="O10" s="12">
        <f t="shared" si="4"/>
        <v>0</v>
      </c>
      <c r="P10" s="124"/>
      <c r="Q10" s="12">
        <f t="shared" si="5"/>
        <v>0</v>
      </c>
      <c r="R10" s="122">
        <f t="shared" si="6"/>
        <v>0</v>
      </c>
      <c r="S10" s="112"/>
      <c r="U10" s="113">
        <f t="shared" si="7"/>
        <v>0</v>
      </c>
      <c r="V10" s="113">
        <f t="shared" si="1"/>
        <v>0</v>
      </c>
      <c r="W10" s="11">
        <v>30</v>
      </c>
      <c r="X10" s="114">
        <f t="shared" si="2"/>
        <v>0</v>
      </c>
    </row>
    <row r="11" spans="1:61" x14ac:dyDescent="0.25">
      <c r="A11" s="8">
        <v>7</v>
      </c>
      <c r="B11" s="11" t="s">
        <v>51</v>
      </c>
      <c r="C11" s="11">
        <v>19</v>
      </c>
      <c r="D11" s="11">
        <v>4</v>
      </c>
      <c r="E11" s="11">
        <f t="shared" si="3"/>
        <v>23</v>
      </c>
      <c r="F11" s="11" t="s">
        <v>4</v>
      </c>
      <c r="G11" s="12">
        <f>'Data input Rework'!E11</f>
        <v>0</v>
      </c>
      <c r="H11" s="12">
        <f>'Data input Rework'!J11</f>
        <v>0</v>
      </c>
      <c r="I11" s="12">
        <f>'Data input Destacking'!$F$55+'Data input Destacking'!$E$78</f>
        <v>0</v>
      </c>
      <c r="J11" s="12">
        <f>'Data input Destacking'!$F$28+'Data input Destacking'!$F$39</f>
        <v>0</v>
      </c>
      <c r="K11" s="12">
        <f>'Data input Destacking'!$F$49</f>
        <v>0</v>
      </c>
      <c r="L11" s="12">
        <f>'Data input Destacking'!$L$63</f>
        <v>0</v>
      </c>
      <c r="M11" s="12">
        <f>'Data input Destacking'!$E$71</f>
        <v>0</v>
      </c>
      <c r="N11" s="12">
        <f t="shared" ref="N11:N12" si="8">(G11*12%)/2</f>
        <v>0</v>
      </c>
      <c r="O11" s="12">
        <f t="shared" si="4"/>
        <v>0</v>
      </c>
      <c r="P11" s="124"/>
      <c r="Q11" s="12">
        <f t="shared" si="5"/>
        <v>0</v>
      </c>
      <c r="R11" s="122">
        <f t="shared" si="6"/>
        <v>0</v>
      </c>
      <c r="S11" s="112"/>
      <c r="U11" s="113">
        <f t="shared" si="7"/>
        <v>0</v>
      </c>
      <c r="V11" s="113">
        <f t="shared" si="1"/>
        <v>0</v>
      </c>
      <c r="W11" s="11">
        <v>30</v>
      </c>
      <c r="X11" s="114">
        <f t="shared" si="2"/>
        <v>0</v>
      </c>
    </row>
    <row r="12" spans="1:61" x14ac:dyDescent="0.25">
      <c r="A12" s="8">
        <v>8</v>
      </c>
      <c r="B12" s="11" t="s">
        <v>53</v>
      </c>
      <c r="C12" s="11">
        <v>2</v>
      </c>
      <c r="D12" s="11">
        <v>2</v>
      </c>
      <c r="E12" s="11">
        <f t="shared" si="3"/>
        <v>4</v>
      </c>
      <c r="F12" s="11" t="s">
        <v>4</v>
      </c>
      <c r="G12" s="12">
        <f>'Data input Rework'!E12</f>
        <v>0</v>
      </c>
      <c r="H12" s="12">
        <f>'Data input Rework'!J12</f>
        <v>0</v>
      </c>
      <c r="I12" s="12">
        <f>'Data input Destacking'!$F$55+'Data input Destacking'!$E$78</f>
        <v>0</v>
      </c>
      <c r="J12" s="12">
        <f>'Data input Destacking'!$F$28+'Data input Destacking'!$F$39</f>
        <v>0</v>
      </c>
      <c r="K12" s="12">
        <f>'Data input Destacking'!$F$49</f>
        <v>0</v>
      </c>
      <c r="L12" s="12">
        <f>'Data input Destacking'!$L$63</f>
        <v>0</v>
      </c>
      <c r="M12" s="12">
        <f>'Data input Destacking'!$E$71</f>
        <v>0</v>
      </c>
      <c r="N12" s="12">
        <f t="shared" si="8"/>
        <v>0</v>
      </c>
      <c r="O12" s="12">
        <f t="shared" si="4"/>
        <v>0</v>
      </c>
      <c r="P12" s="124"/>
      <c r="Q12" s="115">
        <f t="shared" si="5"/>
        <v>0</v>
      </c>
      <c r="R12" s="122">
        <f t="shared" si="6"/>
        <v>0</v>
      </c>
      <c r="S12" s="112"/>
      <c r="U12" s="113">
        <f t="shared" si="7"/>
        <v>0</v>
      </c>
      <c r="V12" s="113">
        <f t="shared" si="1"/>
        <v>0</v>
      </c>
      <c r="W12" s="11">
        <v>30</v>
      </c>
      <c r="X12" s="114">
        <f t="shared" si="2"/>
        <v>0</v>
      </c>
    </row>
    <row r="13" spans="1:61" s="3" customFormat="1" ht="16.5" x14ac:dyDescent="0.3">
      <c r="A13" s="8"/>
      <c r="B13" s="5"/>
      <c r="C13" s="11">
        <f t="shared" ref="C13:D13" si="9">SUM(C5:C12)</f>
        <v>72</v>
      </c>
      <c r="D13" s="11">
        <f t="shared" si="9"/>
        <v>35</v>
      </c>
      <c r="E13" s="11">
        <f>SUM(E5:E12)</f>
        <v>107</v>
      </c>
      <c r="F13" s="5"/>
      <c r="G13" s="5"/>
      <c r="H13" s="5"/>
      <c r="I13" s="5"/>
      <c r="J13" s="5"/>
      <c r="K13" s="5"/>
      <c r="L13" s="5"/>
      <c r="M13" s="5"/>
      <c r="N13" s="5"/>
      <c r="O13" s="14"/>
      <c r="P13" s="27" t="s">
        <v>26</v>
      </c>
      <c r="Q13" s="116">
        <f>SUM(Q5:Q12)</f>
        <v>0</v>
      </c>
      <c r="R13" s="7"/>
      <c r="S13" s="7"/>
      <c r="T13" s="5"/>
      <c r="U13" s="5"/>
      <c r="V13" s="5"/>
      <c r="W13" s="11" t="s">
        <v>124</v>
      </c>
      <c r="X13" s="114">
        <f>SUM(X5:X12)</f>
        <v>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3" customFormat="1" ht="16.5" x14ac:dyDescent="0.3">
      <c r="A14" s="8"/>
      <c r="B14" s="5"/>
      <c r="C14" s="5"/>
      <c r="D14" s="5"/>
      <c r="E14" s="5"/>
      <c r="F14" s="5"/>
      <c r="G14" s="284"/>
      <c r="H14" s="284"/>
      <c r="I14" s="284"/>
      <c r="J14" s="6"/>
      <c r="K14" s="5"/>
      <c r="L14" s="5"/>
      <c r="M14" s="5"/>
      <c r="N14" s="5"/>
      <c r="O14" s="5"/>
      <c r="P14" s="11" t="s">
        <v>118</v>
      </c>
      <c r="Q14" s="12">
        <f>Q15/'Data input Rework'!N3</f>
        <v>0</v>
      </c>
      <c r="R14" s="5"/>
      <c r="S14" s="5"/>
      <c r="T14" s="5"/>
      <c r="U14" s="5"/>
      <c r="V14" s="5"/>
      <c r="W14" s="11" t="s">
        <v>125</v>
      </c>
      <c r="X14" s="114">
        <f>X13*12</f>
        <v>0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ht="15.75" x14ac:dyDescent="0.3">
      <c r="P15" s="11" t="s">
        <v>117</v>
      </c>
      <c r="Q15" s="12">
        <f>Q13*'Data input Rework'!N2</f>
        <v>0</v>
      </c>
      <c r="W15" s="11" t="s">
        <v>126</v>
      </c>
      <c r="X15" s="117">
        <f>X13*18</f>
        <v>0</v>
      </c>
    </row>
    <row r="17" spans="16:17" x14ac:dyDescent="0.25">
      <c r="P17" s="5" t="s">
        <v>153</v>
      </c>
      <c r="Q17" s="14">
        <f>Q13/E13</f>
        <v>0</v>
      </c>
    </row>
  </sheetData>
  <mergeCells count="4">
    <mergeCell ref="U3:X3"/>
    <mergeCell ref="D1:Q1"/>
    <mergeCell ref="G14:I14"/>
    <mergeCell ref="B3:R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Y90"/>
  <sheetViews>
    <sheetView topLeftCell="A33" workbookViewId="0">
      <selection activeCell="C30" sqref="C30"/>
    </sheetView>
  </sheetViews>
  <sheetFormatPr defaultRowHeight="15" x14ac:dyDescent="0.25"/>
  <cols>
    <col min="1" max="1" width="7.5703125" style="5" customWidth="1"/>
    <col min="2" max="2" width="31.28515625" style="5" bestFit="1" customWidth="1"/>
    <col min="3" max="3" width="10.28515625" style="5" bestFit="1" customWidth="1"/>
    <col min="4" max="4" width="12.140625" style="5" bestFit="1" customWidth="1"/>
    <col min="5" max="5" width="15.140625" style="5" bestFit="1" customWidth="1"/>
    <col min="6" max="6" width="18.85546875" style="5" bestFit="1" customWidth="1"/>
    <col min="7" max="7" width="13.7109375" style="5" bestFit="1" customWidth="1"/>
    <col min="8" max="8" width="14" style="5" customWidth="1"/>
    <col min="9" max="9" width="15.85546875" style="5" bestFit="1" customWidth="1"/>
    <col min="10" max="10" width="11.140625" style="5" bestFit="1" customWidth="1"/>
    <col min="11" max="12" width="11.7109375" style="5" bestFit="1" customWidth="1"/>
    <col min="13" max="13" width="10.5703125" style="5" customWidth="1"/>
    <col min="14" max="14" width="9.140625" style="5"/>
    <col min="15" max="15" width="11.7109375" style="5" customWidth="1"/>
    <col min="16" max="16" width="9.28515625" style="5" bestFit="1" customWidth="1"/>
    <col min="17" max="39" width="9.140625" style="5"/>
    <col min="40" max="41" width="9.140625" style="7"/>
    <col min="42" max="129" width="9.140625" style="2"/>
  </cols>
  <sheetData>
    <row r="1" spans="1:16" ht="15.75" thickBot="1" x14ac:dyDescent="0.3"/>
    <row r="2" spans="1:16" ht="15.75" thickBot="1" x14ac:dyDescent="0.3">
      <c r="L2" s="294" t="s">
        <v>159</v>
      </c>
      <c r="M2" s="294"/>
      <c r="O2" s="168" t="s">
        <v>160</v>
      </c>
      <c r="P2" s="169">
        <v>236</v>
      </c>
    </row>
    <row r="3" spans="1:16" ht="23.25" thickBot="1" x14ac:dyDescent="0.3">
      <c r="A3" s="291" t="s">
        <v>161</v>
      </c>
      <c r="B3" s="161" t="s">
        <v>162</v>
      </c>
      <c r="C3" s="161" t="s">
        <v>0</v>
      </c>
      <c r="D3" s="161" t="s">
        <v>1</v>
      </c>
      <c r="E3" s="161" t="s">
        <v>163</v>
      </c>
      <c r="F3" s="161" t="s">
        <v>164</v>
      </c>
      <c r="G3" s="161" t="s">
        <v>3</v>
      </c>
      <c r="H3" s="161" t="s">
        <v>2</v>
      </c>
      <c r="I3" s="170" t="s">
        <v>210</v>
      </c>
      <c r="J3" s="161" t="s">
        <v>2</v>
      </c>
      <c r="L3" s="171" t="s">
        <v>50</v>
      </c>
      <c r="M3" s="172" t="s">
        <v>165</v>
      </c>
      <c r="O3" s="173" t="s">
        <v>166</v>
      </c>
      <c r="P3" s="174">
        <f>P2/12</f>
        <v>19.666666666666668</v>
      </c>
    </row>
    <row r="4" spans="1:16" ht="15.75" thickTop="1" x14ac:dyDescent="0.25">
      <c r="A4" s="292"/>
      <c r="B4" s="28" t="s">
        <v>20</v>
      </c>
      <c r="C4" s="28">
        <v>25</v>
      </c>
      <c r="D4" s="28">
        <v>25</v>
      </c>
      <c r="E4" s="28"/>
      <c r="F4" s="28"/>
      <c r="G4" s="28" t="s">
        <v>4</v>
      </c>
      <c r="H4" s="28">
        <f>SUM(C4:F4)</f>
        <v>50</v>
      </c>
      <c r="I4" s="176"/>
      <c r="J4" s="38">
        <f>I4*H4</f>
        <v>0</v>
      </c>
      <c r="L4" s="60">
        <f>(I4/9)*1.5</f>
        <v>0</v>
      </c>
      <c r="M4" s="60">
        <f>(I4/9)*2</f>
        <v>0</v>
      </c>
    </row>
    <row r="5" spans="1:16" x14ac:dyDescent="0.25">
      <c r="A5" s="292"/>
      <c r="B5" s="11" t="s">
        <v>167</v>
      </c>
      <c r="C5" s="11">
        <v>1</v>
      </c>
      <c r="D5" s="11">
        <v>1</v>
      </c>
      <c r="E5" s="11"/>
      <c r="F5" s="11"/>
      <c r="G5" s="11" t="s">
        <v>4</v>
      </c>
      <c r="H5" s="11">
        <f t="shared" ref="H5:H13" si="0">SUM(C5:F5)</f>
        <v>2</v>
      </c>
      <c r="I5" s="176"/>
      <c r="J5" s="60">
        <f t="shared" ref="J5:J13" si="1">I5*H5</f>
        <v>0</v>
      </c>
      <c r="L5" s="60">
        <f t="shared" ref="L5:L13" si="2">(I5/9)*1.5</f>
        <v>0</v>
      </c>
      <c r="M5" s="60">
        <f t="shared" ref="M5:M13" si="3">(I5/9)*2</f>
        <v>0</v>
      </c>
    </row>
    <row r="6" spans="1:16" x14ac:dyDescent="0.25">
      <c r="A6" s="292"/>
      <c r="B6" s="11" t="s">
        <v>168</v>
      </c>
      <c r="C6" s="11">
        <v>1</v>
      </c>
      <c r="D6" s="11">
        <v>1</v>
      </c>
      <c r="E6" s="11"/>
      <c r="F6" s="11"/>
      <c r="G6" s="11" t="s">
        <v>4</v>
      </c>
      <c r="H6" s="11">
        <f t="shared" si="0"/>
        <v>2</v>
      </c>
      <c r="I6" s="176"/>
      <c r="J6" s="60">
        <f t="shared" si="1"/>
        <v>0</v>
      </c>
      <c r="L6" s="60">
        <f t="shared" si="2"/>
        <v>0</v>
      </c>
      <c r="M6" s="60">
        <f t="shared" si="3"/>
        <v>0</v>
      </c>
    </row>
    <row r="7" spans="1:16" x14ac:dyDescent="0.25">
      <c r="A7" s="292"/>
      <c r="B7" s="11" t="s">
        <v>169</v>
      </c>
      <c r="C7" s="11">
        <v>2</v>
      </c>
      <c r="D7" s="11">
        <v>2</v>
      </c>
      <c r="E7" s="11"/>
      <c r="F7" s="11"/>
      <c r="G7" s="11" t="s">
        <v>4</v>
      </c>
      <c r="H7" s="11">
        <f t="shared" si="0"/>
        <v>4</v>
      </c>
      <c r="I7" s="176"/>
      <c r="J7" s="60">
        <f t="shared" si="1"/>
        <v>0</v>
      </c>
      <c r="L7" s="60">
        <f t="shared" si="2"/>
        <v>0</v>
      </c>
      <c r="M7" s="60">
        <f t="shared" si="3"/>
        <v>0</v>
      </c>
    </row>
    <row r="8" spans="1:16" x14ac:dyDescent="0.25">
      <c r="A8" s="292"/>
      <c r="B8" s="11" t="s">
        <v>170</v>
      </c>
      <c r="C8" s="11">
        <v>4</v>
      </c>
      <c r="D8" s="11">
        <v>4</v>
      </c>
      <c r="E8" s="11"/>
      <c r="F8" s="11"/>
      <c r="G8" s="11" t="s">
        <v>5</v>
      </c>
      <c r="H8" s="11">
        <f t="shared" si="0"/>
        <v>8</v>
      </c>
      <c r="I8" s="177"/>
      <c r="J8" s="60">
        <f t="shared" si="1"/>
        <v>0</v>
      </c>
      <c r="L8" s="60">
        <f t="shared" si="2"/>
        <v>0</v>
      </c>
      <c r="M8" s="60">
        <f t="shared" si="3"/>
        <v>0</v>
      </c>
    </row>
    <row r="9" spans="1:16" x14ac:dyDescent="0.25">
      <c r="A9" s="292"/>
      <c r="B9" s="11" t="s">
        <v>171</v>
      </c>
      <c r="C9" s="11">
        <v>1</v>
      </c>
      <c r="D9" s="11">
        <v>1</v>
      </c>
      <c r="E9" s="11"/>
      <c r="F9" s="11"/>
      <c r="G9" s="11" t="s">
        <v>4</v>
      </c>
      <c r="H9" s="11">
        <f t="shared" si="0"/>
        <v>2</v>
      </c>
      <c r="I9" s="177"/>
      <c r="J9" s="60">
        <f t="shared" si="1"/>
        <v>0</v>
      </c>
      <c r="L9" s="60">
        <f t="shared" si="2"/>
        <v>0</v>
      </c>
      <c r="M9" s="60">
        <f t="shared" si="3"/>
        <v>0</v>
      </c>
    </row>
    <row r="10" spans="1:16" x14ac:dyDescent="0.25">
      <c r="A10" s="292"/>
      <c r="B10" s="11" t="s">
        <v>172</v>
      </c>
      <c r="C10" s="11">
        <v>1</v>
      </c>
      <c r="D10" s="11"/>
      <c r="E10" s="11"/>
      <c r="F10" s="11"/>
      <c r="G10" s="11" t="s">
        <v>4</v>
      </c>
      <c r="H10" s="11">
        <f t="shared" si="0"/>
        <v>1</v>
      </c>
      <c r="I10" s="177"/>
      <c r="J10" s="60">
        <f t="shared" si="1"/>
        <v>0</v>
      </c>
      <c r="L10" s="60">
        <f t="shared" si="2"/>
        <v>0</v>
      </c>
      <c r="M10" s="60">
        <f t="shared" si="3"/>
        <v>0</v>
      </c>
    </row>
    <row r="11" spans="1:16" x14ac:dyDescent="0.25">
      <c r="A11" s="292"/>
      <c r="B11" s="11" t="s">
        <v>173</v>
      </c>
      <c r="C11" s="11">
        <v>1</v>
      </c>
      <c r="D11" s="11">
        <v>1</v>
      </c>
      <c r="E11" s="11">
        <v>1</v>
      </c>
      <c r="F11" s="11">
        <v>1</v>
      </c>
      <c r="G11" s="11" t="s">
        <v>4</v>
      </c>
      <c r="H11" s="11">
        <f t="shared" si="0"/>
        <v>4</v>
      </c>
      <c r="I11" s="177"/>
      <c r="J11" s="60">
        <f t="shared" si="1"/>
        <v>0</v>
      </c>
      <c r="L11" s="60">
        <f t="shared" si="2"/>
        <v>0</v>
      </c>
      <c r="M11" s="60">
        <f t="shared" si="3"/>
        <v>0</v>
      </c>
    </row>
    <row r="12" spans="1:16" x14ac:dyDescent="0.25">
      <c r="A12" s="292"/>
      <c r="B12" s="11" t="s">
        <v>174</v>
      </c>
      <c r="C12" s="11">
        <v>1</v>
      </c>
      <c r="D12" s="11">
        <v>1</v>
      </c>
      <c r="E12" s="11"/>
      <c r="F12" s="11"/>
      <c r="G12" s="11" t="s">
        <v>4</v>
      </c>
      <c r="H12" s="11">
        <f t="shared" si="0"/>
        <v>2</v>
      </c>
      <c r="I12" s="177"/>
      <c r="J12" s="60">
        <f t="shared" si="1"/>
        <v>0</v>
      </c>
      <c r="L12" s="60">
        <f t="shared" si="2"/>
        <v>0</v>
      </c>
      <c r="M12" s="60">
        <f t="shared" si="3"/>
        <v>0</v>
      </c>
    </row>
    <row r="13" spans="1:16" x14ac:dyDescent="0.25">
      <c r="A13" s="292"/>
      <c r="B13" s="11" t="s">
        <v>175</v>
      </c>
      <c r="C13" s="11">
        <v>1</v>
      </c>
      <c r="D13" s="11">
        <v>1</v>
      </c>
      <c r="E13" s="11"/>
      <c r="F13" s="11"/>
      <c r="G13" s="11" t="s">
        <v>23</v>
      </c>
      <c r="H13" s="11">
        <f t="shared" si="0"/>
        <v>2</v>
      </c>
      <c r="I13" s="178"/>
      <c r="J13" s="60">
        <f t="shared" si="1"/>
        <v>0</v>
      </c>
      <c r="L13" s="60">
        <f t="shared" si="2"/>
        <v>0</v>
      </c>
      <c r="M13" s="60">
        <f t="shared" si="3"/>
        <v>0</v>
      </c>
    </row>
    <row r="14" spans="1:16" x14ac:dyDescent="0.25">
      <c r="A14" s="293"/>
      <c r="B14" s="11" t="s">
        <v>2</v>
      </c>
      <c r="C14" s="11">
        <f>SUM(C4:C13)</f>
        <v>38</v>
      </c>
      <c r="D14" s="11">
        <f>SUM(D4:D13)</f>
        <v>37</v>
      </c>
      <c r="E14" s="11">
        <f>SUM(E4:E13)</f>
        <v>1</v>
      </c>
      <c r="F14" s="11">
        <f>SUM(F4:F13)</f>
        <v>1</v>
      </c>
      <c r="G14" s="27" t="s">
        <v>7</v>
      </c>
      <c r="H14" s="11">
        <f>SUM(H4:H13)</f>
        <v>77</v>
      </c>
      <c r="I14" s="60"/>
      <c r="J14" s="179">
        <f>SUM(J4:J13)</f>
        <v>0</v>
      </c>
    </row>
    <row r="15" spans="1:16" ht="27" customHeight="1" thickBot="1" x14ac:dyDescent="0.3">
      <c r="I15" s="180" t="s">
        <v>176</v>
      </c>
      <c r="J15" s="181">
        <f>J14/H14</f>
        <v>0</v>
      </c>
    </row>
    <row r="16" spans="1:16" ht="15.75" thickTop="1" x14ac:dyDescent="0.25">
      <c r="F16" s="279" t="s">
        <v>54</v>
      </c>
      <c r="G16" s="281"/>
      <c r="J16" s="182"/>
    </row>
    <row r="17" spans="1:14" ht="44.25" customHeight="1" thickBot="1" x14ac:dyDescent="0.3">
      <c r="A17" s="291" t="s">
        <v>177</v>
      </c>
      <c r="B17" s="51" t="s">
        <v>55</v>
      </c>
      <c r="C17" s="157" t="s">
        <v>178</v>
      </c>
      <c r="D17" s="157" t="s">
        <v>56</v>
      </c>
      <c r="E17" s="157" t="s">
        <v>8</v>
      </c>
      <c r="F17" s="153" t="s">
        <v>179</v>
      </c>
      <c r="G17" s="183" t="s">
        <v>57</v>
      </c>
      <c r="H17" s="10" t="s">
        <v>180</v>
      </c>
      <c r="I17" s="170" t="s">
        <v>58</v>
      </c>
      <c r="J17" s="170" t="s">
        <v>181</v>
      </c>
      <c r="K17" s="170" t="s">
        <v>59</v>
      </c>
      <c r="N17" s="49"/>
    </row>
    <row r="18" spans="1:14" ht="15.75" thickTop="1" x14ac:dyDescent="0.25">
      <c r="A18" s="292"/>
      <c r="B18" s="55" t="s">
        <v>182</v>
      </c>
      <c r="C18" s="28" t="s">
        <v>4</v>
      </c>
      <c r="D18" s="28">
        <f>SUM(H4,H5,H6,H7,H9,H10,H11,H12)</f>
        <v>67</v>
      </c>
      <c r="E18" s="38">
        <f>I4</f>
        <v>0</v>
      </c>
      <c r="F18" s="11">
        <f>1.2*12</f>
        <v>14.399999999999999</v>
      </c>
      <c r="G18" s="11">
        <f>30/3</f>
        <v>10</v>
      </c>
      <c r="H18" s="11">
        <v>10</v>
      </c>
      <c r="I18" s="28">
        <f>SUM(F18:G18)+H18</f>
        <v>34.4</v>
      </c>
      <c r="J18" s="130">
        <f>(E18*I18)/$P$2</f>
        <v>0</v>
      </c>
      <c r="K18" s="38">
        <f>I18*D18*E18</f>
        <v>0</v>
      </c>
      <c r="N18" s="29"/>
    </row>
    <row r="19" spans="1:14" x14ac:dyDescent="0.25">
      <c r="A19" s="292"/>
      <c r="B19" s="55" t="s">
        <v>183</v>
      </c>
      <c r="C19" s="11" t="s">
        <v>5</v>
      </c>
      <c r="D19" s="28">
        <f>SUM(H8)</f>
        <v>8</v>
      </c>
      <c r="E19" s="38">
        <f>I8</f>
        <v>0</v>
      </c>
      <c r="F19" s="11">
        <f>1.2*12</f>
        <v>14.399999999999999</v>
      </c>
      <c r="G19" s="11">
        <f>30/3</f>
        <v>10</v>
      </c>
      <c r="H19" s="11">
        <v>10</v>
      </c>
      <c r="I19" s="28">
        <f>SUM(F19:G19)+H19</f>
        <v>34.4</v>
      </c>
      <c r="J19" s="130">
        <f t="shared" ref="J19:J20" si="4">(E19*I19)/$P$2</f>
        <v>0</v>
      </c>
      <c r="K19" s="38">
        <f>I19*D19*E19</f>
        <v>0</v>
      </c>
    </row>
    <row r="20" spans="1:14" x14ac:dyDescent="0.25">
      <c r="A20" s="292"/>
      <c r="B20" s="58" t="s">
        <v>175</v>
      </c>
      <c r="C20" s="11" t="s">
        <v>23</v>
      </c>
      <c r="D20" s="11">
        <f>SUM(H13)</f>
        <v>2</v>
      </c>
      <c r="E20" s="60">
        <f>I13</f>
        <v>0</v>
      </c>
      <c r="F20" s="11">
        <f>1.2*12</f>
        <v>14.399999999999999</v>
      </c>
      <c r="G20" s="11">
        <f>30/3</f>
        <v>10</v>
      </c>
      <c r="H20" s="11">
        <v>10</v>
      </c>
      <c r="I20" s="28">
        <f>SUM(F20:G20)+H20</f>
        <v>34.4</v>
      </c>
      <c r="J20" s="130">
        <f t="shared" si="4"/>
        <v>0</v>
      </c>
      <c r="K20" s="60">
        <f>I20*D20*E20</f>
        <v>0</v>
      </c>
    </row>
    <row r="21" spans="1:14" x14ac:dyDescent="0.25">
      <c r="A21" s="292"/>
      <c r="D21" s="5">
        <f>SUM(D18:D20)</f>
        <v>77</v>
      </c>
      <c r="E21" s="49"/>
      <c r="I21" s="44"/>
      <c r="J21" s="148"/>
      <c r="K21" s="108"/>
    </row>
    <row r="22" spans="1:14" x14ac:dyDescent="0.25">
      <c r="A22" s="292"/>
      <c r="I22" s="42" t="s">
        <v>60</v>
      </c>
      <c r="J22" s="148">
        <f>SUM(K18:K20)</f>
        <v>0</v>
      </c>
      <c r="K22" s="108"/>
    </row>
    <row r="23" spans="1:14" x14ac:dyDescent="0.25">
      <c r="A23" s="292"/>
      <c r="I23" s="46" t="s">
        <v>61</v>
      </c>
      <c r="J23" s="184">
        <f>J22/P2</f>
        <v>0</v>
      </c>
      <c r="K23" s="108"/>
    </row>
    <row r="24" spans="1:14" ht="21.75" customHeight="1" x14ac:dyDescent="0.25">
      <c r="A24" s="293"/>
      <c r="B24" s="44"/>
      <c r="C24" s="44"/>
      <c r="D24" s="44"/>
      <c r="E24" s="44"/>
      <c r="F24" s="44"/>
      <c r="G24" s="44"/>
      <c r="H24" s="44"/>
      <c r="I24" s="78" t="s">
        <v>62</v>
      </c>
      <c r="J24" s="185">
        <f>J23/H14</f>
        <v>0</v>
      </c>
      <c r="K24" s="55"/>
    </row>
    <row r="25" spans="1:14" ht="21.75" customHeight="1" x14ac:dyDescent="0.25">
      <c r="A25" s="80"/>
      <c r="I25" s="81"/>
      <c r="J25" s="82"/>
    </row>
    <row r="26" spans="1:14" ht="10.5" customHeight="1" x14ac:dyDescent="0.25">
      <c r="G26" s="50"/>
    </row>
    <row r="27" spans="1:14" ht="15.75" thickBot="1" x14ac:dyDescent="0.3">
      <c r="A27" s="291" t="s">
        <v>184</v>
      </c>
      <c r="B27" s="35" t="s">
        <v>63</v>
      </c>
      <c r="C27" s="157" t="s">
        <v>64</v>
      </c>
      <c r="D27" s="157" t="s">
        <v>65</v>
      </c>
      <c r="E27" s="157" t="s">
        <v>66</v>
      </c>
      <c r="F27" s="157" t="s">
        <v>2</v>
      </c>
    </row>
    <row r="28" spans="1:14" ht="15.75" thickTop="1" x14ac:dyDescent="0.25">
      <c r="A28" s="292"/>
      <c r="B28" s="28" t="s">
        <v>67</v>
      </c>
      <c r="C28" s="56">
        <v>2</v>
      </c>
      <c r="D28" s="176"/>
      <c r="E28" s="28">
        <f>$H$14</f>
        <v>77</v>
      </c>
      <c r="F28" s="38">
        <f>D28*C28*E28</f>
        <v>0</v>
      </c>
      <c r="G28" s="49">
        <f>F28/E28</f>
        <v>0</v>
      </c>
    </row>
    <row r="29" spans="1:14" x14ac:dyDescent="0.25">
      <c r="A29" s="292"/>
      <c r="B29" s="11" t="s">
        <v>68</v>
      </c>
      <c r="C29" s="59">
        <v>3</v>
      </c>
      <c r="D29" s="177"/>
      <c r="E29" s="11">
        <f t="shared" ref="E29:E32" si="5">$H$14</f>
        <v>77</v>
      </c>
      <c r="F29" s="60">
        <f t="shared" ref="F29:F32" si="6">D29*C29*E29</f>
        <v>0</v>
      </c>
      <c r="G29" s="49">
        <f t="shared" ref="G29:G32" si="7">F29/E29</f>
        <v>0</v>
      </c>
    </row>
    <row r="30" spans="1:14" x14ac:dyDescent="0.25">
      <c r="A30" s="292"/>
      <c r="B30" s="11" t="s">
        <v>69</v>
      </c>
      <c r="C30" s="59">
        <v>1</v>
      </c>
      <c r="D30" s="177"/>
      <c r="E30" s="11">
        <f t="shared" si="5"/>
        <v>77</v>
      </c>
      <c r="F30" s="60">
        <f t="shared" si="6"/>
        <v>0</v>
      </c>
      <c r="G30" s="49">
        <f t="shared" si="7"/>
        <v>0</v>
      </c>
    </row>
    <row r="31" spans="1:14" x14ac:dyDescent="0.25">
      <c r="A31" s="292"/>
      <c r="B31" s="11" t="s">
        <v>70</v>
      </c>
      <c r="C31" s="59">
        <v>2</v>
      </c>
      <c r="D31" s="177"/>
      <c r="E31" s="11">
        <f t="shared" si="5"/>
        <v>77</v>
      </c>
      <c r="F31" s="60">
        <f t="shared" si="6"/>
        <v>0</v>
      </c>
      <c r="G31" s="49">
        <f t="shared" si="7"/>
        <v>0</v>
      </c>
    </row>
    <row r="32" spans="1:14" x14ac:dyDescent="0.25">
      <c r="A32" s="293"/>
      <c r="B32" s="11" t="s">
        <v>185</v>
      </c>
      <c r="C32" s="11">
        <v>1</v>
      </c>
      <c r="D32" s="60"/>
      <c r="E32" s="11">
        <f t="shared" si="5"/>
        <v>77</v>
      </c>
      <c r="F32" s="60">
        <f t="shared" si="6"/>
        <v>0</v>
      </c>
      <c r="G32" s="49">
        <f t="shared" si="7"/>
        <v>0</v>
      </c>
    </row>
    <row r="33" spans="1:13" x14ac:dyDescent="0.25">
      <c r="E33" s="42" t="s">
        <v>60</v>
      </c>
      <c r="F33" s="186">
        <f>SUM(F28:F32)</f>
        <v>0</v>
      </c>
      <c r="G33" s="49">
        <f>SUM(G28:G31)</f>
        <v>0</v>
      </c>
    </row>
    <row r="34" spans="1:13" x14ac:dyDescent="0.25">
      <c r="D34" s="65"/>
      <c r="E34" s="46" t="s">
        <v>61</v>
      </c>
      <c r="F34" s="187">
        <f>F33/P3</f>
        <v>0</v>
      </c>
      <c r="G34" s="49">
        <f>G33*199</f>
        <v>0</v>
      </c>
    </row>
    <row r="35" spans="1:13" ht="21.75" thickBot="1" x14ac:dyDescent="0.3">
      <c r="E35" s="188" t="s">
        <v>62</v>
      </c>
      <c r="F35" s="189">
        <f>(F33/H14)/P2</f>
        <v>0</v>
      </c>
      <c r="K35" s="14"/>
      <c r="L35" s="14"/>
      <c r="M35" s="14"/>
    </row>
    <row r="36" spans="1:13" ht="10.5" customHeight="1" thickTop="1" x14ac:dyDescent="0.25"/>
    <row r="37" spans="1:13" ht="31.5" customHeight="1" thickBot="1" x14ac:dyDescent="0.3">
      <c r="A37" s="291" t="s">
        <v>71</v>
      </c>
      <c r="B37" s="190" t="s">
        <v>186</v>
      </c>
      <c r="C37" s="154" t="s">
        <v>64</v>
      </c>
      <c r="D37" s="161" t="s">
        <v>65</v>
      </c>
      <c r="E37" s="161" t="s">
        <v>66</v>
      </c>
      <c r="F37" s="161" t="s">
        <v>2</v>
      </c>
    </row>
    <row r="38" spans="1:13" ht="15.75" thickTop="1" x14ac:dyDescent="0.25">
      <c r="A38" s="292"/>
      <c r="B38" s="55" t="s">
        <v>187</v>
      </c>
      <c r="C38" s="56">
        <v>1</v>
      </c>
      <c r="D38" s="191"/>
      <c r="E38" s="28">
        <v>4</v>
      </c>
      <c r="F38" s="38">
        <f>D38*C38*E38</f>
        <v>0</v>
      </c>
    </row>
    <row r="39" spans="1:13" x14ac:dyDescent="0.25">
      <c r="A39" s="292"/>
      <c r="B39" s="58" t="s">
        <v>188</v>
      </c>
      <c r="C39" s="59">
        <v>1</v>
      </c>
      <c r="D39" s="178"/>
      <c r="E39" s="11">
        <v>4</v>
      </c>
      <c r="F39" s="60">
        <f>D39*C39*E39</f>
        <v>0</v>
      </c>
    </row>
    <row r="40" spans="1:13" x14ac:dyDescent="0.25">
      <c r="A40" s="292"/>
      <c r="E40" s="42" t="s">
        <v>60</v>
      </c>
      <c r="F40" s="192">
        <f>SUM(F38:F39)</f>
        <v>0</v>
      </c>
    </row>
    <row r="41" spans="1:13" x14ac:dyDescent="0.25">
      <c r="A41" s="292"/>
      <c r="E41" s="46" t="s">
        <v>61</v>
      </c>
      <c r="F41" s="193">
        <f>F40/P2</f>
        <v>0</v>
      </c>
    </row>
    <row r="42" spans="1:13" ht="21" x14ac:dyDescent="0.25">
      <c r="A42" s="292"/>
      <c r="B42" s="194"/>
      <c r="E42" s="78" t="s">
        <v>62</v>
      </c>
      <c r="F42" s="195">
        <f>F41/H14</f>
        <v>0</v>
      </c>
    </row>
    <row r="43" spans="1:13" x14ac:dyDescent="0.25">
      <c r="A43" s="292"/>
      <c r="E43" s="81"/>
      <c r="F43" s="82"/>
    </row>
    <row r="44" spans="1:13" ht="8.25" customHeight="1" x14ac:dyDescent="0.25">
      <c r="A44" s="292"/>
    </row>
    <row r="45" spans="1:13" ht="15.75" customHeight="1" thickBot="1" x14ac:dyDescent="0.3">
      <c r="A45" s="292"/>
      <c r="B45" s="51" t="s">
        <v>71</v>
      </c>
      <c r="C45" s="157" t="s">
        <v>64</v>
      </c>
      <c r="D45" s="157" t="s">
        <v>65</v>
      </c>
      <c r="E45" s="157" t="s">
        <v>66</v>
      </c>
      <c r="F45" s="157" t="s">
        <v>2</v>
      </c>
    </row>
    <row r="46" spans="1:13" ht="15.75" thickTop="1" x14ac:dyDescent="0.25">
      <c r="A46" s="292"/>
      <c r="B46" s="55" t="s">
        <v>72</v>
      </c>
      <c r="C46" s="56">
        <v>4</v>
      </c>
      <c r="D46" s="176"/>
      <c r="E46" s="28">
        <f>$H$14</f>
        <v>77</v>
      </c>
      <c r="F46" s="38">
        <f>E46*D46*C46</f>
        <v>0</v>
      </c>
    </row>
    <row r="47" spans="1:13" x14ac:dyDescent="0.25">
      <c r="A47" s="292"/>
      <c r="B47" s="58" t="s">
        <v>73</v>
      </c>
      <c r="C47" s="59">
        <v>12</v>
      </c>
      <c r="D47" s="177"/>
      <c r="E47" s="11">
        <f t="shared" ref="E47:E48" si="8">$H$14</f>
        <v>77</v>
      </c>
      <c r="F47" s="60">
        <f t="shared" ref="F47:F48" si="9">E47*D47*C47</f>
        <v>0</v>
      </c>
    </row>
    <row r="48" spans="1:13" x14ac:dyDescent="0.25">
      <c r="A48" s="292"/>
      <c r="B48" s="58" t="s">
        <v>74</v>
      </c>
      <c r="C48" s="59">
        <v>4</v>
      </c>
      <c r="D48" s="177"/>
      <c r="E48" s="11">
        <f t="shared" si="8"/>
        <v>77</v>
      </c>
      <c r="F48" s="60">
        <f t="shared" si="9"/>
        <v>0</v>
      </c>
    </row>
    <row r="49" spans="1:9" x14ac:dyDescent="0.25">
      <c r="A49" s="292"/>
      <c r="E49" s="42" t="s">
        <v>60</v>
      </c>
      <c r="F49" s="43">
        <f>SUM(F46:F48)</f>
        <v>0</v>
      </c>
      <c r="I49" s="29"/>
    </row>
    <row r="50" spans="1:9" x14ac:dyDescent="0.25">
      <c r="A50" s="292"/>
      <c r="E50" s="46" t="s">
        <v>61</v>
      </c>
      <c r="F50" s="73">
        <f>F49/P2</f>
        <v>0</v>
      </c>
    </row>
    <row r="51" spans="1:9" ht="21" x14ac:dyDescent="0.25">
      <c r="A51" s="293"/>
      <c r="B51" s="44"/>
      <c r="C51" s="44"/>
      <c r="D51" s="44"/>
      <c r="E51" s="78" t="s">
        <v>62</v>
      </c>
      <c r="F51" s="196">
        <f>F50/H14</f>
        <v>0</v>
      </c>
    </row>
    <row r="52" spans="1:9" x14ac:dyDescent="0.25">
      <c r="A52" s="197"/>
      <c r="E52" s="81"/>
      <c r="F52" s="77"/>
    </row>
    <row r="54" spans="1:9" ht="15.75" thickBot="1" x14ac:dyDescent="0.3">
      <c r="A54" s="288" t="s">
        <v>107</v>
      </c>
      <c r="B54" s="51" t="s">
        <v>6</v>
      </c>
      <c r="C54" s="157" t="s">
        <v>64</v>
      </c>
      <c r="D54" s="157" t="s">
        <v>65</v>
      </c>
      <c r="E54" s="157" t="s">
        <v>66</v>
      </c>
      <c r="F54" s="157" t="s">
        <v>2</v>
      </c>
    </row>
    <row r="55" spans="1:9" ht="15.75" thickTop="1" x14ac:dyDescent="0.25">
      <c r="A55" s="289"/>
      <c r="B55" s="55" t="s">
        <v>76</v>
      </c>
      <c r="C55" s="56">
        <v>6</v>
      </c>
      <c r="D55" s="176"/>
      <c r="E55" s="28">
        <f>$H$14</f>
        <v>77</v>
      </c>
      <c r="F55" s="38">
        <f>C55*D55*E55</f>
        <v>0</v>
      </c>
    </row>
    <row r="56" spans="1:9" x14ac:dyDescent="0.25">
      <c r="A56" s="289"/>
      <c r="B56" s="58" t="s">
        <v>77</v>
      </c>
      <c r="C56" s="59">
        <v>8</v>
      </c>
      <c r="D56" s="177"/>
      <c r="E56" s="11">
        <f t="shared" ref="E56:E57" si="10">$H$14</f>
        <v>77</v>
      </c>
      <c r="F56" s="60">
        <f t="shared" ref="F56:F57" si="11">C56*D56*E56</f>
        <v>0</v>
      </c>
    </row>
    <row r="57" spans="1:9" x14ac:dyDescent="0.25">
      <c r="A57" s="289"/>
      <c r="B57" s="58" t="s">
        <v>78</v>
      </c>
      <c r="C57" s="59">
        <f>4*12</f>
        <v>48</v>
      </c>
      <c r="D57" s="177"/>
      <c r="E57" s="11">
        <f t="shared" si="10"/>
        <v>77</v>
      </c>
      <c r="F57" s="60">
        <f t="shared" si="11"/>
        <v>0</v>
      </c>
    </row>
    <row r="58" spans="1:9" x14ac:dyDescent="0.25">
      <c r="A58" s="289"/>
      <c r="E58" s="42" t="s">
        <v>60</v>
      </c>
      <c r="F58" s="43">
        <f>SUM(F55:F57)</f>
        <v>0</v>
      </c>
    </row>
    <row r="59" spans="1:9" x14ac:dyDescent="0.25">
      <c r="A59" s="289"/>
      <c r="E59" s="46" t="s">
        <v>61</v>
      </c>
      <c r="F59" s="73">
        <f>F58/P2</f>
        <v>0</v>
      </c>
    </row>
    <row r="60" spans="1:9" ht="21" x14ac:dyDescent="0.25">
      <c r="A60" s="290"/>
      <c r="B60" s="44"/>
      <c r="C60" s="44"/>
      <c r="D60" s="44"/>
      <c r="E60" s="78" t="s">
        <v>62</v>
      </c>
      <c r="F60" s="195">
        <f>F59/H14</f>
        <v>0</v>
      </c>
    </row>
    <row r="61" spans="1:9" x14ac:dyDescent="0.25">
      <c r="A61" s="80"/>
      <c r="E61" s="81"/>
      <c r="F61" s="82"/>
    </row>
    <row r="63" spans="1:9" ht="15.75" thickBot="1" x14ac:dyDescent="0.3">
      <c r="A63" s="291" t="s">
        <v>9</v>
      </c>
      <c r="B63" s="51" t="s">
        <v>9</v>
      </c>
      <c r="C63" s="157" t="s">
        <v>189</v>
      </c>
      <c r="D63" s="157" t="s">
        <v>65</v>
      </c>
      <c r="E63" s="157" t="s">
        <v>79</v>
      </c>
      <c r="F63" s="157" t="s">
        <v>2</v>
      </c>
    </row>
    <row r="64" spans="1:9" ht="15.75" thickTop="1" x14ac:dyDescent="0.25">
      <c r="A64" s="292"/>
      <c r="B64" s="198"/>
      <c r="C64" s="56">
        <f>H14</f>
        <v>77</v>
      </c>
      <c r="D64" s="176"/>
      <c r="E64" s="28">
        <v>1</v>
      </c>
      <c r="F64" s="38">
        <f>C64*D64*E64</f>
        <v>0</v>
      </c>
    </row>
    <row r="65" spans="1:12" x14ac:dyDescent="0.25">
      <c r="A65" s="292"/>
      <c r="E65" s="46" t="s">
        <v>61</v>
      </c>
      <c r="F65" s="73">
        <f>F64/P2</f>
        <v>0</v>
      </c>
    </row>
    <row r="66" spans="1:12" ht="21" x14ac:dyDescent="0.25">
      <c r="A66" s="293"/>
      <c r="B66" s="44"/>
      <c r="C66" s="44"/>
      <c r="D66" s="44"/>
      <c r="E66" s="83" t="s">
        <v>62</v>
      </c>
      <c r="F66" s="199">
        <f>F65/H14</f>
        <v>0</v>
      </c>
    </row>
    <row r="67" spans="1:12" x14ac:dyDescent="0.25">
      <c r="E67" s="81"/>
      <c r="F67" s="82"/>
    </row>
    <row r="68" spans="1:12" ht="8.25" customHeight="1" x14ac:dyDescent="0.25">
      <c r="E68" s="50"/>
      <c r="F68" s="86"/>
    </row>
    <row r="69" spans="1:12" ht="15.75" thickBot="1" x14ac:dyDescent="0.3">
      <c r="A69" s="291" t="s">
        <v>11</v>
      </c>
      <c r="B69" s="200" t="s">
        <v>80</v>
      </c>
      <c r="C69" s="158" t="s">
        <v>81</v>
      </c>
      <c r="D69" s="158" t="s">
        <v>82</v>
      </c>
      <c r="E69" s="159" t="s">
        <v>56</v>
      </c>
      <c r="F69" s="88" t="s">
        <v>83</v>
      </c>
      <c r="G69" s="157" t="s">
        <v>84</v>
      </c>
      <c r="H69" s="157" t="s">
        <v>85</v>
      </c>
      <c r="I69" s="157" t="s">
        <v>86</v>
      </c>
      <c r="J69" s="157" t="s">
        <v>87</v>
      </c>
      <c r="K69" s="157" t="s">
        <v>88</v>
      </c>
      <c r="L69" s="157" t="s">
        <v>89</v>
      </c>
    </row>
    <row r="70" spans="1:12" ht="15.75" thickTop="1" x14ac:dyDescent="0.25">
      <c r="A70" s="292"/>
      <c r="B70" s="201"/>
      <c r="C70" s="89" t="s">
        <v>90</v>
      </c>
      <c r="D70" s="118">
        <v>0.85</v>
      </c>
      <c r="E70" s="91">
        <f>D70*H14</f>
        <v>65.45</v>
      </c>
      <c r="F70" s="92">
        <v>20</v>
      </c>
      <c r="G70" s="93">
        <f>E70/2</f>
        <v>32.725000000000001</v>
      </c>
      <c r="H70" s="56" t="s">
        <v>91</v>
      </c>
      <c r="I70" s="176"/>
      <c r="J70" s="56">
        <v>2</v>
      </c>
      <c r="K70" s="38">
        <f>F70*I70*J70</f>
        <v>0</v>
      </c>
      <c r="L70" s="38">
        <f>K70*($P$2/5)</f>
        <v>0</v>
      </c>
    </row>
    <row r="71" spans="1:12" x14ac:dyDescent="0.25">
      <c r="A71" s="292"/>
      <c r="B71" s="202"/>
      <c r="C71" s="94" t="s">
        <v>92</v>
      </c>
      <c r="D71" s="119">
        <v>0.15</v>
      </c>
      <c r="E71" s="203">
        <f>D71*H14</f>
        <v>11.549999999999999</v>
      </c>
      <c r="F71" s="96">
        <v>30</v>
      </c>
      <c r="G71" s="97">
        <f>E71/2</f>
        <v>5.7749999999999995</v>
      </c>
      <c r="H71" s="59" t="s">
        <v>93</v>
      </c>
      <c r="I71" s="177"/>
      <c r="J71" s="59">
        <v>2</v>
      </c>
      <c r="K71" s="60">
        <f>F71*I71*J71</f>
        <v>0</v>
      </c>
      <c r="L71" s="60">
        <f>K71*($P$2/5)</f>
        <v>0</v>
      </c>
    </row>
    <row r="72" spans="1:12" x14ac:dyDescent="0.25">
      <c r="A72" s="292"/>
      <c r="C72" s="204"/>
      <c r="D72" s="204"/>
      <c r="E72" s="100">
        <f>SUM(E70:E71)</f>
        <v>77</v>
      </c>
      <c r="F72" s="101"/>
      <c r="K72" s="46" t="s">
        <v>60</v>
      </c>
      <c r="L72" s="73">
        <f>SUM(L70:L71)</f>
        <v>0</v>
      </c>
    </row>
    <row r="73" spans="1:12" x14ac:dyDescent="0.25">
      <c r="A73" s="292"/>
      <c r="E73" s="50"/>
      <c r="F73" s="86"/>
      <c r="H73" s="5" t="s">
        <v>141</v>
      </c>
      <c r="K73" s="46" t="s">
        <v>61</v>
      </c>
      <c r="L73" s="73">
        <f>L72/P2</f>
        <v>0</v>
      </c>
    </row>
    <row r="74" spans="1:12" ht="21.75" thickBot="1" x14ac:dyDescent="0.3">
      <c r="A74" s="292"/>
      <c r="K74" s="205" t="s">
        <v>62</v>
      </c>
      <c r="L74" s="206">
        <f>L73/H14</f>
        <v>0</v>
      </c>
    </row>
    <row r="75" spans="1:12" ht="15.75" thickTop="1" x14ac:dyDescent="0.25">
      <c r="A75" s="293"/>
      <c r="B75" s="44"/>
      <c r="C75" s="44"/>
      <c r="D75" s="44"/>
      <c r="E75" s="44"/>
      <c r="F75" s="44"/>
      <c r="G75" s="44"/>
      <c r="H75" s="44"/>
      <c r="I75" s="44"/>
      <c r="J75" s="44"/>
      <c r="K75" s="207"/>
      <c r="L75" s="208"/>
    </row>
    <row r="76" spans="1:12" x14ac:dyDescent="0.25">
      <c r="A76" s="80"/>
      <c r="K76" s="81"/>
      <c r="L76" s="82"/>
    </row>
    <row r="77" spans="1:12" x14ac:dyDescent="0.25">
      <c r="A77" s="197"/>
      <c r="K77" s="81"/>
      <c r="L77" s="82"/>
    </row>
    <row r="78" spans="1:12" ht="15.75" thickBot="1" x14ac:dyDescent="0.3">
      <c r="A78" s="291" t="s">
        <v>12</v>
      </c>
      <c r="B78" s="51" t="s">
        <v>12</v>
      </c>
      <c r="C78" s="157" t="s">
        <v>64</v>
      </c>
      <c r="D78" s="157" t="s">
        <v>65</v>
      </c>
      <c r="E78" s="157" t="s">
        <v>2</v>
      </c>
      <c r="K78" s="50"/>
      <c r="L78" s="33"/>
    </row>
    <row r="79" spans="1:12" ht="15.75" thickTop="1" x14ac:dyDescent="0.25">
      <c r="A79" s="292"/>
      <c r="B79" s="55" t="s">
        <v>94</v>
      </c>
      <c r="C79" s="28">
        <v>3</v>
      </c>
      <c r="D79" s="175"/>
      <c r="E79" s="28">
        <f>C79*D79</f>
        <v>0</v>
      </c>
      <c r="K79" s="50"/>
      <c r="L79" s="33"/>
    </row>
    <row r="80" spans="1:12" x14ac:dyDescent="0.25">
      <c r="A80" s="292"/>
      <c r="B80" s="58" t="s">
        <v>95</v>
      </c>
      <c r="C80" s="59"/>
      <c r="D80" s="59"/>
      <c r="E80" s="59">
        <f>C80*D80</f>
        <v>0</v>
      </c>
      <c r="F80" s="5" t="s">
        <v>190</v>
      </c>
      <c r="K80" s="50"/>
      <c r="L80" s="33"/>
    </row>
    <row r="81" spans="1:12" x14ac:dyDescent="0.25">
      <c r="A81" s="292"/>
      <c r="D81" s="46" t="s">
        <v>60</v>
      </c>
      <c r="E81" s="58">
        <f>SUM(E79:E80)</f>
        <v>0</v>
      </c>
      <c r="K81" s="50"/>
      <c r="L81" s="33"/>
    </row>
    <row r="82" spans="1:12" x14ac:dyDescent="0.25">
      <c r="A82" s="292"/>
      <c r="D82" s="46" t="s">
        <v>61</v>
      </c>
      <c r="E82" s="105">
        <f>E81/P2</f>
        <v>0</v>
      </c>
      <c r="K82" s="50"/>
      <c r="L82" s="33"/>
    </row>
    <row r="83" spans="1:12" ht="22.5" x14ac:dyDescent="0.25">
      <c r="A83" s="293"/>
      <c r="B83" s="44"/>
      <c r="C83" s="44"/>
      <c r="D83" s="106" t="s">
        <v>62</v>
      </c>
      <c r="E83" s="196">
        <f>E82/H14</f>
        <v>0</v>
      </c>
      <c r="K83" s="50"/>
      <c r="L83" s="33"/>
    </row>
    <row r="84" spans="1:12" x14ac:dyDescent="0.25">
      <c r="D84" s="50"/>
      <c r="K84" s="50"/>
      <c r="L84" s="33"/>
    </row>
    <row r="85" spans="1:12" x14ac:dyDescent="0.25">
      <c r="D85" s="50"/>
      <c r="K85" s="50"/>
      <c r="L85" s="33"/>
    </row>
    <row r="86" spans="1:12" ht="15.75" thickBot="1" x14ac:dyDescent="0.3">
      <c r="A86" s="291" t="s">
        <v>94</v>
      </c>
      <c r="B86" s="51" t="s">
        <v>96</v>
      </c>
      <c r="C86" s="157" t="s">
        <v>64</v>
      </c>
      <c r="D86" s="157" t="s">
        <v>65</v>
      </c>
      <c r="E86" s="157" t="s">
        <v>2</v>
      </c>
      <c r="K86" s="50"/>
      <c r="L86" s="33"/>
    </row>
    <row r="87" spans="1:12" ht="15.75" thickTop="1" x14ac:dyDescent="0.25">
      <c r="A87" s="292"/>
      <c r="B87" s="55" t="s">
        <v>97</v>
      </c>
      <c r="C87" s="28">
        <v>1</v>
      </c>
      <c r="D87" s="175"/>
      <c r="E87" s="28">
        <f>D87*C87</f>
        <v>0</v>
      </c>
      <c r="K87" s="50"/>
      <c r="L87" s="33"/>
    </row>
    <row r="88" spans="1:12" x14ac:dyDescent="0.25">
      <c r="A88" s="292"/>
      <c r="D88" s="46" t="s">
        <v>60</v>
      </c>
      <c r="E88" s="108">
        <f>SUM(E87)</f>
        <v>0</v>
      </c>
      <c r="K88" s="50"/>
      <c r="L88" s="33"/>
    </row>
    <row r="89" spans="1:12" x14ac:dyDescent="0.25">
      <c r="A89" s="292"/>
      <c r="D89" s="46" t="s">
        <v>61</v>
      </c>
      <c r="E89" s="109">
        <f>E88/P2</f>
        <v>0</v>
      </c>
      <c r="K89" s="50"/>
      <c r="L89" s="33"/>
    </row>
    <row r="90" spans="1:12" ht="22.5" x14ac:dyDescent="0.25">
      <c r="A90" s="293"/>
      <c r="B90" s="44"/>
      <c r="C90" s="44"/>
      <c r="D90" s="106" t="s">
        <v>62</v>
      </c>
      <c r="E90" s="209">
        <f>E89/H14</f>
        <v>0</v>
      </c>
    </row>
  </sheetData>
  <mergeCells count="11">
    <mergeCell ref="A37:A51"/>
    <mergeCell ref="L2:M2"/>
    <mergeCell ref="A3:A14"/>
    <mergeCell ref="F16:G16"/>
    <mergeCell ref="A17:A24"/>
    <mergeCell ref="A27:A32"/>
    <mergeCell ref="A54:A60"/>
    <mergeCell ref="A63:A66"/>
    <mergeCell ref="A69:A75"/>
    <mergeCell ref="A78:A83"/>
    <mergeCell ref="A86:A9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A79"/>
  <sheetViews>
    <sheetView topLeftCell="A19" workbookViewId="0">
      <selection activeCell="C24" sqref="C24"/>
    </sheetView>
  </sheetViews>
  <sheetFormatPr defaultRowHeight="15" x14ac:dyDescent="0.25"/>
  <cols>
    <col min="1" max="1" width="7.85546875" style="5" customWidth="1"/>
    <col min="2" max="2" width="32.140625" style="5" bestFit="1" customWidth="1"/>
    <col min="3" max="3" width="13.28515625" style="5" bestFit="1" customWidth="1"/>
    <col min="4" max="4" width="13.42578125" style="5" customWidth="1"/>
    <col min="5" max="5" width="18.85546875" style="5" bestFit="1" customWidth="1"/>
    <col min="6" max="6" width="20.42578125" style="5" bestFit="1" customWidth="1"/>
    <col min="7" max="7" width="15.28515625" style="5" bestFit="1" customWidth="1"/>
    <col min="8" max="8" width="15.28515625" style="5" customWidth="1"/>
    <col min="9" max="9" width="15.140625" style="5" bestFit="1" customWidth="1"/>
    <col min="10" max="10" width="15.140625" style="5" customWidth="1"/>
    <col min="11" max="11" width="17.28515625" style="5" customWidth="1"/>
    <col min="12" max="12" width="13.140625" style="5" bestFit="1" customWidth="1"/>
    <col min="13" max="13" width="20" style="5" bestFit="1" customWidth="1"/>
    <col min="14" max="14" width="10.7109375" style="5" bestFit="1" customWidth="1"/>
    <col min="15" max="15" width="10.5703125" style="5" customWidth="1"/>
    <col min="16" max="16" width="9.140625" style="5"/>
    <col min="17" max="17" width="11.7109375" style="5" customWidth="1"/>
    <col min="18" max="23" width="9.140625" style="5"/>
    <col min="24" max="40" width="9.140625" style="4"/>
    <col min="41" max="131" width="9.140625" style="2"/>
  </cols>
  <sheetData>
    <row r="2" spans="1:40" x14ac:dyDescent="0.25">
      <c r="M2" s="32" t="s">
        <v>157</v>
      </c>
      <c r="N2" s="34">
        <v>236</v>
      </c>
    </row>
    <row r="3" spans="1:40" s="2" customFormat="1" x14ac:dyDescent="0.25">
      <c r="A3" s="5"/>
      <c r="B3" s="5"/>
      <c r="C3" s="5"/>
      <c r="D3" s="7"/>
      <c r="E3" s="5"/>
      <c r="F3" s="295" t="s">
        <v>129</v>
      </c>
      <c r="G3" s="296"/>
      <c r="H3" s="18"/>
      <c r="I3" s="5"/>
      <c r="J3" s="5"/>
      <c r="K3" s="5"/>
      <c r="L3" s="33"/>
      <c r="M3" s="32" t="s">
        <v>158</v>
      </c>
      <c r="N3" s="167">
        <f>N2/12</f>
        <v>19.666666666666668</v>
      </c>
      <c r="O3" s="5"/>
      <c r="P3" s="5"/>
      <c r="Q3" s="5"/>
      <c r="R3" s="5"/>
      <c r="S3" s="5"/>
      <c r="T3" s="5"/>
      <c r="U3" s="5"/>
      <c r="V3" s="5"/>
      <c r="W3" s="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2" customFormat="1" ht="43.5" customHeight="1" thickBot="1" x14ac:dyDescent="0.3">
      <c r="A4" s="302" t="s">
        <v>105</v>
      </c>
      <c r="B4" s="35" t="s">
        <v>55</v>
      </c>
      <c r="C4" s="154" t="s">
        <v>56</v>
      </c>
      <c r="D4" s="154" t="s">
        <v>98</v>
      </c>
      <c r="E4" s="154" t="s">
        <v>115</v>
      </c>
      <c r="F4" s="155" t="s">
        <v>131</v>
      </c>
      <c r="G4" s="155" t="s">
        <v>57</v>
      </c>
      <c r="H4" s="155" t="s">
        <v>130</v>
      </c>
      <c r="I4" s="155" t="s">
        <v>58</v>
      </c>
      <c r="J4" s="155" t="s">
        <v>100</v>
      </c>
      <c r="K4" s="155" t="s">
        <v>59</v>
      </c>
      <c r="L4" s="33"/>
      <c r="M4" s="7"/>
      <c r="N4" s="5"/>
      <c r="O4" s="5"/>
      <c r="P4" s="5"/>
      <c r="Q4" s="5"/>
      <c r="R4" s="5"/>
      <c r="S4" s="5"/>
      <c r="T4" s="5"/>
      <c r="U4" s="5"/>
      <c r="V4" s="5"/>
      <c r="W4" s="5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s="2" customFormat="1" ht="15.75" thickTop="1" x14ac:dyDescent="0.25">
      <c r="A5" s="303"/>
      <c r="B5" s="28" t="s">
        <v>16</v>
      </c>
      <c r="C5" s="28">
        <v>8</v>
      </c>
      <c r="D5" s="28" t="s">
        <v>5</v>
      </c>
      <c r="E5" s="36"/>
      <c r="F5" s="28">
        <f>1.2*12</f>
        <v>14.399999999999999</v>
      </c>
      <c r="G5" s="28">
        <f>30/3</f>
        <v>10</v>
      </c>
      <c r="H5" s="28">
        <v>10</v>
      </c>
      <c r="I5" s="28">
        <f>SUM(F5:H5)</f>
        <v>34.4</v>
      </c>
      <c r="J5" s="37">
        <f>(I5*E5)/235</f>
        <v>0</v>
      </c>
      <c r="K5" s="38">
        <f>I5*C5*E5</f>
        <v>0</v>
      </c>
      <c r="L5" s="3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s="2" customFormat="1" x14ac:dyDescent="0.25">
      <c r="A6" s="303"/>
      <c r="B6" s="28" t="s">
        <v>18</v>
      </c>
      <c r="C6" s="28">
        <v>8</v>
      </c>
      <c r="D6" s="11" t="s">
        <v>23</v>
      </c>
      <c r="E6" s="36"/>
      <c r="F6" s="28">
        <f t="shared" ref="F6:F15" si="0">1.2*12</f>
        <v>14.399999999999999</v>
      </c>
      <c r="G6" s="28">
        <f t="shared" ref="G6:G15" si="1">30/3</f>
        <v>10</v>
      </c>
      <c r="H6" s="28">
        <v>10</v>
      </c>
      <c r="I6" s="28">
        <f t="shared" ref="I6:I15" si="2">SUM(F6:H6)</f>
        <v>34.4</v>
      </c>
      <c r="J6" s="37">
        <f t="shared" ref="J6:J15" si="3">(I6*E6)/235</f>
        <v>0</v>
      </c>
      <c r="K6" s="38">
        <f t="shared" ref="K6:K15" si="4">I6*C6*E6</f>
        <v>0</v>
      </c>
      <c r="L6" s="3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2" customFormat="1" x14ac:dyDescent="0.25">
      <c r="A7" s="303"/>
      <c r="B7" s="28" t="s">
        <v>41</v>
      </c>
      <c r="C7" s="28">
        <v>2</v>
      </c>
      <c r="D7" s="11" t="s">
        <v>23</v>
      </c>
      <c r="E7" s="36"/>
      <c r="F7" s="28">
        <f t="shared" si="0"/>
        <v>14.399999999999999</v>
      </c>
      <c r="G7" s="28">
        <f t="shared" si="1"/>
        <v>10</v>
      </c>
      <c r="H7" s="28">
        <v>10</v>
      </c>
      <c r="I7" s="28">
        <f t="shared" si="2"/>
        <v>34.4</v>
      </c>
      <c r="J7" s="37">
        <f t="shared" si="3"/>
        <v>0</v>
      </c>
      <c r="K7" s="38">
        <f t="shared" si="4"/>
        <v>0</v>
      </c>
      <c r="L7" s="3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2" customFormat="1" x14ac:dyDescent="0.25">
      <c r="A8" s="303"/>
      <c r="B8" s="28" t="s">
        <v>13</v>
      </c>
      <c r="C8" s="28">
        <v>4</v>
      </c>
      <c r="D8" s="11" t="s">
        <v>4</v>
      </c>
      <c r="E8" s="36"/>
      <c r="F8" s="28">
        <f t="shared" si="0"/>
        <v>14.399999999999999</v>
      </c>
      <c r="G8" s="28">
        <f t="shared" si="1"/>
        <v>10</v>
      </c>
      <c r="H8" s="28">
        <v>10</v>
      </c>
      <c r="I8" s="28">
        <f t="shared" si="2"/>
        <v>34.4</v>
      </c>
      <c r="J8" s="37">
        <f t="shared" si="3"/>
        <v>0</v>
      </c>
      <c r="K8" s="38">
        <f t="shared" si="4"/>
        <v>0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s="2" customFormat="1" x14ac:dyDescent="0.25">
      <c r="A9" s="303"/>
      <c r="B9" s="28" t="s">
        <v>42</v>
      </c>
      <c r="C9" s="28">
        <v>2</v>
      </c>
      <c r="D9" s="11" t="s">
        <v>5</v>
      </c>
      <c r="E9" s="36"/>
      <c r="F9" s="28">
        <f t="shared" si="0"/>
        <v>14.399999999999999</v>
      </c>
      <c r="G9" s="28">
        <f t="shared" si="1"/>
        <v>10</v>
      </c>
      <c r="H9" s="28">
        <v>10</v>
      </c>
      <c r="I9" s="28">
        <f t="shared" si="2"/>
        <v>34.4</v>
      </c>
      <c r="J9" s="37">
        <f t="shared" si="3"/>
        <v>0</v>
      </c>
      <c r="K9" s="38">
        <f t="shared" si="4"/>
        <v>0</v>
      </c>
      <c r="L9" s="3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s="2" customFormat="1" x14ac:dyDescent="0.25">
      <c r="A10" s="303"/>
      <c r="B10" s="28" t="s">
        <v>43</v>
      </c>
      <c r="C10" s="28">
        <v>2</v>
      </c>
      <c r="D10" s="11" t="s">
        <v>4</v>
      </c>
      <c r="E10" s="36"/>
      <c r="F10" s="28">
        <f t="shared" si="0"/>
        <v>14.399999999999999</v>
      </c>
      <c r="G10" s="28">
        <f t="shared" si="1"/>
        <v>10</v>
      </c>
      <c r="H10" s="28">
        <v>10</v>
      </c>
      <c r="I10" s="28">
        <f t="shared" si="2"/>
        <v>34.4</v>
      </c>
      <c r="J10" s="37">
        <f t="shared" si="3"/>
        <v>0</v>
      </c>
      <c r="K10" s="38">
        <f t="shared" si="4"/>
        <v>0</v>
      </c>
      <c r="L10" s="3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s="2" customFormat="1" x14ac:dyDescent="0.25">
      <c r="A11" s="303"/>
      <c r="B11" s="28" t="s">
        <v>19</v>
      </c>
      <c r="C11" s="28">
        <v>4</v>
      </c>
      <c r="D11" s="11" t="s">
        <v>23</v>
      </c>
      <c r="E11" s="36"/>
      <c r="F11" s="28">
        <f t="shared" si="0"/>
        <v>14.399999999999999</v>
      </c>
      <c r="G11" s="28">
        <f t="shared" si="1"/>
        <v>10</v>
      </c>
      <c r="H11" s="28">
        <v>10</v>
      </c>
      <c r="I11" s="28">
        <f t="shared" si="2"/>
        <v>34.4</v>
      </c>
      <c r="J11" s="37">
        <f t="shared" si="3"/>
        <v>0</v>
      </c>
      <c r="K11" s="38">
        <f t="shared" si="4"/>
        <v>0</v>
      </c>
      <c r="L11" s="3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s="2" customFormat="1" x14ac:dyDescent="0.25">
      <c r="A12" s="303"/>
      <c r="B12" s="28" t="s">
        <v>20</v>
      </c>
      <c r="C12" s="28">
        <v>18</v>
      </c>
      <c r="D12" s="11" t="s">
        <v>4</v>
      </c>
      <c r="E12" s="36"/>
      <c r="F12" s="28">
        <f t="shared" si="0"/>
        <v>14.399999999999999</v>
      </c>
      <c r="G12" s="28">
        <f t="shared" si="1"/>
        <v>10</v>
      </c>
      <c r="H12" s="28">
        <v>10</v>
      </c>
      <c r="I12" s="28">
        <f t="shared" si="2"/>
        <v>34.4</v>
      </c>
      <c r="J12" s="37">
        <f t="shared" si="3"/>
        <v>0</v>
      </c>
      <c r="K12" s="38">
        <f t="shared" si="4"/>
        <v>0</v>
      </c>
      <c r="L12" s="3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2" customFormat="1" x14ac:dyDescent="0.25">
      <c r="A13" s="303"/>
      <c r="B13" s="28" t="s">
        <v>14</v>
      </c>
      <c r="C13" s="28">
        <v>8</v>
      </c>
      <c r="D13" s="11" t="s">
        <v>4</v>
      </c>
      <c r="E13" s="36"/>
      <c r="F13" s="28">
        <f t="shared" si="0"/>
        <v>14.399999999999999</v>
      </c>
      <c r="G13" s="28">
        <f t="shared" si="1"/>
        <v>10</v>
      </c>
      <c r="H13" s="28">
        <v>10</v>
      </c>
      <c r="I13" s="28">
        <f t="shared" si="2"/>
        <v>34.4</v>
      </c>
      <c r="J13" s="37">
        <f t="shared" si="3"/>
        <v>0</v>
      </c>
      <c r="K13" s="38">
        <f t="shared" si="4"/>
        <v>0</v>
      </c>
      <c r="L13" s="3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2" customFormat="1" x14ac:dyDescent="0.25">
      <c r="A14" s="303"/>
      <c r="B14" s="28" t="s">
        <v>21</v>
      </c>
      <c r="C14" s="28">
        <v>2</v>
      </c>
      <c r="D14" s="11" t="s">
        <v>24</v>
      </c>
      <c r="E14" s="36"/>
      <c r="F14" s="28">
        <f t="shared" si="0"/>
        <v>14.399999999999999</v>
      </c>
      <c r="G14" s="28">
        <f t="shared" si="1"/>
        <v>10</v>
      </c>
      <c r="H14" s="28">
        <v>10</v>
      </c>
      <c r="I14" s="28">
        <f t="shared" si="2"/>
        <v>34.4</v>
      </c>
      <c r="J14" s="37">
        <f t="shared" si="3"/>
        <v>0</v>
      </c>
      <c r="K14" s="38">
        <f t="shared" si="4"/>
        <v>0</v>
      </c>
      <c r="L14" s="33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2" customFormat="1" x14ac:dyDescent="0.25">
      <c r="A15" s="303"/>
      <c r="B15" s="11" t="s">
        <v>22</v>
      </c>
      <c r="C15" s="11">
        <v>1</v>
      </c>
      <c r="D15" s="11" t="s">
        <v>25</v>
      </c>
      <c r="E15" s="39"/>
      <c r="F15" s="28">
        <f t="shared" si="0"/>
        <v>14.399999999999999</v>
      </c>
      <c r="G15" s="28">
        <f t="shared" si="1"/>
        <v>10</v>
      </c>
      <c r="H15" s="28">
        <v>10</v>
      </c>
      <c r="I15" s="28">
        <f t="shared" si="2"/>
        <v>34.4</v>
      </c>
      <c r="J15" s="37">
        <f t="shared" si="3"/>
        <v>0</v>
      </c>
      <c r="K15" s="38">
        <f t="shared" si="4"/>
        <v>0</v>
      </c>
      <c r="L15" s="4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2" customFormat="1" x14ac:dyDescent="0.25">
      <c r="A16" s="303"/>
      <c r="B16" s="41" t="s">
        <v>99</v>
      </c>
      <c r="C16" s="11">
        <f>SUM(C5:C15)</f>
        <v>59</v>
      </c>
      <c r="D16" s="7"/>
      <c r="E16" s="5"/>
      <c r="F16" s="5"/>
      <c r="G16" s="5"/>
      <c r="H16" s="5"/>
      <c r="I16" s="7"/>
      <c r="J16" s="42" t="s">
        <v>60</v>
      </c>
      <c r="K16" s="43">
        <f>SUM(K5:K15)</f>
        <v>0</v>
      </c>
      <c r="L16" s="33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2" customFormat="1" x14ac:dyDescent="0.25">
      <c r="A17" s="304"/>
      <c r="B17" s="44"/>
      <c r="C17" s="44"/>
      <c r="D17" s="45"/>
      <c r="E17" s="44"/>
      <c r="F17" s="44"/>
      <c r="G17" s="44"/>
      <c r="H17" s="44"/>
      <c r="I17" s="45"/>
      <c r="J17" s="46" t="s">
        <v>61</v>
      </c>
      <c r="K17" s="47">
        <f>SUM(J5:J15)</f>
        <v>0</v>
      </c>
      <c r="L17" s="3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s="2" customFormat="1" x14ac:dyDescent="0.25">
      <c r="A18" s="5"/>
      <c r="B18" s="5"/>
      <c r="C18" s="5"/>
      <c r="D18" s="7"/>
      <c r="E18" s="5"/>
      <c r="F18" s="5"/>
      <c r="G18" s="5"/>
      <c r="H18" s="5"/>
      <c r="I18" s="7"/>
      <c r="J18" s="48"/>
      <c r="K18" s="49"/>
      <c r="L18" s="3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s="2" customFormat="1" x14ac:dyDescent="0.25">
      <c r="A19" s="5"/>
      <c r="B19" s="5"/>
      <c r="C19" s="5"/>
      <c r="D19" s="7"/>
      <c r="E19" s="5"/>
      <c r="F19" s="5"/>
      <c r="G19" s="5"/>
      <c r="H19" s="5"/>
      <c r="I19" s="7"/>
      <c r="J19" s="48"/>
      <c r="K19" s="49"/>
      <c r="L19" s="3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2" customFormat="1" ht="10.5" customHeight="1" thickBot="1" x14ac:dyDescent="0.3">
      <c r="A20" s="5"/>
      <c r="B20" s="5"/>
      <c r="C20" s="5"/>
      <c r="D20" s="5"/>
      <c r="E20" s="5"/>
      <c r="F20" s="5"/>
      <c r="G20" s="50"/>
      <c r="H20" s="5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s="2" customFormat="1" ht="16.5" customHeight="1" thickBot="1" x14ac:dyDescent="0.3">
      <c r="A21" s="297" t="s">
        <v>106</v>
      </c>
      <c r="B21" s="51" t="s">
        <v>63</v>
      </c>
      <c r="C21" s="156" t="s">
        <v>101</v>
      </c>
      <c r="D21" s="157" t="s">
        <v>65</v>
      </c>
      <c r="E21" s="157" t="s">
        <v>66</v>
      </c>
      <c r="F21" s="157" t="s">
        <v>2</v>
      </c>
      <c r="G21" s="5"/>
      <c r="H21" s="5"/>
      <c r="I21" s="52"/>
      <c r="J21" s="53"/>
      <c r="K21" s="53"/>
      <c r="L21" s="5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s="2" customFormat="1" ht="15.75" thickTop="1" x14ac:dyDescent="0.25">
      <c r="A22" s="297"/>
      <c r="B22" s="55" t="s">
        <v>67</v>
      </c>
      <c r="C22" s="56">
        <v>2</v>
      </c>
      <c r="D22" s="36"/>
      <c r="E22" s="28">
        <f>$C$16</f>
        <v>59</v>
      </c>
      <c r="F22" s="38">
        <f>D22*C22*E22</f>
        <v>0</v>
      </c>
      <c r="G22" s="5"/>
      <c r="H22" s="5"/>
      <c r="I22" s="305" t="s">
        <v>133</v>
      </c>
      <c r="J22" s="306"/>
      <c r="K22" s="306"/>
      <c r="L22" s="5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s="2" customFormat="1" ht="15.75" thickBot="1" x14ac:dyDescent="0.3">
      <c r="A23" s="297"/>
      <c r="B23" s="58" t="s">
        <v>68</v>
      </c>
      <c r="C23" s="59">
        <v>3</v>
      </c>
      <c r="D23" s="39"/>
      <c r="E23" s="28">
        <f t="shared" ref="E23:E25" si="5">$C$16</f>
        <v>59</v>
      </c>
      <c r="F23" s="60">
        <f t="shared" ref="F23:F25" si="6">D23*C23*E23</f>
        <v>0</v>
      </c>
      <c r="G23" s="5"/>
      <c r="H23" s="5"/>
      <c r="I23" s="61"/>
      <c r="J23" s="62"/>
      <c r="K23" s="62"/>
      <c r="L23" s="63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s="2" customFormat="1" x14ac:dyDescent="0.25">
      <c r="A24" s="297"/>
      <c r="B24" s="58" t="s">
        <v>69</v>
      </c>
      <c r="C24" s="59">
        <v>1</v>
      </c>
      <c r="D24" s="39"/>
      <c r="E24" s="28">
        <f t="shared" si="5"/>
        <v>59</v>
      </c>
      <c r="F24" s="60">
        <f t="shared" si="6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s="2" customFormat="1" x14ac:dyDescent="0.25">
      <c r="A25" s="297"/>
      <c r="B25" s="58" t="s">
        <v>70</v>
      </c>
      <c r="C25" s="59">
        <v>2</v>
      </c>
      <c r="D25" s="39"/>
      <c r="E25" s="28">
        <f t="shared" si="5"/>
        <v>59</v>
      </c>
      <c r="F25" s="60">
        <f t="shared" si="6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2" customFormat="1" ht="19.5" customHeight="1" x14ac:dyDescent="0.25">
      <c r="A26" s="297"/>
      <c r="B26" s="5"/>
      <c r="C26" s="8"/>
      <c r="D26" s="5"/>
      <c r="E26" s="42" t="s">
        <v>60</v>
      </c>
      <c r="F26" s="64">
        <f>SUM(F22:F25)</f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2" customFormat="1" x14ac:dyDescent="0.25">
      <c r="A27" s="297"/>
      <c r="B27" s="5"/>
      <c r="C27" s="8"/>
      <c r="D27" s="65"/>
      <c r="E27" s="46" t="s">
        <v>61</v>
      </c>
      <c r="F27" s="66">
        <f>F26/N2</f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2" customFormat="1" ht="13.5" customHeight="1" x14ac:dyDescent="0.25">
      <c r="A28" s="297"/>
      <c r="B28" s="44"/>
      <c r="C28" s="67"/>
      <c r="D28" s="44"/>
      <c r="E28" s="68" t="s">
        <v>62</v>
      </c>
      <c r="F28" s="69">
        <f>F27/C16</f>
        <v>0</v>
      </c>
      <c r="G28" s="5"/>
      <c r="H28" s="5"/>
      <c r="I28" s="5"/>
      <c r="J28" s="5"/>
      <c r="K28" s="5"/>
      <c r="L28" s="5"/>
      <c r="M28" s="14"/>
      <c r="N28" s="14"/>
      <c r="O28" s="14"/>
      <c r="P28" s="5"/>
      <c r="Q28" s="5"/>
      <c r="R28" s="5"/>
      <c r="S28" s="5"/>
      <c r="T28" s="5"/>
      <c r="U28" s="5"/>
      <c r="V28" s="5"/>
      <c r="W28" s="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2" customFormat="1" ht="13.5" customHeight="1" x14ac:dyDescent="0.25">
      <c r="A29" s="70"/>
      <c r="B29" s="5"/>
      <c r="C29" s="8"/>
      <c r="D29" s="5"/>
      <c r="E29" s="71"/>
      <c r="F29" s="72"/>
      <c r="G29" s="5"/>
      <c r="H29" s="5"/>
      <c r="I29" s="5"/>
      <c r="J29" s="5"/>
      <c r="K29" s="5"/>
      <c r="L29" s="5"/>
      <c r="M29" s="14"/>
      <c r="N29" s="14"/>
      <c r="O29" s="14"/>
      <c r="P29" s="5"/>
      <c r="Q29" s="5"/>
      <c r="R29" s="5"/>
      <c r="S29" s="5"/>
      <c r="T29" s="5"/>
      <c r="U29" s="5"/>
      <c r="V29" s="5"/>
      <c r="W29" s="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2" customFormat="1" ht="13.5" customHeight="1" x14ac:dyDescent="0.25">
      <c r="A30" s="70"/>
      <c r="B30" s="5"/>
      <c r="C30" s="8"/>
      <c r="D30" s="5"/>
      <c r="E30" s="71"/>
      <c r="F30" s="72"/>
      <c r="G30" s="5"/>
      <c r="H30" s="5"/>
      <c r="I30" s="5"/>
      <c r="J30" s="5"/>
      <c r="K30" s="5"/>
      <c r="L30" s="5"/>
      <c r="M30" s="14"/>
      <c r="N30" s="14"/>
      <c r="O30" s="14"/>
      <c r="P30" s="5"/>
      <c r="Q30" s="5"/>
      <c r="R30" s="5"/>
      <c r="S30" s="5"/>
      <c r="T30" s="5"/>
      <c r="U30" s="5"/>
      <c r="V30" s="5"/>
      <c r="W30" s="5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2" customFormat="1" ht="10.5" customHeight="1" x14ac:dyDescent="0.25">
      <c r="A31" s="5"/>
      <c r="B31" s="5"/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2" customFormat="1" ht="8.25" customHeight="1" x14ac:dyDescent="0.25">
      <c r="A32" s="5"/>
      <c r="B32" s="5"/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2" customFormat="1" ht="15.75" thickBot="1" x14ac:dyDescent="0.3">
      <c r="A33" s="298" t="s">
        <v>71</v>
      </c>
      <c r="B33" s="51" t="s">
        <v>71</v>
      </c>
      <c r="C33" s="156" t="s">
        <v>64</v>
      </c>
      <c r="D33" s="157" t="s">
        <v>65</v>
      </c>
      <c r="E33" s="157" t="s">
        <v>66</v>
      </c>
      <c r="F33" s="157" t="s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2" customFormat="1" ht="15.75" thickTop="1" x14ac:dyDescent="0.25">
      <c r="A34" s="298"/>
      <c r="B34" s="55" t="s">
        <v>72</v>
      </c>
      <c r="C34" s="56">
        <v>4</v>
      </c>
      <c r="D34" s="36"/>
      <c r="E34" s="28">
        <f>$C$16</f>
        <v>59</v>
      </c>
      <c r="F34" s="38">
        <f>E34*D34*C34</f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2" customFormat="1" x14ac:dyDescent="0.25">
      <c r="A35" s="298"/>
      <c r="B35" s="58" t="s">
        <v>73</v>
      </c>
      <c r="C35" s="59">
        <v>12</v>
      </c>
      <c r="D35" s="39"/>
      <c r="E35" s="28">
        <f t="shared" ref="E35:E36" si="7">$C$16</f>
        <v>59</v>
      </c>
      <c r="F35" s="60">
        <f>E35*D35*C35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2" customFormat="1" x14ac:dyDescent="0.25">
      <c r="A36" s="298"/>
      <c r="B36" s="58" t="s">
        <v>74</v>
      </c>
      <c r="C36" s="59">
        <v>4</v>
      </c>
      <c r="D36" s="39"/>
      <c r="E36" s="28">
        <f t="shared" si="7"/>
        <v>59</v>
      </c>
      <c r="F36" s="60">
        <f t="shared" ref="F36" si="8">E36*D36*C36</f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2" customFormat="1" x14ac:dyDescent="0.25">
      <c r="A37" s="298"/>
      <c r="B37" s="5"/>
      <c r="C37" s="8"/>
      <c r="D37" s="5"/>
      <c r="E37" s="42" t="s">
        <v>60</v>
      </c>
      <c r="F37" s="43">
        <f>SUM(F34:F36)</f>
        <v>0</v>
      </c>
      <c r="G37" s="5"/>
      <c r="H37" s="5"/>
      <c r="I37" s="5"/>
      <c r="J37" s="5"/>
      <c r="K37" s="29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2" customFormat="1" x14ac:dyDescent="0.25">
      <c r="A38" s="298"/>
      <c r="B38" s="5"/>
      <c r="C38" s="8"/>
      <c r="D38" s="5"/>
      <c r="E38" s="46" t="s">
        <v>61</v>
      </c>
      <c r="F38" s="73">
        <f>F37/N2</f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2" customFormat="1" ht="19.5" customHeight="1" x14ac:dyDescent="0.25">
      <c r="A39" s="298"/>
      <c r="B39" s="44"/>
      <c r="C39" s="67"/>
      <c r="D39" s="44"/>
      <c r="E39" s="74" t="s">
        <v>62</v>
      </c>
      <c r="F39" s="75">
        <f>F38/C16</f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2" customFormat="1" ht="19.5" customHeight="1" x14ac:dyDescent="0.25">
      <c r="A40" s="5"/>
      <c r="B40" s="5"/>
      <c r="C40" s="8"/>
      <c r="D40" s="5"/>
      <c r="E40" s="76"/>
      <c r="F40" s="7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2" customFormat="1" ht="19.5" customHeight="1" x14ac:dyDescent="0.25">
      <c r="A41" s="5"/>
      <c r="B41" s="5"/>
      <c r="C41" s="8"/>
      <c r="D41" s="5"/>
      <c r="E41" s="76"/>
      <c r="F41" s="7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2" customFormat="1" x14ac:dyDescent="0.25">
      <c r="A42" s="5"/>
      <c r="B42" s="5"/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2" customFormat="1" ht="15.75" thickBot="1" x14ac:dyDescent="0.3">
      <c r="A43" s="299" t="s">
        <v>107</v>
      </c>
      <c r="B43" s="35" t="s">
        <v>6</v>
      </c>
      <c r="C43" s="156" t="s">
        <v>64</v>
      </c>
      <c r="D43" s="157" t="s">
        <v>65</v>
      </c>
      <c r="E43" s="157" t="s">
        <v>66</v>
      </c>
      <c r="F43" s="157" t="s">
        <v>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2" customFormat="1" ht="15.75" thickTop="1" x14ac:dyDescent="0.25">
      <c r="A44" s="300"/>
      <c r="B44" s="28" t="s">
        <v>76</v>
      </c>
      <c r="C44" s="56">
        <v>6</v>
      </c>
      <c r="D44" s="36"/>
      <c r="E44" s="28">
        <f>$C$16</f>
        <v>59</v>
      </c>
      <c r="F44" s="38">
        <f>C44*D44*E44</f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2" customFormat="1" x14ac:dyDescent="0.25">
      <c r="A45" s="300"/>
      <c r="B45" s="11" t="s">
        <v>77</v>
      </c>
      <c r="C45" s="59">
        <v>8</v>
      </c>
      <c r="D45" s="39"/>
      <c r="E45" s="28">
        <f t="shared" ref="E45:E46" si="9">$C$16</f>
        <v>59</v>
      </c>
      <c r="F45" s="60">
        <f t="shared" ref="F45:F46" si="10">C45*D45*E45</f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2" customFormat="1" x14ac:dyDescent="0.25">
      <c r="A46" s="300"/>
      <c r="B46" s="11" t="s">
        <v>78</v>
      </c>
      <c r="C46" s="59">
        <f>4*12</f>
        <v>48</v>
      </c>
      <c r="D46" s="39"/>
      <c r="E46" s="28">
        <f t="shared" si="9"/>
        <v>59</v>
      </c>
      <c r="F46" s="60">
        <f t="shared" si="10"/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2" customFormat="1" x14ac:dyDescent="0.25">
      <c r="A47" s="300"/>
      <c r="B47" s="5"/>
      <c r="C47" s="8"/>
      <c r="D47" s="5"/>
      <c r="E47" s="42" t="s">
        <v>60</v>
      </c>
      <c r="F47" s="43">
        <f>SUM(F44:F46)</f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2" customFormat="1" x14ac:dyDescent="0.25">
      <c r="A48" s="300"/>
      <c r="B48" s="5"/>
      <c r="C48" s="8"/>
      <c r="D48" s="5"/>
      <c r="E48" s="46" t="s">
        <v>61</v>
      </c>
      <c r="F48" s="73">
        <f>F47/N2</f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2" customFormat="1" x14ac:dyDescent="0.25">
      <c r="A49" s="301"/>
      <c r="B49" s="44"/>
      <c r="C49" s="67"/>
      <c r="D49" s="44"/>
      <c r="E49" s="78" t="s">
        <v>62</v>
      </c>
      <c r="F49" s="79">
        <f>F48/E46</f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2" customFormat="1" x14ac:dyDescent="0.25">
      <c r="A50" s="80"/>
      <c r="B50" s="5"/>
      <c r="C50" s="8"/>
      <c r="D50" s="5"/>
      <c r="E50" s="81"/>
      <c r="F50" s="8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2" customFormat="1" x14ac:dyDescent="0.25">
      <c r="A51" s="5"/>
      <c r="B51" s="5"/>
      <c r="C51" s="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2" customFormat="1" ht="15.75" thickBot="1" x14ac:dyDescent="0.3">
      <c r="A52" s="302" t="s">
        <v>9</v>
      </c>
      <c r="B52" s="35" t="s">
        <v>9</v>
      </c>
      <c r="C52" s="156" t="s">
        <v>109</v>
      </c>
      <c r="D52" s="157" t="s">
        <v>108</v>
      </c>
      <c r="E52" s="157" t="s">
        <v>79</v>
      </c>
      <c r="F52" s="157" t="s">
        <v>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2" customFormat="1" ht="15.75" thickTop="1" x14ac:dyDescent="0.25">
      <c r="A53" s="303"/>
      <c r="B53" s="28"/>
      <c r="C53" s="56">
        <f>C16</f>
        <v>59</v>
      </c>
      <c r="D53" s="36"/>
      <c r="E53" s="28">
        <v>1</v>
      </c>
      <c r="F53" s="38">
        <f>C53*D53*E53</f>
        <v>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2" customFormat="1" x14ac:dyDescent="0.25">
      <c r="A54" s="303"/>
      <c r="B54" s="5"/>
      <c r="C54" s="8"/>
      <c r="D54" s="5"/>
      <c r="E54" s="46" t="s">
        <v>61</v>
      </c>
      <c r="F54" s="73">
        <f>F53/N2</f>
        <v>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2" customFormat="1" ht="18" customHeight="1" x14ac:dyDescent="0.25">
      <c r="A55" s="304"/>
      <c r="B55" s="44"/>
      <c r="C55" s="67"/>
      <c r="D55" s="44"/>
      <c r="E55" s="83" t="s">
        <v>62</v>
      </c>
      <c r="F55" s="84">
        <f>F54/C53</f>
        <v>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s="2" customFormat="1" x14ac:dyDescent="0.25">
      <c r="A56" s="85"/>
      <c r="B56" s="5"/>
      <c r="C56" s="8"/>
      <c r="D56" s="5"/>
      <c r="E56" s="81"/>
      <c r="F56" s="8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s="2" customFormat="1" ht="22.5" customHeight="1" x14ac:dyDescent="0.25">
      <c r="A57" s="5"/>
      <c r="B57" s="5"/>
      <c r="C57" s="8"/>
      <c r="D57" s="5"/>
      <c r="E57" s="50"/>
      <c r="F57" s="8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s="2" customFormat="1" ht="30.75" customHeight="1" thickBot="1" x14ac:dyDescent="0.3">
      <c r="A58" s="302" t="s">
        <v>80</v>
      </c>
      <c r="B58" s="87" t="s">
        <v>81</v>
      </c>
      <c r="C58" s="158" t="s">
        <v>82</v>
      </c>
      <c r="D58" s="159" t="s">
        <v>56</v>
      </c>
      <c r="E58" s="88" t="s">
        <v>83</v>
      </c>
      <c r="F58" s="157" t="s">
        <v>84</v>
      </c>
      <c r="G58" s="157" t="s">
        <v>85</v>
      </c>
      <c r="H58" s="157"/>
      <c r="I58" s="157" t="s">
        <v>86</v>
      </c>
      <c r="J58" s="156" t="s">
        <v>87</v>
      </c>
      <c r="K58" s="157" t="s">
        <v>88</v>
      </c>
      <c r="L58" s="157" t="s">
        <v>89</v>
      </c>
      <c r="M58" s="7"/>
      <c r="N58" s="7"/>
      <c r="O58" s="5"/>
      <c r="P58" s="5"/>
      <c r="Q58" s="5"/>
      <c r="R58" s="5"/>
      <c r="S58" s="5"/>
      <c r="T58" s="5"/>
      <c r="U58" s="5"/>
      <c r="V58" s="5"/>
      <c r="W58" s="5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s="2" customFormat="1" ht="15.75" thickTop="1" x14ac:dyDescent="0.25">
      <c r="A59" s="303"/>
      <c r="B59" s="89" t="s">
        <v>90</v>
      </c>
      <c r="C59" s="90">
        <v>0.85</v>
      </c>
      <c r="D59" s="91">
        <f>C59*$C$16</f>
        <v>50.15</v>
      </c>
      <c r="E59" s="92">
        <v>25</v>
      </c>
      <c r="F59" s="93">
        <f>D59/2</f>
        <v>25.074999999999999</v>
      </c>
      <c r="G59" s="56" t="s">
        <v>91</v>
      </c>
      <c r="H59" s="56"/>
      <c r="I59" s="36"/>
      <c r="J59" s="56">
        <v>2</v>
      </c>
      <c r="K59" s="38">
        <f>E59*I59*J59</f>
        <v>0</v>
      </c>
      <c r="L59" s="38">
        <f>K59*47</f>
        <v>0</v>
      </c>
      <c r="M59" s="7"/>
      <c r="N59" s="7"/>
      <c r="O59" s="5"/>
      <c r="P59" s="5"/>
      <c r="Q59" s="5"/>
      <c r="R59" s="5"/>
      <c r="S59" s="5"/>
      <c r="T59" s="5"/>
      <c r="U59" s="5"/>
      <c r="V59" s="5"/>
      <c r="W59" s="5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s="2" customFormat="1" x14ac:dyDescent="0.25">
      <c r="A60" s="303"/>
      <c r="B60" s="94" t="s">
        <v>92</v>
      </c>
      <c r="C60" s="95">
        <v>0.15</v>
      </c>
      <c r="D60" s="91">
        <f>C60*$C$16</f>
        <v>8.85</v>
      </c>
      <c r="E60" s="96">
        <v>30</v>
      </c>
      <c r="F60" s="97">
        <f>D60/2</f>
        <v>4.4249999999999998</v>
      </c>
      <c r="G60" s="59" t="s">
        <v>93</v>
      </c>
      <c r="H60" s="59"/>
      <c r="I60" s="39"/>
      <c r="J60" s="59">
        <v>2</v>
      </c>
      <c r="K60" s="60">
        <f>E60*I60*J60</f>
        <v>0</v>
      </c>
      <c r="L60" s="38">
        <f>K60*47</f>
        <v>0</v>
      </c>
      <c r="M60" s="7"/>
      <c r="N60" s="7"/>
      <c r="O60" s="5"/>
      <c r="P60" s="5"/>
      <c r="Q60" s="5"/>
      <c r="R60" s="5"/>
      <c r="S60" s="5"/>
      <c r="T60" s="5"/>
      <c r="U60" s="5"/>
      <c r="V60" s="5"/>
      <c r="W60" s="5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s="2" customFormat="1" x14ac:dyDescent="0.25">
      <c r="A61" s="303"/>
      <c r="B61" s="98"/>
      <c r="C61" s="99">
        <f>SUM(C59:C60)</f>
        <v>1</v>
      </c>
      <c r="D61" s="100">
        <f>SUM(D59:D60)</f>
        <v>59</v>
      </c>
      <c r="E61" s="101"/>
      <c r="F61" s="5"/>
      <c r="G61" s="5"/>
      <c r="H61" s="5"/>
      <c r="I61" s="5"/>
      <c r="J61" s="5"/>
      <c r="K61" s="46" t="s">
        <v>60</v>
      </c>
      <c r="L61" s="73">
        <f>SUM(L59:L60)</f>
        <v>0</v>
      </c>
      <c r="M61" s="7"/>
      <c r="N61" s="7"/>
      <c r="O61" s="5"/>
      <c r="P61" s="5"/>
      <c r="Q61" s="5"/>
      <c r="R61" s="5"/>
      <c r="S61" s="5"/>
      <c r="T61" s="5"/>
      <c r="U61" s="5"/>
      <c r="V61" s="5"/>
      <c r="W61" s="5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s="2" customFormat="1" x14ac:dyDescent="0.25">
      <c r="A62" s="303"/>
      <c r="B62" s="8"/>
      <c r="C62" s="5"/>
      <c r="D62" s="50"/>
      <c r="E62" s="86"/>
      <c r="F62" s="5"/>
      <c r="G62" s="5" t="s">
        <v>141</v>
      </c>
      <c r="H62" s="5"/>
      <c r="I62" s="5"/>
      <c r="J62" s="5"/>
      <c r="K62" s="46" t="s">
        <v>61</v>
      </c>
      <c r="L62" s="73">
        <f>L61/N2</f>
        <v>0</v>
      </c>
      <c r="M62" s="7"/>
      <c r="N62" s="7"/>
      <c r="O62" s="5"/>
      <c r="P62" s="5"/>
      <c r="Q62" s="5"/>
      <c r="R62" s="5"/>
      <c r="S62" s="5"/>
      <c r="T62" s="5"/>
      <c r="U62" s="5"/>
      <c r="V62" s="5"/>
      <c r="W62" s="5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s="2" customFormat="1" x14ac:dyDescent="0.25">
      <c r="A63" s="304"/>
      <c r="B63" s="67"/>
      <c r="C63" s="44"/>
      <c r="D63" s="44"/>
      <c r="E63" s="44"/>
      <c r="F63" s="44"/>
      <c r="G63" s="44"/>
      <c r="H63" s="44"/>
      <c r="I63" s="44"/>
      <c r="J63" s="44"/>
      <c r="K63" s="83" t="s">
        <v>62</v>
      </c>
      <c r="L63" s="84">
        <f>L62/D61</f>
        <v>0</v>
      </c>
      <c r="M63" s="7"/>
      <c r="N63" s="7"/>
      <c r="O63" s="5"/>
      <c r="P63" s="5"/>
      <c r="Q63" s="5"/>
      <c r="R63" s="5"/>
      <c r="S63" s="5"/>
      <c r="T63" s="5"/>
      <c r="U63" s="5"/>
      <c r="V63" s="5"/>
      <c r="W63" s="5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s="2" customFormat="1" x14ac:dyDescent="0.25">
      <c r="A64" s="85"/>
      <c r="B64" s="8"/>
      <c r="C64" s="5"/>
      <c r="D64" s="5"/>
      <c r="E64" s="5"/>
      <c r="F64" s="5"/>
      <c r="G64" s="5"/>
      <c r="H64" s="5"/>
      <c r="I64" s="5"/>
      <c r="J64" s="5"/>
      <c r="K64" s="102"/>
      <c r="L64" s="103"/>
      <c r="M64" s="7"/>
      <c r="N64" s="7"/>
      <c r="O64" s="5"/>
      <c r="P64" s="5"/>
      <c r="Q64" s="5"/>
      <c r="R64" s="5"/>
      <c r="S64" s="5"/>
      <c r="T64" s="5"/>
      <c r="U64" s="5"/>
      <c r="V64" s="5"/>
      <c r="W64" s="5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s="2" customFormat="1" x14ac:dyDescent="0.25">
      <c r="A65" s="5"/>
      <c r="B65" s="7"/>
      <c r="C65" s="7"/>
      <c r="D65" s="7"/>
      <c r="E65" s="7"/>
      <c r="F65" s="5"/>
      <c r="G65" s="5"/>
      <c r="H65" s="5"/>
      <c r="I65" s="5"/>
      <c r="J65" s="5"/>
      <c r="K65" s="5"/>
      <c r="L65" s="5"/>
      <c r="M65" s="50"/>
      <c r="N65" s="33"/>
      <c r="O65" s="5"/>
      <c r="P65" s="5"/>
      <c r="Q65" s="5"/>
      <c r="R65" s="5"/>
      <c r="S65" s="5"/>
      <c r="T65" s="5"/>
      <c r="U65" s="5"/>
      <c r="V65" s="5"/>
      <c r="W65" s="5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s="2" customFormat="1" ht="15.75" thickBot="1" x14ac:dyDescent="0.3">
      <c r="A66" s="302" t="s">
        <v>110</v>
      </c>
      <c r="B66" s="35" t="s">
        <v>111</v>
      </c>
      <c r="C66" s="156" t="s">
        <v>64</v>
      </c>
      <c r="D66" s="157" t="s">
        <v>75</v>
      </c>
      <c r="E66" s="157" t="s">
        <v>2</v>
      </c>
      <c r="F66" s="5"/>
      <c r="G66" s="5"/>
      <c r="H66" s="5"/>
      <c r="I66" s="5"/>
      <c r="J66" s="5"/>
      <c r="K66" s="5"/>
      <c r="L66" s="5"/>
      <c r="M66" s="50"/>
      <c r="N66" s="33"/>
      <c r="O66" s="5"/>
      <c r="P66" s="5"/>
      <c r="Q66" s="5"/>
      <c r="R66" s="5"/>
      <c r="S66" s="5"/>
      <c r="T66" s="5"/>
      <c r="U66" s="5"/>
      <c r="V66" s="5"/>
      <c r="W66" s="5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s="2" customFormat="1" ht="15.75" thickTop="1" x14ac:dyDescent="0.25">
      <c r="A67" s="303"/>
      <c r="B67" s="28" t="s">
        <v>94</v>
      </c>
      <c r="C67" s="56">
        <v>2</v>
      </c>
      <c r="D67" s="104"/>
      <c r="E67" s="28">
        <f>C67*D67</f>
        <v>0</v>
      </c>
      <c r="F67" s="5"/>
      <c r="G67" s="5"/>
      <c r="H67" s="5"/>
      <c r="I67" s="5"/>
      <c r="J67" s="5"/>
      <c r="K67" s="5"/>
      <c r="L67" s="5"/>
      <c r="M67" s="50"/>
      <c r="N67" s="33"/>
      <c r="O67" s="5"/>
      <c r="P67" s="5"/>
      <c r="Q67" s="5"/>
      <c r="R67" s="5"/>
      <c r="S67" s="5"/>
      <c r="T67" s="5"/>
      <c r="U67" s="5"/>
      <c r="V67" s="5"/>
      <c r="W67" s="5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s="2" customFormat="1" x14ac:dyDescent="0.25">
      <c r="A68" s="303"/>
      <c r="B68" s="11" t="s">
        <v>95</v>
      </c>
      <c r="C68" s="59">
        <v>2</v>
      </c>
      <c r="D68" s="135">
        <v>0</v>
      </c>
      <c r="E68" s="11">
        <f>C68*D68</f>
        <v>0</v>
      </c>
      <c r="F68" s="5" t="s">
        <v>151</v>
      </c>
      <c r="G68" s="5"/>
      <c r="H68" s="5"/>
      <c r="I68" s="5"/>
      <c r="J68" s="5"/>
      <c r="K68" s="5"/>
      <c r="L68" s="5"/>
      <c r="M68" s="50"/>
      <c r="N68" s="33"/>
      <c r="O68" s="5"/>
      <c r="P68" s="5"/>
      <c r="Q68" s="5"/>
      <c r="R68" s="5"/>
      <c r="S68" s="5"/>
      <c r="T68" s="5"/>
      <c r="U68" s="5"/>
      <c r="V68" s="5"/>
      <c r="W68" s="5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s="2" customFormat="1" x14ac:dyDescent="0.25">
      <c r="A69" s="303"/>
      <c r="B69" s="5"/>
      <c r="C69" s="8"/>
      <c r="D69" s="46" t="s">
        <v>60</v>
      </c>
      <c r="E69" s="58">
        <f>SUM(E67:E68)</f>
        <v>0</v>
      </c>
      <c r="F69" s="5"/>
      <c r="G69" s="5"/>
      <c r="H69" s="5"/>
      <c r="I69" s="5"/>
      <c r="J69" s="5"/>
      <c r="K69" s="5"/>
      <c r="L69" s="5"/>
      <c r="M69" s="50"/>
      <c r="N69" s="33"/>
      <c r="O69" s="5"/>
      <c r="P69" s="5"/>
      <c r="Q69" s="5"/>
      <c r="R69" s="5"/>
      <c r="S69" s="5"/>
      <c r="T69" s="5"/>
      <c r="U69" s="5"/>
      <c r="V69" s="5"/>
      <c r="W69" s="5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s="2" customFormat="1" x14ac:dyDescent="0.25">
      <c r="A70" s="303"/>
      <c r="B70" s="5"/>
      <c r="C70" s="8"/>
      <c r="D70" s="46" t="s">
        <v>61</v>
      </c>
      <c r="E70" s="105">
        <f>E69/N2</f>
        <v>0</v>
      </c>
      <c r="F70" s="5"/>
      <c r="G70" s="5"/>
      <c r="H70" s="5"/>
      <c r="I70" s="5"/>
      <c r="J70" s="5"/>
      <c r="K70" s="5"/>
      <c r="L70" s="5"/>
      <c r="M70" s="50"/>
      <c r="N70" s="33"/>
      <c r="O70" s="5"/>
      <c r="P70" s="5"/>
      <c r="Q70" s="5"/>
      <c r="R70" s="5"/>
      <c r="S70" s="5"/>
      <c r="T70" s="5"/>
      <c r="U70" s="5"/>
      <c r="V70" s="5"/>
      <c r="W70" s="5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s="2" customFormat="1" ht="22.5" x14ac:dyDescent="0.25">
      <c r="A71" s="304"/>
      <c r="B71" s="44"/>
      <c r="C71" s="67"/>
      <c r="D71" s="106" t="s">
        <v>62</v>
      </c>
      <c r="E71" s="75">
        <f>E70/C16</f>
        <v>0</v>
      </c>
      <c r="F71" s="5"/>
      <c r="G71" s="5"/>
      <c r="H71" s="5"/>
      <c r="I71" s="5"/>
      <c r="J71" s="5"/>
      <c r="K71" s="5"/>
      <c r="L71" s="5"/>
      <c r="M71" s="50"/>
      <c r="N71" s="33"/>
      <c r="O71" s="5"/>
      <c r="P71" s="5"/>
      <c r="Q71" s="5"/>
      <c r="R71" s="5"/>
      <c r="S71" s="5"/>
      <c r="T71" s="5"/>
      <c r="U71" s="5"/>
      <c r="V71" s="5"/>
      <c r="W71" s="5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s="2" customFormat="1" x14ac:dyDescent="0.25">
      <c r="A72" s="80"/>
      <c r="B72" s="5"/>
      <c r="C72" s="8"/>
      <c r="D72" s="107"/>
      <c r="E72" s="77"/>
      <c r="F72" s="5"/>
      <c r="G72" s="5"/>
      <c r="H72" s="5"/>
      <c r="I72" s="5"/>
      <c r="J72" s="5"/>
      <c r="K72" s="5"/>
      <c r="L72" s="5"/>
      <c r="M72" s="50"/>
      <c r="N72" s="33"/>
      <c r="O72" s="5"/>
      <c r="P72" s="5"/>
      <c r="Q72" s="5"/>
      <c r="R72" s="5"/>
      <c r="S72" s="5"/>
      <c r="T72" s="5"/>
      <c r="U72" s="5"/>
      <c r="V72" s="5"/>
      <c r="W72" s="5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s="2" customFormat="1" x14ac:dyDescent="0.25">
      <c r="A73" s="5"/>
      <c r="B73" s="5"/>
      <c r="C73" s="8"/>
      <c r="D73" s="50"/>
      <c r="E73" s="5"/>
      <c r="F73" s="5"/>
      <c r="G73" s="5"/>
      <c r="H73" s="5"/>
      <c r="I73" s="5"/>
      <c r="J73" s="5"/>
      <c r="K73" s="5"/>
      <c r="L73" s="5"/>
      <c r="M73" s="50"/>
      <c r="N73" s="33"/>
      <c r="O73" s="5"/>
      <c r="P73" s="5"/>
      <c r="Q73" s="5"/>
      <c r="R73" s="5"/>
      <c r="S73" s="5"/>
      <c r="T73" s="5"/>
      <c r="U73" s="5"/>
      <c r="V73" s="5"/>
      <c r="W73" s="5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s="2" customFormat="1" ht="15.75" thickBot="1" x14ac:dyDescent="0.3">
      <c r="A74" s="302" t="s">
        <v>94</v>
      </c>
      <c r="B74" s="35" t="s">
        <v>96</v>
      </c>
      <c r="C74" s="156" t="s">
        <v>64</v>
      </c>
      <c r="D74" s="157" t="s">
        <v>75</v>
      </c>
      <c r="E74" s="157" t="s">
        <v>2</v>
      </c>
      <c r="F74" s="5"/>
      <c r="G74" s="5"/>
      <c r="H74" s="5"/>
      <c r="I74" s="5"/>
      <c r="J74" s="5"/>
      <c r="K74" s="5"/>
      <c r="L74" s="5"/>
      <c r="M74" s="50"/>
      <c r="N74" s="33"/>
      <c r="O74" s="5"/>
      <c r="P74" s="5"/>
      <c r="Q74" s="5"/>
      <c r="R74" s="5"/>
      <c r="S74" s="5"/>
      <c r="T74" s="5"/>
      <c r="U74" s="5"/>
      <c r="V74" s="5"/>
      <c r="W74" s="5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s="2" customFormat="1" ht="15.75" thickTop="1" x14ac:dyDescent="0.25">
      <c r="A75" s="303"/>
      <c r="B75" s="28" t="s">
        <v>97</v>
      </c>
      <c r="C75" s="56">
        <v>2</v>
      </c>
      <c r="D75" s="36"/>
      <c r="E75" s="28">
        <f>D75*C75</f>
        <v>0</v>
      </c>
      <c r="F75" s="5"/>
      <c r="G75" s="5"/>
      <c r="H75" s="5"/>
      <c r="I75" s="5"/>
      <c r="J75" s="5"/>
      <c r="K75" s="5"/>
      <c r="L75" s="5"/>
      <c r="M75" s="50"/>
      <c r="N75" s="33"/>
      <c r="O75" s="5"/>
      <c r="P75" s="5"/>
      <c r="Q75" s="5"/>
      <c r="R75" s="5"/>
      <c r="S75" s="5"/>
      <c r="T75" s="5"/>
      <c r="U75" s="5"/>
      <c r="V75" s="5"/>
      <c r="W75" s="5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s="2" customFormat="1" x14ac:dyDescent="0.25">
      <c r="A76" s="303"/>
      <c r="B76" s="5"/>
      <c r="C76" s="5"/>
      <c r="D76" s="46" t="s">
        <v>60</v>
      </c>
      <c r="E76" s="108">
        <f>SUM(E75)</f>
        <v>0</v>
      </c>
      <c r="F76" s="5"/>
      <c r="G76" s="5"/>
      <c r="H76" s="5"/>
      <c r="I76" s="5"/>
      <c r="J76" s="5"/>
      <c r="K76" s="5"/>
      <c r="L76" s="5"/>
      <c r="M76" s="50"/>
      <c r="N76" s="33"/>
      <c r="O76" s="5"/>
      <c r="P76" s="5"/>
      <c r="Q76" s="5"/>
      <c r="R76" s="5"/>
      <c r="S76" s="5"/>
      <c r="T76" s="5"/>
      <c r="U76" s="5"/>
      <c r="V76" s="5"/>
      <c r="W76" s="5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s="2" customFormat="1" x14ac:dyDescent="0.25">
      <c r="A77" s="303"/>
      <c r="B77" s="5"/>
      <c r="C77" s="5"/>
      <c r="D77" s="46" t="s">
        <v>61</v>
      </c>
      <c r="E77" s="109">
        <f>E76/N2</f>
        <v>0</v>
      </c>
      <c r="F77" s="5"/>
      <c r="G77" s="5"/>
      <c r="H77" s="5"/>
      <c r="I77" s="5"/>
      <c r="J77" s="5"/>
      <c r="K77" s="5"/>
      <c r="L77" s="5"/>
      <c r="M77" s="50"/>
      <c r="N77" s="33"/>
      <c r="O77" s="5"/>
      <c r="P77" s="5"/>
      <c r="Q77" s="5"/>
      <c r="R77" s="5"/>
      <c r="S77" s="5"/>
      <c r="T77" s="5"/>
      <c r="U77" s="5"/>
      <c r="V77" s="5"/>
      <c r="W77" s="5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s="2" customFormat="1" ht="22.5" x14ac:dyDescent="0.25">
      <c r="A78" s="304"/>
      <c r="B78" s="44"/>
      <c r="C78" s="44"/>
      <c r="D78" s="106" t="s">
        <v>62</v>
      </c>
      <c r="E78" s="110">
        <f>E77/C16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 s="2" customForma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</sheetData>
  <sheetProtection formatCells="0" selectLockedCells="1" selectUnlockedCells="1"/>
  <mergeCells count="10">
    <mergeCell ref="A58:A63"/>
    <mergeCell ref="A66:A71"/>
    <mergeCell ref="A74:A78"/>
    <mergeCell ref="A4:A17"/>
    <mergeCell ref="I22:K22"/>
    <mergeCell ref="F3:G3"/>
    <mergeCell ref="A21:A28"/>
    <mergeCell ref="A33:A39"/>
    <mergeCell ref="A43:A49"/>
    <mergeCell ref="A52:A5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A76"/>
  <sheetViews>
    <sheetView topLeftCell="A11" workbookViewId="0">
      <selection activeCell="C21" sqref="C21"/>
    </sheetView>
  </sheetViews>
  <sheetFormatPr defaultRowHeight="15" x14ac:dyDescent="0.25"/>
  <cols>
    <col min="1" max="1" width="7.85546875" style="5" customWidth="1"/>
    <col min="2" max="2" width="32.140625" style="5" bestFit="1" customWidth="1"/>
    <col min="3" max="3" width="13.28515625" style="5" bestFit="1" customWidth="1"/>
    <col min="4" max="4" width="13.42578125" style="5" customWidth="1"/>
    <col min="5" max="5" width="18.85546875" style="5" bestFit="1" customWidth="1"/>
    <col min="6" max="6" width="20.42578125" style="5" bestFit="1" customWidth="1"/>
    <col min="7" max="7" width="15.28515625" style="5" bestFit="1" customWidth="1"/>
    <col min="8" max="8" width="15.28515625" style="5" customWidth="1"/>
    <col min="9" max="9" width="15.140625" style="5" bestFit="1" customWidth="1"/>
    <col min="10" max="10" width="15.140625" style="5" customWidth="1"/>
    <col min="11" max="11" width="17.28515625" style="5" customWidth="1"/>
    <col min="12" max="12" width="13.140625" style="5" bestFit="1" customWidth="1"/>
    <col min="13" max="13" width="20" style="5" bestFit="1" customWidth="1"/>
    <col min="14" max="14" width="10.7109375" style="5" bestFit="1" customWidth="1"/>
    <col min="15" max="15" width="10.5703125" style="5" customWidth="1"/>
    <col min="16" max="16" width="9.140625" style="5"/>
    <col min="17" max="17" width="11.7109375" style="5" customWidth="1"/>
    <col min="18" max="39" width="9.140625" style="5"/>
    <col min="40" max="40" width="9.140625" style="4"/>
    <col min="41" max="131" width="9.140625" style="2"/>
  </cols>
  <sheetData>
    <row r="2" spans="1:40" x14ac:dyDescent="0.25">
      <c r="M2" s="32" t="s">
        <v>157</v>
      </c>
      <c r="N2" s="34">
        <v>236</v>
      </c>
    </row>
    <row r="3" spans="1:40" s="2" customFormat="1" x14ac:dyDescent="0.25">
      <c r="A3" s="5"/>
      <c r="B3" s="5"/>
      <c r="C3" s="5"/>
      <c r="D3" s="7"/>
      <c r="E3" s="5"/>
      <c r="F3" s="295" t="s">
        <v>54</v>
      </c>
      <c r="G3" s="296"/>
      <c r="H3" s="18"/>
      <c r="I3" s="5"/>
      <c r="J3" s="5"/>
      <c r="K3" s="5"/>
      <c r="L3" s="33"/>
      <c r="M3" s="32" t="s">
        <v>158</v>
      </c>
      <c r="N3" s="167">
        <f>N2/12</f>
        <v>19.666666666666668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4"/>
    </row>
    <row r="4" spans="1:40" s="2" customFormat="1" ht="43.5" customHeight="1" thickBot="1" x14ac:dyDescent="0.3">
      <c r="A4" s="302" t="s">
        <v>105</v>
      </c>
      <c r="B4" s="35" t="s">
        <v>55</v>
      </c>
      <c r="C4" s="157" t="s">
        <v>56</v>
      </c>
      <c r="D4" s="157" t="s">
        <v>98</v>
      </c>
      <c r="E4" s="157" t="s">
        <v>115</v>
      </c>
      <c r="F4" s="153" t="s">
        <v>131</v>
      </c>
      <c r="G4" s="153" t="s">
        <v>57</v>
      </c>
      <c r="H4" s="153" t="s">
        <v>130</v>
      </c>
      <c r="I4" s="153" t="s">
        <v>58</v>
      </c>
      <c r="J4" s="153" t="s">
        <v>100</v>
      </c>
      <c r="K4" s="153" t="s">
        <v>59</v>
      </c>
      <c r="L4" s="150"/>
      <c r="M4" s="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</row>
    <row r="5" spans="1:40" s="2" customFormat="1" ht="15.75" thickTop="1" x14ac:dyDescent="0.25">
      <c r="A5" s="303"/>
      <c r="B5" s="28" t="s">
        <v>51</v>
      </c>
      <c r="C5" s="28">
        <v>53</v>
      </c>
      <c r="D5" s="28" t="s">
        <v>4</v>
      </c>
      <c r="E5" s="36"/>
      <c r="F5" s="28">
        <f>1.2*12</f>
        <v>14.399999999999999</v>
      </c>
      <c r="G5" s="28">
        <f>30/3</f>
        <v>10</v>
      </c>
      <c r="H5" s="130">
        <v>10</v>
      </c>
      <c r="I5" s="28">
        <f>SUM(F5:H5)</f>
        <v>34.4</v>
      </c>
      <c r="J5" s="151">
        <f>(I5*E5)/$N$2</f>
        <v>0</v>
      </c>
      <c r="K5" s="152">
        <f>I5*C5*E5</f>
        <v>0</v>
      </c>
      <c r="L5" s="3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4"/>
    </row>
    <row r="6" spans="1:40" s="2" customFormat="1" x14ac:dyDescent="0.25">
      <c r="A6" s="303"/>
      <c r="B6" s="28" t="s">
        <v>51</v>
      </c>
      <c r="C6" s="28">
        <v>6</v>
      </c>
      <c r="D6" s="11" t="s">
        <v>4</v>
      </c>
      <c r="E6" s="36"/>
      <c r="F6" s="28">
        <f t="shared" ref="F6:F12" si="0">1.2*12</f>
        <v>14.399999999999999</v>
      </c>
      <c r="G6" s="28">
        <f t="shared" ref="G6:G12" si="1">30/3</f>
        <v>10</v>
      </c>
      <c r="H6" s="130">
        <v>10</v>
      </c>
      <c r="I6" s="28">
        <f t="shared" ref="I6:I12" si="2">SUM(F6:H6)</f>
        <v>34.4</v>
      </c>
      <c r="J6" s="151">
        <f t="shared" ref="J6:J12" si="3">(I6*E6)/$N$2</f>
        <v>0</v>
      </c>
      <c r="K6" s="151">
        <f t="shared" ref="K6:K12" si="4">I6*C6*E6</f>
        <v>0</v>
      </c>
      <c r="L6" s="3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"/>
    </row>
    <row r="7" spans="1:40" s="2" customFormat="1" x14ac:dyDescent="0.25">
      <c r="A7" s="303"/>
      <c r="B7" s="28" t="s">
        <v>51</v>
      </c>
      <c r="C7" s="28">
        <v>9</v>
      </c>
      <c r="D7" s="11" t="s">
        <v>4</v>
      </c>
      <c r="E7" s="36"/>
      <c r="F7" s="28">
        <f t="shared" si="0"/>
        <v>14.399999999999999</v>
      </c>
      <c r="G7" s="28">
        <f t="shared" si="1"/>
        <v>10</v>
      </c>
      <c r="H7" s="130">
        <v>10</v>
      </c>
      <c r="I7" s="28">
        <f t="shared" si="2"/>
        <v>34.4</v>
      </c>
      <c r="J7" s="151">
        <f t="shared" si="3"/>
        <v>0</v>
      </c>
      <c r="K7" s="151">
        <f t="shared" si="4"/>
        <v>0</v>
      </c>
      <c r="L7" s="3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4"/>
    </row>
    <row r="8" spans="1:40" s="2" customFormat="1" x14ac:dyDescent="0.25">
      <c r="A8" s="303"/>
      <c r="B8" s="28" t="s">
        <v>52</v>
      </c>
      <c r="C8" s="28">
        <v>3</v>
      </c>
      <c r="D8" s="11" t="s">
        <v>23</v>
      </c>
      <c r="E8" s="36"/>
      <c r="F8" s="28">
        <f t="shared" si="0"/>
        <v>14.399999999999999</v>
      </c>
      <c r="G8" s="28">
        <f t="shared" si="1"/>
        <v>10</v>
      </c>
      <c r="H8" s="130">
        <v>10</v>
      </c>
      <c r="I8" s="28">
        <f t="shared" si="2"/>
        <v>34.4</v>
      </c>
      <c r="J8" s="151">
        <f t="shared" si="3"/>
        <v>0</v>
      </c>
      <c r="K8" s="151">
        <f t="shared" si="4"/>
        <v>0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4"/>
    </row>
    <row r="9" spans="1:40" s="2" customFormat="1" x14ac:dyDescent="0.25">
      <c r="A9" s="303"/>
      <c r="B9" s="28" t="s">
        <v>51</v>
      </c>
      <c r="C9" s="28">
        <v>6</v>
      </c>
      <c r="D9" s="11" t="s">
        <v>4</v>
      </c>
      <c r="E9" s="36"/>
      <c r="F9" s="28">
        <f t="shared" si="0"/>
        <v>14.399999999999999</v>
      </c>
      <c r="G9" s="28">
        <f t="shared" si="1"/>
        <v>10</v>
      </c>
      <c r="H9" s="130">
        <v>10</v>
      </c>
      <c r="I9" s="28">
        <f t="shared" si="2"/>
        <v>34.4</v>
      </c>
      <c r="J9" s="151">
        <f t="shared" si="3"/>
        <v>0</v>
      </c>
      <c r="K9" s="151">
        <f t="shared" si="4"/>
        <v>0</v>
      </c>
      <c r="L9" s="3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4"/>
    </row>
    <row r="10" spans="1:40" s="2" customFormat="1" x14ac:dyDescent="0.25">
      <c r="A10" s="303"/>
      <c r="B10" s="28" t="s">
        <v>52</v>
      </c>
      <c r="C10" s="28">
        <v>3</v>
      </c>
      <c r="D10" s="11" t="s">
        <v>23</v>
      </c>
      <c r="E10" s="36"/>
      <c r="F10" s="28">
        <f t="shared" si="0"/>
        <v>14.399999999999999</v>
      </c>
      <c r="G10" s="28">
        <f t="shared" si="1"/>
        <v>10</v>
      </c>
      <c r="H10" s="130">
        <v>10</v>
      </c>
      <c r="I10" s="28">
        <f t="shared" si="2"/>
        <v>34.4</v>
      </c>
      <c r="J10" s="151">
        <f t="shared" si="3"/>
        <v>0</v>
      </c>
      <c r="K10" s="151">
        <f t="shared" si="4"/>
        <v>0</v>
      </c>
      <c r="L10" s="3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4"/>
    </row>
    <row r="11" spans="1:40" s="2" customFormat="1" x14ac:dyDescent="0.25">
      <c r="A11" s="303"/>
      <c r="B11" s="28" t="s">
        <v>51</v>
      </c>
      <c r="C11" s="28">
        <v>23</v>
      </c>
      <c r="D11" s="11" t="s">
        <v>4</v>
      </c>
      <c r="E11" s="36"/>
      <c r="F11" s="28">
        <f t="shared" si="0"/>
        <v>14.399999999999999</v>
      </c>
      <c r="G11" s="28">
        <f t="shared" si="1"/>
        <v>10</v>
      </c>
      <c r="H11" s="130">
        <v>10</v>
      </c>
      <c r="I11" s="28">
        <f t="shared" si="2"/>
        <v>34.4</v>
      </c>
      <c r="J11" s="151">
        <f t="shared" si="3"/>
        <v>0</v>
      </c>
      <c r="K11" s="151">
        <f t="shared" si="4"/>
        <v>0</v>
      </c>
      <c r="L11" s="3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4"/>
    </row>
    <row r="12" spans="1:40" s="2" customFormat="1" x14ac:dyDescent="0.25">
      <c r="A12" s="303"/>
      <c r="B12" s="28" t="s">
        <v>53</v>
      </c>
      <c r="C12" s="28">
        <v>4</v>
      </c>
      <c r="D12" s="11" t="s">
        <v>4</v>
      </c>
      <c r="E12" s="36"/>
      <c r="F12" s="28">
        <f t="shared" si="0"/>
        <v>14.399999999999999</v>
      </c>
      <c r="G12" s="28">
        <f t="shared" si="1"/>
        <v>10</v>
      </c>
      <c r="H12" s="130">
        <v>10</v>
      </c>
      <c r="I12" s="28">
        <f t="shared" si="2"/>
        <v>34.4</v>
      </c>
      <c r="J12" s="151">
        <f t="shared" si="3"/>
        <v>0</v>
      </c>
      <c r="K12" s="151">
        <f t="shared" si="4"/>
        <v>0</v>
      </c>
      <c r="L12" s="3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4"/>
    </row>
    <row r="13" spans="1:40" s="2" customFormat="1" x14ac:dyDescent="0.25">
      <c r="A13" s="303"/>
      <c r="B13" s="41" t="s">
        <v>99</v>
      </c>
      <c r="C13" s="11">
        <f>SUM(C5:C12)</f>
        <v>107</v>
      </c>
      <c r="D13" s="7"/>
      <c r="E13" s="5"/>
      <c r="F13" s="5"/>
      <c r="G13" s="5"/>
      <c r="H13" s="5"/>
      <c r="I13" s="7"/>
      <c r="J13" s="42" t="s">
        <v>60</v>
      </c>
      <c r="K13" s="148">
        <f>SUM(K5:K12)</f>
        <v>0</v>
      </c>
      <c r="L13" s="3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4"/>
    </row>
    <row r="14" spans="1:40" s="2" customFormat="1" x14ac:dyDescent="0.25">
      <c r="A14" s="304"/>
      <c r="B14" s="44"/>
      <c r="C14" s="44"/>
      <c r="D14" s="45"/>
      <c r="E14" s="44"/>
      <c r="F14" s="44"/>
      <c r="G14" s="44"/>
      <c r="H14" s="44"/>
      <c r="I14" s="45"/>
      <c r="J14" s="46" t="s">
        <v>61</v>
      </c>
      <c r="K14" s="149">
        <f>SUM(J5:J12)</f>
        <v>0</v>
      </c>
      <c r="L14" s="33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4"/>
    </row>
    <row r="15" spans="1:40" s="2" customFormat="1" x14ac:dyDescent="0.25">
      <c r="A15" s="5"/>
      <c r="B15" s="5"/>
      <c r="C15" s="5"/>
      <c r="D15" s="7"/>
      <c r="E15" s="5"/>
      <c r="F15" s="5"/>
      <c r="G15" s="5"/>
      <c r="H15" s="5"/>
      <c r="I15" s="7"/>
      <c r="J15" s="48"/>
      <c r="K15" s="49"/>
      <c r="L15" s="33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4"/>
    </row>
    <row r="16" spans="1:40" s="2" customFormat="1" x14ac:dyDescent="0.25">
      <c r="A16" s="5"/>
      <c r="B16" s="5"/>
      <c r="C16" s="5"/>
      <c r="D16" s="7"/>
      <c r="E16" s="5"/>
      <c r="F16" s="5"/>
      <c r="G16" s="5"/>
      <c r="H16" s="5"/>
      <c r="I16" s="7"/>
      <c r="J16" s="48"/>
      <c r="K16" s="49"/>
      <c r="L16" s="33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4"/>
    </row>
    <row r="17" spans="1:40" s="2" customFormat="1" ht="10.5" customHeight="1" thickBot="1" x14ac:dyDescent="0.3">
      <c r="A17" s="5"/>
      <c r="B17" s="5"/>
      <c r="C17" s="5"/>
      <c r="D17" s="5"/>
      <c r="E17" s="5"/>
      <c r="F17" s="5"/>
      <c r="G17" s="50"/>
      <c r="H17" s="5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4"/>
    </row>
    <row r="18" spans="1:40" s="2" customFormat="1" ht="16.5" customHeight="1" thickBot="1" x14ac:dyDescent="0.3">
      <c r="A18" s="297" t="s">
        <v>152</v>
      </c>
      <c r="B18" s="51" t="s">
        <v>63</v>
      </c>
      <c r="C18" s="156" t="s">
        <v>101</v>
      </c>
      <c r="D18" s="157" t="s">
        <v>65</v>
      </c>
      <c r="E18" s="157" t="s">
        <v>66</v>
      </c>
      <c r="F18" s="157" t="s">
        <v>2</v>
      </c>
      <c r="G18" s="5"/>
      <c r="H18" s="5"/>
      <c r="I18" s="52"/>
      <c r="J18" s="53"/>
      <c r="K18" s="53"/>
      <c r="L18" s="5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4"/>
    </row>
    <row r="19" spans="1:40" s="2" customFormat="1" ht="15.75" thickTop="1" x14ac:dyDescent="0.25">
      <c r="A19" s="297"/>
      <c r="B19" s="55" t="s">
        <v>67</v>
      </c>
      <c r="C19" s="56">
        <v>2</v>
      </c>
      <c r="D19" s="36"/>
      <c r="E19" s="28">
        <f>$C$13</f>
        <v>107</v>
      </c>
      <c r="F19" s="38">
        <f>D19*C19*E19</f>
        <v>0</v>
      </c>
      <c r="G19" s="5"/>
      <c r="H19" s="5"/>
      <c r="I19" s="305" t="s">
        <v>133</v>
      </c>
      <c r="J19" s="306"/>
      <c r="K19" s="306"/>
      <c r="L19" s="5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4"/>
    </row>
    <row r="20" spans="1:40" s="2" customFormat="1" ht="15.75" thickBot="1" x14ac:dyDescent="0.3">
      <c r="A20" s="297"/>
      <c r="B20" s="58" t="s">
        <v>68</v>
      </c>
      <c r="C20" s="59">
        <v>3</v>
      </c>
      <c r="D20" s="39"/>
      <c r="E20" s="28">
        <f t="shared" ref="E20:E22" si="5">$C$13</f>
        <v>107</v>
      </c>
      <c r="F20" s="60">
        <f t="shared" ref="F20:F22" si="6">D20*C20*E20</f>
        <v>0</v>
      </c>
      <c r="G20" s="5"/>
      <c r="H20" s="5"/>
      <c r="I20" s="61"/>
      <c r="J20" s="62"/>
      <c r="K20" s="62"/>
      <c r="L20" s="63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4"/>
    </row>
    <row r="21" spans="1:40" s="2" customFormat="1" x14ac:dyDescent="0.25">
      <c r="A21" s="297"/>
      <c r="B21" s="58" t="s">
        <v>69</v>
      </c>
      <c r="C21" s="59">
        <v>1</v>
      </c>
      <c r="D21" s="39"/>
      <c r="E21" s="28">
        <f t="shared" si="5"/>
        <v>107</v>
      </c>
      <c r="F21" s="60">
        <f t="shared" si="6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4"/>
    </row>
    <row r="22" spans="1:40" s="2" customFormat="1" x14ac:dyDescent="0.25">
      <c r="A22" s="297"/>
      <c r="B22" s="58" t="s">
        <v>70</v>
      </c>
      <c r="C22" s="59">
        <v>2</v>
      </c>
      <c r="D22" s="39"/>
      <c r="E22" s="28">
        <f t="shared" si="5"/>
        <v>107</v>
      </c>
      <c r="F22" s="60">
        <f t="shared" si="6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4"/>
    </row>
    <row r="23" spans="1:40" s="2" customFormat="1" ht="19.5" customHeight="1" x14ac:dyDescent="0.25">
      <c r="A23" s="297"/>
      <c r="B23" s="5"/>
      <c r="C23" s="8"/>
      <c r="D23" s="5"/>
      <c r="E23" s="42" t="s">
        <v>60</v>
      </c>
      <c r="F23" s="64">
        <f>SUM(F19:F22)</f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4"/>
    </row>
    <row r="24" spans="1:40" s="2" customFormat="1" x14ac:dyDescent="0.25">
      <c r="A24" s="297"/>
      <c r="B24" s="5"/>
      <c r="C24" s="8"/>
      <c r="D24" s="65"/>
      <c r="E24" s="46" t="s">
        <v>61</v>
      </c>
      <c r="F24" s="66">
        <f>F23/N2</f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4"/>
    </row>
    <row r="25" spans="1:40" s="2" customFormat="1" ht="13.5" customHeight="1" x14ac:dyDescent="0.25">
      <c r="A25" s="297"/>
      <c r="B25" s="44"/>
      <c r="C25" s="67"/>
      <c r="D25" s="44"/>
      <c r="E25" s="68" t="s">
        <v>62</v>
      </c>
      <c r="F25" s="69">
        <f>F24/C13</f>
        <v>0</v>
      </c>
      <c r="G25" s="5"/>
      <c r="H25" s="5"/>
      <c r="I25" s="5"/>
      <c r="J25" s="5"/>
      <c r="K25" s="5"/>
      <c r="L25" s="5"/>
      <c r="M25" s="14"/>
      <c r="N25" s="14"/>
      <c r="O25" s="1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4"/>
    </row>
    <row r="26" spans="1:40" s="2" customFormat="1" ht="13.5" customHeight="1" x14ac:dyDescent="0.25">
      <c r="A26" s="70"/>
      <c r="B26" s="5"/>
      <c r="C26" s="8"/>
      <c r="D26" s="5"/>
      <c r="E26" s="71"/>
      <c r="F26" s="72"/>
      <c r="G26" s="5"/>
      <c r="H26" s="5"/>
      <c r="I26" s="5"/>
      <c r="J26" s="5"/>
      <c r="K26" s="5"/>
      <c r="L26" s="5"/>
      <c r="M26" s="14"/>
      <c r="N26" s="14"/>
      <c r="O26" s="1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4"/>
    </row>
    <row r="27" spans="1:40" s="2" customFormat="1" ht="13.5" customHeight="1" x14ac:dyDescent="0.25">
      <c r="A27" s="70"/>
      <c r="B27" s="5"/>
      <c r="C27" s="8"/>
      <c r="D27" s="5"/>
      <c r="E27" s="71"/>
      <c r="F27" s="72"/>
      <c r="G27" s="5"/>
      <c r="H27" s="5"/>
      <c r="I27" s="5"/>
      <c r="J27" s="5"/>
      <c r="K27" s="5"/>
      <c r="L27" s="5"/>
      <c r="M27" s="14"/>
      <c r="N27" s="14"/>
      <c r="O27" s="1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4"/>
    </row>
    <row r="28" spans="1:40" s="2" customFormat="1" ht="10.5" customHeight="1" x14ac:dyDescent="0.25">
      <c r="A28" s="5"/>
      <c r="B28" s="5"/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4"/>
    </row>
    <row r="29" spans="1:40" s="2" customFormat="1" ht="8.25" customHeight="1" x14ac:dyDescent="0.25">
      <c r="A29" s="5"/>
      <c r="B29" s="5"/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4"/>
    </row>
    <row r="30" spans="1:40" s="2" customFormat="1" ht="15.75" thickBot="1" x14ac:dyDescent="0.3">
      <c r="A30" s="297" t="s">
        <v>71</v>
      </c>
      <c r="B30" s="51" t="s">
        <v>71</v>
      </c>
      <c r="C30" s="156" t="s">
        <v>64</v>
      </c>
      <c r="D30" s="157" t="s">
        <v>65</v>
      </c>
      <c r="E30" s="157" t="s">
        <v>66</v>
      </c>
      <c r="F30" s="157" t="s">
        <v>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4"/>
    </row>
    <row r="31" spans="1:40" s="2" customFormat="1" ht="15.75" thickTop="1" x14ac:dyDescent="0.25">
      <c r="A31" s="297"/>
      <c r="B31" s="55" t="s">
        <v>72</v>
      </c>
      <c r="C31" s="56">
        <v>4</v>
      </c>
      <c r="D31" s="36"/>
      <c r="E31" s="28">
        <f>$C$13</f>
        <v>107</v>
      </c>
      <c r="F31" s="38">
        <f>E31*D31*C31</f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4"/>
    </row>
    <row r="32" spans="1:40" s="2" customFormat="1" x14ac:dyDescent="0.25">
      <c r="A32" s="297"/>
      <c r="B32" s="58" t="s">
        <v>73</v>
      </c>
      <c r="C32" s="59">
        <v>12</v>
      </c>
      <c r="D32" s="39"/>
      <c r="E32" s="28">
        <f t="shared" ref="E32:E33" si="7">$C$13</f>
        <v>107</v>
      </c>
      <c r="F32" s="60">
        <f t="shared" ref="F32:F33" si="8">E32*D32*C32</f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4"/>
    </row>
    <row r="33" spans="1:40" s="2" customFormat="1" x14ac:dyDescent="0.25">
      <c r="A33" s="297"/>
      <c r="B33" s="58" t="s">
        <v>74</v>
      </c>
      <c r="C33" s="59">
        <v>4</v>
      </c>
      <c r="D33" s="39"/>
      <c r="E33" s="28">
        <f t="shared" si="7"/>
        <v>107</v>
      </c>
      <c r="F33" s="60">
        <f t="shared" si="8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4"/>
    </row>
    <row r="34" spans="1:40" s="2" customFormat="1" x14ac:dyDescent="0.25">
      <c r="A34" s="297"/>
      <c r="B34" s="5"/>
      <c r="C34" s="8"/>
      <c r="D34" s="5"/>
      <c r="E34" s="42" t="s">
        <v>60</v>
      </c>
      <c r="F34" s="43">
        <f>SUM(F31:F33)</f>
        <v>0</v>
      </c>
      <c r="G34" s="5"/>
      <c r="H34" s="5"/>
      <c r="I34" s="5"/>
      <c r="J34" s="5"/>
      <c r="K34" s="29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4"/>
    </row>
    <row r="35" spans="1:40" s="2" customFormat="1" x14ac:dyDescent="0.25">
      <c r="A35" s="297"/>
      <c r="B35" s="5"/>
      <c r="C35" s="8"/>
      <c r="D35" s="5"/>
      <c r="E35" s="46" t="s">
        <v>61</v>
      </c>
      <c r="F35" s="73">
        <f>F34/N2</f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4"/>
    </row>
    <row r="36" spans="1:40" s="2" customFormat="1" ht="19.5" customHeight="1" x14ac:dyDescent="0.25">
      <c r="A36" s="297"/>
      <c r="B36" s="44"/>
      <c r="C36" s="67"/>
      <c r="D36" s="44"/>
      <c r="E36" s="74" t="s">
        <v>62</v>
      </c>
      <c r="F36" s="75">
        <f>F35/C13</f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4"/>
    </row>
    <row r="37" spans="1:40" s="2" customFormat="1" ht="19.5" customHeight="1" x14ac:dyDescent="0.25">
      <c r="A37" s="5"/>
      <c r="B37" s="5"/>
      <c r="C37" s="8"/>
      <c r="D37" s="5"/>
      <c r="E37" s="76"/>
      <c r="F37" s="7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4"/>
    </row>
    <row r="38" spans="1:40" s="2" customFormat="1" ht="19.5" customHeight="1" x14ac:dyDescent="0.25">
      <c r="A38" s="5"/>
      <c r="B38" s="5"/>
      <c r="C38" s="8"/>
      <c r="D38" s="5"/>
      <c r="E38" s="76"/>
      <c r="F38" s="7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4"/>
    </row>
    <row r="39" spans="1:40" s="2" customFormat="1" ht="3" customHeight="1" x14ac:dyDescent="0.25">
      <c r="A39" s="5"/>
      <c r="B39" s="5"/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4"/>
    </row>
    <row r="40" spans="1:40" s="2" customFormat="1" ht="15.75" thickBot="1" x14ac:dyDescent="0.3">
      <c r="A40" s="288" t="s">
        <v>107</v>
      </c>
      <c r="B40" s="51" t="s">
        <v>6</v>
      </c>
      <c r="C40" s="156" t="s">
        <v>64</v>
      </c>
      <c r="D40" s="157" t="s">
        <v>75</v>
      </c>
      <c r="E40" s="157" t="s">
        <v>66</v>
      </c>
      <c r="F40" s="157" t="s">
        <v>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4"/>
    </row>
    <row r="41" spans="1:40" s="2" customFormat="1" ht="15.75" thickTop="1" x14ac:dyDescent="0.25">
      <c r="A41" s="289"/>
      <c r="B41" s="55" t="s">
        <v>76</v>
      </c>
      <c r="C41" s="56">
        <v>6</v>
      </c>
      <c r="D41" s="36"/>
      <c r="E41" s="28">
        <f>$C$13</f>
        <v>107</v>
      </c>
      <c r="F41" s="38">
        <f>C41*D41*E41</f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4"/>
    </row>
    <row r="42" spans="1:40" s="2" customFormat="1" x14ac:dyDescent="0.25">
      <c r="A42" s="289"/>
      <c r="B42" s="58" t="s">
        <v>77</v>
      </c>
      <c r="C42" s="59">
        <v>8</v>
      </c>
      <c r="D42" s="39"/>
      <c r="E42" s="28">
        <f t="shared" ref="E42:E43" si="9">$C$13</f>
        <v>107</v>
      </c>
      <c r="F42" s="60">
        <f t="shared" ref="F42:F43" si="10">C42*D42*E42</f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4"/>
    </row>
    <row r="43" spans="1:40" s="2" customFormat="1" x14ac:dyDescent="0.25">
      <c r="A43" s="289"/>
      <c r="B43" s="58" t="s">
        <v>78</v>
      </c>
      <c r="C43" s="59">
        <f>4*12</f>
        <v>48</v>
      </c>
      <c r="D43" s="39"/>
      <c r="E43" s="28">
        <f t="shared" si="9"/>
        <v>107</v>
      </c>
      <c r="F43" s="60">
        <f t="shared" si="10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4"/>
    </row>
    <row r="44" spans="1:40" s="2" customFormat="1" x14ac:dyDescent="0.25">
      <c r="A44" s="289"/>
      <c r="B44" s="5"/>
      <c r="C44" s="8"/>
      <c r="D44" s="5"/>
      <c r="E44" s="42" t="s">
        <v>60</v>
      </c>
      <c r="F44" s="43">
        <f>SUM(F41:F43)</f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4"/>
    </row>
    <row r="45" spans="1:40" s="2" customFormat="1" x14ac:dyDescent="0.25">
      <c r="A45" s="289"/>
      <c r="B45" s="5"/>
      <c r="C45" s="8"/>
      <c r="D45" s="5"/>
      <c r="E45" s="46" t="s">
        <v>61</v>
      </c>
      <c r="F45" s="73">
        <f>F44/N2</f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4"/>
    </row>
    <row r="46" spans="1:40" s="2" customFormat="1" x14ac:dyDescent="0.25">
      <c r="A46" s="290"/>
      <c r="B46" s="44"/>
      <c r="C46" s="67"/>
      <c r="D46" s="44"/>
      <c r="E46" s="78" t="s">
        <v>62</v>
      </c>
      <c r="F46" s="79">
        <f>F45/E43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4"/>
    </row>
    <row r="47" spans="1:40" s="2" customFormat="1" x14ac:dyDescent="0.25">
      <c r="A47" s="80"/>
      <c r="B47" s="5"/>
      <c r="C47" s="8"/>
      <c r="D47" s="5"/>
      <c r="E47" s="81"/>
      <c r="F47" s="8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4"/>
    </row>
    <row r="48" spans="1:40" s="2" customFormat="1" x14ac:dyDescent="0.25">
      <c r="A48" s="5"/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4"/>
    </row>
    <row r="49" spans="1:40" s="2" customFormat="1" ht="15.75" thickBot="1" x14ac:dyDescent="0.3">
      <c r="A49" s="291" t="s">
        <v>9</v>
      </c>
      <c r="B49" s="51" t="s">
        <v>9</v>
      </c>
      <c r="C49" s="160" t="s">
        <v>109</v>
      </c>
      <c r="D49" s="161" t="s">
        <v>108</v>
      </c>
      <c r="E49" s="161" t="s">
        <v>79</v>
      </c>
      <c r="F49" s="161" t="s">
        <v>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4"/>
    </row>
    <row r="50" spans="1:40" s="2" customFormat="1" ht="15.75" thickTop="1" x14ac:dyDescent="0.25">
      <c r="A50" s="292"/>
      <c r="B50" s="55"/>
      <c r="C50" s="56">
        <f>C13</f>
        <v>107</v>
      </c>
      <c r="D50" s="36"/>
      <c r="E50" s="28">
        <v>1</v>
      </c>
      <c r="F50" s="38">
        <f>C50*D50*E50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4"/>
    </row>
    <row r="51" spans="1:40" s="2" customFormat="1" x14ac:dyDescent="0.25">
      <c r="A51" s="292"/>
      <c r="B51" s="5"/>
      <c r="C51" s="8"/>
      <c r="D51" s="5"/>
      <c r="E51" s="46" t="s">
        <v>61</v>
      </c>
      <c r="F51" s="73">
        <f>F50/N2</f>
        <v>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4"/>
    </row>
    <row r="52" spans="1:40" s="2" customFormat="1" ht="18" customHeight="1" x14ac:dyDescent="0.25">
      <c r="A52" s="293"/>
      <c r="B52" s="44"/>
      <c r="C52" s="67"/>
      <c r="D52" s="44"/>
      <c r="E52" s="83" t="s">
        <v>62</v>
      </c>
      <c r="F52" s="84">
        <f>F51/C50</f>
        <v>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4"/>
    </row>
    <row r="53" spans="1:40" s="2" customFormat="1" x14ac:dyDescent="0.25">
      <c r="A53" s="85"/>
      <c r="B53" s="5"/>
      <c r="C53" s="8"/>
      <c r="D53" s="5"/>
      <c r="E53" s="81"/>
      <c r="F53" s="8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4"/>
    </row>
    <row r="54" spans="1:40" s="2" customFormat="1" ht="22.5" customHeight="1" x14ac:dyDescent="0.25">
      <c r="A54" s="5"/>
      <c r="B54" s="5"/>
      <c r="C54" s="8"/>
      <c r="D54" s="5"/>
      <c r="E54" s="50"/>
      <c r="F54" s="8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"/>
    </row>
    <row r="55" spans="1:40" s="2" customFormat="1" ht="15.75" thickBot="1" x14ac:dyDescent="0.3">
      <c r="A55" s="302" t="s">
        <v>80</v>
      </c>
      <c r="B55" s="87" t="s">
        <v>81</v>
      </c>
      <c r="C55" s="158" t="s">
        <v>82</v>
      </c>
      <c r="D55" s="159" t="s">
        <v>56</v>
      </c>
      <c r="E55" s="88" t="s">
        <v>83</v>
      </c>
      <c r="F55" s="157" t="s">
        <v>84</v>
      </c>
      <c r="G55" s="157" t="s">
        <v>85</v>
      </c>
      <c r="H55" s="157"/>
      <c r="I55" s="157" t="s">
        <v>86</v>
      </c>
      <c r="J55" s="156" t="s">
        <v>87</v>
      </c>
      <c r="K55" s="157" t="s">
        <v>88</v>
      </c>
      <c r="L55" s="157" t="s">
        <v>89</v>
      </c>
      <c r="M55" s="7"/>
      <c r="N55" s="7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4"/>
    </row>
    <row r="56" spans="1:40" s="2" customFormat="1" ht="15.75" thickTop="1" x14ac:dyDescent="0.25">
      <c r="A56" s="303"/>
      <c r="B56" s="89" t="s">
        <v>90</v>
      </c>
      <c r="C56" s="118">
        <v>0.85</v>
      </c>
      <c r="D56" s="91">
        <f>C56*$C$13</f>
        <v>90.95</v>
      </c>
      <c r="E56" s="92">
        <v>25</v>
      </c>
      <c r="F56" s="93">
        <f>D56/2</f>
        <v>45.475000000000001</v>
      </c>
      <c r="G56" s="56" t="s">
        <v>91</v>
      </c>
      <c r="H56" s="56"/>
      <c r="I56" s="36"/>
      <c r="J56" s="56">
        <v>2</v>
      </c>
      <c r="K56" s="38">
        <f>E56*I56*J56</f>
        <v>0</v>
      </c>
      <c r="L56" s="38">
        <f>K56*47</f>
        <v>0</v>
      </c>
      <c r="M56" s="7"/>
      <c r="N56" s="7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4"/>
    </row>
    <row r="57" spans="1:40" s="2" customFormat="1" x14ac:dyDescent="0.25">
      <c r="A57" s="303"/>
      <c r="B57" s="94" t="s">
        <v>92</v>
      </c>
      <c r="C57" s="119">
        <v>0.15</v>
      </c>
      <c r="D57" s="91">
        <f>C57*$C$13</f>
        <v>16.05</v>
      </c>
      <c r="E57" s="96">
        <v>30</v>
      </c>
      <c r="F57" s="97">
        <f>D57/2</f>
        <v>8.0250000000000004</v>
      </c>
      <c r="G57" s="59" t="s">
        <v>93</v>
      </c>
      <c r="H57" s="59"/>
      <c r="I57" s="39"/>
      <c r="J57" s="59">
        <v>2</v>
      </c>
      <c r="K57" s="60">
        <f>E57*I57*J57</f>
        <v>0</v>
      </c>
      <c r="L57" s="38">
        <f>K57*47</f>
        <v>0</v>
      </c>
      <c r="M57" s="7"/>
      <c r="N57" s="7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4"/>
    </row>
    <row r="58" spans="1:40" s="2" customFormat="1" x14ac:dyDescent="0.25">
      <c r="A58" s="303"/>
      <c r="B58" s="98"/>
      <c r="C58" s="99">
        <f>SUM(C56:C57)</f>
        <v>1</v>
      </c>
      <c r="D58" s="100">
        <f>SUM(D56:D57)</f>
        <v>107</v>
      </c>
      <c r="E58" s="101"/>
      <c r="F58" s="5"/>
      <c r="G58" s="5"/>
      <c r="H58" s="5"/>
      <c r="I58" s="5"/>
      <c r="J58" s="5"/>
      <c r="K58" s="46" t="s">
        <v>60</v>
      </c>
      <c r="L58" s="73">
        <f>SUM(L56:L57)</f>
        <v>0</v>
      </c>
      <c r="M58" s="7"/>
      <c r="N58" s="7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4"/>
    </row>
    <row r="59" spans="1:40" s="2" customFormat="1" x14ac:dyDescent="0.25">
      <c r="A59" s="303"/>
      <c r="B59" s="8"/>
      <c r="C59" s="5"/>
      <c r="D59" s="50"/>
      <c r="E59" s="86"/>
      <c r="F59" s="5"/>
      <c r="G59" s="5" t="s">
        <v>141</v>
      </c>
      <c r="H59" s="5"/>
      <c r="I59" s="5"/>
      <c r="J59" s="5"/>
      <c r="K59" s="46" t="s">
        <v>61</v>
      </c>
      <c r="L59" s="73">
        <f>L58/N2</f>
        <v>0</v>
      </c>
      <c r="M59" s="7"/>
      <c r="N59" s="7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4"/>
    </row>
    <row r="60" spans="1:40" s="2" customFormat="1" x14ac:dyDescent="0.25">
      <c r="A60" s="304"/>
      <c r="B60" s="67"/>
      <c r="C60" s="44"/>
      <c r="D60" s="44"/>
      <c r="E60" s="44"/>
      <c r="F60" s="44"/>
      <c r="G60" s="44"/>
      <c r="H60" s="44"/>
      <c r="I60" s="44"/>
      <c r="J60" s="44"/>
      <c r="K60" s="83" t="s">
        <v>62</v>
      </c>
      <c r="L60" s="84">
        <f>L59/D58</f>
        <v>0</v>
      </c>
      <c r="M60" s="7"/>
      <c r="N60" s="7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4"/>
    </row>
    <row r="61" spans="1:40" s="2" customFormat="1" x14ac:dyDescent="0.25">
      <c r="A61" s="85"/>
      <c r="B61" s="8"/>
      <c r="C61" s="5"/>
      <c r="D61" s="5"/>
      <c r="E61" s="5"/>
      <c r="F61" s="5"/>
      <c r="G61" s="5"/>
      <c r="H61" s="5"/>
      <c r="I61" s="5"/>
      <c r="J61" s="5"/>
      <c r="K61" s="102"/>
      <c r="L61" s="103"/>
      <c r="M61" s="7"/>
      <c r="N61" s="7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4"/>
    </row>
    <row r="62" spans="1:40" s="2" customFormat="1" x14ac:dyDescent="0.25">
      <c r="A62" s="5"/>
      <c r="B62" s="7"/>
      <c r="C62" s="7"/>
      <c r="D62" s="7"/>
      <c r="E62" s="7"/>
      <c r="F62" s="5"/>
      <c r="G62" s="5"/>
      <c r="H62" s="5"/>
      <c r="I62" s="5"/>
      <c r="J62" s="5"/>
      <c r="K62" s="5"/>
      <c r="L62" s="5"/>
      <c r="M62" s="50"/>
      <c r="N62" s="33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4"/>
    </row>
    <row r="63" spans="1:40" s="2" customFormat="1" ht="15.75" thickBot="1" x14ac:dyDescent="0.3">
      <c r="A63" s="302" t="s">
        <v>110</v>
      </c>
      <c r="B63" s="35" t="s">
        <v>111</v>
      </c>
      <c r="C63" s="156" t="s">
        <v>64</v>
      </c>
      <c r="D63" s="157" t="s">
        <v>75</v>
      </c>
      <c r="E63" s="157" t="s">
        <v>2</v>
      </c>
      <c r="F63" s="5"/>
      <c r="G63" s="5"/>
      <c r="H63" s="5"/>
      <c r="I63" s="5"/>
      <c r="J63" s="5"/>
      <c r="K63" s="5"/>
      <c r="L63" s="5"/>
      <c r="M63" s="50"/>
      <c r="N63" s="33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4"/>
    </row>
    <row r="64" spans="1:40" s="2" customFormat="1" ht="15.75" thickTop="1" x14ac:dyDescent="0.25">
      <c r="A64" s="303"/>
      <c r="B64" s="28" t="s">
        <v>94</v>
      </c>
      <c r="C64" s="56">
        <v>2</v>
      </c>
      <c r="D64" s="104"/>
      <c r="E64" s="28">
        <f>C64*D64</f>
        <v>0</v>
      </c>
      <c r="F64" s="5"/>
      <c r="G64" s="5"/>
      <c r="H64" s="5"/>
      <c r="I64" s="5"/>
      <c r="J64" s="5"/>
      <c r="K64" s="5"/>
      <c r="L64" s="5"/>
      <c r="M64" s="50"/>
      <c r="N64" s="33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4"/>
    </row>
    <row r="65" spans="1:40" s="2" customFormat="1" x14ac:dyDescent="0.25">
      <c r="A65" s="303"/>
      <c r="B65" s="11" t="s">
        <v>95</v>
      </c>
      <c r="C65" s="59">
        <v>2</v>
      </c>
      <c r="D65" s="135"/>
      <c r="E65" s="11">
        <f>C65*D65</f>
        <v>0</v>
      </c>
      <c r="F65" s="5" t="s">
        <v>151</v>
      </c>
      <c r="G65" s="5"/>
      <c r="H65" s="5"/>
      <c r="I65" s="5"/>
      <c r="J65" s="5"/>
      <c r="K65" s="5"/>
      <c r="L65" s="5"/>
      <c r="M65" s="50"/>
      <c r="N65" s="33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4"/>
    </row>
    <row r="66" spans="1:40" s="2" customFormat="1" x14ac:dyDescent="0.25">
      <c r="A66" s="303"/>
      <c r="B66" s="5"/>
      <c r="C66" s="8"/>
      <c r="D66" s="46" t="s">
        <v>60</v>
      </c>
      <c r="E66" s="58">
        <f>SUM(E64:E65)</f>
        <v>0</v>
      </c>
      <c r="F66" s="5"/>
      <c r="G66" s="5"/>
      <c r="H66" s="5"/>
      <c r="I66" s="5"/>
      <c r="J66" s="5"/>
      <c r="K66" s="5"/>
      <c r="L66" s="5"/>
      <c r="M66" s="50"/>
      <c r="N66" s="3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4"/>
    </row>
    <row r="67" spans="1:40" s="2" customFormat="1" x14ac:dyDescent="0.25">
      <c r="A67" s="303"/>
      <c r="B67" s="5"/>
      <c r="C67" s="8"/>
      <c r="D67" s="46" t="s">
        <v>61</v>
      </c>
      <c r="E67" s="105">
        <f>E66/N2</f>
        <v>0</v>
      </c>
      <c r="F67" s="5"/>
      <c r="G67" s="5"/>
      <c r="H67" s="5"/>
      <c r="I67" s="5"/>
      <c r="J67" s="5"/>
      <c r="K67" s="5"/>
      <c r="L67" s="5"/>
      <c r="M67" s="50"/>
      <c r="N67" s="33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4"/>
    </row>
    <row r="68" spans="1:40" s="2" customFormat="1" ht="22.5" x14ac:dyDescent="0.25">
      <c r="A68" s="304"/>
      <c r="B68" s="44"/>
      <c r="C68" s="67"/>
      <c r="D68" s="106" t="s">
        <v>62</v>
      </c>
      <c r="E68" s="75">
        <f>E67/C13</f>
        <v>0</v>
      </c>
      <c r="F68" s="5"/>
      <c r="G68" s="5"/>
      <c r="H68" s="5"/>
      <c r="I68" s="5"/>
      <c r="J68" s="5"/>
      <c r="K68" s="5"/>
      <c r="L68" s="5"/>
      <c r="M68" s="50"/>
      <c r="N68" s="3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4"/>
    </row>
    <row r="69" spans="1:40" s="2" customFormat="1" x14ac:dyDescent="0.25">
      <c r="A69" s="80"/>
      <c r="B69" s="5"/>
      <c r="C69" s="8"/>
      <c r="D69" s="107"/>
      <c r="E69" s="77"/>
      <c r="F69" s="5"/>
      <c r="G69" s="5"/>
      <c r="H69" s="5"/>
      <c r="I69" s="5"/>
      <c r="J69" s="5"/>
      <c r="K69" s="5"/>
      <c r="L69" s="5"/>
      <c r="M69" s="50"/>
      <c r="N69" s="33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4"/>
    </row>
    <row r="70" spans="1:40" s="2" customFormat="1" x14ac:dyDescent="0.25">
      <c r="A70" s="5"/>
      <c r="B70" s="5"/>
      <c r="C70" s="8"/>
      <c r="D70" s="50"/>
      <c r="E70" s="5"/>
      <c r="F70" s="5"/>
      <c r="G70" s="5"/>
      <c r="H70" s="5"/>
      <c r="I70" s="5"/>
      <c r="J70" s="5"/>
      <c r="K70" s="5"/>
      <c r="L70" s="5"/>
      <c r="M70" s="50"/>
      <c r="N70" s="33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4"/>
    </row>
    <row r="71" spans="1:40" s="2" customFormat="1" ht="15.75" thickBot="1" x14ac:dyDescent="0.3">
      <c r="A71" s="302" t="s">
        <v>94</v>
      </c>
      <c r="B71" s="35" t="s">
        <v>96</v>
      </c>
      <c r="C71" s="156" t="s">
        <v>64</v>
      </c>
      <c r="D71" s="157" t="s">
        <v>75</v>
      </c>
      <c r="E71" s="157" t="s">
        <v>2</v>
      </c>
      <c r="F71" s="5"/>
      <c r="G71" s="5"/>
      <c r="H71" s="5"/>
      <c r="I71" s="5"/>
      <c r="J71" s="5"/>
      <c r="K71" s="5"/>
      <c r="L71" s="5"/>
      <c r="M71" s="50"/>
      <c r="N71" s="33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4"/>
    </row>
    <row r="72" spans="1:40" s="2" customFormat="1" ht="15.75" thickTop="1" x14ac:dyDescent="0.25">
      <c r="A72" s="303"/>
      <c r="B72" s="28" t="s">
        <v>97</v>
      </c>
      <c r="C72" s="56">
        <v>2</v>
      </c>
      <c r="D72" s="36"/>
      <c r="E72" s="28">
        <f>D72*C72</f>
        <v>0</v>
      </c>
      <c r="F72" s="5"/>
      <c r="G72" s="5"/>
      <c r="H72" s="5"/>
      <c r="I72" s="5"/>
      <c r="J72" s="5"/>
      <c r="K72" s="5"/>
      <c r="L72" s="5"/>
      <c r="M72" s="50"/>
      <c r="N72" s="33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4"/>
    </row>
    <row r="73" spans="1:40" s="2" customFormat="1" x14ac:dyDescent="0.25">
      <c r="A73" s="303"/>
      <c r="B73" s="5"/>
      <c r="C73" s="5"/>
      <c r="D73" s="46" t="s">
        <v>60</v>
      </c>
      <c r="E73" s="108">
        <f>SUM(E72)</f>
        <v>0</v>
      </c>
      <c r="F73" s="5"/>
      <c r="G73" s="5"/>
      <c r="H73" s="5"/>
      <c r="I73" s="5"/>
      <c r="J73" s="5"/>
      <c r="K73" s="5"/>
      <c r="L73" s="5"/>
      <c r="M73" s="50"/>
      <c r="N73" s="33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4"/>
    </row>
    <row r="74" spans="1:40" s="2" customFormat="1" x14ac:dyDescent="0.25">
      <c r="A74" s="303"/>
      <c r="B74" s="5"/>
      <c r="C74" s="5"/>
      <c r="D74" s="46" t="s">
        <v>61</v>
      </c>
      <c r="E74" s="109">
        <f>E73/N2</f>
        <v>0</v>
      </c>
      <c r="F74" s="5"/>
      <c r="G74" s="5"/>
      <c r="H74" s="5"/>
      <c r="I74" s="5"/>
      <c r="J74" s="5"/>
      <c r="K74" s="5"/>
      <c r="L74" s="5"/>
      <c r="M74" s="50"/>
      <c r="N74" s="33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4"/>
    </row>
    <row r="75" spans="1:40" s="2" customFormat="1" ht="22.5" x14ac:dyDescent="0.25">
      <c r="A75" s="304"/>
      <c r="B75" s="44"/>
      <c r="C75" s="44"/>
      <c r="D75" s="106" t="s">
        <v>62</v>
      </c>
      <c r="E75" s="110">
        <f>E74/C13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4"/>
    </row>
    <row r="76" spans="1:40" s="2" customForma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4"/>
    </row>
  </sheetData>
  <mergeCells count="10">
    <mergeCell ref="A63:A68"/>
    <mergeCell ref="A71:A75"/>
    <mergeCell ref="F3:G3"/>
    <mergeCell ref="A4:A14"/>
    <mergeCell ref="A18:A25"/>
    <mergeCell ref="I19:K19"/>
    <mergeCell ref="A30:A36"/>
    <mergeCell ref="A40:A46"/>
    <mergeCell ref="A49:A52"/>
    <mergeCell ref="A55:A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Grand Total Bid Price </vt:lpstr>
      <vt:lpstr>Stacking Summary</vt:lpstr>
      <vt:lpstr>Destacking Summary</vt:lpstr>
      <vt:lpstr>Rework Summary </vt:lpstr>
      <vt:lpstr>Data Input Stacking</vt:lpstr>
      <vt:lpstr>Data input Destacking</vt:lpstr>
      <vt:lpstr>Data input Rework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Kwamba</dc:creator>
  <cp:lastModifiedBy>Aubrey Kwamba</cp:lastModifiedBy>
  <dcterms:created xsi:type="dcterms:W3CDTF">2016-07-26T13:32:41Z</dcterms:created>
  <dcterms:modified xsi:type="dcterms:W3CDTF">2023-03-15T09:58:05Z</dcterms:modified>
</cp:coreProperties>
</file>