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codeName="ThisWorkbook" defaultThemeVersion="124226"/>
  <mc:AlternateContent xmlns:mc="http://schemas.openxmlformats.org/markup-compatibility/2006">
    <mc:Choice Requires="x15">
      <x15ac:absPath xmlns:x15ac="http://schemas.microsoft.com/office/spreadsheetml/2010/11/ac" url="C:\Users\hymantj\Eskom Holdings SOC Ltd\WCOU Brackenfell MicroGrid PV - General\Tender Ph.1-C-Reissue\Technical\"/>
    </mc:Choice>
  </mc:AlternateContent>
  <xr:revisionPtr revIDLastSave="0" documentId="13_ncr:1_{E4726497-8939-4129-A57E-A07F871D4710}" xr6:coauthVersionLast="47" xr6:coauthVersionMax="47" xr10:uidLastSave="{00000000-0000-0000-0000-000000000000}"/>
  <bookViews>
    <workbookView xWindow="28680" yWindow="-120" windowWidth="29040" windowHeight="15840" tabRatio="766" xr2:uid="{00000000-000D-0000-FFFF-FFFF00000000}"/>
  </bookViews>
  <sheets>
    <sheet name="Introduction" sheetId="8" r:id="rId1"/>
    <sheet name="Evaluation Summary" sheetId="2" r:id="rId2"/>
    <sheet name="0. Mandatory Requirements" sheetId="9" r:id="rId3"/>
    <sheet name="1.Requirements of Spec" sheetId="4" r:id="rId4"/>
    <sheet name="2. Experience" sheetId="5" r:id="rId5"/>
    <sheet name="3. Deviations" sheetId="10" r:id="rId6"/>
    <sheet name="Scoring Lookup" sheetId="3" r:id="rId7"/>
  </sheets>
  <definedNames>
    <definedName name="_xlnm._FilterDatabase" localSheetId="3" hidden="1">'1.Requirements of Spec'!#REF!</definedName>
    <definedName name="_ftn1" localSheetId="3">'1.Requirements of Spec'!$D$19</definedName>
    <definedName name="_ftnref1" localSheetId="3">'1.Requirements of Spec'!#REF!</definedName>
    <definedName name="_Ref116978520" localSheetId="3">'1.Requirements of Spec'!#REF!</definedName>
    <definedName name="_Ref116978521" localSheetId="3">'1.Requirements of Spec'!#REF!</definedName>
    <definedName name="_Ref116978527" localSheetId="3">'1.Requirements of Spec'!#REF!</definedName>
    <definedName name="_Ref116978549" localSheetId="3">'1.Requirements of Spec'!$D$152</definedName>
    <definedName name="_Ref116978554" localSheetId="3">'1.Requirements of Spec'!$D$153</definedName>
    <definedName name="_Ref116978555" localSheetId="3">'1.Requirements of Spec'!$D$154</definedName>
    <definedName name="_Ref116978933" localSheetId="3">'1.Requirements of Spec'!$D$107</definedName>
    <definedName name="_Ref116978934" localSheetId="3">'1.Requirements of Spec'!#REF!</definedName>
    <definedName name="_Ref116978935" localSheetId="3">'1.Requirements of Spec'!#REF!</definedName>
    <definedName name="_Ref116978936" localSheetId="3">'1.Requirements of Spec'!$D$108</definedName>
    <definedName name="_Ref116978937" localSheetId="3">'1.Requirements of Spec'!#REF!</definedName>
    <definedName name="_Ref116978939" localSheetId="3">'1.Requirements of Spec'!#REF!</definedName>
    <definedName name="_Ref419269376" localSheetId="3">'1.Requirements of Spec'!#REF!</definedName>
    <definedName name="_Ref419269376" localSheetId="4">'2. Experience'!#REF!</definedName>
    <definedName name="_Ref429756239" localSheetId="3">'1.Requirements of Spec'!#REF!</definedName>
    <definedName name="_Ref429756239" localSheetId="4">'2. Experience'!#REF!</definedName>
    <definedName name="_Ref429756240" localSheetId="3">'1.Requirements of Spec'!$E$51</definedName>
    <definedName name="_Ref429756240" localSheetId="4">'2. Experience'!#REF!</definedName>
    <definedName name="_Ref429756241" localSheetId="3">'1.Requirements of Spec'!#REF!</definedName>
    <definedName name="_Ref429756241" localSheetId="4">'2. Experience'!#REF!</definedName>
    <definedName name="_Toc149640947" localSheetId="3">'1.Requirements of Spec'!$D$106</definedName>
    <definedName name="_Toc414971165" localSheetId="1">'Evaluation Summary'!#REF!</definedName>
    <definedName name="_Toc426377555" localSheetId="3">'1.Requirements of Spec'!#REF!</definedName>
    <definedName name="_Toc426377555" localSheetId="4">'2. Experience'!#REF!</definedName>
    <definedName name="_Toc426377556" localSheetId="3">'1.Requirements of Spec'!#REF!</definedName>
    <definedName name="_Toc426377556" localSheetId="4">'2. Experience'!#REF!</definedName>
    <definedName name="_Toc426377557" localSheetId="3">'1.Requirements of Spec'!#REF!</definedName>
    <definedName name="_Toc426377557" localSheetId="4">'2. Experience'!#REF!</definedName>
    <definedName name="_Toc426377564" localSheetId="3">'1.Requirements of Spec'!#REF!</definedName>
    <definedName name="_Toc426377564" localSheetId="4">'2. Experience'!#REF!</definedName>
    <definedName name="_Toc426377572" localSheetId="3">'1.Requirements of Spec'!#REF!</definedName>
    <definedName name="_Toc426377572" localSheetId="4">'2. Experience'!#REF!</definedName>
    <definedName name="_Toc427314390" localSheetId="1">'Evaluation Summary'!#REF!</definedName>
    <definedName name="_Toc427314437" localSheetId="3">'1.Requirements of Spec'!#REF!</definedName>
    <definedName name="_Toc427314437" localSheetId="4">'2. Experience'!#REF!</definedName>
    <definedName name="_Toc427314438" localSheetId="3">'1.Requirements of Spec'!#REF!</definedName>
    <definedName name="_Toc427314438" localSheetId="4">'2. Experience'!#REF!</definedName>
    <definedName name="_Toc427314440" localSheetId="3">'1.Requirements of Spec'!#REF!</definedName>
    <definedName name="_Toc427314440" localSheetId="4">'2. Experience'!#REF!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5" i="4" l="1"/>
  <c r="L15" i="4"/>
  <c r="M14" i="4"/>
  <c r="L14" i="4"/>
  <c r="M13" i="4"/>
  <c r="L13" i="4"/>
  <c r="M12" i="4"/>
  <c r="L12" i="4"/>
  <c r="B3" i="9" l="1"/>
  <c r="M52" i="4"/>
  <c r="L52" i="4"/>
  <c r="C10" i="4"/>
  <c r="L19" i="4"/>
  <c r="L20" i="4"/>
  <c r="L21" i="4"/>
  <c r="L22" i="4"/>
  <c r="L24" i="4"/>
  <c r="L25" i="4"/>
  <c r="L26" i="4"/>
  <c r="L27" i="4"/>
  <c r="L29" i="4"/>
  <c r="L30" i="4"/>
  <c r="L31" i="4"/>
  <c r="L32" i="4"/>
  <c r="L34" i="4"/>
  <c r="L36" i="4"/>
  <c r="L37" i="4"/>
  <c r="L38" i="4"/>
  <c r="L39" i="4"/>
  <c r="L41" i="4"/>
  <c r="L42" i="4"/>
  <c r="L44" i="4"/>
  <c r="L45" i="4"/>
  <c r="L46" i="4"/>
  <c r="L47" i="4"/>
  <c r="L48" i="4"/>
  <c r="L49" i="4"/>
  <c r="L50" i="4"/>
  <c r="L54" i="4"/>
  <c r="L58" i="4"/>
  <c r="L62" i="4"/>
  <c r="L63" i="4"/>
  <c r="L68" i="4"/>
  <c r="L69" i="4"/>
  <c r="L70" i="4"/>
  <c r="L77" i="4"/>
  <c r="L78" i="4"/>
  <c r="L81" i="4"/>
  <c r="L82" i="4"/>
  <c r="L83" i="4"/>
  <c r="L88" i="4"/>
  <c r="L89" i="4"/>
  <c r="L90" i="4"/>
  <c r="L91" i="4"/>
  <c r="L92" i="4"/>
  <c r="L93" i="4"/>
  <c r="L94" i="4"/>
  <c r="L95" i="4"/>
  <c r="L96" i="4"/>
  <c r="L97" i="4"/>
  <c r="L99" i="4"/>
  <c r="L110" i="4"/>
  <c r="L111" i="4"/>
  <c r="L112" i="4"/>
  <c r="L113" i="4"/>
  <c r="F6" i="5" l="1"/>
  <c r="G6" i="4"/>
  <c r="C2" i="10"/>
  <c r="C3" i="10"/>
  <c r="C4" i="10"/>
  <c r="D3" i="4"/>
  <c r="D4" i="4"/>
  <c r="D5" i="4"/>
  <c r="C5" i="5"/>
  <c r="C4" i="5"/>
  <c r="C3" i="5"/>
  <c r="M110" i="4"/>
  <c r="M111" i="4"/>
  <c r="M112" i="4"/>
  <c r="M113" i="4"/>
  <c r="M81" i="4"/>
  <c r="M82" i="4"/>
  <c r="M83" i="4"/>
  <c r="M77" i="4"/>
  <c r="M78" i="4"/>
  <c r="M88" i="4"/>
  <c r="M89" i="4"/>
  <c r="M90" i="4"/>
  <c r="M91" i="4"/>
  <c r="M92" i="4"/>
  <c r="M93" i="4"/>
  <c r="M94" i="4"/>
  <c r="M95" i="4"/>
  <c r="M96" i="4"/>
  <c r="M97" i="4"/>
  <c r="M99" i="4"/>
  <c r="M36" i="4"/>
  <c r="M37" i="4"/>
  <c r="M34" i="4"/>
  <c r="M30" i="4"/>
  <c r="M31" i="4"/>
  <c r="M32" i="4"/>
  <c r="M63" i="4"/>
  <c r="M62" i="4"/>
  <c r="M54" i="4"/>
  <c r="M21" i="4"/>
  <c r="I15" i="5" l="1"/>
  <c r="I14" i="5"/>
  <c r="J14" i="5"/>
  <c r="J15" i="5"/>
  <c r="M68" i="4"/>
  <c r="M69" i="4"/>
  <c r="M19" i="4" l="1"/>
  <c r="M20" i="4"/>
  <c r="M22" i="4"/>
  <c r="M24" i="4"/>
  <c r="M25" i="4"/>
  <c r="M26" i="4"/>
  <c r="M27" i="4"/>
  <c r="M29" i="4"/>
  <c r="M38" i="4"/>
  <c r="M39" i="4"/>
  <c r="M41" i="4"/>
  <c r="M42" i="4"/>
  <c r="M43" i="4"/>
  <c r="M44" i="4"/>
  <c r="M45" i="4"/>
  <c r="M46" i="4"/>
  <c r="M47" i="4"/>
  <c r="M48" i="4"/>
  <c r="M49" i="4"/>
  <c r="M50" i="4"/>
  <c r="M58" i="4"/>
  <c r="M70" i="4"/>
  <c r="J13" i="5"/>
  <c r="J11" i="5"/>
  <c r="I13" i="5"/>
  <c r="I11" i="5"/>
  <c r="G4" i="4"/>
  <c r="B1" i="5"/>
  <c r="A1" i="5"/>
  <c r="G3" i="4" l="1"/>
  <c r="G5" i="4" s="1"/>
  <c r="D13" i="2" s="1"/>
  <c r="F4" i="5"/>
  <c r="F3" i="5"/>
  <c r="F5" i="5" l="1"/>
  <c r="D14" i="2" s="1"/>
  <c r="D15" i="2" s="1"/>
</calcChain>
</file>

<file path=xl/sharedStrings.xml><?xml version="1.0" encoding="utf-8"?>
<sst xmlns="http://schemas.openxmlformats.org/spreadsheetml/2006/main" count="627" uniqueCount="355">
  <si>
    <t>Introduction - Tenderers to read carefully</t>
  </si>
  <si>
    <t>Sheet: 1. Requirements of Spec</t>
  </si>
  <si>
    <t>General notes:</t>
  </si>
  <si>
    <t>Supplier:</t>
  </si>
  <si>
    <t>&lt;= Tenderer to insert name</t>
  </si>
  <si>
    <t>Evaluator:</t>
  </si>
  <si>
    <t>Date:</t>
  </si>
  <si>
    <t xml:space="preserve">Mandatory Technical Criteria </t>
  </si>
  <si>
    <t>Available</t>
  </si>
  <si>
    <t>Achieved</t>
  </si>
  <si>
    <t>Number</t>
  </si>
  <si>
    <t>Qualitative Technical Criteria Description</t>
  </si>
  <si>
    <t>Points Available</t>
  </si>
  <si>
    <t>Points Achieved</t>
  </si>
  <si>
    <t>Total</t>
  </si>
  <si>
    <t>.1</t>
  </si>
  <si>
    <t>Score</t>
  </si>
  <si>
    <t>Reference to Technical Specification / Tender Returnable</t>
  </si>
  <si>
    <t>Specification</t>
  </si>
  <si>
    <t>Schedule A</t>
  </si>
  <si>
    <r>
      <t xml:space="preserve">Further Justification / References
</t>
    </r>
    <r>
      <rPr>
        <b/>
        <sz val="10"/>
        <color rgb="FFFF0000"/>
        <rFont val="Arial"/>
        <family val="2"/>
      </rPr>
      <t>(Tenderer to complete, as required)</t>
    </r>
  </si>
  <si>
    <t>Assessment</t>
  </si>
  <si>
    <t>Assessment Comment</t>
  </si>
  <si>
    <t>Weight</t>
  </si>
  <si>
    <t>Comply</t>
  </si>
  <si>
    <t xml:space="preserve"> </t>
  </si>
  <si>
    <t>* Add more lines as required.</t>
  </si>
  <si>
    <t>Schedule B</t>
  </si>
  <si>
    <t xml:space="preserve">Assessment </t>
  </si>
  <si>
    <t>2.1</t>
  </si>
  <si>
    <t>Proof of previous related experience and company structure</t>
  </si>
  <si>
    <r>
      <t xml:space="preserve">To be provided in detail - </t>
    </r>
    <r>
      <rPr>
        <b/>
        <sz val="10"/>
        <color rgb="FFFF0000"/>
        <rFont val="Arial"/>
        <family val="2"/>
      </rPr>
      <t>this is a heavily weighted requirement, ensure enough detail is provided.</t>
    </r>
  </si>
  <si>
    <t xml:space="preserve">  ii. Customer contact information including contact person for projects above,</t>
  </si>
  <si>
    <t>General</t>
  </si>
  <si>
    <t>Years Experience</t>
  </si>
  <si>
    <t>Value and Size of Projects</t>
  </si>
  <si>
    <t>References</t>
  </si>
  <si>
    <t>Criteria</t>
  </si>
  <si>
    <t>0.Non-compliant (major deviation)</t>
  </si>
  <si>
    <t>0. None</t>
  </si>
  <si>
    <t>2.Partially compliant (major deviation, correctable)</t>
  </si>
  <si>
    <t>4.Partially compliant 
(minor deviation)</t>
  </si>
  <si>
    <t>5.Fully compliant</t>
  </si>
  <si>
    <t>Perform Complex Tasks / Projects</t>
  </si>
  <si>
    <t>1. Spec Weights</t>
  </si>
  <si>
    <t>Low immediate importance. Intent to comply tested.</t>
  </si>
  <si>
    <t>Important, but can't be proved at this stage and/or based on design from Eskom. Intent to comply tested.</t>
  </si>
  <si>
    <t>Very Important, but can't be proved at this stage and/or based on design from Eskom.  Intent to comply tested.</t>
  </si>
  <si>
    <t>Important and can be proved at this stage by means of training/evidence/documents</t>
  </si>
  <si>
    <t>Very important and can be proved at this stage by means of training/evidence/documents</t>
  </si>
  <si>
    <r>
      <t xml:space="preserve">Eskom evaluators will use </t>
    </r>
    <r>
      <rPr>
        <b/>
        <sz val="11"/>
        <color theme="1"/>
        <rFont val="Calibri"/>
        <family val="2"/>
        <scheme val="minor"/>
      </rPr>
      <t>blue-shaded</t>
    </r>
    <r>
      <rPr>
        <sz val="11"/>
        <color theme="1"/>
        <rFont val="Calibri"/>
        <family val="2"/>
        <scheme val="minor"/>
      </rPr>
      <t xml:space="preserve"> fields</t>
    </r>
  </si>
  <si>
    <t>The specific requirements of this tender is stipulated in the column labelled: Schedule A.</t>
  </si>
  <si>
    <t>Where appropriate, detail can be provided directly within the Schedule B column.</t>
  </si>
  <si>
    <t>Sheet: 0. Mandatory Requirements</t>
  </si>
  <si>
    <t>Requirements:</t>
  </si>
  <si>
    <t>Mandatory</t>
  </si>
  <si>
    <t>0. No</t>
  </si>
  <si>
    <t>1. Yes</t>
  </si>
  <si>
    <t>0. Spec Weights</t>
  </si>
  <si>
    <t>* If the tenderer has no deviations from the specification, this section should be left clear. However if deviations are not listed, full compliance will be assumed..</t>
  </si>
  <si>
    <t>2x LV (M-Block and E-Block buildings)</t>
  </si>
  <si>
    <t>Inverters</t>
  </si>
  <si>
    <t>PV Peak Capacity (DC)</t>
  </si>
  <si>
    <t>Battery Chemistry</t>
  </si>
  <si>
    <t>*Hybrid (PV and BESS integrated)</t>
  </si>
  <si>
    <t>Lithium iron phosphate (LiFePO4)</t>
  </si>
  <si>
    <t>Point of Generator Connection (PGC)</t>
  </si>
  <si>
    <t>Inverter Continuous AC Output, per PGC</t>
  </si>
  <si>
    <t>100 kW</t>
  </si>
  <si>
    <t>200 kWp Total, 100kW per PGC</t>
  </si>
  <si>
    <t>Battery Usable AC Storage Capacity, at OEM recommended DoD, per PGC</t>
  </si>
  <si>
    <t xml:space="preserve">70 kWh </t>
  </si>
  <si>
    <t>Battery Continuous Power Output, per PGC</t>
  </si>
  <si>
    <t>70 kW</t>
  </si>
  <si>
    <t>*Hybrid inverters with a single DC bus and single inverter step shall be utilised. This is to avoid any future whereby the complex's total PV and BESS inverters collectively surpasses the City of Cape Town's 1 MVA threshold, whereby a dedicated protected substation will be required.</t>
  </si>
  <si>
    <t>MODES OF OPERATION</t>
  </si>
  <si>
    <t>SYSTEM REQUIREMENTS</t>
  </si>
  <si>
    <t>The solution will support the following modes of operation, at each PGC:</t>
  </si>
  <si>
    <t>4.2.1</t>
  </si>
  <si>
    <t>Seamless and automatic islanding and synchronisation, to and from the grid in the event of an outage.</t>
  </si>
  <si>
    <t>4.2.2</t>
  </si>
  <si>
    <t>User-configurable prioritisation of PV energy production to either essential loads, or battery storage first, with the excess supplied to the other.</t>
  </si>
  <si>
    <t>4.2.3</t>
  </si>
  <si>
    <t>Support the feature to export any excess energy to the PGC's grid-facing connection, up to a specified power limit.</t>
  </si>
  <si>
    <t>4.2.4</t>
  </si>
  <si>
    <t>Support the option to utilise MV connected CTs at the complex's PUCs, to enable control of energy exports. This will not be implemented at this time, however the solution must support this, should it be required in the future.</t>
  </si>
  <si>
    <t>4.2.5</t>
  </si>
  <si>
    <t>Programmable behaviour to perform scheduled grid charge and discharges in a 24h period, using various setting setpoints and sensors / measurements. This and similar functions will allow for flexible peak-shaving schedules to be programmed, and in addition allow for:</t>
  </si>
  <si>
    <t>4.2.5.1</t>
  </si>
  <si>
    <t>Limiting the rate of discharge,</t>
  </si>
  <si>
    <t>4.2.5.2</t>
  </si>
  <si>
    <t>Setup of battery SOC limits to start and stop discharging at,</t>
  </si>
  <si>
    <t>4.2.5.3</t>
  </si>
  <si>
    <t>At least six programmable time-periods per day where different charge, discharge, thresholds, export enable / disable, and other settings can be automatically switched between, supporting a minute-resolution time setting,</t>
  </si>
  <si>
    <t>4.2.5.4</t>
  </si>
  <si>
    <t>Load shaving during times of peak demand or high TOU tariffs, up to 100% of the BESS' peak AC discharge rate, sustained for its full capacity.</t>
  </si>
  <si>
    <t>Introduction</t>
  </si>
  <si>
    <t>PROJECT BASELINE</t>
  </si>
  <si>
    <t>KEY DESIGN CONSTRAINTS</t>
  </si>
  <si>
    <t>4.3.1</t>
  </si>
  <si>
    <t>All PGCs and PUCs will be at three (3) phases.</t>
  </si>
  <si>
    <t>4.3.2</t>
  </si>
  <si>
    <t>The solution shall support a 100% unbalanced load.</t>
  </si>
  <si>
    <t>4.3.8</t>
  </si>
  <si>
    <t>All outdoor equipment shall be suitably rated for exposure to UV rays and highly corrosive conditions (e.g. rated / protected against rust). Where required, equipment shall be located to maximise protection against such elements and may necessitate dedicated covers.</t>
  </si>
  <si>
    <t>4.3.9</t>
  </si>
  <si>
    <t>All outdoor inverter and battery installations shall be protected by a lockable wire mesh security cage, suitably treated for a highly corrosive environment. This cage shall fully enclose the area, whilst allowing for all O&amp;M activities to occur unobstructed and with no added risks.</t>
  </si>
  <si>
    <t>4.4.2</t>
  </si>
  <si>
    <t>Only equipment approved by the City of Cape Town shall be used (where required).</t>
  </si>
  <si>
    <t>STATUTORY, REGULATORY AND MUNICIPAL</t>
  </si>
  <si>
    <t>4.5.1</t>
  </si>
  <si>
    <t>Crystalline silicon (c-Si) based PV modules shall be used.</t>
  </si>
  <si>
    <t>4.5.4</t>
  </si>
  <si>
    <t>To ensure efficient use of space, module efficiencies shall be at least 19% at a Standard Test Condition (STC) of irradiance 1000 W/m2, spectrum AM 1.5 and cell temperature of 25°C.</t>
  </si>
  <si>
    <t>4.5.7</t>
  </si>
  <si>
    <t>Within the first year, the actual output power of PV modules shall be within 3% of its rated capacity.</t>
  </si>
  <si>
    <t>4.5.8</t>
  </si>
  <si>
    <t>Modules shall not decline in output power by more than 0.8% per year from year 2 to 20, this shall be warranted by the OEM.</t>
  </si>
  <si>
    <t>PHOTOVOLTAIC MODULES</t>
  </si>
  <si>
    <t>Value</t>
  </si>
  <si>
    <t>4.1.1 Primary metrics:</t>
  </si>
  <si>
    <t>Technical Evaluation Results</t>
  </si>
  <si>
    <t>4.6.5</t>
  </si>
  <si>
    <t>Inverters shall support communication to external data-loggers using Modbus TCP, or Modbus RTU over TCP for real time data transmission. As such, an Ethernet network interface shall be provided.</t>
  </si>
  <si>
    <t>4.6.6</t>
  </si>
  <si>
    <t>Inverters shall support a dedicated generator input, capable of accepting the inverter's full rated continuous power output. This input shall also support the charging of batteries.</t>
  </si>
  <si>
    <t>4.7.1</t>
  </si>
  <si>
    <t>AC LV cabling supporting at least 500 A shall be installed from each PGC to the inverters (grid-input).</t>
  </si>
  <si>
    <t>4.7.2</t>
  </si>
  <si>
    <t>AC LV cabling supporting at least 500 A shall be installed from each inverter load / essential supply output to its respective PGC (load / essential -output).</t>
  </si>
  <si>
    <t>4.7.5</t>
  </si>
  <si>
    <t>Inverters will have both a DC disconnect, and AC disconnect switch (or multiples thereof) for isolation and maintenance purposes.</t>
  </si>
  <si>
    <t>4.7.6</t>
  </si>
  <si>
    <t>A 500A (or larger) three phase AC changeover / bypass shall be included for each PGC. This shall be installed within either the outdoor distribution boards, or existing building's board.</t>
  </si>
  <si>
    <t>4.7.10</t>
  </si>
  <si>
    <t>4.7.11</t>
  </si>
  <si>
    <t>4.7.12</t>
  </si>
  <si>
    <t>INVERTERS</t>
  </si>
  <si>
    <t>AC LV RETICULATION, COMMS &amp; OUTDOOR DB(S)</t>
  </si>
  <si>
    <t>Deviation Schedule for 240-170000103 - Lithium Iron Phosphate Batteries Standard</t>
  </si>
  <si>
    <t>4.9.2</t>
  </si>
  <si>
    <t>LFP batteries will comply with Eskom standard 240-170000103 - Lithium Iron Phosphate Batteries Standard. A completed schedule B shall be returned as part of the tender package.</t>
  </si>
  <si>
    <t>4.9.3</t>
  </si>
  <si>
    <t>All unspecified schedule A options of 240-170000103 shall be as per the intended application, as per the tenderer's proposal. Deviations to this shall be clearly noted by the tenderer, with special care taken to highlight differences between the design options.</t>
  </si>
  <si>
    <t>4.9.12</t>
  </si>
  <si>
    <t>The battery BMS and Controllers shall support communication to external data-loggers using Modbus TCP, or Modbus RTU over TCP for real time data transmission. As such, a network interface shall be provided.</t>
  </si>
  <si>
    <t>BATTERY STORAGE</t>
  </si>
  <si>
    <t>Specify</t>
  </si>
  <si>
    <t xml:space="preserve">4.11 </t>
  </si>
  <si>
    <t>SYSTEM EFFICIENCIES</t>
  </si>
  <si>
    <t>4.12.2</t>
  </si>
  <si>
    <t>Two statistical meters will be installed for each PGC, one on the grid and one on the load/essential side. As such four meters will be required in total.</t>
  </si>
  <si>
    <t xml:space="preserve">4.12 </t>
  </si>
  <si>
    <t>ENERGY METERING</t>
  </si>
  <si>
    <t xml:space="preserve">4.13 </t>
  </si>
  <si>
    <t>SAFETY</t>
  </si>
  <si>
    <t>4.15.1</t>
  </si>
  <si>
    <t xml:space="preserve">An HTML5-based webserver supervisory, control and data acquisition (SCADA) system will be provided, allowing for full visibility, setting changes and control of the system. </t>
  </si>
  <si>
    <t>4.15.6</t>
  </si>
  <si>
    <t>All equipment will be monitored and controlled through the SCADA system, inclusive of inverters, chargers, battery BMS and controllers, monitoring, and management systems.</t>
  </si>
  <si>
    <t xml:space="preserve">4.15 </t>
  </si>
  <si>
    <t>MONITORING, CONTROL &amp; INSTRUMENTATION (SCADA)</t>
  </si>
  <si>
    <t xml:space="preserve">4.16 </t>
  </si>
  <si>
    <t>SCADA HARDWARE</t>
  </si>
  <si>
    <t xml:space="preserve">A meteorological system providing climatic data shall be provided and include: </t>
  </si>
  <si>
    <t>4.18.1</t>
  </si>
  <si>
    <t>1 x high-accuracy calibrated solar reference cells installed per module tilt and orientation. The cell will have the same technology and type as the installed PV modules and installed at the centre of the PV array. The calibration of the reference cell must perform according to IEC 60904-2: Photovoltaic device - Part 2: Requirements for reference solar devices.</t>
  </si>
  <si>
    <t>4.18.2</t>
  </si>
  <si>
    <t>1 x shielded ventilated thermocouple installed at the centre of the PV array to measure the ambient temperature with a measurement accuracy of ±1°C (Pt 100 class B according to IEC 60751).</t>
  </si>
  <si>
    <t>4.18.3</t>
  </si>
  <si>
    <t>1 x thermal sensor installed at the back sheet of the PV module, centre to the PV array to measure module surface temperature with a measurement resolution up to ± 1°C (Pt 100 class B according to IEC 60751).</t>
  </si>
  <si>
    <t xml:space="preserve">4.18 </t>
  </si>
  <si>
    <t>METEOROLOGICAL INSTRUMENTATION</t>
  </si>
  <si>
    <t>5.</t>
  </si>
  <si>
    <t>CODES AND STANDARDS</t>
  </si>
  <si>
    <t xml:space="preserve">6. </t>
  </si>
  <si>
    <t>SITE DESCRIPTION</t>
  </si>
  <si>
    <t>7.</t>
  </si>
  <si>
    <t>WARRANTIES</t>
  </si>
  <si>
    <t xml:space="preserve">7.1 </t>
  </si>
  <si>
    <t>BASE AND RELATED WARRANTIES</t>
  </si>
  <si>
    <t>7.1.2</t>
  </si>
  <si>
    <t>The solution shall be offered with a 2-year base warranty where the Tenderer warrants Eskom that the furnished equipment and materials and the completed project are fit for the purpose of producing and storing electricity in accordance with the requirements and are free from defects in workmanship and materials.</t>
  </si>
  <si>
    <t>7.1.4</t>
  </si>
  <si>
    <t>A workmanship warranty of minimum of 5-years shall be provided, with the Contractor responsible for addressing and rectifying any defects or issues related to the installation within this period.</t>
  </si>
  <si>
    <t xml:space="preserve">7.2 </t>
  </si>
  <si>
    <t>PERFORMANCE WARRANTY</t>
  </si>
  <si>
    <t>7.2.1</t>
  </si>
  <si>
    <t>Performance warrantees guarantee aspects of the system's operation such as capacity (power and energy), availability and efficiency for the duration of the performance warranty period which should be guaranteed as per the requirements.</t>
  </si>
  <si>
    <t>7.2.2</t>
  </si>
  <si>
    <t>The intended and permissible use of the equipment installed shall be clearly described to avoid disputes on warranty, particularly when the utilisation of a particular system has been changed from initial intent.</t>
  </si>
  <si>
    <t>7.2.3</t>
  </si>
  <si>
    <t>Under the capacity warranty, the contractor shall guarantee that the solution is able to deliver the minimum power and energy capacities as specified in the requirements, with degrading factors not exceeding those directly specified, or indirectly through references to normative standards.</t>
  </si>
  <si>
    <t>7.2.4</t>
  </si>
  <si>
    <t>Under the availability warranty, the contractor shall specify the minimum availability of their solution. This shall be calculated as the weighted peak power output of units out of service, with respect to the overall installed capacity, over the different time periods. An availability warranty of at least 98% shall be provided.</t>
  </si>
  <si>
    <t xml:space="preserve">8. </t>
  </si>
  <si>
    <t>SCOPE OF WORK</t>
  </si>
  <si>
    <t xml:space="preserve">8.1 </t>
  </si>
  <si>
    <t>TENDERING PHASE</t>
  </si>
  <si>
    <t>Tendered proposals shall include the following technical documentation:</t>
  </si>
  <si>
    <t>8.1.1</t>
  </si>
  <si>
    <t>Completed technical evaluation criteria.</t>
  </si>
  <si>
    <t>8.1.2</t>
  </si>
  <si>
    <t>Preliminary design package for review. This shall include relevant power, capacity, etc. calculations of all major electrical equipment, inclusive of the inverters, batteries, AC and DC cabling.</t>
  </si>
  <si>
    <t>8.1.3</t>
  </si>
  <si>
    <t>BOM (Bill of Materials), to include detail of individual inverters, BESS / batteries, PV modules, integration equipment, SCADA, metering, major cable, structural works, etc.</t>
  </si>
  <si>
    <t>8.1.4</t>
  </si>
  <si>
    <t>BESS specifications, including the minimum guaranteed usable capacity at its DC interface and cycle lifetime with recommended DoD.</t>
  </si>
  <si>
    <t>8.1.5</t>
  </si>
  <si>
    <t>Calculated solar DC and AC peak power capabilities, per PGC.</t>
  </si>
  <si>
    <t>8.1.6</t>
  </si>
  <si>
    <t>Preliminary power network diagram of the microgrid system.</t>
  </si>
  <si>
    <t>8.1.7</t>
  </si>
  <si>
    <t>Preliminary logic diagrams of the control systems.</t>
  </si>
  <si>
    <t>8.1.8</t>
  </si>
  <si>
    <t>Preliminary Communication network diagram, including a typical SCADA data/points list.</t>
  </si>
  <si>
    <t>8.1.9</t>
  </si>
  <si>
    <t>Basic project schedule, from contract signing to handover.</t>
  </si>
  <si>
    <t>8.1.10</t>
  </si>
  <si>
    <t>Details of how each of the modes of operations are achieved by the solution.</t>
  </si>
  <si>
    <t>8.1.11</t>
  </si>
  <si>
    <t>Detail of any risks and necessary mitigations that the tenderer has identified.</t>
  </si>
  <si>
    <t>8.1.12</t>
  </si>
  <si>
    <t>All other documentation as required by the tender.</t>
  </si>
  <si>
    <t>8.1.13</t>
  </si>
  <si>
    <t>List of spares &amp; quantities that should be kept by Eskom (Tenderer to include failure calculations, based on MTBF of equivalent).</t>
  </si>
  <si>
    <t>3.2</t>
  </si>
  <si>
    <t>Further Justification / References</t>
  </si>
  <si>
    <t>Specify deviations in sheet 3</t>
  </si>
  <si>
    <t>Comply &amp; specify permissible use.</t>
  </si>
  <si>
    <t>Complete the deviation schedule included within this sheet (Sheet 3).</t>
  </si>
  <si>
    <t>Tender Returnable</t>
  </si>
  <si>
    <t xml:space="preserve">8.2 </t>
  </si>
  <si>
    <t>ENGINEERING &amp; DESIGN</t>
  </si>
  <si>
    <t>110mm HDPE Ducts shall be installed alongside the new LV cabling to provide for current and future communication between each PGC and its outdoor equipment. A draw-wire shall be left within the ducts to aid in future communication cabling.</t>
  </si>
  <si>
    <t>Within the 110mm HDPE pipes, a 10-pair or bigger signalling cable shall be provided between each set of outdoor generation equipment and respective PGC. I.e. two cables will be required. The supplied cables shall be suitably rated for the installation environment. At each end the cable shall be labelled and terminated onto suitable terminals. This cable shall support future low bandwidth communication (e.g. RS-485) as well as direct contactor operating (minimum 230Vac @ 10A).</t>
  </si>
  <si>
    <t>4.7.12	A 12-core multimode cable shall be provided between each set of outdoor generation equipment and the M-Block Server Room, i.e. two cables will be required. Furthermore, dedicated 32/26mm (outer/inner diameter) HDPE pipes shall be installed. The supplied cables shall be suitably rated for the installation environment.</t>
  </si>
  <si>
    <t xml:space="preserve">8.3 </t>
  </si>
  <si>
    <t>EXECUTION</t>
  </si>
  <si>
    <t xml:space="preserve">8.4 </t>
  </si>
  <si>
    <t>SITE ACCEPTANCE TESTING</t>
  </si>
  <si>
    <t>Indicate intent to comply</t>
  </si>
  <si>
    <t xml:space="preserve">8.6 </t>
  </si>
  <si>
    <t xml:space="preserve">SPARES </t>
  </si>
  <si>
    <t>8.6.1</t>
  </si>
  <si>
    <t>In addition to the spares list required in section 8.1.13, the following spares shall be supplied by the Contractor to Eskom:</t>
  </si>
  <si>
    <t>8.6.1.1</t>
  </si>
  <si>
    <t>5x Solar panel, per type/size installed,</t>
  </si>
  <si>
    <t>8.6.1.2</t>
  </si>
  <si>
    <t>2x Battery fuses (if fuses are utilised),</t>
  </si>
  <si>
    <t>8.6.1.3</t>
  </si>
  <si>
    <t>10%+1 of the installed PV fuses (if fuses are utilised),</t>
  </si>
  <si>
    <t>8.6.1.4</t>
  </si>
  <si>
    <t>10%+1 of the installed solar SPDs (DC).</t>
  </si>
  <si>
    <t>Comply, specify anticipated spares</t>
  </si>
  <si>
    <t xml:space="preserve">9.1 </t>
  </si>
  <si>
    <t>PREVENTATIVE/SCHEDULED MAINTENANCE</t>
  </si>
  <si>
    <t xml:space="preserve">9.2 </t>
  </si>
  <si>
    <t>CORRECTIVE MAINTENANCE</t>
  </si>
  <si>
    <t xml:space="preserve">9.3 </t>
  </si>
  <si>
    <t xml:space="preserve">REPORTS  </t>
  </si>
  <si>
    <t>Section score</t>
  </si>
  <si>
    <r>
      <t xml:space="preserve">Tenderer to complete all </t>
    </r>
    <r>
      <rPr>
        <b/>
        <sz val="11"/>
        <color theme="1"/>
        <rFont val="Calibri"/>
        <family val="2"/>
        <scheme val="minor"/>
      </rPr>
      <t>orange-shaded</t>
    </r>
    <r>
      <rPr>
        <sz val="11"/>
        <color theme="1"/>
        <rFont val="Calibri"/>
        <family val="2"/>
        <scheme val="minor"/>
      </rPr>
      <t xml:space="preserve"> fields</t>
    </r>
  </si>
  <si>
    <r>
      <t xml:space="preserve">Eskom evaluators will use </t>
    </r>
    <r>
      <rPr>
        <b/>
        <sz val="11"/>
        <color theme="1"/>
        <rFont val="Calibri"/>
        <family val="2"/>
        <scheme val="minor"/>
      </rPr>
      <t>blue-shaded</t>
    </r>
    <r>
      <rPr>
        <sz val="11"/>
        <color theme="1"/>
        <rFont val="Calibri"/>
        <family val="2"/>
        <scheme val="minor"/>
      </rPr>
      <t xml:space="preserve"> fields</t>
    </r>
  </si>
  <si>
    <t>Sheet: 3. Deviations</t>
  </si>
  <si>
    <t>Sheet: 2. Experience</t>
  </si>
  <si>
    <t>Percentage of Total</t>
  </si>
  <si>
    <t>Section Weighting %</t>
  </si>
  <si>
    <r>
      <t xml:space="preserve">List of </t>
    </r>
    <r>
      <rPr>
        <b/>
        <u/>
        <sz val="10"/>
        <color theme="1"/>
        <rFont val="Arial"/>
        <family val="2"/>
      </rPr>
      <t>similar</t>
    </r>
    <r>
      <rPr>
        <b/>
        <sz val="10"/>
        <color theme="1"/>
        <rFont val="Arial"/>
        <family val="2"/>
      </rPr>
      <t xml:space="preserve"> (relevant) installations projects showing:</t>
    </r>
  </si>
  <si>
    <t>A</t>
  </si>
  <si>
    <t>B</t>
  </si>
  <si>
    <t>Section</t>
  </si>
  <si>
    <t>CVs &amp; Previous related experience</t>
  </si>
  <si>
    <r>
      <t xml:space="preserve">CVs with related experience / competencies for </t>
    </r>
    <r>
      <rPr>
        <u/>
        <sz val="10"/>
        <color theme="1"/>
        <rFont val="Arial"/>
        <family val="2"/>
      </rPr>
      <t>three or more</t>
    </r>
    <r>
      <rPr>
        <sz val="10"/>
        <color theme="1"/>
        <rFont val="Arial"/>
        <family val="2"/>
      </rPr>
      <t xml:space="preserve"> of the company's most experienced staff, in relation to the scope of this project. Ensure the CVs submitted address the design, execution (installation &amp; commissioning), and maintenance experience.</t>
    </r>
  </si>
  <si>
    <r>
      <t xml:space="preserve">Provide CV with years of experience per staff member, indicating the specific experience of each member as required.
</t>
    </r>
    <r>
      <rPr>
        <b/>
        <sz val="10"/>
        <color rgb="FFFF0000"/>
        <rFont val="Arial"/>
        <family val="2"/>
      </rPr>
      <t>This is a heavily weighted requirement, ensure enough detail is provided.</t>
    </r>
  </si>
  <si>
    <t>0. Less than 1 year on average, for all competencies</t>
  </si>
  <si>
    <t>2. Less than 2 years on average, for all competencies</t>
  </si>
  <si>
    <t>4. Less than 2-3 years on average, for all competencies</t>
  </si>
  <si>
    <t>5. More than 3 years on average, for all competencies</t>
  </si>
  <si>
    <r>
      <t xml:space="preserve">  i. Value (Rands) and size (in PV peak kW and Battery kWh) of at least three (3) of the largest projects completed in the last </t>
    </r>
    <r>
      <rPr>
        <u/>
        <sz val="10"/>
        <color theme="1"/>
        <rFont val="Arial"/>
        <family val="2"/>
      </rPr>
      <t>two years</t>
    </r>
    <r>
      <rPr>
        <sz val="10"/>
        <color theme="1"/>
        <rFont val="Arial"/>
        <family val="2"/>
      </rPr>
      <t>. Projects provided shall include both PV and Battery storage, enabling a microgrid.</t>
    </r>
  </si>
  <si>
    <t>2. R3million or more, 200kW PV, and 150kWh storage (on average)</t>
  </si>
  <si>
    <t>2. Less than R3million, 120kW PV, and 120kWh storage (on average)</t>
  </si>
  <si>
    <t>2. Less than R1million, 50kW PV, and 50kWh storage (on average)</t>
  </si>
  <si>
    <t>5. No risks identified, and/or customers satisfied</t>
  </si>
  <si>
    <t>0. Major risks, and/or customers dissatisfied on average</t>
  </si>
  <si>
    <t>2. Significant risks identified, and/or customers not fully satisfied  on average</t>
  </si>
  <si>
    <t>4. Minimal risks identified, and/or customers mostly satisfied on average</t>
  </si>
  <si>
    <t>To be provided. Eskom may contact the customer based on risks otherwise identified. Full points will be scored if references are not contacted and/or no risks otherwise has been noted.</t>
  </si>
  <si>
    <t xml:space="preserve">  iii. Complexity of project: For projects completed in the last two years, provide information on experience with:
- Hybrid inverters
- Large scale commercial solar arrays (&gt;100kW)
- Enabling of the different "Modes of operations" as required
- SCADA and control systems
- Training provided as per this project's scope</t>
  </si>
  <si>
    <t>0. Minimal to no experience on listed area</t>
  </si>
  <si>
    <t>2. Basic experience on listed area, lacking key areas</t>
  </si>
  <si>
    <t>5. Excellent experience on all listed areas, for all projects</t>
  </si>
  <si>
    <t>4. Intermediate experience, has good experience in all listed areas, for most projects</t>
  </si>
  <si>
    <t>Technical Returnables</t>
  </si>
  <si>
    <t>This document</t>
  </si>
  <si>
    <t>Continue on the next sheet….........</t>
  </si>
  <si>
    <t>2. Completed AB schedule contained in 240-170000103 - Lithium Iron Phosphate Batteries Standard (pg. 18-21)</t>
  </si>
  <si>
    <r>
      <t xml:space="preserve">These sections are </t>
    </r>
    <r>
      <rPr>
        <b/>
        <sz val="11"/>
        <color rgb="FFFF0000"/>
        <rFont val="Calibri"/>
        <family val="2"/>
        <scheme val="minor"/>
      </rPr>
      <t>heavily weighted.</t>
    </r>
  </si>
  <si>
    <t>Functional Evaluation Criteria</t>
  </si>
  <si>
    <t>Noteworthy Risks and Deviations identified:</t>
  </si>
  <si>
    <t>Recommendation:</t>
  </si>
  <si>
    <t>1. Requirements of 34-127T</t>
  </si>
  <si>
    <t>Requirements of 34-127T</t>
  </si>
  <si>
    <t>NB: Section minimum pass-rate 70%</t>
  </si>
  <si>
    <r>
      <t>2. Experience [</t>
    </r>
    <r>
      <rPr>
        <sz val="10"/>
        <color rgb="FFFF0000"/>
        <rFont val="Arial"/>
        <family val="2"/>
      </rPr>
      <t>section minimum pass-rate: 70%</t>
    </r>
    <r>
      <rPr>
        <sz val="10"/>
        <color theme="1"/>
        <rFont val="Arial"/>
        <family val="2"/>
      </rPr>
      <t>]</t>
    </r>
  </si>
  <si>
    <t>Justification required from Tenderer:</t>
  </si>
  <si>
    <t>Comply &amp; specify efficiency. Provide PV panel datasheets as justification.</t>
  </si>
  <si>
    <r>
      <t xml:space="preserve">1. Technical Evaluation (this Excel). </t>
    </r>
    <r>
      <rPr>
        <u/>
        <sz val="11"/>
        <color theme="1"/>
        <rFont val="Calibri"/>
        <family val="2"/>
        <scheme val="minor"/>
      </rPr>
      <t>All sheets</t>
    </r>
    <r>
      <rPr>
        <sz val="11"/>
        <color theme="1"/>
        <rFont val="Calibri"/>
        <family val="2"/>
        <scheme val="minor"/>
      </rPr>
      <t xml:space="preserve"> recommended to be fully completed, and all justification &amp; references provided, as required.</t>
    </r>
  </si>
  <si>
    <t>Deviation Schedule for 34-127T</t>
  </si>
  <si>
    <r>
      <rPr>
        <b/>
        <sz val="10"/>
        <color rgb="FFFF0000"/>
        <rFont val="Arial"/>
        <family val="2"/>
      </rPr>
      <t>Tender Returnable:</t>
    </r>
    <r>
      <rPr>
        <sz val="10"/>
        <color rgb="FFFF0000"/>
        <rFont val="Arial"/>
        <family val="2"/>
      </rPr>
      <t xml:space="preserve">
Tenderer to complete Schedule B of 240-170000103. See pages 18-21.</t>
    </r>
  </si>
  <si>
    <t>Tenderer to submit this document with the submission.</t>
  </si>
  <si>
    <t>All</t>
  </si>
  <si>
    <t xml:space="preserve">8.5 </t>
  </si>
  <si>
    <t>TRAINING</t>
  </si>
  <si>
    <t>Tenderer: Provide CVs requested.</t>
  </si>
  <si>
    <t>Tenderer: Provide info requested.</t>
  </si>
  <si>
    <r>
      <t>Tenderers are encouraged to state their compliance to each requirement in Schedule B (</t>
    </r>
    <r>
      <rPr>
        <b/>
        <sz val="11"/>
        <color theme="1"/>
        <rFont val="Calibri"/>
        <family val="2"/>
        <scheme val="minor"/>
      </rPr>
      <t>orange-shaded</t>
    </r>
    <r>
      <rPr>
        <sz val="11"/>
        <color theme="1"/>
        <rFont val="Calibri"/>
        <family val="2"/>
        <scheme val="minor"/>
      </rPr>
      <t xml:space="preserve"> fields).</t>
    </r>
  </si>
  <si>
    <r>
      <t>Tenderer are encouraged state their compliance to each requirement in Schedule B (</t>
    </r>
    <r>
      <rPr>
        <b/>
        <sz val="11"/>
        <color theme="1"/>
        <rFont val="Calibri"/>
        <family val="2"/>
        <scheme val="minor"/>
      </rPr>
      <t>orange-shaded</t>
    </r>
    <r>
      <rPr>
        <sz val="11"/>
        <color theme="1"/>
        <rFont val="Calibri"/>
        <family val="2"/>
        <scheme val="minor"/>
      </rPr>
      <t xml:space="preserve"> fields).</t>
    </r>
  </si>
  <si>
    <t>By not providing satisfactory detail, the tenderer risks being penalised during Eskom's evaluation.</t>
  </si>
  <si>
    <t>Compliance to Eskom URS 34-127T: "User Requirement Specification for a Microgrid at Eskom’s Brackenfell Complex: M-Block Carports" will be determined in this section.</t>
  </si>
  <si>
    <t>Tenderer to list all deviations for the standards referenced.
This is an assessment of non-compliance and potential risks with the submission. Tenderers should be aware that the evaluation process will assess the acceptability of project deviations and risks, with recommendations presented to governance committees for review, and acceptance or not.</t>
  </si>
  <si>
    <t>Any deviations to this specification (34-127T) not detailed in Schedule B above, shall be listed as a deviation in sheet "3. Deviations".</t>
  </si>
  <si>
    <r>
      <t>How to complete:</t>
    </r>
    <r>
      <rPr>
        <b/>
        <sz val="12"/>
        <color rgb="FFFF0000"/>
        <rFont val="Calibri"/>
        <family val="2"/>
        <scheme val="minor"/>
      </rPr>
      <t xml:space="preserve"> Tenderer to list all deviations, i.e. requirements of the standards they will not fully comply with. All deviations must be accompanied by a justification and/or references (e.g. documents / specification, etc.).
Requirements fully compliant with (without alternation), do not require the tenderer to note any deviation.</t>
    </r>
    <r>
      <rPr>
        <b/>
        <sz val="12"/>
        <color theme="1"/>
        <rFont val="Calibri"/>
        <family val="2"/>
        <scheme val="minor"/>
      </rPr>
      <t xml:space="preserve">
***if deviations are not listed, full compliance will be assumed..</t>
    </r>
  </si>
  <si>
    <r>
      <t xml:space="preserve">Tenderers are encouraged to complete all </t>
    </r>
    <r>
      <rPr>
        <b/>
        <sz val="11"/>
        <color theme="1"/>
        <rFont val="Calibri"/>
        <family val="2"/>
        <scheme val="minor"/>
      </rPr>
      <t>orange-shaded</t>
    </r>
    <r>
      <rPr>
        <sz val="11"/>
        <color theme="1"/>
        <rFont val="Calibri"/>
        <family val="2"/>
        <scheme val="minor"/>
      </rPr>
      <t xml:space="preserve"> fields</t>
    </r>
  </si>
  <si>
    <r>
      <t xml:space="preserve">Compliance will be determined by means of a clause-by-clause evaluation, as well as a deviation schedule for all clauses not explicitly listed. </t>
    </r>
    <r>
      <rPr>
        <b/>
        <sz val="11"/>
        <color theme="1"/>
        <rFont val="Calibri"/>
        <family val="2"/>
        <scheme val="minor"/>
      </rPr>
      <t>Although not compulsory, its recommended to complete the B-schedules with references (sheets 1-3)</t>
    </r>
  </si>
  <si>
    <r>
      <t xml:space="preserve">Tenderers are encouraged to complete all questions &amp; B-schedule columns, and </t>
    </r>
    <r>
      <rPr>
        <b/>
        <sz val="11"/>
        <rFont val="Calibri"/>
        <family val="2"/>
        <scheme val="minor"/>
      </rPr>
      <t>provide all references to supporting documentation</t>
    </r>
    <r>
      <rPr>
        <sz val="11"/>
        <rFont val="Calibri"/>
        <family val="2"/>
        <scheme val="minor"/>
      </rPr>
      <t>. Note: Completing "Tenderers Response" and B-schedule columns are not mandatory (orange-shaded fields), however if not completed, evaluators will use other submitted documents to ascertain the level of compliance.</t>
    </r>
  </si>
  <si>
    <t>Schedule A may require specific information to be provided by the tenderer. Where allowed or appropriate, this may be provided as text directly in the column labelled: Schedule B. Should further supporting information be required, this shall be provided separately (i.e. attached) and preferably referred to from Schedule B.</t>
  </si>
  <si>
    <t>Where required, additional documentation must be provided. Tenderers are encouraged to add suitable references (e.g. "See File XYZ attached") to the Schedule B.</t>
  </si>
  <si>
    <r>
      <t xml:space="preserve">Tenderer's response
</t>
    </r>
    <r>
      <rPr>
        <b/>
        <sz val="11"/>
        <color rgb="FFFF0000"/>
        <rFont val="Calibri"/>
        <family val="2"/>
        <scheme val="minor"/>
      </rPr>
      <t>Completion encouraged (not mandatory)</t>
    </r>
  </si>
  <si>
    <r>
      <t xml:space="preserve">Justification / References
</t>
    </r>
    <r>
      <rPr>
        <b/>
        <sz val="11"/>
        <color rgb="FFFF0000"/>
        <rFont val="Calibri"/>
        <family val="2"/>
        <scheme val="minor"/>
      </rPr>
      <t>Completion encouraged (not mandatory)</t>
    </r>
  </si>
  <si>
    <r>
      <t xml:space="preserve">This section evaluates key sections of the user requirement specification 34-127T. Note that </t>
    </r>
    <r>
      <rPr>
        <b/>
        <u/>
        <sz val="16"/>
        <color rgb="FFFF0000"/>
        <rFont val="Calibri"/>
        <family val="2"/>
        <scheme val="minor"/>
      </rPr>
      <t>all sections of 34-127T are applicable</t>
    </r>
    <r>
      <rPr>
        <b/>
        <sz val="16"/>
        <color rgb="FFFF0000"/>
        <rFont val="Calibri"/>
        <family val="2"/>
        <scheme val="minor"/>
      </rPr>
      <t xml:space="preserve"> to the final solution, whether measured here or not.</t>
    </r>
  </si>
  <si>
    <r>
      <t xml:space="preserve">Schedule B
</t>
    </r>
    <r>
      <rPr>
        <b/>
        <sz val="10"/>
        <color rgb="FFFF0000"/>
        <rFont val="Arial"/>
        <family val="2"/>
      </rPr>
      <t>(Tenderer encouraged to complete below, based on Specification and Schedule A (not mandatory))</t>
    </r>
  </si>
  <si>
    <t>Items for which Schedule A requires only "Comply", the tenderer may only state their compliance, i.e. "Comply", "Do Not Comply", or "Partially Comply" (and provide reasons for not/partially complying). Evaluators will use the B-schedule responses (if completed) along with the tenderer's full submission to ascertain compliance.</t>
  </si>
  <si>
    <r>
      <t xml:space="preserve">Deviation
</t>
    </r>
    <r>
      <rPr>
        <b/>
        <sz val="10"/>
        <color rgb="FFFF0000"/>
        <rFont val="Arial"/>
        <family val="2"/>
      </rPr>
      <t>(Tenderer to complete, as required)</t>
    </r>
  </si>
  <si>
    <r>
      <t xml:space="preserve">The following section details the Technical Evaluation process to be followed.
It is imperative that tenderers familiarise themselves with this and direct any questions as early as possible to the commercial representative for this tender.
Scoring for all evaluations will be conducted as per sheet: </t>
    </r>
    <r>
      <rPr>
        <b/>
        <sz val="11"/>
        <color theme="1"/>
        <rFont val="Calibri"/>
        <family val="2"/>
        <scheme val="minor"/>
      </rPr>
      <t>Scoring Lookup</t>
    </r>
    <r>
      <rPr>
        <sz val="11"/>
        <color theme="1"/>
        <rFont val="Calibri"/>
        <family val="2"/>
        <scheme val="minor"/>
      </rPr>
      <t xml:space="preserve">
</t>
    </r>
    <r>
      <rPr>
        <b/>
        <sz val="11"/>
        <color rgb="FFFF0000"/>
        <rFont val="Calibri"/>
        <family val="2"/>
        <scheme val="minor"/>
      </rPr>
      <t>Important: It is not compulsory to complete the orange-shaded "Tenderer's response" / "B-schedule" columns in any of these sheets. However these will assist the evaluators in confirming compliance.</t>
    </r>
    <r>
      <rPr>
        <sz val="11"/>
        <color theme="1"/>
        <rFont val="Calibri"/>
        <family val="2"/>
        <scheme val="minor"/>
      </rPr>
      <t xml:space="preserve"> </t>
    </r>
    <r>
      <rPr>
        <b/>
        <sz val="11"/>
        <color rgb="FFFF0000"/>
        <rFont val="Calibri"/>
        <family val="2"/>
        <scheme val="minor"/>
      </rPr>
      <t>Tender submissions must however confirm / detail how they meet all requirements.</t>
    </r>
  </si>
  <si>
    <t>Tenderer meets all Mandatory items</t>
  </si>
  <si>
    <t>4.1.2 - 4.1.5</t>
  </si>
  <si>
    <t>Inverter Peak AC Output for 5 seconds, per PGC (PV + BESS): 120 kW</t>
  </si>
  <si>
    <t>Inverter Continuous Passthrough (Direct Grid -&gt; Essential), per PGC: 200 A</t>
  </si>
  <si>
    <t>Battery Voltage: HV</t>
  </si>
  <si>
    <t>Battery Minimum Cycle Life: 5000 Cycles, under Warranty. (see 4.9.6)</t>
  </si>
  <si>
    <t>Comply and provide proof as part of 32-127T section 8.1 and other/related tender returnables.</t>
  </si>
  <si>
    <t>4.1.1 (4)</t>
  </si>
  <si>
    <t>4.1.1 (5)</t>
  </si>
  <si>
    <t>4.1.1 (10)</t>
  </si>
  <si>
    <t>4.1.1 (11)</t>
  </si>
  <si>
    <r>
      <t xml:space="preserve">Comply. </t>
    </r>
    <r>
      <rPr>
        <sz val="10"/>
        <color rgb="FFFF0000"/>
        <rFont val="Arial"/>
        <family val="2"/>
      </rPr>
      <t>Note, relaxation of requirement to 200A</t>
    </r>
    <r>
      <rPr>
        <sz val="10"/>
        <rFont val="Arial"/>
        <family val="2"/>
      </rPr>
      <t xml:space="preserve"> passthrough per PGC. Provide proof as part of 32-127T section 8.1 and other/related tender returnables.</t>
    </r>
  </si>
  <si>
    <t>Comply and provide proof as part of 32-127T section 8.1 and/or other tender returnables.</t>
  </si>
  <si>
    <r>
      <t xml:space="preserve">This criteria is mandatory. Tender submissions </t>
    </r>
    <r>
      <rPr>
        <u/>
        <sz val="11"/>
        <rFont val="Calibri"/>
        <family val="2"/>
        <scheme val="minor"/>
      </rPr>
      <t>must</t>
    </r>
    <r>
      <rPr>
        <sz val="11"/>
        <rFont val="Calibri"/>
        <family val="2"/>
        <scheme val="minor"/>
      </rPr>
      <t xml:space="preserve"> prove compliance as stipulated. Its recommended to complete all orange-shaded "Tenderer's Response" columns with references. Completing these fields will assist evaluators in confirming compliance.
</t>
    </r>
    <r>
      <rPr>
        <b/>
        <sz val="11"/>
        <color rgb="FFFF0000"/>
        <rFont val="Calibri"/>
        <family val="2"/>
        <scheme val="minor"/>
      </rPr>
      <t>Tenderers that do not meet this requirement will NOT be further evaluated.</t>
    </r>
  </si>
  <si>
    <t>Clause</t>
  </si>
  <si>
    <r>
      <t xml:space="preserve">Comply and provide proof as part of 32-127T section 8.1 and/or other tender returnables. </t>
    </r>
    <r>
      <rPr>
        <sz val="10"/>
        <color rgb="FFFF0000"/>
        <rFont val="Arial"/>
        <family val="2"/>
      </rPr>
      <t xml:space="preserve">Note cycle life requirement </t>
    </r>
    <r>
      <rPr>
        <u/>
        <sz val="10"/>
        <color rgb="FFFF0000"/>
        <rFont val="Arial"/>
        <family val="2"/>
      </rPr>
      <t>under Warranty</t>
    </r>
    <r>
      <rPr>
        <sz val="10"/>
        <color rgb="FFFF0000"/>
        <rFont val="Arial"/>
        <family val="2"/>
      </rPr>
      <t>.</t>
    </r>
  </si>
  <si>
    <r>
      <t>Comply -</t>
    </r>
    <r>
      <rPr>
        <sz val="10"/>
        <color rgb="FFFF0000"/>
        <rFont val="Arial"/>
        <family val="2"/>
      </rPr>
      <t xml:space="preserve"> Note: The SCADA system does not have to be Substation class as it will be installed in a stable controlled area in the M-block.</t>
    </r>
  </si>
  <si>
    <t>Provide documentation as specified in section 8.1 of 32-127T and other relevant tender returnables. Submissions lacking the necessary design and/or supporting documentation to justify compliance with this requirement will be deemed unacceptable and will not proceed to the next evaluation stage.</t>
  </si>
  <si>
    <t>3. All items listed as tender returnables in 34-127T, e.g. see section 8, as well as Schedule A returnables listed in the following sheets.</t>
  </si>
  <si>
    <t>Minimum Total Percentage to be Achieved: 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</si>
</sst>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4" x14ac:knownFonts="1">
    <font>
      <sz val="11"/>
      <color theme="1"/>
      <name val="Calibri"/>
      <family val="2"/>
      <scheme val="minor"/>
    </font>
    <font>
      <b/>
      <sz val="11"/>
      <color theme="1"/>
      <name val="Calibri"/>
      <family val="2"/>
      <scheme val="minor"/>
    </font>
    <font>
      <b/>
      <sz val="10"/>
      <color theme="1"/>
      <name val="Arial"/>
      <family val="2"/>
    </font>
    <font>
      <sz val="10"/>
      <color theme="1"/>
      <name val="Arial"/>
      <family val="2"/>
    </font>
    <font>
      <b/>
      <sz val="14"/>
      <color theme="1"/>
      <name val="Calibri"/>
      <family val="2"/>
      <scheme val="minor"/>
    </font>
    <font>
      <sz val="11"/>
      <color rgb="FF9C6500"/>
      <name val="Calibri"/>
      <family val="2"/>
      <scheme val="minor"/>
    </font>
    <font>
      <sz val="12"/>
      <color theme="1"/>
      <name val="Calibri"/>
      <family val="2"/>
      <scheme val="minor"/>
    </font>
    <font>
      <sz val="11"/>
      <color rgb="FF0070C0"/>
      <name val="Calibri"/>
      <family val="2"/>
      <scheme val="minor"/>
    </font>
    <font>
      <b/>
      <sz val="18"/>
      <color theme="1"/>
      <name val="Calibri"/>
      <family val="2"/>
      <scheme val="minor"/>
    </font>
    <font>
      <b/>
      <sz val="11"/>
      <color rgb="FF0070C0"/>
      <name val="Calibri"/>
      <family val="2"/>
      <scheme val="minor"/>
    </font>
    <font>
      <b/>
      <sz val="11"/>
      <color rgb="FFFF0000"/>
      <name val="Arial"/>
      <family val="2"/>
    </font>
    <font>
      <sz val="11"/>
      <color rgb="FFFF0000"/>
      <name val="Wingdings"/>
      <charset val="2"/>
    </font>
    <font>
      <sz val="11"/>
      <name val="Calibri"/>
      <family val="2"/>
      <scheme val="minor"/>
    </font>
    <font>
      <b/>
      <sz val="11"/>
      <name val="Calibri"/>
      <family val="2"/>
      <scheme val="minor"/>
    </font>
    <font>
      <sz val="11"/>
      <color theme="1"/>
      <name val="Calibri"/>
      <family val="2"/>
      <scheme val="minor"/>
    </font>
    <font>
      <b/>
      <sz val="16"/>
      <color theme="1"/>
      <name val="Calibri"/>
      <family val="2"/>
      <scheme val="minor"/>
    </font>
    <font>
      <sz val="14"/>
      <color theme="1"/>
      <name val="Calibri"/>
      <family val="2"/>
      <scheme val="minor"/>
    </font>
    <font>
      <sz val="10"/>
      <color theme="1"/>
      <name val="Calibri"/>
      <family val="2"/>
      <scheme val="minor"/>
    </font>
    <font>
      <b/>
      <sz val="12"/>
      <color theme="1"/>
      <name val="Calibri"/>
      <family val="2"/>
      <scheme val="minor"/>
    </font>
    <font>
      <b/>
      <sz val="10"/>
      <color rgb="FFFF0000"/>
      <name val="Arial"/>
      <family val="2"/>
    </font>
    <font>
      <u/>
      <sz val="10"/>
      <color theme="1"/>
      <name val="Arial"/>
      <family val="2"/>
    </font>
    <font>
      <b/>
      <sz val="11"/>
      <color rgb="FFFF0000"/>
      <name val="Calibri"/>
      <family val="2"/>
      <scheme val="minor"/>
    </font>
    <font>
      <b/>
      <sz val="14"/>
      <color rgb="FFFF0000"/>
      <name val="Calibri"/>
      <family val="2"/>
      <scheme val="minor"/>
    </font>
    <font>
      <b/>
      <sz val="20"/>
      <color theme="1"/>
      <name val="Calibri"/>
      <family val="2"/>
      <scheme val="minor"/>
    </font>
    <font>
      <sz val="8"/>
      <name val="Calibri"/>
      <family val="2"/>
      <scheme val="minor"/>
    </font>
    <font>
      <i/>
      <sz val="10"/>
      <color theme="1"/>
      <name val="Arial"/>
      <family val="2"/>
    </font>
    <font>
      <b/>
      <sz val="10"/>
      <color theme="1"/>
      <name val="Arial"/>
      <family val="2"/>
    </font>
    <font>
      <sz val="10"/>
      <color theme="1"/>
      <name val="Arial"/>
      <family val="2"/>
    </font>
    <font>
      <i/>
      <sz val="11"/>
      <color theme="1"/>
      <name val="Calibri"/>
      <family val="2"/>
      <scheme val="minor"/>
    </font>
    <font>
      <sz val="10"/>
      <color rgb="FFFF0000"/>
      <name val="Arial"/>
      <family val="2"/>
    </font>
    <font>
      <sz val="10"/>
      <color rgb="FFFF0000"/>
      <name val="Arial"/>
      <family val="2"/>
    </font>
    <font>
      <i/>
      <sz val="12"/>
      <color theme="1"/>
      <name val="Calibri"/>
      <family val="2"/>
      <scheme val="minor"/>
    </font>
    <font>
      <b/>
      <u/>
      <sz val="10"/>
      <color theme="1"/>
      <name val="Arial"/>
      <family val="2"/>
    </font>
    <font>
      <b/>
      <sz val="12"/>
      <color rgb="FFFF0000"/>
      <name val="Calibri"/>
      <family val="2"/>
      <scheme val="minor"/>
    </font>
    <font>
      <i/>
      <sz val="10"/>
      <color theme="1"/>
      <name val="Arial"/>
      <family val="2"/>
    </font>
    <font>
      <i/>
      <sz val="10"/>
      <name val="Arial"/>
      <family val="2"/>
    </font>
    <font>
      <b/>
      <sz val="16"/>
      <color rgb="FFFF0000"/>
      <name val="Arial"/>
      <family val="2"/>
    </font>
    <font>
      <u/>
      <sz val="11"/>
      <color theme="1"/>
      <name val="Calibri"/>
      <family val="2"/>
      <scheme val="minor"/>
    </font>
    <font>
      <b/>
      <sz val="20"/>
      <color rgb="FFFF0000"/>
      <name val="Calibri"/>
      <family val="2"/>
      <scheme val="minor"/>
    </font>
    <font>
      <b/>
      <sz val="16"/>
      <color rgb="FFFF0000"/>
      <name val="Calibri"/>
      <family val="2"/>
      <scheme val="minor"/>
    </font>
    <font>
      <u/>
      <sz val="11"/>
      <name val="Calibri"/>
      <family val="2"/>
      <scheme val="minor"/>
    </font>
    <font>
      <b/>
      <u/>
      <sz val="16"/>
      <color rgb="FFFF0000"/>
      <name val="Calibri"/>
      <family val="2"/>
      <scheme val="minor"/>
    </font>
    <font>
      <sz val="10"/>
      <name val="Arial"/>
      <family val="2"/>
    </font>
    <font>
      <u/>
      <sz val="10"/>
      <color rgb="FFFF0000"/>
      <name val="Arial"/>
      <family val="2"/>
    </font>
  </fonts>
  <fills count="9">
    <fill>
      <patternFill patternType="none"/>
    </fill>
    <fill>
      <patternFill patternType="gray125"/>
    </fill>
    <fill>
      <patternFill patternType="solid">
        <fgColor rgb="FFFFEB9C"/>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rgb="FFFFFF00"/>
        <bgColor indexed="64"/>
      </patternFill>
    </fill>
    <fill>
      <patternFill patternType="solid">
        <fgColor theme="6"/>
        <bgColor indexed="64"/>
      </patternFill>
    </fill>
  </fills>
  <borders count="5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medium">
        <color indexed="64"/>
      </right>
      <top/>
      <bottom/>
      <diagonal/>
    </border>
    <border>
      <left style="thin">
        <color indexed="64"/>
      </left>
      <right style="medium">
        <color indexed="64"/>
      </right>
      <top style="thin">
        <color indexed="64"/>
      </top>
      <bottom/>
      <diagonal/>
    </border>
  </borders>
  <cellStyleXfs count="3">
    <xf numFmtId="0" fontId="0" fillId="0" borderId="0"/>
    <xf numFmtId="0" fontId="5" fillId="2" borderId="0" applyNumberFormat="0" applyBorder="0" applyAlignment="0" applyProtection="0"/>
    <xf numFmtId="9" fontId="14" fillId="0" borderId="0" applyFont="0" applyFill="0" applyBorder="0" applyAlignment="0" applyProtection="0"/>
  </cellStyleXfs>
  <cellXfs count="286">
    <xf numFmtId="0" fontId="0" fillId="0" borderId="0" xfId="0"/>
    <xf numFmtId="0" fontId="1" fillId="0" borderId="0" xfId="0" applyFont="1"/>
    <xf numFmtId="0" fontId="4" fillId="0" borderId="0" xfId="0" applyFont="1"/>
    <xf numFmtId="0" fontId="3" fillId="0" borderId="0" xfId="0" applyFont="1" applyAlignment="1">
      <alignment horizontal="left" vertical="center" wrapText="1"/>
    </xf>
    <xf numFmtId="0" fontId="1" fillId="0" borderId="1" xfId="0" applyFont="1" applyBorder="1"/>
    <xf numFmtId="0" fontId="6" fillId="0" borderId="0" xfId="0" applyFont="1"/>
    <xf numFmtId="0" fontId="8" fillId="0" borderId="0" xfId="0" applyFont="1"/>
    <xf numFmtId="0" fontId="1" fillId="0" borderId="10" xfId="0" applyFont="1" applyBorder="1"/>
    <xf numFmtId="0" fontId="1" fillId="0" borderId="5" xfId="0" applyFont="1" applyBorder="1"/>
    <xf numFmtId="0" fontId="3" fillId="0" borderId="5" xfId="0" applyFont="1" applyBorder="1" applyAlignment="1">
      <alignment horizontal="left" vertical="center" wrapText="1"/>
    </xf>
    <xf numFmtId="0" fontId="16" fillId="0" borderId="0" xfId="0" applyFont="1"/>
    <xf numFmtId="0" fontId="17" fillId="0" borderId="0" xfId="0" applyFont="1"/>
    <xf numFmtId="0" fontId="0" fillId="0" borderId="3" xfId="0" applyBorder="1"/>
    <xf numFmtId="0" fontId="0" fillId="0" borderId="4" xfId="0" applyBorder="1"/>
    <xf numFmtId="0" fontId="0" fillId="0" borderId="1" xfId="0" applyBorder="1"/>
    <xf numFmtId="2" fontId="4" fillId="0" borderId="32" xfId="0" applyNumberFormat="1" applyFont="1" applyBorder="1"/>
    <xf numFmtId="0" fontId="1" fillId="0" borderId="13" xfId="0" applyFont="1" applyBorder="1"/>
    <xf numFmtId="0" fontId="0" fillId="0" borderId="13" xfId="0" applyBorder="1"/>
    <xf numFmtId="0" fontId="1" fillId="0" borderId="3" xfId="0" applyFont="1" applyBorder="1"/>
    <xf numFmtId="0" fontId="1" fillId="0" borderId="23" xfId="0" applyFont="1" applyBorder="1"/>
    <xf numFmtId="0" fontId="1" fillId="0" borderId="24" xfId="0" applyFont="1" applyBorder="1"/>
    <xf numFmtId="0" fontId="1" fillId="0" borderId="16" xfId="0" applyFont="1" applyBorder="1"/>
    <xf numFmtId="0" fontId="4" fillId="0" borderId="25" xfId="0" applyFont="1" applyBorder="1"/>
    <xf numFmtId="0" fontId="17" fillId="0" borderId="3" xfId="0" applyFont="1" applyBorder="1"/>
    <xf numFmtId="0" fontId="1" fillId="0" borderId="6" xfId="0" applyFont="1" applyBorder="1"/>
    <xf numFmtId="0" fontId="18" fillId="0" borderId="0" xfId="0" applyFont="1"/>
    <xf numFmtId="0" fontId="17" fillId="0" borderId="13" xfId="0" applyFont="1" applyBorder="1"/>
    <xf numFmtId="0" fontId="3" fillId="3" borderId="13" xfId="0" applyFont="1" applyFill="1" applyBorder="1" applyAlignment="1">
      <alignment horizontal="justify" vertical="center" wrapText="1"/>
    </xf>
    <xf numFmtId="0" fontId="6" fillId="0" borderId="3" xfId="0" applyFont="1" applyBorder="1"/>
    <xf numFmtId="0" fontId="6" fillId="0" borderId="23" xfId="0" applyFont="1" applyBorder="1"/>
    <xf numFmtId="0" fontId="0" fillId="0" borderId="0" xfId="0" applyAlignment="1">
      <alignment wrapText="1"/>
    </xf>
    <xf numFmtId="0" fontId="4" fillId="0" borderId="31" xfId="0" applyFont="1" applyBorder="1"/>
    <xf numFmtId="0" fontId="4" fillId="0" borderId="31" xfId="0" applyFont="1" applyBorder="1" applyAlignment="1">
      <alignment horizontal="center"/>
    </xf>
    <xf numFmtId="0" fontId="1" fillId="0" borderId="28" xfId="0" applyFont="1" applyBorder="1"/>
    <xf numFmtId="0" fontId="0" fillId="0" borderId="24" xfId="0" applyBorder="1"/>
    <xf numFmtId="0" fontId="3" fillId="3" borderId="24" xfId="0" applyFont="1" applyFill="1" applyBorder="1" applyAlignment="1">
      <alignment horizontal="justify" vertical="center" wrapText="1"/>
    </xf>
    <xf numFmtId="0" fontId="4" fillId="0" borderId="26" xfId="0" applyFont="1" applyBorder="1"/>
    <xf numFmtId="0" fontId="2" fillId="0" borderId="5" xfId="0" applyFont="1" applyBorder="1" applyAlignment="1">
      <alignment horizontal="center" vertical="center" textRotation="90" wrapText="1"/>
    </xf>
    <xf numFmtId="0" fontId="2" fillId="0" borderId="30" xfId="0" applyFont="1" applyBorder="1" applyAlignment="1">
      <alignment horizontal="center" vertical="center" wrapText="1"/>
    </xf>
    <xf numFmtId="0" fontId="2" fillId="0" borderId="29" xfId="0" applyFont="1" applyBorder="1" applyAlignment="1">
      <alignment horizontal="center" vertical="center" wrapText="1"/>
    </xf>
    <xf numFmtId="0" fontId="0" fillId="0" borderId="14" xfId="0" applyBorder="1"/>
    <xf numFmtId="0" fontId="0" fillId="0" borderId="15" xfId="0" applyBorder="1"/>
    <xf numFmtId="0" fontId="0" fillId="0" borderId="18" xfId="0" applyBorder="1"/>
    <xf numFmtId="0" fontId="0" fillId="0" borderId="11" xfId="0" applyBorder="1"/>
    <xf numFmtId="0" fontId="0" fillId="0" borderId="18" xfId="0" applyBorder="1" applyAlignment="1">
      <alignment wrapText="1"/>
    </xf>
    <xf numFmtId="0" fontId="0" fillId="0" borderId="19" xfId="0" applyBorder="1"/>
    <xf numFmtId="0" fontId="0" fillId="0" borderId="21" xfId="0" applyBorder="1"/>
    <xf numFmtId="0" fontId="4" fillId="0" borderId="27" xfId="0" applyFont="1" applyBorder="1" applyAlignment="1">
      <alignment horizontal="center"/>
    </xf>
    <xf numFmtId="0" fontId="4" fillId="0" borderId="27" xfId="0" applyFont="1" applyBorder="1"/>
    <xf numFmtId="0" fontId="4" fillId="0" borderId="34" xfId="0" applyFont="1" applyBorder="1"/>
    <xf numFmtId="0" fontId="0" fillId="0" borderId="19" xfId="0" applyBorder="1" applyAlignment="1">
      <alignment wrapText="1"/>
    </xf>
    <xf numFmtId="0" fontId="3" fillId="0" borderId="13" xfId="0" applyFont="1" applyBorder="1" applyAlignment="1">
      <alignment horizontal="left" vertical="center" wrapText="1"/>
    </xf>
    <xf numFmtId="0" fontId="3" fillId="0" borderId="24" xfId="0" applyFont="1" applyBorder="1" applyAlignment="1">
      <alignment horizontal="left" vertical="center" wrapText="1"/>
    </xf>
    <xf numFmtId="0" fontId="2" fillId="0" borderId="35" xfId="0" applyFont="1" applyBorder="1" applyAlignment="1">
      <alignment horizontal="center" vertical="center" textRotation="90" wrapText="1"/>
    </xf>
    <xf numFmtId="0" fontId="4" fillId="0" borderId="36" xfId="0" applyFont="1" applyBorder="1"/>
    <xf numFmtId="0" fontId="1" fillId="0" borderId="37" xfId="0" applyFont="1" applyBorder="1"/>
    <xf numFmtId="0" fontId="0" fillId="0" borderId="37" xfId="0" applyBorder="1"/>
    <xf numFmtId="0" fontId="17" fillId="0" borderId="37" xfId="0" applyFont="1" applyBorder="1"/>
    <xf numFmtId="0" fontId="0" fillId="0" borderId="38" xfId="0" applyBorder="1"/>
    <xf numFmtId="49" fontId="15" fillId="0" borderId="0" xfId="0" applyNumberFormat="1" applyFont="1"/>
    <xf numFmtId="49" fontId="6" fillId="0" borderId="0" xfId="0" applyNumberFormat="1" applyFont="1"/>
    <xf numFmtId="49" fontId="16" fillId="0" borderId="0" xfId="0" applyNumberFormat="1" applyFont="1"/>
    <xf numFmtId="49" fontId="0" fillId="0" borderId="0" xfId="0" applyNumberFormat="1"/>
    <xf numFmtId="49" fontId="2" fillId="0" borderId="5" xfId="0" applyNumberFormat="1" applyFont="1" applyBorder="1" applyAlignment="1">
      <alignment horizontal="center" vertical="center" textRotation="90" wrapText="1"/>
    </xf>
    <xf numFmtId="49" fontId="1" fillId="0" borderId="1" xfId="0" applyNumberFormat="1" applyFont="1" applyBorder="1" applyAlignment="1">
      <alignment horizontal="justify" vertical="center"/>
    </xf>
    <xf numFmtId="49" fontId="1" fillId="0" borderId="3" xfId="0" applyNumberFormat="1" applyFont="1" applyBorder="1"/>
    <xf numFmtId="49" fontId="1" fillId="0" borderId="4" xfId="0" applyNumberFormat="1" applyFont="1" applyBorder="1"/>
    <xf numFmtId="0" fontId="2" fillId="5" borderId="13" xfId="0" applyFont="1" applyFill="1" applyBorder="1" applyAlignment="1">
      <alignment horizontal="justify" vertical="center" wrapText="1"/>
    </xf>
    <xf numFmtId="0" fontId="3" fillId="5" borderId="13" xfId="0" applyFont="1" applyFill="1" applyBorder="1" applyAlignment="1">
      <alignment horizontal="justify" vertical="center" wrapText="1"/>
    </xf>
    <xf numFmtId="0" fontId="1" fillId="5" borderId="13" xfId="0" applyFont="1" applyFill="1" applyBorder="1"/>
    <xf numFmtId="0" fontId="1" fillId="5" borderId="23" xfId="0" applyFont="1" applyFill="1" applyBorder="1"/>
    <xf numFmtId="0" fontId="2" fillId="5" borderId="13" xfId="0" applyFont="1" applyFill="1" applyBorder="1" applyAlignment="1">
      <alignment horizontal="left" vertical="center" wrapText="1"/>
    </xf>
    <xf numFmtId="0" fontId="1" fillId="5" borderId="13" xfId="0" applyFont="1" applyFill="1" applyBorder="1" applyAlignment="1">
      <alignment horizontal="center"/>
    </xf>
    <xf numFmtId="49" fontId="1" fillId="5" borderId="3" xfId="0" applyNumberFormat="1" applyFont="1" applyFill="1" applyBorder="1"/>
    <xf numFmtId="0" fontId="1" fillId="5" borderId="6" xfId="0" applyFont="1" applyFill="1" applyBorder="1"/>
    <xf numFmtId="0" fontId="3" fillId="0" borderId="13" xfId="0" applyFont="1" applyBorder="1" applyAlignment="1">
      <alignment horizontal="justify" vertical="center" wrapText="1"/>
    </xf>
    <xf numFmtId="0" fontId="1" fillId="0" borderId="13" xfId="0" applyFont="1" applyBorder="1" applyAlignment="1">
      <alignment wrapText="1"/>
    </xf>
    <xf numFmtId="0" fontId="0" fillId="0" borderId="0" xfId="0" applyAlignment="1">
      <alignment horizontal="left"/>
    </xf>
    <xf numFmtId="0" fontId="6" fillId="0" borderId="3" xfId="0" applyFont="1" applyBorder="1" applyAlignment="1">
      <alignment horizontal="left"/>
    </xf>
    <xf numFmtId="0" fontId="2" fillId="0" borderId="30" xfId="0" applyFont="1" applyBorder="1" applyAlignment="1">
      <alignment horizontal="left" vertical="center" wrapText="1"/>
    </xf>
    <xf numFmtId="0" fontId="3" fillId="5" borderId="13" xfId="0" applyFont="1" applyFill="1" applyBorder="1" applyAlignment="1">
      <alignment horizontal="left" vertical="center" wrapText="1"/>
    </xf>
    <xf numFmtId="0" fontId="0" fillId="3" borderId="23" xfId="0" applyFill="1" applyBorder="1"/>
    <xf numFmtId="0" fontId="0" fillId="3" borderId="16" xfId="0" applyFill="1" applyBorder="1"/>
    <xf numFmtId="0" fontId="10" fillId="0" borderId="0" xfId="0" applyFont="1" applyAlignment="1">
      <alignment horizontal="justify" vertical="center" wrapText="1"/>
    </xf>
    <xf numFmtId="0" fontId="11" fillId="0" borderId="0" xfId="0" applyFont="1" applyAlignment="1">
      <alignment horizontal="justify" vertical="center" wrapText="1"/>
    </xf>
    <xf numFmtId="0" fontId="2" fillId="0" borderId="13" xfId="0" applyFont="1" applyBorder="1" applyAlignment="1">
      <alignment horizontal="center" vertical="center" wrapText="1"/>
    </xf>
    <xf numFmtId="0" fontId="1" fillId="0" borderId="13" xfId="0" applyFont="1" applyBorder="1" applyAlignment="1">
      <alignment horizontal="center"/>
    </xf>
    <xf numFmtId="0" fontId="3" fillId="6" borderId="13" xfId="0" applyFont="1" applyFill="1" applyBorder="1" applyAlignment="1">
      <alignment horizontal="center" vertical="center" wrapText="1"/>
    </xf>
    <xf numFmtId="0" fontId="6" fillId="0" borderId="1" xfId="0" applyFont="1" applyBorder="1" applyAlignment="1">
      <alignment horizontal="left"/>
    </xf>
    <xf numFmtId="0" fontId="6" fillId="0" borderId="22" xfId="0" applyFont="1" applyBorder="1"/>
    <xf numFmtId="2" fontId="4" fillId="0" borderId="0" xfId="0" applyNumberFormat="1" applyFont="1"/>
    <xf numFmtId="0" fontId="3" fillId="0" borderId="13" xfId="0" applyFont="1" applyBorder="1" applyAlignment="1">
      <alignment vertical="center" wrapText="1"/>
    </xf>
    <xf numFmtId="49" fontId="1" fillId="0" borderId="42" xfId="0" applyNumberFormat="1" applyFont="1" applyBorder="1"/>
    <xf numFmtId="0" fontId="1" fillId="0" borderId="43" xfId="0" applyFont="1" applyBorder="1"/>
    <xf numFmtId="0" fontId="3" fillId="0" borderId="39" xfId="0" applyFont="1" applyBorder="1" applyAlignment="1">
      <alignment horizontal="left" vertical="center" wrapText="1"/>
    </xf>
    <xf numFmtId="0" fontId="3" fillId="3" borderId="39" xfId="0" applyFont="1" applyFill="1" applyBorder="1" applyAlignment="1">
      <alignment horizontal="justify" vertical="center" wrapText="1"/>
    </xf>
    <xf numFmtId="0" fontId="6" fillId="0" borderId="1" xfId="0" applyFont="1" applyBorder="1"/>
    <xf numFmtId="0" fontId="0" fillId="0" borderId="8" xfId="0" applyBorder="1" applyAlignment="1">
      <alignment wrapText="1"/>
    </xf>
    <xf numFmtId="0" fontId="0" fillId="0" borderId="9" xfId="0" applyBorder="1" applyAlignment="1">
      <alignment wrapText="1"/>
    </xf>
    <xf numFmtId="0" fontId="0" fillId="0" borderId="9" xfId="0" applyBorder="1"/>
    <xf numFmtId="0" fontId="6" fillId="0" borderId="4" xfId="0" applyFont="1" applyBorder="1"/>
    <xf numFmtId="0" fontId="6" fillId="0" borderId="16" xfId="0" applyFont="1" applyBorder="1"/>
    <xf numFmtId="0" fontId="3" fillId="3" borderId="3" xfId="0" applyFont="1" applyFill="1" applyBorder="1" applyAlignment="1">
      <alignment vertical="center" wrapText="1"/>
    </xf>
    <xf numFmtId="0" fontId="3" fillId="3" borderId="23" xfId="0" applyFont="1" applyFill="1" applyBorder="1" applyAlignment="1">
      <alignment vertical="center" wrapText="1"/>
    </xf>
    <xf numFmtId="0" fontId="0" fillId="3" borderId="3" xfId="0" applyFill="1" applyBorder="1"/>
    <xf numFmtId="0" fontId="0" fillId="3" borderId="4" xfId="0" applyFill="1" applyBorder="1"/>
    <xf numFmtId="0" fontId="0" fillId="0" borderId="11" xfId="0" applyBorder="1" applyAlignment="1">
      <alignment wrapText="1"/>
    </xf>
    <xf numFmtId="0" fontId="0" fillId="0" borderId="21" xfId="0" applyBorder="1" applyAlignment="1">
      <alignment wrapText="1"/>
    </xf>
    <xf numFmtId="1" fontId="6" fillId="0" borderId="0" xfId="2" applyNumberFormat="1" applyFont="1" applyFill="1"/>
    <xf numFmtId="2" fontId="6" fillId="0" borderId="0" xfId="0" applyNumberFormat="1" applyFont="1"/>
    <xf numFmtId="0" fontId="1" fillId="0" borderId="0" xfId="0" applyFont="1" applyBorder="1" applyAlignment="1">
      <alignment wrapText="1"/>
    </xf>
    <xf numFmtId="0" fontId="3" fillId="0" borderId="13" xfId="0" applyFont="1" applyFill="1" applyBorder="1" applyAlignment="1">
      <alignment horizontal="justify" vertical="center" wrapText="1"/>
    </xf>
    <xf numFmtId="0" fontId="0" fillId="0" borderId="14" xfId="0" applyBorder="1" applyAlignment="1">
      <alignment wrapText="1"/>
    </xf>
    <xf numFmtId="0" fontId="0" fillId="0" borderId="15" xfId="0" applyBorder="1" applyAlignment="1">
      <alignment wrapText="1"/>
    </xf>
    <xf numFmtId="0" fontId="0" fillId="0" borderId="0" xfId="0" applyBorder="1"/>
    <xf numFmtId="0" fontId="1" fillId="0" borderId="46" xfId="0" applyFont="1" applyFill="1" applyBorder="1"/>
    <xf numFmtId="0" fontId="1" fillId="0" borderId="46" xfId="0" applyFont="1" applyBorder="1"/>
    <xf numFmtId="0" fontId="0" fillId="0" borderId="0" xfId="0" applyFill="1" applyBorder="1" applyAlignment="1">
      <alignment wrapText="1"/>
    </xf>
    <xf numFmtId="0" fontId="21" fillId="0" borderId="0" xfId="0" applyFont="1" applyAlignment="1">
      <alignment wrapText="1"/>
    </xf>
    <xf numFmtId="0" fontId="1" fillId="0" borderId="30" xfId="0" applyFont="1" applyBorder="1" applyAlignment="1">
      <alignment wrapText="1"/>
    </xf>
    <xf numFmtId="0" fontId="3" fillId="3" borderId="45" xfId="0" applyFont="1" applyFill="1" applyBorder="1" applyAlignment="1">
      <alignment horizontal="left" vertical="center" wrapText="1"/>
    </xf>
    <xf numFmtId="0" fontId="23" fillId="0" borderId="0" xfId="0" applyFont="1"/>
    <xf numFmtId="0" fontId="3" fillId="0" borderId="13" xfId="0" applyFont="1" applyBorder="1" applyAlignment="1">
      <alignment horizontal="justify" vertical="center" wrapText="1"/>
    </xf>
    <xf numFmtId="0" fontId="3" fillId="0" borderId="13" xfId="0" applyFont="1" applyBorder="1" applyAlignment="1">
      <alignment horizontal="left" vertical="center" wrapText="1"/>
    </xf>
    <xf numFmtId="0" fontId="25" fillId="0" borderId="13" xfId="0" applyFont="1" applyBorder="1" applyAlignment="1">
      <alignment horizontal="left" vertical="center" wrapText="1"/>
    </xf>
    <xf numFmtId="0" fontId="26" fillId="5" borderId="13" xfId="0" applyFont="1" applyFill="1" applyBorder="1" applyAlignment="1">
      <alignment horizontal="justify" vertical="center" wrapText="1"/>
    </xf>
    <xf numFmtId="0" fontId="27" fillId="5" borderId="13" xfId="0" applyFont="1" applyFill="1" applyBorder="1" applyAlignment="1">
      <alignment horizontal="left" vertical="center" wrapText="1"/>
    </xf>
    <xf numFmtId="0" fontId="27" fillId="5" borderId="13" xfId="0" applyFont="1" applyFill="1" applyBorder="1" applyAlignment="1">
      <alignment horizontal="justify" vertical="center" wrapText="1"/>
    </xf>
    <xf numFmtId="0" fontId="27" fillId="0" borderId="13" xfId="0" applyFont="1" applyBorder="1" applyAlignment="1">
      <alignment horizontal="left" vertical="center" wrapText="1"/>
    </xf>
    <xf numFmtId="0" fontId="1" fillId="0" borderId="27" xfId="0" applyFont="1" applyBorder="1" applyAlignment="1">
      <alignment wrapText="1"/>
    </xf>
    <xf numFmtId="0" fontId="0" fillId="0" borderId="13" xfId="0" applyBorder="1" applyAlignment="1">
      <alignment wrapText="1"/>
    </xf>
    <xf numFmtId="0" fontId="0" fillId="0" borderId="2" xfId="0" applyBorder="1" applyAlignment="1">
      <alignment wrapText="1"/>
    </xf>
    <xf numFmtId="49" fontId="26" fillId="5" borderId="13" xfId="0" applyNumberFormat="1" applyFont="1" applyFill="1" applyBorder="1" applyAlignment="1">
      <alignment horizontal="justify" vertical="center" wrapText="1"/>
    </xf>
    <xf numFmtId="49" fontId="2" fillId="5" borderId="13" xfId="0" applyNumberFormat="1" applyFont="1" applyFill="1" applyBorder="1" applyAlignment="1">
      <alignment horizontal="justify" vertical="center" wrapText="1"/>
    </xf>
    <xf numFmtId="49" fontId="2" fillId="0" borderId="30" xfId="0" applyNumberFormat="1" applyFont="1" applyBorder="1" applyAlignment="1">
      <alignment horizontal="center" vertical="center" wrapText="1"/>
    </xf>
    <xf numFmtId="49" fontId="4" fillId="0" borderId="31" xfId="0" applyNumberFormat="1" applyFont="1" applyBorder="1"/>
    <xf numFmtId="49" fontId="3" fillId="0" borderId="13" xfId="0" applyNumberFormat="1" applyFont="1" applyBorder="1" applyAlignment="1">
      <alignment horizontal="justify" vertical="center" wrapText="1"/>
    </xf>
    <xf numFmtId="0" fontId="1" fillId="0" borderId="13" xfId="0" applyFont="1" applyFill="1" applyBorder="1"/>
    <xf numFmtId="0" fontId="1" fillId="0" borderId="23" xfId="0" applyFont="1" applyFill="1" applyBorder="1"/>
    <xf numFmtId="0" fontId="26" fillId="5" borderId="13" xfId="0" applyFont="1" applyFill="1" applyBorder="1" applyAlignment="1">
      <alignment horizontal="left" vertical="center" wrapText="1"/>
    </xf>
    <xf numFmtId="49" fontId="0" fillId="0" borderId="13" xfId="0" applyNumberFormat="1" applyBorder="1"/>
    <xf numFmtId="0" fontId="30" fillId="0" borderId="0" xfId="0" applyFont="1" applyAlignment="1">
      <alignment wrapText="1"/>
    </xf>
    <xf numFmtId="0" fontId="27" fillId="3" borderId="13" xfId="0" applyFont="1" applyFill="1" applyBorder="1" applyAlignment="1">
      <alignment horizontal="justify" vertical="center" wrapText="1"/>
    </xf>
    <xf numFmtId="49" fontId="23" fillId="0" borderId="0" xfId="0" applyNumberFormat="1" applyFont="1"/>
    <xf numFmtId="0" fontId="26" fillId="0" borderId="13" xfId="0" applyFont="1" applyBorder="1" applyAlignment="1">
      <alignment horizontal="center" vertical="center" wrapText="1"/>
    </xf>
    <xf numFmtId="0" fontId="27" fillId="6" borderId="13" xfId="0" applyFont="1" applyFill="1" applyBorder="1" applyAlignment="1">
      <alignment horizontal="center" vertical="center" wrapText="1"/>
    </xf>
    <xf numFmtId="0" fontId="30" fillId="0" borderId="13" xfId="0" applyFont="1" applyBorder="1" applyAlignment="1">
      <alignment horizontal="left" vertical="center" wrapText="1"/>
    </xf>
    <xf numFmtId="0" fontId="0" fillId="0" borderId="0" xfId="0" quotePrefix="1"/>
    <xf numFmtId="0" fontId="6" fillId="0" borderId="0" xfId="0" applyFont="1" applyAlignment="1">
      <alignment wrapText="1"/>
    </xf>
    <xf numFmtId="0" fontId="16" fillId="0" borderId="0" xfId="0" applyFont="1" applyAlignment="1">
      <alignment wrapText="1"/>
    </xf>
    <xf numFmtId="0" fontId="4" fillId="0" borderId="31" xfId="0" applyFont="1" applyBorder="1" applyAlignment="1">
      <alignment horizontal="center" wrapText="1"/>
    </xf>
    <xf numFmtId="49" fontId="0" fillId="0" borderId="13" xfId="0" applyNumberFormat="1" applyBorder="1" applyAlignment="1">
      <alignment wrapText="1"/>
    </xf>
    <xf numFmtId="0" fontId="30" fillId="5" borderId="13" xfId="0" applyFont="1" applyFill="1" applyBorder="1" applyAlignment="1">
      <alignment horizontal="left" vertical="center" wrapText="1"/>
    </xf>
    <xf numFmtId="0" fontId="27" fillId="0" borderId="24" xfId="0" applyFont="1" applyBorder="1" applyAlignment="1">
      <alignment horizontal="left" vertical="center" wrapText="1"/>
    </xf>
    <xf numFmtId="0" fontId="27" fillId="0" borderId="24" xfId="0" applyFont="1" applyBorder="1" applyAlignment="1">
      <alignment horizontal="justify" vertical="center" wrapText="1"/>
    </xf>
    <xf numFmtId="49" fontId="27" fillId="0" borderId="24" xfId="0" applyNumberFormat="1" applyFont="1" applyBorder="1" applyAlignment="1">
      <alignment horizontal="justify" vertical="center" wrapText="1"/>
    </xf>
    <xf numFmtId="49" fontId="27" fillId="0" borderId="13" xfId="0" applyNumberFormat="1" applyFont="1" applyBorder="1" applyAlignment="1">
      <alignment horizontal="justify" vertical="center" wrapText="1"/>
    </xf>
    <xf numFmtId="0" fontId="27" fillId="0" borderId="13" xfId="0" applyFont="1" applyBorder="1" applyAlignment="1">
      <alignment horizontal="justify" vertical="center" wrapText="1"/>
    </xf>
    <xf numFmtId="0" fontId="27" fillId="0" borderId="13" xfId="0" applyFont="1" applyFill="1" applyBorder="1" applyAlignment="1">
      <alignment horizontal="justify" vertical="center" wrapText="1"/>
    </xf>
    <xf numFmtId="0" fontId="4" fillId="0" borderId="3" xfId="0" applyFont="1" applyBorder="1" applyAlignment="1">
      <alignment horizontal="left"/>
    </xf>
    <xf numFmtId="9" fontId="4" fillId="0" borderId="23" xfId="2" applyFont="1" applyBorder="1"/>
    <xf numFmtId="0" fontId="31" fillId="4" borderId="4" xfId="0" applyFont="1" applyFill="1" applyBorder="1" applyAlignment="1">
      <alignment horizontal="left"/>
    </xf>
    <xf numFmtId="9" fontId="31" fillId="4" borderId="16" xfId="2" applyFont="1" applyFill="1" applyBorder="1"/>
    <xf numFmtId="0" fontId="0" fillId="0" borderId="5" xfId="0" applyBorder="1" applyAlignment="1">
      <alignment wrapText="1"/>
    </xf>
    <xf numFmtId="0" fontId="0" fillId="0" borderId="1" xfId="0" applyBorder="1" applyAlignment="1">
      <alignment wrapText="1"/>
    </xf>
    <xf numFmtId="0" fontId="0" fillId="0" borderId="3" xfId="0" applyBorder="1" applyAlignment="1">
      <alignment wrapText="1"/>
    </xf>
    <xf numFmtId="0" fontId="0" fillId="0" borderId="47" xfId="0" applyBorder="1" applyAlignment="1">
      <alignment wrapText="1"/>
    </xf>
    <xf numFmtId="0" fontId="1" fillId="3" borderId="20" xfId="0" applyFont="1" applyFill="1" applyBorder="1" applyAlignment="1">
      <alignment wrapText="1"/>
    </xf>
    <xf numFmtId="0" fontId="1" fillId="3" borderId="6" xfId="0" applyFont="1" applyFill="1" applyBorder="1" applyAlignment="1">
      <alignment wrapText="1"/>
    </xf>
    <xf numFmtId="0" fontId="1" fillId="0" borderId="49" xfId="0" applyFont="1" applyFill="1" applyBorder="1" applyAlignment="1">
      <alignment wrapText="1"/>
    </xf>
    <xf numFmtId="0" fontId="1" fillId="0" borderId="33" xfId="0" applyFont="1" applyFill="1" applyBorder="1" applyAlignment="1">
      <alignment wrapText="1"/>
    </xf>
    <xf numFmtId="0" fontId="1" fillId="0" borderId="50" xfId="0" applyFont="1" applyFill="1" applyBorder="1" applyAlignment="1">
      <alignment wrapText="1"/>
    </xf>
    <xf numFmtId="0" fontId="0" fillId="6" borderId="7" xfId="0" applyFill="1" applyBorder="1" applyAlignment="1">
      <alignment wrapText="1"/>
    </xf>
    <xf numFmtId="0" fontId="0" fillId="3" borderId="52" xfId="0" applyFill="1" applyBorder="1" applyAlignment="1">
      <alignment wrapText="1"/>
    </xf>
    <xf numFmtId="0" fontId="0" fillId="0" borderId="0" xfId="0" applyBorder="1" applyAlignment="1">
      <alignment wrapText="1"/>
    </xf>
    <xf numFmtId="0" fontId="0" fillId="6" borderId="9" xfId="0" applyFill="1" applyBorder="1" applyAlignment="1">
      <alignment wrapText="1"/>
    </xf>
    <xf numFmtId="0" fontId="0" fillId="3" borderId="44" xfId="0" applyFill="1" applyBorder="1" applyAlignment="1">
      <alignment wrapText="1"/>
    </xf>
    <xf numFmtId="0" fontId="1" fillId="0" borderId="29" xfId="0" applyFont="1" applyFill="1" applyBorder="1" applyAlignment="1">
      <alignment wrapText="1"/>
    </xf>
    <xf numFmtId="0" fontId="1" fillId="0" borderId="34" xfId="0" applyFont="1" applyFill="1" applyBorder="1" applyAlignment="1">
      <alignment wrapText="1"/>
    </xf>
    <xf numFmtId="0" fontId="1" fillId="3" borderId="22" xfId="0" applyFont="1" applyFill="1" applyBorder="1" applyAlignment="1">
      <alignment wrapText="1"/>
    </xf>
    <xf numFmtId="0" fontId="1" fillId="3" borderId="23" xfId="0" applyFont="1" applyFill="1" applyBorder="1" applyAlignment="1">
      <alignment wrapText="1"/>
    </xf>
    <xf numFmtId="0" fontId="1" fillId="0" borderId="48" xfId="0" applyFont="1" applyFill="1" applyBorder="1" applyAlignment="1">
      <alignment wrapText="1"/>
    </xf>
    <xf numFmtId="0" fontId="2" fillId="0" borderId="13" xfId="0" applyFont="1" applyBorder="1" applyAlignment="1">
      <alignment horizontal="left" vertical="center" wrapText="1"/>
    </xf>
    <xf numFmtId="0" fontId="0" fillId="0" borderId="0" xfId="0" applyAlignment="1">
      <alignment horizontal="left" wrapText="1"/>
    </xf>
    <xf numFmtId="0" fontId="6" fillId="0" borderId="1" xfId="0" applyFont="1" applyBorder="1" applyAlignment="1">
      <alignment horizontal="left" wrapText="1"/>
    </xf>
    <xf numFmtId="0" fontId="6" fillId="0" borderId="3" xfId="0" applyFont="1" applyBorder="1" applyAlignment="1">
      <alignment horizontal="left" wrapText="1"/>
    </xf>
    <xf numFmtId="0" fontId="4" fillId="0" borderId="3" xfId="0" applyFont="1" applyBorder="1" applyAlignment="1">
      <alignment horizontal="left" wrapText="1"/>
    </xf>
    <xf numFmtId="0" fontId="31" fillId="4" borderId="4" xfId="0" applyFont="1" applyFill="1" applyBorder="1" applyAlignment="1">
      <alignment horizontal="left" wrapText="1"/>
    </xf>
    <xf numFmtId="0" fontId="4" fillId="0" borderId="0" xfId="0" applyFont="1" applyAlignment="1">
      <alignment horizontal="left" wrapText="1"/>
    </xf>
    <xf numFmtId="0" fontId="4" fillId="0" borderId="31" xfId="0" applyFont="1" applyBorder="1" applyAlignment="1">
      <alignment horizontal="left" wrapText="1"/>
    </xf>
    <xf numFmtId="0" fontId="19" fillId="0" borderId="13" xfId="0" applyFont="1" applyBorder="1" applyAlignment="1">
      <alignment horizontal="left" vertical="center" wrapText="1"/>
    </xf>
    <xf numFmtId="0" fontId="18" fillId="0" borderId="0" xfId="0" applyFont="1" applyBorder="1"/>
    <xf numFmtId="0" fontId="1" fillId="0" borderId="0" xfId="0" applyFont="1" applyBorder="1"/>
    <xf numFmtId="0" fontId="34" fillId="0" borderId="13" xfId="0" applyFont="1" applyBorder="1" applyAlignment="1">
      <alignment horizontal="left" vertical="center" wrapText="1"/>
    </xf>
    <xf numFmtId="0" fontId="35" fillId="0" borderId="13" xfId="0" applyFont="1" applyBorder="1" applyAlignment="1">
      <alignment horizontal="left" vertical="center" wrapText="1"/>
    </xf>
    <xf numFmtId="0" fontId="28" fillId="0" borderId="13" xfId="0" applyFont="1" applyBorder="1" applyAlignment="1">
      <alignment wrapText="1"/>
    </xf>
    <xf numFmtId="0" fontId="36" fillId="0" borderId="13" xfId="0" applyFont="1" applyFill="1" applyBorder="1" applyAlignment="1">
      <alignment vertical="center" wrapText="1"/>
    </xf>
    <xf numFmtId="0" fontId="0" fillId="6" borderId="13" xfId="0" applyFill="1" applyBorder="1" applyAlignment="1">
      <alignment wrapText="1"/>
    </xf>
    <xf numFmtId="0" fontId="0" fillId="3" borderId="13" xfId="0" applyFill="1" applyBorder="1" applyAlignment="1">
      <alignment wrapText="1"/>
    </xf>
    <xf numFmtId="0" fontId="12" fillId="0" borderId="10" xfId="0" applyFont="1" applyBorder="1" applyAlignment="1">
      <alignment vertical="top" wrapText="1"/>
    </xf>
    <xf numFmtId="0" fontId="12" fillId="0" borderId="8" xfId="0" applyFont="1" applyBorder="1" applyAlignment="1">
      <alignment wrapText="1"/>
    </xf>
    <xf numFmtId="0" fontId="12" fillId="0" borderId="13" xfId="0" applyFont="1" applyBorder="1" applyAlignment="1">
      <alignment wrapText="1"/>
    </xf>
    <xf numFmtId="0" fontId="3" fillId="3" borderId="25" xfId="0" applyFont="1" applyFill="1" applyBorder="1" applyAlignment="1">
      <alignment vertical="center" wrapText="1"/>
    </xf>
    <xf numFmtId="0" fontId="3" fillId="3" borderId="26" xfId="0" applyFont="1" applyFill="1" applyBorder="1" applyAlignment="1">
      <alignment vertical="center" wrapText="1"/>
    </xf>
    <xf numFmtId="0" fontId="1" fillId="0" borderId="29" xfId="0" applyFont="1" applyBorder="1"/>
    <xf numFmtId="0" fontId="1" fillId="0" borderId="55" xfId="0" applyFont="1" applyBorder="1"/>
    <xf numFmtId="0" fontId="13" fillId="0" borderId="14" xfId="1" applyFont="1" applyFill="1" applyBorder="1" applyAlignment="1">
      <alignment horizontal="center" vertical="center" wrapText="1"/>
    </xf>
    <xf numFmtId="0" fontId="9" fillId="0" borderId="53" xfId="1" applyFont="1" applyFill="1" applyBorder="1" applyAlignment="1">
      <alignment horizontal="center" vertical="center" wrapText="1"/>
    </xf>
    <xf numFmtId="0" fontId="3" fillId="0" borderId="1" xfId="0" applyFont="1" applyBorder="1" applyAlignment="1">
      <alignment horizontal="left" vertical="center" wrapText="1"/>
    </xf>
    <xf numFmtId="9" fontId="12" fillId="0" borderId="2" xfId="2" applyFont="1" applyFill="1" applyBorder="1" applyAlignment="1">
      <alignment horizontal="center" vertical="center" wrapText="1"/>
    </xf>
    <xf numFmtId="9" fontId="7" fillId="3" borderId="22" xfId="2" applyFont="1" applyFill="1" applyBorder="1" applyAlignment="1">
      <alignment horizontal="center" vertical="center" wrapText="1"/>
    </xf>
    <xf numFmtId="0" fontId="0" fillId="6" borderId="22" xfId="0" applyFill="1" applyBorder="1" applyProtection="1">
      <protection locked="0"/>
    </xf>
    <xf numFmtId="0" fontId="1" fillId="0" borderId="30" xfId="0" applyFont="1" applyFill="1" applyBorder="1" applyAlignment="1" applyProtection="1">
      <alignment wrapText="1"/>
      <protection locked="0"/>
    </xf>
    <xf numFmtId="0" fontId="1" fillId="0" borderId="49" xfId="0" applyFont="1" applyFill="1" applyBorder="1" applyAlignment="1" applyProtection="1">
      <alignment wrapText="1"/>
      <protection locked="0"/>
    </xf>
    <xf numFmtId="0" fontId="1" fillId="0" borderId="27" xfId="0" applyFont="1" applyFill="1" applyBorder="1" applyAlignment="1" applyProtection="1">
      <alignment wrapText="1"/>
      <protection locked="0"/>
    </xf>
    <xf numFmtId="0" fontId="1" fillId="0" borderId="33" xfId="0" applyFont="1" applyFill="1" applyBorder="1" applyAlignment="1" applyProtection="1">
      <alignment wrapText="1"/>
      <protection locked="0"/>
    </xf>
    <xf numFmtId="0" fontId="1" fillId="6" borderId="2" xfId="0" applyFont="1" applyFill="1" applyBorder="1" applyAlignment="1" applyProtection="1">
      <alignment wrapText="1"/>
      <protection locked="0"/>
    </xf>
    <xf numFmtId="0" fontId="1" fillId="6" borderId="20" xfId="0" applyFont="1" applyFill="1" applyBorder="1" applyAlignment="1" applyProtection="1">
      <alignment wrapText="1"/>
      <protection locked="0"/>
    </xf>
    <xf numFmtId="0" fontId="1" fillId="6" borderId="13" xfId="0" applyFont="1" applyFill="1" applyBorder="1" applyAlignment="1" applyProtection="1">
      <alignment wrapText="1"/>
      <protection locked="0"/>
    </xf>
    <xf numFmtId="0" fontId="1" fillId="6" borderId="6" xfId="0" applyFont="1" applyFill="1" applyBorder="1" applyAlignment="1" applyProtection="1">
      <alignment wrapText="1"/>
      <protection locked="0"/>
    </xf>
    <xf numFmtId="0" fontId="1" fillId="0" borderId="41" xfId="0" applyFont="1" applyFill="1" applyBorder="1" applyAlignment="1" applyProtection="1">
      <alignment wrapText="1"/>
      <protection locked="0"/>
    </xf>
    <xf numFmtId="0" fontId="1" fillId="0" borderId="50" xfId="0" applyFont="1" applyFill="1" applyBorder="1" applyAlignment="1" applyProtection="1">
      <alignment wrapText="1"/>
      <protection locked="0"/>
    </xf>
    <xf numFmtId="0" fontId="3" fillId="0" borderId="13" xfId="0" applyFont="1" applyFill="1" applyBorder="1" applyAlignment="1" applyProtection="1">
      <alignment horizontal="justify" vertical="center" wrapText="1"/>
      <protection locked="0"/>
    </xf>
    <xf numFmtId="0" fontId="3" fillId="6" borderId="13" xfId="0" applyFont="1" applyFill="1" applyBorder="1" applyAlignment="1" applyProtection="1">
      <alignment horizontal="justify" vertical="center" wrapText="1"/>
      <protection locked="0"/>
    </xf>
    <xf numFmtId="0" fontId="2" fillId="5" borderId="13" xfId="0" applyFont="1" applyFill="1" applyBorder="1" applyAlignment="1" applyProtection="1">
      <alignment horizontal="justify" vertical="center" wrapText="1"/>
      <protection locked="0"/>
    </xf>
    <xf numFmtId="0" fontId="3" fillId="5" borderId="13" xfId="0" applyFont="1" applyFill="1" applyBorder="1" applyAlignment="1" applyProtection="1">
      <alignment horizontal="justify" vertical="center" wrapText="1"/>
      <protection locked="0"/>
    </xf>
    <xf numFmtId="0" fontId="27" fillId="5" borderId="13" xfId="0" applyFont="1" applyFill="1" applyBorder="1" applyAlignment="1" applyProtection="1">
      <alignment horizontal="justify" vertical="center" wrapText="1"/>
      <protection locked="0"/>
    </xf>
    <xf numFmtId="0" fontId="27" fillId="6" borderId="13" xfId="0" applyFont="1" applyFill="1" applyBorder="1" applyAlignment="1" applyProtection="1">
      <alignment horizontal="justify" vertical="center" wrapText="1"/>
      <protection locked="0"/>
    </xf>
    <xf numFmtId="0" fontId="26" fillId="5" borderId="13" xfId="0" applyFont="1" applyFill="1" applyBorder="1" applyAlignment="1" applyProtection="1">
      <alignment horizontal="justify" vertical="center" wrapText="1"/>
      <protection locked="0"/>
    </xf>
    <xf numFmtId="0" fontId="27" fillId="0" borderId="13" xfId="0" applyFont="1" applyFill="1" applyBorder="1" applyAlignment="1" applyProtection="1">
      <alignment horizontal="justify" vertical="center" wrapText="1"/>
      <protection locked="0"/>
    </xf>
    <xf numFmtId="0" fontId="36" fillId="0" borderId="13" xfId="0" applyFont="1" applyFill="1" applyBorder="1" applyAlignment="1" applyProtection="1">
      <alignment vertical="center" wrapText="1"/>
      <protection locked="0"/>
    </xf>
    <xf numFmtId="0" fontId="27" fillId="0" borderId="24" xfId="0" applyFont="1" applyBorder="1" applyAlignment="1" applyProtection="1">
      <alignment horizontal="justify" vertical="center" wrapText="1"/>
      <protection locked="0"/>
    </xf>
    <xf numFmtId="0" fontId="3" fillId="6" borderId="13"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6" borderId="39" xfId="0" applyFont="1" applyFill="1" applyBorder="1" applyAlignment="1" applyProtection="1">
      <alignment horizontal="left" vertical="center" wrapText="1"/>
      <protection locked="0"/>
    </xf>
    <xf numFmtId="0" fontId="3" fillId="6" borderId="24" xfId="0" applyFont="1" applyFill="1" applyBorder="1" applyAlignment="1" applyProtection="1">
      <alignment horizontal="left" vertical="center" wrapText="1"/>
      <protection locked="0"/>
    </xf>
    <xf numFmtId="0" fontId="0" fillId="0" borderId="36" xfId="0" applyBorder="1" applyAlignment="1">
      <alignment wrapText="1"/>
    </xf>
    <xf numFmtId="0" fontId="0" fillId="0" borderId="37" xfId="0" applyBorder="1" applyAlignment="1">
      <alignment horizontal="left"/>
    </xf>
    <xf numFmtId="0" fontId="28" fillId="0" borderId="51" xfId="0" applyFont="1" applyBorder="1" applyAlignment="1">
      <alignment horizontal="left" wrapText="1"/>
    </xf>
    <xf numFmtId="0" fontId="22" fillId="0" borderId="0" xfId="0" applyFont="1"/>
    <xf numFmtId="0" fontId="38" fillId="0" borderId="0" xfId="0" applyFont="1" applyAlignment="1"/>
    <xf numFmtId="0" fontId="21" fillId="0" borderId="0" xfId="0" applyFont="1" applyAlignment="1"/>
    <xf numFmtId="0" fontId="38" fillId="0" borderId="0" xfId="0" applyFont="1" applyAlignment="1">
      <alignment vertical="top"/>
    </xf>
    <xf numFmtId="0" fontId="27" fillId="6" borderId="13" xfId="0" applyFont="1" applyFill="1" applyBorder="1" applyAlignment="1">
      <alignment horizontal="center" vertical="center" wrapText="1"/>
    </xf>
    <xf numFmtId="0" fontId="13" fillId="0" borderId="30" xfId="0" applyFont="1" applyBorder="1" applyAlignment="1">
      <alignment wrapText="1"/>
    </xf>
    <xf numFmtId="0" fontId="39" fillId="0" borderId="0" xfId="0" applyFont="1" applyAlignment="1"/>
    <xf numFmtId="0" fontId="0" fillId="8" borderId="13" xfId="0" applyFill="1" applyBorder="1" applyAlignment="1">
      <alignment wrapText="1"/>
    </xf>
    <xf numFmtId="0" fontId="0" fillId="8" borderId="2" xfId="0" applyFill="1" applyBorder="1" applyAlignment="1">
      <alignment wrapText="1"/>
    </xf>
    <xf numFmtId="0" fontId="1" fillId="7" borderId="13" xfId="0" applyFont="1" applyFill="1" applyBorder="1"/>
    <xf numFmtId="0" fontId="0" fillId="0" borderId="13" xfId="0" applyFill="1" applyBorder="1" applyAlignment="1">
      <alignment wrapText="1"/>
    </xf>
    <xf numFmtId="0" fontId="42" fillId="0" borderId="13" xfId="0" applyFont="1" applyBorder="1" applyAlignment="1">
      <alignment horizontal="left" vertical="center" wrapText="1"/>
    </xf>
    <xf numFmtId="0" fontId="3" fillId="0" borderId="13" xfId="0" applyFont="1" applyFill="1" applyBorder="1" applyAlignment="1">
      <alignment horizontal="left" vertical="center" wrapText="1"/>
    </xf>
    <xf numFmtId="0" fontId="0" fillId="0" borderId="27" xfId="0" applyFill="1" applyBorder="1" applyAlignment="1">
      <alignment wrapText="1"/>
    </xf>
    <xf numFmtId="0" fontId="0" fillId="0" borderId="37" xfId="0" applyBorder="1" applyAlignment="1">
      <alignment wrapText="1"/>
    </xf>
    <xf numFmtId="0" fontId="3" fillId="0" borderId="42" xfId="0" applyFont="1" applyBorder="1" applyAlignment="1">
      <alignment horizontal="left" vertical="center" wrapText="1"/>
    </xf>
    <xf numFmtId="9" fontId="12" fillId="0" borderId="39" xfId="2" applyFont="1" applyFill="1" applyBorder="1" applyAlignment="1">
      <alignment horizontal="center" vertical="center" wrapText="1"/>
    </xf>
    <xf numFmtId="9" fontId="7" fillId="3" borderId="57" xfId="2" applyFont="1" applyFill="1" applyBorder="1" applyAlignment="1">
      <alignment horizontal="center" vertical="center" wrapText="1"/>
    </xf>
    <xf numFmtId="9" fontId="9" fillId="3" borderId="29" xfId="2" applyFont="1" applyFill="1" applyBorder="1" applyAlignment="1">
      <alignment horizontal="center" vertical="center" wrapText="1"/>
    </xf>
    <xf numFmtId="9" fontId="13" fillId="0" borderId="30" xfId="2" applyFont="1" applyFill="1" applyBorder="1" applyAlignment="1">
      <alignment horizontal="left" vertical="center" wrapText="1"/>
    </xf>
    <xf numFmtId="0" fontId="1" fillId="0" borderId="14" xfId="0" applyFont="1" applyBorder="1" applyAlignment="1">
      <alignment horizontal="right" vertical="top" wrapText="1"/>
    </xf>
    <xf numFmtId="0" fontId="1" fillId="0" borderId="18" xfId="0" applyFont="1" applyBorder="1" applyAlignment="1">
      <alignment horizontal="right" vertical="top" wrapText="1"/>
    </xf>
    <xf numFmtId="0" fontId="1" fillId="0" borderId="19" xfId="0" applyFont="1" applyBorder="1" applyAlignment="1">
      <alignment horizontal="right" vertical="top" wrapText="1"/>
    </xf>
    <xf numFmtId="0" fontId="0" fillId="0" borderId="12" xfId="0" applyBorder="1" applyAlignment="1">
      <alignment horizontal="left" vertical="top" wrapText="1"/>
    </xf>
    <xf numFmtId="0" fontId="0" fillId="0" borderId="45" xfId="0" applyBorder="1" applyAlignment="1">
      <alignment horizontal="left" vertical="top" wrapText="1"/>
    </xf>
    <xf numFmtId="0" fontId="1" fillId="0" borderId="8" xfId="0" applyFont="1" applyBorder="1" applyAlignment="1">
      <alignment horizontal="right" vertical="top" wrapText="1"/>
    </xf>
    <xf numFmtId="0" fontId="1" fillId="0" borderId="9" xfId="0" applyFont="1" applyBorder="1" applyAlignment="1">
      <alignment horizontal="right" vertical="top" wrapText="1"/>
    </xf>
    <xf numFmtId="0" fontId="1" fillId="0" borderId="44" xfId="0" applyFont="1" applyBorder="1" applyAlignment="1">
      <alignment horizontal="right" vertical="top" wrapText="1"/>
    </xf>
    <xf numFmtId="0" fontId="1" fillId="0" borderId="53" xfId="0" applyFont="1" applyBorder="1" applyAlignment="1">
      <alignment horizontal="right" vertical="top" wrapText="1"/>
    </xf>
    <xf numFmtId="0" fontId="1" fillId="0" borderId="56" xfId="0" applyFont="1" applyBorder="1" applyAlignment="1">
      <alignment horizontal="right" vertical="top" wrapText="1"/>
    </xf>
    <xf numFmtId="0" fontId="1" fillId="0" borderId="17" xfId="0" applyFont="1" applyBorder="1" applyAlignment="1">
      <alignment horizontal="right" vertical="top" wrapText="1"/>
    </xf>
    <xf numFmtId="0" fontId="28" fillId="0" borderId="50" xfId="0" applyFont="1" applyBorder="1" applyAlignment="1">
      <alignment horizontal="left" wrapText="1"/>
    </xf>
    <xf numFmtId="0" fontId="28" fillId="0" borderId="51" xfId="0" applyFont="1" applyBorder="1" applyAlignment="1">
      <alignment horizontal="left" wrapText="1"/>
    </xf>
    <xf numFmtId="0" fontId="36" fillId="7" borderId="6" xfId="0" applyFont="1" applyFill="1" applyBorder="1" applyAlignment="1">
      <alignment horizontal="left" vertical="center" wrapText="1"/>
    </xf>
    <xf numFmtId="0" fontId="36" fillId="7" borderId="54" xfId="0" applyFont="1" applyFill="1" applyBorder="1" applyAlignment="1">
      <alignment horizontal="left" vertical="center" wrapText="1"/>
    </xf>
    <xf numFmtId="0" fontId="36" fillId="7" borderId="37" xfId="0" applyFont="1" applyFill="1" applyBorder="1" applyAlignment="1">
      <alignment horizontal="left" vertical="center" wrapText="1"/>
    </xf>
    <xf numFmtId="0" fontId="38" fillId="0" borderId="0" xfId="0" applyFont="1" applyAlignment="1">
      <alignment horizontal="left" vertical="top" wrapText="1"/>
    </xf>
    <xf numFmtId="0" fontId="3" fillId="0" borderId="39" xfId="0" applyFont="1" applyBorder="1" applyAlignment="1">
      <alignment horizontal="justify" vertical="center" wrapText="1"/>
    </xf>
    <xf numFmtId="0" fontId="3" fillId="0" borderId="40" xfId="0" applyFont="1" applyBorder="1" applyAlignment="1">
      <alignment horizontal="justify" vertical="center" wrapText="1"/>
    </xf>
    <xf numFmtId="0" fontId="3" fillId="0" borderId="41" xfId="0" applyFont="1" applyBorder="1" applyAlignment="1">
      <alignment horizontal="justify" vertical="center" wrapText="1"/>
    </xf>
    <xf numFmtId="0" fontId="1" fillId="0" borderId="2" xfId="0" applyFont="1" applyBorder="1" applyAlignment="1">
      <alignment horizontal="left" vertical="center" wrapText="1"/>
    </xf>
    <xf numFmtId="0" fontId="1" fillId="0" borderId="33" xfId="0" applyFont="1" applyBorder="1" applyAlignment="1">
      <alignment horizontal="left" vertical="center" wrapText="1"/>
    </xf>
    <xf numFmtId="0" fontId="27" fillId="6" borderId="13" xfId="0" applyFont="1" applyFill="1" applyBorder="1" applyAlignment="1">
      <alignment horizontal="center" vertical="center" wrapText="1"/>
    </xf>
    <xf numFmtId="0" fontId="18" fillId="0" borderId="0" xfId="0" applyFont="1" applyAlignment="1">
      <alignment horizontal="center" vertical="center" wrapText="1"/>
    </xf>
    <xf numFmtId="0" fontId="2" fillId="0" borderId="13" xfId="0" applyFont="1" applyBorder="1" applyAlignment="1">
      <alignment horizontal="center" vertical="center" wrapText="1"/>
    </xf>
    <xf numFmtId="0" fontId="3" fillId="6" borderId="13" xfId="0" applyFont="1" applyFill="1" applyBorder="1" applyAlignment="1">
      <alignment horizontal="center" vertical="center" wrapText="1"/>
    </xf>
    <xf numFmtId="0" fontId="26" fillId="0" borderId="13" xfId="0" applyFont="1" applyBorder="1" applyAlignment="1">
      <alignment horizontal="center" vertical="center" wrapText="1"/>
    </xf>
  </cellXfs>
  <cellStyles count="3">
    <cellStyle name="Neutral" xfId="1" builtinId="28"/>
    <cellStyle name="Normal" xfId="0" builtinId="0"/>
    <cellStyle name="Percent" xfId="2" builtinId="5"/>
  </cellStyles>
  <dxfs count="2">
    <dxf>
      <border>
        <left style="thick">
          <color auto="1"/>
        </left>
        <right style="thick">
          <color auto="1"/>
        </right>
        <top style="thick">
          <color auto="1"/>
        </top>
        <bottom style="thick">
          <color auto="1"/>
        </bottom>
      </border>
    </dxf>
    <dxf>
      <border>
        <left style="thick">
          <color auto="1"/>
        </left>
        <right style="thick">
          <color auto="1"/>
        </right>
        <top style="thick">
          <color auto="1"/>
        </top>
        <bottom style="thick">
          <color auto="1"/>
        </bottom>
        <vertical style="thin">
          <color auto="1"/>
        </vertical>
        <horizontal style="thin">
          <color auto="1"/>
        </horizontal>
      </border>
    </dxf>
  </dxfs>
  <tableStyles count="1" defaultTableStyle="TableStyleMedium2" defaultPivotStyle="PivotStyleLight16">
    <tableStyle name="Basic Table" pivot="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582C6-EEC7-404B-9D92-13BB5170BD3C}">
  <sheetPr codeName="Sheet1">
    <pageSetUpPr fitToPage="1"/>
  </sheetPr>
  <dimension ref="B2:D40"/>
  <sheetViews>
    <sheetView tabSelected="1" zoomScaleNormal="100" workbookViewId="0">
      <selection activeCell="B6" sqref="B6:B8"/>
    </sheetView>
  </sheetViews>
  <sheetFormatPr defaultRowHeight="15" x14ac:dyDescent="0.25"/>
  <cols>
    <col min="2" max="2" width="69.42578125" style="30" customWidth="1"/>
    <col min="3" max="3" width="110.28515625" customWidth="1"/>
    <col min="4" max="4" width="77.7109375" customWidth="1"/>
  </cols>
  <sheetData>
    <row r="2" spans="2:3" ht="26.25" x14ac:dyDescent="0.25">
      <c r="B2" s="242" t="s">
        <v>0</v>
      </c>
      <c r="C2" s="118"/>
    </row>
    <row r="3" spans="2:3" ht="15.75" thickBot="1" x14ac:dyDescent="0.3"/>
    <row r="4" spans="2:3" ht="83.25" customHeight="1" thickBot="1" x14ac:dyDescent="0.3">
      <c r="B4" s="262" t="s">
        <v>334</v>
      </c>
      <c r="C4" s="263"/>
    </row>
    <row r="5" spans="2:3" ht="15.75" thickBot="1" x14ac:dyDescent="0.3"/>
    <row r="6" spans="2:3" ht="45" x14ac:dyDescent="0.25">
      <c r="B6" s="259" t="s">
        <v>2</v>
      </c>
      <c r="C6" s="201" t="s">
        <v>325</v>
      </c>
    </row>
    <row r="7" spans="2:3" x14ac:dyDescent="0.25">
      <c r="B7" s="260"/>
      <c r="C7" s="197" t="s">
        <v>323</v>
      </c>
    </row>
    <row r="8" spans="2:3" ht="15.75" thickBot="1" x14ac:dyDescent="0.3">
      <c r="B8" s="261"/>
      <c r="C8" s="198" t="s">
        <v>50</v>
      </c>
    </row>
    <row r="9" spans="2:3" ht="30" x14ac:dyDescent="0.25">
      <c r="B9" s="267" t="s">
        <v>293</v>
      </c>
      <c r="C9" s="236" t="s">
        <v>307</v>
      </c>
    </row>
    <row r="10" spans="2:3" x14ac:dyDescent="0.25">
      <c r="B10" s="268"/>
      <c r="C10" s="237" t="s">
        <v>296</v>
      </c>
    </row>
    <row r="11" spans="2:3" ht="30.75" thickBot="1" x14ac:dyDescent="0.3">
      <c r="B11" s="269"/>
      <c r="C11" s="253" t="s">
        <v>353</v>
      </c>
    </row>
    <row r="12" spans="2:3" ht="15.75" thickBot="1" x14ac:dyDescent="0.3">
      <c r="B12" s="110"/>
      <c r="C12" s="117"/>
    </row>
    <row r="13" spans="2:3" ht="45.75" customHeight="1" x14ac:dyDescent="0.25">
      <c r="B13" s="264" t="s">
        <v>53</v>
      </c>
      <c r="C13" s="199" t="s">
        <v>348</v>
      </c>
    </row>
    <row r="14" spans="2:3" x14ac:dyDescent="0.25">
      <c r="B14" s="265"/>
      <c r="C14" s="172" t="s">
        <v>323</v>
      </c>
    </row>
    <row r="15" spans="2:3" ht="15.75" thickBot="1" x14ac:dyDescent="0.3">
      <c r="B15" s="266"/>
      <c r="C15" s="173" t="s">
        <v>263</v>
      </c>
    </row>
    <row r="16" spans="2:3" ht="15.75" thickBot="1" x14ac:dyDescent="0.3"/>
    <row r="17" spans="2:4" ht="30" x14ac:dyDescent="0.25">
      <c r="B17" s="259" t="s">
        <v>1</v>
      </c>
      <c r="C17" s="97" t="s">
        <v>319</v>
      </c>
      <c r="D17" s="147"/>
    </row>
    <row r="18" spans="2:4" ht="31.5" customHeight="1" x14ac:dyDescent="0.25">
      <c r="B18" s="260"/>
      <c r="C18" s="98" t="s">
        <v>324</v>
      </c>
      <c r="D18" s="147"/>
    </row>
    <row r="19" spans="2:4" x14ac:dyDescent="0.25">
      <c r="B19" s="260"/>
      <c r="C19" s="98" t="s">
        <v>51</v>
      </c>
      <c r="D19" s="1"/>
    </row>
    <row r="20" spans="2:4" ht="45" x14ac:dyDescent="0.25">
      <c r="B20" s="260"/>
      <c r="C20" s="98" t="s">
        <v>326</v>
      </c>
    </row>
    <row r="21" spans="2:4" ht="45" x14ac:dyDescent="0.25">
      <c r="B21" s="260"/>
      <c r="C21" s="98" t="s">
        <v>332</v>
      </c>
    </row>
    <row r="22" spans="2:4" ht="15" customHeight="1" x14ac:dyDescent="0.25">
      <c r="B22" s="260"/>
      <c r="C22" s="175" t="s">
        <v>316</v>
      </c>
    </row>
    <row r="23" spans="2:4" ht="15.75" thickBot="1" x14ac:dyDescent="0.3">
      <c r="B23" s="261"/>
      <c r="C23" s="176" t="s">
        <v>50</v>
      </c>
    </row>
    <row r="24" spans="2:4" ht="15.75" thickBot="1" x14ac:dyDescent="0.3"/>
    <row r="25" spans="2:4" x14ac:dyDescent="0.25">
      <c r="B25" s="259" t="s">
        <v>265</v>
      </c>
      <c r="C25" s="200" t="s">
        <v>297</v>
      </c>
    </row>
    <row r="26" spans="2:4" x14ac:dyDescent="0.25">
      <c r="B26" s="260"/>
      <c r="C26" s="99" t="s">
        <v>318</v>
      </c>
    </row>
    <row r="27" spans="2:4" x14ac:dyDescent="0.25">
      <c r="B27" s="260"/>
      <c r="C27" s="99" t="s">
        <v>52</v>
      </c>
    </row>
    <row r="28" spans="2:4" ht="30" x14ac:dyDescent="0.25">
      <c r="B28" s="260"/>
      <c r="C28" s="98" t="s">
        <v>327</v>
      </c>
    </row>
    <row r="29" spans="2:4" x14ac:dyDescent="0.25">
      <c r="B29" s="260"/>
      <c r="C29" s="175" t="s">
        <v>317</v>
      </c>
    </row>
    <row r="30" spans="2:4" ht="15.75" thickBot="1" x14ac:dyDescent="0.3">
      <c r="B30" s="261"/>
      <c r="C30" s="176" t="s">
        <v>50</v>
      </c>
    </row>
    <row r="31" spans="2:4" ht="15.75" thickBot="1" x14ac:dyDescent="0.3"/>
    <row r="32" spans="2:4" ht="60" x14ac:dyDescent="0.25">
      <c r="B32" s="259" t="s">
        <v>264</v>
      </c>
      <c r="C32" s="97" t="s">
        <v>320</v>
      </c>
    </row>
    <row r="33" spans="2:3" x14ac:dyDescent="0.25">
      <c r="B33" s="260"/>
      <c r="C33" s="175" t="s">
        <v>262</v>
      </c>
    </row>
    <row r="34" spans="2:3" ht="15.75" thickBot="1" x14ac:dyDescent="0.3">
      <c r="B34" s="261"/>
      <c r="C34" s="176" t="s">
        <v>263</v>
      </c>
    </row>
    <row r="37" spans="2:3" x14ac:dyDescent="0.25">
      <c r="B37" s="83"/>
    </row>
    <row r="38" spans="2:3" x14ac:dyDescent="0.25">
      <c r="B38" s="84"/>
    </row>
    <row r="39" spans="2:3" x14ac:dyDescent="0.25">
      <c r="B39" s="84"/>
    </row>
    <row r="40" spans="2:3" x14ac:dyDescent="0.25">
      <c r="B40" s="84"/>
    </row>
  </sheetData>
  <mergeCells count="7">
    <mergeCell ref="B32:B34"/>
    <mergeCell ref="B17:B23"/>
    <mergeCell ref="B25:B30"/>
    <mergeCell ref="B4:C4"/>
    <mergeCell ref="B13:B15"/>
    <mergeCell ref="B6:B8"/>
    <mergeCell ref="B9:B11"/>
  </mergeCells>
  <pageMargins left="0.25" right="0.25" top="0.75" bottom="0.75" header="0.3" footer="0.3"/>
  <pageSetup scale="7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2:D28"/>
  <sheetViews>
    <sheetView zoomScaleNormal="100" workbookViewId="0">
      <selection activeCell="B15" sqref="B15"/>
    </sheetView>
  </sheetViews>
  <sheetFormatPr defaultRowHeight="15" x14ac:dyDescent="0.25"/>
  <cols>
    <col min="2" max="2" width="53.85546875" customWidth="1"/>
    <col min="3" max="3" width="65.42578125" customWidth="1"/>
    <col min="4" max="4" width="11.5703125" bestFit="1" customWidth="1"/>
  </cols>
  <sheetData>
    <row r="2" spans="2:4" ht="18.75" x14ac:dyDescent="0.3">
      <c r="B2" s="2" t="s">
        <v>121</v>
      </c>
    </row>
    <row r="3" spans="2:4" ht="15.75" thickBot="1" x14ac:dyDescent="0.3"/>
    <row r="4" spans="2:4" x14ac:dyDescent="0.25">
      <c r="B4" s="14" t="s">
        <v>3</v>
      </c>
      <c r="C4" s="211"/>
      <c r="D4" t="s">
        <v>4</v>
      </c>
    </row>
    <row r="5" spans="2:4" x14ac:dyDescent="0.25">
      <c r="B5" s="12" t="s">
        <v>5</v>
      </c>
      <c r="C5" s="81"/>
    </row>
    <row r="6" spans="2:4" ht="15.75" thickBot="1" x14ac:dyDescent="0.3">
      <c r="B6" s="13" t="s">
        <v>6</v>
      </c>
      <c r="C6" s="82"/>
    </row>
    <row r="7" spans="2:4" ht="15.75" thickBot="1" x14ac:dyDescent="0.3"/>
    <row r="8" spans="2:4" ht="15.75" thickBot="1" x14ac:dyDescent="0.3">
      <c r="B8" s="4" t="s">
        <v>7</v>
      </c>
      <c r="C8" s="7"/>
    </row>
    <row r="9" spans="2:4" ht="15.75" thickBot="1" x14ac:dyDescent="0.3">
      <c r="B9" s="9" t="s">
        <v>335</v>
      </c>
      <c r="C9" s="120"/>
    </row>
    <row r="10" spans="2:4" x14ac:dyDescent="0.25">
      <c r="B10" s="3"/>
      <c r="C10" s="3"/>
    </row>
    <row r="11" spans="2:4" ht="15.75" thickBot="1" x14ac:dyDescent="0.3">
      <c r="C11" s="1" t="s">
        <v>8</v>
      </c>
      <c r="D11" s="1" t="s">
        <v>9</v>
      </c>
    </row>
    <row r="12" spans="2:4" ht="15.75" thickBot="1" x14ac:dyDescent="0.3">
      <c r="B12" s="205" t="s">
        <v>298</v>
      </c>
      <c r="C12" s="206" t="s">
        <v>266</v>
      </c>
      <c r="D12" s="207"/>
    </row>
    <row r="13" spans="2:4" x14ac:dyDescent="0.25">
      <c r="B13" s="208" t="s">
        <v>301</v>
      </c>
      <c r="C13" s="209">
        <v>0.8</v>
      </c>
      <c r="D13" s="210">
        <f>'1.Requirements of Spec'!G5</f>
        <v>0</v>
      </c>
    </row>
    <row r="14" spans="2:4" ht="15.75" thickBot="1" x14ac:dyDescent="0.3">
      <c r="B14" s="254" t="s">
        <v>304</v>
      </c>
      <c r="C14" s="255">
        <v>0.2</v>
      </c>
      <c r="D14" s="256">
        <f>'2. Experience'!F5</f>
        <v>0</v>
      </c>
    </row>
    <row r="15" spans="2:4" ht="15.75" thickBot="1" x14ac:dyDescent="0.3">
      <c r="B15" s="8" t="s">
        <v>354</v>
      </c>
      <c r="C15" s="258"/>
      <c r="D15" s="257">
        <f>(C13*D13)+(C14*D14)</f>
        <v>0</v>
      </c>
    </row>
    <row r="16" spans="2:4" ht="16.5" customHeight="1" thickBot="1" x14ac:dyDescent="0.3"/>
    <row r="17" spans="2:3" ht="16.5" customHeight="1" thickBot="1" x14ac:dyDescent="0.3">
      <c r="B17" s="8" t="s">
        <v>299</v>
      </c>
      <c r="C17" s="204" t="s">
        <v>300</v>
      </c>
    </row>
    <row r="18" spans="2:3" ht="16.5" customHeight="1" x14ac:dyDescent="0.25">
      <c r="B18" s="202"/>
      <c r="C18" s="203"/>
    </row>
    <row r="19" spans="2:3" ht="16.5" customHeight="1" x14ac:dyDescent="0.25">
      <c r="B19" s="102"/>
      <c r="C19" s="103"/>
    </row>
    <row r="20" spans="2:3" ht="16.5" customHeight="1" x14ac:dyDescent="0.25">
      <c r="B20" s="102"/>
      <c r="C20" s="103"/>
    </row>
    <row r="21" spans="2:3" ht="16.5" customHeight="1" x14ac:dyDescent="0.25">
      <c r="B21" s="102"/>
      <c r="C21" s="103"/>
    </row>
    <row r="22" spans="2:3" ht="16.5" customHeight="1" x14ac:dyDescent="0.25">
      <c r="B22" s="102"/>
      <c r="C22" s="103"/>
    </row>
    <row r="23" spans="2:3" ht="16.5" customHeight="1" x14ac:dyDescent="0.25">
      <c r="B23" s="102"/>
      <c r="C23" s="103"/>
    </row>
    <row r="24" spans="2:3" ht="16.5" customHeight="1" x14ac:dyDescent="0.25">
      <c r="B24" s="102"/>
      <c r="C24" s="103"/>
    </row>
    <row r="25" spans="2:3" ht="16.5" customHeight="1" x14ac:dyDescent="0.25">
      <c r="B25" s="102"/>
      <c r="C25" s="103"/>
    </row>
    <row r="26" spans="2:3" ht="16.5" customHeight="1" x14ac:dyDescent="0.25">
      <c r="B26" s="104"/>
      <c r="C26" s="81"/>
    </row>
    <row r="27" spans="2:3" x14ac:dyDescent="0.25">
      <c r="B27" s="104"/>
      <c r="C27" s="81"/>
    </row>
    <row r="28" spans="2:3" ht="15.75" thickBot="1" x14ac:dyDescent="0.3">
      <c r="B28" s="105"/>
      <c r="C28" s="82"/>
    </row>
  </sheetData>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BB044-0B07-43A5-AB36-2E5DD70932B7}">
  <dimension ref="A3:H18"/>
  <sheetViews>
    <sheetView topLeftCell="A9" zoomScale="85" zoomScaleNormal="85" workbookViewId="0">
      <selection activeCell="B13" sqref="B13"/>
    </sheetView>
  </sheetViews>
  <sheetFormatPr defaultRowHeight="15" x14ac:dyDescent="0.25"/>
  <cols>
    <col min="1" max="1" width="5.140625" bestFit="1" customWidth="1"/>
    <col min="2" max="2" width="52" style="30" customWidth="1"/>
    <col min="3" max="3" width="31.7109375" style="30" bestFit="1" customWidth="1"/>
    <col min="4" max="4" width="48.85546875" style="30" customWidth="1"/>
    <col min="5" max="5" width="41.140625" customWidth="1"/>
    <col min="6" max="6" width="40" customWidth="1"/>
    <col min="7" max="8" width="28.5703125" customWidth="1"/>
  </cols>
  <sheetData>
    <row r="3" spans="1:8" ht="84.75" customHeight="1" x14ac:dyDescent="0.25">
      <c r="B3" s="275" t="str">
        <f>Introduction!C13</f>
        <v>This criteria is mandatory. Tender submissions must prove compliance as stipulated. Its recommended to complete all orange-shaded "Tenderer's Response" columns with references. Completing these fields will assist evaluators in confirming compliance.
Tenderers that do not meet this requirement will NOT be further evaluated.</v>
      </c>
      <c r="C3" s="275"/>
      <c r="D3" s="275"/>
      <c r="E3" s="275"/>
      <c r="F3" s="275"/>
      <c r="G3" s="275"/>
      <c r="H3" s="275"/>
    </row>
    <row r="4" spans="1:8" ht="15.75" customHeight="1" x14ac:dyDescent="0.4">
      <c r="B4" s="240"/>
      <c r="C4" s="118"/>
      <c r="D4" s="118"/>
    </row>
    <row r="5" spans="1:8" x14ac:dyDescent="0.25">
      <c r="B5" s="241"/>
      <c r="C5" s="118"/>
      <c r="D5" s="118"/>
    </row>
    <row r="6" spans="1:8" ht="15.75" thickBot="1" x14ac:dyDescent="0.3"/>
    <row r="7" spans="1:8" ht="30.75" thickBot="1" x14ac:dyDescent="0.3">
      <c r="A7" s="163"/>
      <c r="B7" s="119" t="s">
        <v>54</v>
      </c>
      <c r="C7" s="119"/>
      <c r="D7" s="244" t="s">
        <v>305</v>
      </c>
      <c r="E7" s="212" t="s">
        <v>328</v>
      </c>
      <c r="F7" s="213" t="s">
        <v>329</v>
      </c>
      <c r="G7" s="169" t="s">
        <v>21</v>
      </c>
      <c r="H7" s="177" t="s">
        <v>22</v>
      </c>
    </row>
    <row r="8" spans="1:8" ht="15.75" thickBot="1" x14ac:dyDescent="0.3">
      <c r="A8" s="44"/>
      <c r="B8" s="129" t="s">
        <v>120</v>
      </c>
      <c r="C8" s="129" t="s">
        <v>119</v>
      </c>
      <c r="D8" s="129"/>
      <c r="E8" s="214"/>
      <c r="F8" s="215"/>
      <c r="G8" s="170"/>
      <c r="H8" s="178"/>
    </row>
    <row r="9" spans="1:8" ht="90" x14ac:dyDescent="0.25">
      <c r="A9" s="164">
        <v>0.1</v>
      </c>
      <c r="B9" s="131" t="s">
        <v>66</v>
      </c>
      <c r="C9" s="247" t="s">
        <v>60</v>
      </c>
      <c r="D9" s="252" t="s">
        <v>352</v>
      </c>
      <c r="E9" s="216"/>
      <c r="F9" s="217"/>
      <c r="G9" s="167"/>
      <c r="H9" s="179"/>
    </row>
    <row r="10" spans="1:8" ht="90" x14ac:dyDescent="0.25">
      <c r="A10" s="165">
        <v>0.2</v>
      </c>
      <c r="B10" s="130" t="s">
        <v>61</v>
      </c>
      <c r="C10" s="246" t="s">
        <v>64</v>
      </c>
      <c r="D10" s="249" t="s">
        <v>352</v>
      </c>
      <c r="E10" s="218"/>
      <c r="F10" s="219"/>
      <c r="G10" s="168"/>
      <c r="H10" s="180"/>
    </row>
    <row r="11" spans="1:8" ht="90" x14ac:dyDescent="0.25">
      <c r="A11" s="165">
        <v>0.3</v>
      </c>
      <c r="B11" s="130" t="s">
        <v>67</v>
      </c>
      <c r="C11" s="246" t="s">
        <v>68</v>
      </c>
      <c r="D11" s="249" t="s">
        <v>352</v>
      </c>
      <c r="E11" s="218"/>
      <c r="F11" s="219"/>
      <c r="G11" s="168"/>
      <c r="H11" s="180"/>
    </row>
    <row r="12" spans="1:8" ht="90" x14ac:dyDescent="0.25">
      <c r="A12" s="165">
        <v>0.6</v>
      </c>
      <c r="B12" s="130" t="s">
        <v>62</v>
      </c>
      <c r="C12" s="246" t="s">
        <v>69</v>
      </c>
      <c r="D12" s="249" t="s">
        <v>352</v>
      </c>
      <c r="E12" s="218"/>
      <c r="F12" s="219"/>
      <c r="G12" s="168"/>
      <c r="H12" s="180"/>
    </row>
    <row r="13" spans="1:8" ht="90" x14ac:dyDescent="0.25">
      <c r="A13" s="165">
        <v>0.7</v>
      </c>
      <c r="B13" s="130" t="s">
        <v>70</v>
      </c>
      <c r="C13" s="246" t="s">
        <v>71</v>
      </c>
      <c r="D13" s="249" t="s">
        <v>352</v>
      </c>
      <c r="E13" s="218"/>
      <c r="F13" s="219"/>
      <c r="G13" s="168"/>
      <c r="H13" s="180"/>
    </row>
    <row r="14" spans="1:8" ht="90" x14ac:dyDescent="0.25">
      <c r="A14" s="165">
        <v>0.8</v>
      </c>
      <c r="B14" s="249" t="s">
        <v>72</v>
      </c>
      <c r="C14" s="246" t="s">
        <v>73</v>
      </c>
      <c r="D14" s="249" t="s">
        <v>352</v>
      </c>
      <c r="E14" s="218"/>
      <c r="F14" s="219"/>
      <c r="G14" s="168"/>
      <c r="H14" s="180"/>
    </row>
    <row r="15" spans="1:8" ht="90" x14ac:dyDescent="0.25">
      <c r="A15" s="165">
        <v>0.9</v>
      </c>
      <c r="B15" s="130" t="s">
        <v>63</v>
      </c>
      <c r="C15" s="246" t="s">
        <v>65</v>
      </c>
      <c r="D15" s="249" t="s">
        <v>352</v>
      </c>
      <c r="E15" s="218"/>
      <c r="F15" s="219"/>
      <c r="G15" s="168"/>
      <c r="H15" s="180"/>
    </row>
    <row r="16" spans="1:8" ht="48" customHeight="1" thickBot="1" x14ac:dyDescent="0.3">
      <c r="A16" s="166"/>
      <c r="B16" s="270" t="s">
        <v>74</v>
      </c>
      <c r="C16" s="271"/>
      <c r="D16" s="238"/>
      <c r="E16" s="220"/>
      <c r="F16" s="221"/>
      <c r="G16" s="171"/>
      <c r="H16" s="181"/>
    </row>
    <row r="18" spans="3:7" ht="20.25" x14ac:dyDescent="0.25">
      <c r="C18" s="272" t="s">
        <v>295</v>
      </c>
      <c r="D18" s="273"/>
      <c r="E18" s="273"/>
      <c r="F18" s="273"/>
      <c r="G18" s="274"/>
    </row>
  </sheetData>
  <mergeCells count="3">
    <mergeCell ref="B16:C16"/>
    <mergeCell ref="C18:G18"/>
    <mergeCell ref="B3:H3"/>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2998DE1-AC9F-4463-8E50-8C8546349A2E}">
          <x14:formula1>
            <xm:f>'Scoring Lookup'!$E$14:$E$15</xm:f>
          </x14:formula1>
          <xm:sqref>G9:G15 E9:E15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outlinePr summaryBelow="0"/>
  </sheetPr>
  <dimension ref="A1:N124"/>
  <sheetViews>
    <sheetView zoomScaleNormal="100" workbookViewId="0">
      <pane ySplit="8" topLeftCell="A9" activePane="bottomLeft" state="frozen"/>
      <selection pane="bottomLeft" activeCell="E12" sqref="E12"/>
    </sheetView>
  </sheetViews>
  <sheetFormatPr defaultColWidth="17.28515625" defaultRowHeight="15" x14ac:dyDescent="0.25"/>
  <cols>
    <col min="1" max="2" width="3.5703125" customWidth="1"/>
    <col min="3" max="3" width="15.140625" customWidth="1"/>
    <col min="4" max="4" width="24.28515625" style="62" customWidth="1"/>
    <col min="5" max="5" width="74.28515625" style="30" customWidth="1"/>
    <col min="6" max="6" width="35.42578125" style="183" customWidth="1"/>
    <col min="7" max="7" width="50.42578125" customWidth="1"/>
    <col min="8" max="8" width="39.7109375" customWidth="1"/>
    <col min="9" max="9" width="36.42578125" customWidth="1"/>
    <col min="10" max="10" width="37.7109375" customWidth="1"/>
    <col min="11" max="11" width="8.28515625" customWidth="1"/>
    <col min="12" max="12" width="18.28515625" customWidth="1"/>
    <col min="14" max="14" width="20.7109375" bestFit="1" customWidth="1"/>
  </cols>
  <sheetData>
    <row r="1" spans="1:13" ht="26.25" x14ac:dyDescent="0.4">
      <c r="A1" s="121">
        <v>1</v>
      </c>
      <c r="B1" s="121" t="s">
        <v>15</v>
      </c>
      <c r="C1" s="121" t="s">
        <v>302</v>
      </c>
    </row>
    <row r="2" spans="1:13" ht="27" thickBot="1" x14ac:dyDescent="0.45">
      <c r="A2" s="121"/>
      <c r="B2" s="121"/>
      <c r="C2" s="245" t="s">
        <v>330</v>
      </c>
    </row>
    <row r="3" spans="1:13" s="5" customFormat="1" ht="15.75" x14ac:dyDescent="0.25">
      <c r="C3" s="96" t="s">
        <v>3</v>
      </c>
      <c r="D3" s="89">
        <f>'Evaluation Summary'!C4</f>
        <v>0</v>
      </c>
      <c r="E3" s="148"/>
      <c r="F3" s="184" t="s">
        <v>12</v>
      </c>
      <c r="G3" s="89">
        <f>SUM(M:M)</f>
        <v>1590</v>
      </c>
    </row>
    <row r="4" spans="1:13" s="5" customFormat="1" ht="15.75" x14ac:dyDescent="0.25">
      <c r="C4" s="28" t="s">
        <v>5</v>
      </c>
      <c r="D4" s="29">
        <f>'Evaluation Summary'!C5</f>
        <v>0</v>
      </c>
      <c r="E4" s="148"/>
      <c r="F4" s="185" t="s">
        <v>13</v>
      </c>
      <c r="G4" s="29">
        <f>SUM(L:L)</f>
        <v>0</v>
      </c>
    </row>
    <row r="5" spans="1:13" ht="19.5" thickBot="1" x14ac:dyDescent="0.35">
      <c r="C5" s="100" t="s">
        <v>6</v>
      </c>
      <c r="D5" s="101">
        <f>'Evaluation Summary'!C6</f>
        <v>0</v>
      </c>
      <c r="F5" s="186" t="s">
        <v>261</v>
      </c>
      <c r="G5" s="160">
        <f>G4/G3</f>
        <v>0</v>
      </c>
      <c r="I5" s="5"/>
      <c r="J5" s="109"/>
    </row>
    <row r="6" spans="1:13" s="10" customFormat="1" ht="19.5" thickBot="1" x14ac:dyDescent="0.35">
      <c r="D6" s="61"/>
      <c r="E6" s="149"/>
      <c r="F6" s="187" t="s">
        <v>267</v>
      </c>
      <c r="G6" s="162">
        <f>'Evaluation Summary'!C13</f>
        <v>0.8</v>
      </c>
      <c r="I6" s="5"/>
      <c r="J6" s="108"/>
    </row>
    <row r="7" spans="1:13" ht="19.5" thickBot="1" x14ac:dyDescent="0.35">
      <c r="F7" s="188"/>
      <c r="G7" s="2"/>
      <c r="H7" s="90"/>
      <c r="I7" s="90"/>
      <c r="J7" s="90"/>
    </row>
    <row r="8" spans="1:13" ht="43.5" thickBot="1" x14ac:dyDescent="0.3">
      <c r="A8" s="37" t="s">
        <v>10</v>
      </c>
      <c r="B8" s="53"/>
      <c r="C8" s="38"/>
      <c r="D8" s="134" t="s">
        <v>349</v>
      </c>
      <c r="E8" s="38" t="s">
        <v>18</v>
      </c>
      <c r="F8" s="79" t="s">
        <v>19</v>
      </c>
      <c r="G8" s="38" t="s">
        <v>331</v>
      </c>
      <c r="H8" s="38" t="s">
        <v>20</v>
      </c>
      <c r="I8" s="38" t="s">
        <v>21</v>
      </c>
      <c r="J8" s="38" t="s">
        <v>22</v>
      </c>
      <c r="K8" s="38" t="s">
        <v>23</v>
      </c>
      <c r="L8" s="38" t="s">
        <v>13</v>
      </c>
      <c r="M8" s="39" t="s">
        <v>12</v>
      </c>
    </row>
    <row r="9" spans="1:13" s="2" customFormat="1" ht="18.75" x14ac:dyDescent="0.3">
      <c r="A9" s="22"/>
      <c r="B9" s="54"/>
      <c r="C9" s="31" t="s">
        <v>14</v>
      </c>
      <c r="D9" s="135"/>
      <c r="E9" s="150"/>
      <c r="F9" s="189"/>
      <c r="G9" s="32"/>
      <c r="H9" s="32"/>
      <c r="I9" s="32"/>
      <c r="J9" s="32"/>
      <c r="K9" s="31"/>
      <c r="L9" s="31"/>
      <c r="M9" s="36"/>
    </row>
    <row r="10" spans="1:13" s="1" customFormat="1" ht="30" x14ac:dyDescent="0.25">
      <c r="A10" s="18">
        <v>1</v>
      </c>
      <c r="B10" s="55"/>
      <c r="C10" s="76" t="str">
        <f>C1</f>
        <v>Requirements of 34-127T</v>
      </c>
      <c r="D10" s="133">
        <v>4</v>
      </c>
      <c r="E10" s="67" t="s">
        <v>76</v>
      </c>
      <c r="F10" s="80"/>
      <c r="G10" s="68"/>
      <c r="H10" s="68"/>
      <c r="I10" s="72"/>
      <c r="J10" s="72"/>
      <c r="K10" s="69"/>
      <c r="L10" s="69"/>
      <c r="M10" s="70"/>
    </row>
    <row r="11" spans="1:13" s="11" customFormat="1" x14ac:dyDescent="0.25">
      <c r="A11" s="23"/>
      <c r="B11" s="57"/>
      <c r="C11" s="26"/>
      <c r="D11" s="133">
        <v>4.0999999999999996</v>
      </c>
      <c r="E11" s="67" t="s">
        <v>97</v>
      </c>
      <c r="F11" s="71"/>
      <c r="G11" s="67"/>
      <c r="H11" s="67"/>
      <c r="I11" s="67"/>
      <c r="J11" s="67"/>
      <c r="K11" s="69"/>
      <c r="L11" s="69"/>
      <c r="M11" s="70"/>
    </row>
    <row r="12" spans="1:13" s="11" customFormat="1" ht="38.25" x14ac:dyDescent="0.25">
      <c r="A12" s="23"/>
      <c r="B12" s="57"/>
      <c r="C12" s="26"/>
      <c r="D12" s="140" t="s">
        <v>342</v>
      </c>
      <c r="E12" s="136" t="s">
        <v>337</v>
      </c>
      <c r="F12" s="250" t="s">
        <v>341</v>
      </c>
      <c r="G12" s="223"/>
      <c r="H12" s="223"/>
      <c r="I12" s="27" t="s">
        <v>25</v>
      </c>
      <c r="J12" s="27"/>
      <c r="K12" s="16">
        <v>20</v>
      </c>
      <c r="L12" s="16">
        <f>VLOOKUP(I12,'Scoring Lookup'!$B$3:$C$7,2)*K12</f>
        <v>0</v>
      </c>
      <c r="M12" s="19">
        <f>K12*5</f>
        <v>100</v>
      </c>
    </row>
    <row r="13" spans="1:13" s="11" customFormat="1" ht="51" x14ac:dyDescent="0.25">
      <c r="A13" s="23"/>
      <c r="B13" s="57"/>
      <c r="C13" s="26"/>
      <c r="D13" s="140" t="s">
        <v>343</v>
      </c>
      <c r="E13" s="136" t="s">
        <v>338</v>
      </c>
      <c r="F13" s="250" t="s">
        <v>346</v>
      </c>
      <c r="G13" s="223"/>
      <c r="H13" s="223"/>
      <c r="I13" s="27" t="s">
        <v>25</v>
      </c>
      <c r="J13" s="27"/>
      <c r="K13" s="16">
        <v>20</v>
      </c>
      <c r="L13" s="16">
        <f>VLOOKUP(I13,'Scoring Lookup'!$B$3:$C$7,2)*K13</f>
        <v>0</v>
      </c>
      <c r="M13" s="19">
        <f>K13*5</f>
        <v>100</v>
      </c>
    </row>
    <row r="14" spans="1:13" s="11" customFormat="1" ht="51" x14ac:dyDescent="0.25">
      <c r="A14" s="23"/>
      <c r="B14" s="57"/>
      <c r="C14" s="26"/>
      <c r="D14" s="140" t="s">
        <v>344</v>
      </c>
      <c r="E14" s="136" t="s">
        <v>340</v>
      </c>
      <c r="F14" s="250" t="s">
        <v>350</v>
      </c>
      <c r="G14" s="223"/>
      <c r="H14" s="223"/>
      <c r="I14" s="27" t="s">
        <v>25</v>
      </c>
      <c r="J14" s="27"/>
      <c r="K14" s="16">
        <v>30</v>
      </c>
      <c r="L14" s="16">
        <f>VLOOKUP(I14,'Scoring Lookup'!$B$3:$C$7,2)*K14</f>
        <v>0</v>
      </c>
      <c r="M14" s="19">
        <f>K14*5</f>
        <v>150</v>
      </c>
    </row>
    <row r="15" spans="1:13" s="11" customFormat="1" ht="38.25" x14ac:dyDescent="0.25">
      <c r="A15" s="23"/>
      <c r="B15" s="57"/>
      <c r="C15" s="26"/>
      <c r="D15" s="140" t="s">
        <v>345</v>
      </c>
      <c r="E15" s="136" t="s">
        <v>339</v>
      </c>
      <c r="F15" s="250" t="s">
        <v>347</v>
      </c>
      <c r="G15" s="223"/>
      <c r="H15" s="223"/>
      <c r="I15" s="27" t="s">
        <v>25</v>
      </c>
      <c r="J15" s="27"/>
      <c r="K15" s="16">
        <v>10</v>
      </c>
      <c r="L15" s="16">
        <f>VLOOKUP(I15,'Scoring Lookup'!$B$3:$C$7,2)*K15</f>
        <v>0</v>
      </c>
      <c r="M15" s="19">
        <f>K15*5</f>
        <v>50</v>
      </c>
    </row>
    <row r="16" spans="1:13" s="11" customFormat="1" x14ac:dyDescent="0.25">
      <c r="A16" s="23"/>
      <c r="B16" s="57"/>
      <c r="C16" s="26"/>
      <c r="D16" s="140" t="s">
        <v>336</v>
      </c>
      <c r="E16" s="136"/>
      <c r="F16" s="146" t="s">
        <v>228</v>
      </c>
      <c r="G16" s="222"/>
      <c r="H16" s="222"/>
      <c r="I16" s="111"/>
      <c r="J16" s="111"/>
      <c r="K16" s="137"/>
      <c r="L16" s="16"/>
      <c r="M16" s="19"/>
    </row>
    <row r="17" spans="1:13" s="11" customFormat="1" x14ac:dyDescent="0.25">
      <c r="A17" s="23"/>
      <c r="B17" s="57"/>
      <c r="C17" s="26"/>
      <c r="D17" s="133">
        <v>4.2</v>
      </c>
      <c r="E17" s="67" t="s">
        <v>75</v>
      </c>
      <c r="F17" s="71"/>
      <c r="G17" s="224"/>
      <c r="H17" s="224"/>
      <c r="I17" s="67"/>
      <c r="J17" s="67"/>
      <c r="K17" s="69"/>
      <c r="L17" s="69"/>
      <c r="M17" s="70"/>
    </row>
    <row r="18" spans="1:13" s="11" customFormat="1" x14ac:dyDescent="0.25">
      <c r="A18" s="23"/>
      <c r="B18" s="57"/>
      <c r="C18" s="26"/>
      <c r="D18" s="136"/>
      <c r="E18" s="122" t="s">
        <v>77</v>
      </c>
      <c r="F18" s="124" t="s">
        <v>96</v>
      </c>
      <c r="G18" s="222"/>
      <c r="H18" s="222"/>
      <c r="I18" s="111" t="s">
        <v>25</v>
      </c>
      <c r="J18" s="111"/>
      <c r="K18" s="16"/>
      <c r="L18" s="16"/>
      <c r="M18" s="19"/>
    </row>
    <row r="19" spans="1:13" s="11" customFormat="1" ht="25.5" x14ac:dyDescent="0.25">
      <c r="A19" s="23"/>
      <c r="B19" s="57"/>
      <c r="C19" s="26"/>
      <c r="D19" s="136" t="s">
        <v>78</v>
      </c>
      <c r="E19" s="122" t="s">
        <v>79</v>
      </c>
      <c r="F19" s="123" t="s">
        <v>24</v>
      </c>
      <c r="G19" s="223"/>
      <c r="H19" s="223"/>
      <c r="I19" s="27" t="s">
        <v>25</v>
      </c>
      <c r="J19" s="27"/>
      <c r="K19" s="16">
        <v>5</v>
      </c>
      <c r="L19" s="16">
        <f>VLOOKUP(I19,'Scoring Lookup'!$B$3:$C$7,2)*K19</f>
        <v>0</v>
      </c>
      <c r="M19" s="19">
        <f>K19*5</f>
        <v>25</v>
      </c>
    </row>
    <row r="20" spans="1:13" ht="25.5" x14ac:dyDescent="0.25">
      <c r="A20" s="12"/>
      <c r="B20" s="56"/>
      <c r="C20" s="17"/>
      <c r="D20" s="136" t="s">
        <v>80</v>
      </c>
      <c r="E20" s="122" t="s">
        <v>81</v>
      </c>
      <c r="F20" s="123" t="s">
        <v>24</v>
      </c>
      <c r="G20" s="223"/>
      <c r="H20" s="223"/>
      <c r="I20" s="27" t="s">
        <v>25</v>
      </c>
      <c r="J20" s="27"/>
      <c r="K20" s="16">
        <v>5</v>
      </c>
      <c r="L20" s="16">
        <f>VLOOKUP(I20,'Scoring Lookup'!$B$3:$C$7,2)*K20</f>
        <v>0</v>
      </c>
      <c r="M20" s="19">
        <f>K20*5</f>
        <v>25</v>
      </c>
    </row>
    <row r="21" spans="1:13" ht="25.5" x14ac:dyDescent="0.25">
      <c r="A21" s="12"/>
      <c r="B21" s="56"/>
      <c r="C21" s="17"/>
      <c r="D21" s="136" t="s">
        <v>82</v>
      </c>
      <c r="E21" s="122" t="s">
        <v>83</v>
      </c>
      <c r="F21" s="123" t="s">
        <v>24</v>
      </c>
      <c r="G21" s="223"/>
      <c r="H21" s="223"/>
      <c r="I21" s="27" t="s">
        <v>25</v>
      </c>
      <c r="J21" s="27"/>
      <c r="K21" s="16">
        <v>5</v>
      </c>
      <c r="L21" s="16">
        <f>VLOOKUP(I21,'Scoring Lookup'!$B$3:$C$7,2)*K21</f>
        <v>0</v>
      </c>
      <c r="M21" s="19">
        <f>K21*5</f>
        <v>25</v>
      </c>
    </row>
    <row r="22" spans="1:13" s="11" customFormat="1" ht="38.25" x14ac:dyDescent="0.25">
      <c r="A22" s="23"/>
      <c r="B22" s="57"/>
      <c r="C22" s="26"/>
      <c r="D22" s="136" t="s">
        <v>84</v>
      </c>
      <c r="E22" s="122" t="s">
        <v>85</v>
      </c>
      <c r="F22" s="123" t="s">
        <v>24</v>
      </c>
      <c r="G22" s="223"/>
      <c r="H22" s="223"/>
      <c r="I22" s="27" t="s">
        <v>25</v>
      </c>
      <c r="J22" s="27"/>
      <c r="K22" s="16">
        <v>5</v>
      </c>
      <c r="L22" s="16">
        <f>VLOOKUP(I22,'Scoring Lookup'!$B$3:$C$7,2)*K22</f>
        <v>0</v>
      </c>
      <c r="M22" s="19">
        <f>K22*5</f>
        <v>25</v>
      </c>
    </row>
    <row r="23" spans="1:13" s="11" customFormat="1" ht="51" x14ac:dyDescent="0.25">
      <c r="A23" s="23"/>
      <c r="B23" s="57"/>
      <c r="C23" s="26"/>
      <c r="D23" s="136" t="s">
        <v>86</v>
      </c>
      <c r="E23" s="122" t="s">
        <v>87</v>
      </c>
      <c r="F23" s="124" t="s">
        <v>96</v>
      </c>
      <c r="G23" s="222"/>
      <c r="H23" s="222"/>
      <c r="I23" s="111" t="s">
        <v>25</v>
      </c>
      <c r="J23" s="111"/>
      <c r="K23" s="16"/>
      <c r="L23" s="16"/>
      <c r="M23" s="19"/>
    </row>
    <row r="24" spans="1:13" s="11" customFormat="1" x14ac:dyDescent="0.25">
      <c r="A24" s="23"/>
      <c r="B24" s="57"/>
      <c r="C24" s="26"/>
      <c r="D24" s="136" t="s">
        <v>88</v>
      </c>
      <c r="E24" s="122" t="s">
        <v>89</v>
      </c>
      <c r="F24" s="123" t="s">
        <v>24</v>
      </c>
      <c r="G24" s="223"/>
      <c r="H24" s="223"/>
      <c r="I24" s="27" t="s">
        <v>25</v>
      </c>
      <c r="J24" s="27"/>
      <c r="K24" s="16">
        <v>5</v>
      </c>
      <c r="L24" s="16">
        <f>VLOOKUP(I24,'Scoring Lookup'!$B$3:$C$7,2)*K24</f>
        <v>0</v>
      </c>
      <c r="M24" s="19">
        <f>K24*5</f>
        <v>25</v>
      </c>
    </row>
    <row r="25" spans="1:13" s="11" customFormat="1" x14ac:dyDescent="0.25">
      <c r="A25" s="23"/>
      <c r="B25" s="57"/>
      <c r="C25" s="26"/>
      <c r="D25" s="136" t="s">
        <v>90</v>
      </c>
      <c r="E25" s="122" t="s">
        <v>91</v>
      </c>
      <c r="F25" s="123" t="s">
        <v>24</v>
      </c>
      <c r="G25" s="223"/>
      <c r="H25" s="223"/>
      <c r="I25" s="27" t="s">
        <v>25</v>
      </c>
      <c r="J25" s="27"/>
      <c r="K25" s="16">
        <v>5</v>
      </c>
      <c r="L25" s="16">
        <f>VLOOKUP(I25,'Scoring Lookup'!$B$3:$C$7,2)*K25</f>
        <v>0</v>
      </c>
      <c r="M25" s="19">
        <f>K25*5</f>
        <v>25</v>
      </c>
    </row>
    <row r="26" spans="1:13" s="11" customFormat="1" ht="38.25" x14ac:dyDescent="0.25">
      <c r="A26" s="23"/>
      <c r="B26" s="57"/>
      <c r="C26" s="26"/>
      <c r="D26" s="136" t="s">
        <v>92</v>
      </c>
      <c r="E26" s="122" t="s">
        <v>93</v>
      </c>
      <c r="F26" s="123" t="s">
        <v>24</v>
      </c>
      <c r="G26" s="223"/>
      <c r="H26" s="223"/>
      <c r="I26" s="27" t="s">
        <v>25</v>
      </c>
      <c r="J26" s="27"/>
      <c r="K26" s="16">
        <v>5</v>
      </c>
      <c r="L26" s="16">
        <f>VLOOKUP(I26,'Scoring Lookup'!$B$3:$C$7,2)*K26</f>
        <v>0</v>
      </c>
      <c r="M26" s="19">
        <f>K26*5</f>
        <v>25</v>
      </c>
    </row>
    <row r="27" spans="1:13" ht="25.5" x14ac:dyDescent="0.25">
      <c r="A27" s="12"/>
      <c r="B27" s="56"/>
      <c r="C27" s="17"/>
      <c r="D27" s="136" t="s">
        <v>94</v>
      </c>
      <c r="E27" s="122" t="s">
        <v>95</v>
      </c>
      <c r="F27" s="123" t="s">
        <v>24</v>
      </c>
      <c r="G27" s="223"/>
      <c r="H27" s="223"/>
      <c r="I27" s="27" t="s">
        <v>25</v>
      </c>
      <c r="J27" s="27"/>
      <c r="K27" s="16">
        <v>5</v>
      </c>
      <c r="L27" s="16">
        <f>VLOOKUP(I27,'Scoring Lookup'!$B$3:$C$7,2)*K27</f>
        <v>0</v>
      </c>
      <c r="M27" s="19">
        <f>K27*5</f>
        <v>25</v>
      </c>
    </row>
    <row r="28" spans="1:13" s="11" customFormat="1" x14ac:dyDescent="0.25">
      <c r="A28" s="23"/>
      <c r="B28" s="57"/>
      <c r="C28" s="26"/>
      <c r="D28" s="133">
        <v>4.3</v>
      </c>
      <c r="E28" s="67" t="s">
        <v>98</v>
      </c>
      <c r="F28" s="80"/>
      <c r="G28" s="225"/>
      <c r="H28" s="225"/>
      <c r="I28" s="68"/>
      <c r="J28" s="68"/>
      <c r="K28" s="69"/>
      <c r="L28" s="69"/>
      <c r="M28" s="70"/>
    </row>
    <row r="29" spans="1:13" s="11" customFormat="1" x14ac:dyDescent="0.25">
      <c r="A29" s="23"/>
      <c r="B29" s="57"/>
      <c r="C29" s="26"/>
      <c r="D29" s="136" t="s">
        <v>99</v>
      </c>
      <c r="E29" s="122" t="s">
        <v>100</v>
      </c>
      <c r="F29" s="128" t="s">
        <v>24</v>
      </c>
      <c r="G29" s="223"/>
      <c r="H29" s="223"/>
      <c r="I29" s="27" t="s">
        <v>25</v>
      </c>
      <c r="J29" s="27"/>
      <c r="K29" s="16">
        <v>3</v>
      </c>
      <c r="L29" s="16">
        <f>VLOOKUP(I29,'Scoring Lookup'!$B$3:$C$7,2)*K29</f>
        <v>0</v>
      </c>
      <c r="M29" s="19">
        <f t="shared" ref="M29:M32" si="0">K29*5</f>
        <v>15</v>
      </c>
    </row>
    <row r="30" spans="1:13" s="11" customFormat="1" x14ac:dyDescent="0.25">
      <c r="A30" s="23"/>
      <c r="B30" s="57"/>
      <c r="C30" s="26"/>
      <c r="D30" s="136" t="s">
        <v>101</v>
      </c>
      <c r="E30" s="122" t="s">
        <v>102</v>
      </c>
      <c r="F30" s="123" t="s">
        <v>24</v>
      </c>
      <c r="G30" s="223"/>
      <c r="H30" s="223"/>
      <c r="I30" s="27" t="s">
        <v>25</v>
      </c>
      <c r="J30" s="27"/>
      <c r="K30" s="16">
        <v>3</v>
      </c>
      <c r="L30" s="16">
        <f>VLOOKUP(I30,'Scoring Lookup'!$B$3:$C$7,2)*K30</f>
        <v>0</v>
      </c>
      <c r="M30" s="19">
        <f t="shared" si="0"/>
        <v>15</v>
      </c>
    </row>
    <row r="31" spans="1:13" s="11" customFormat="1" ht="51" x14ac:dyDescent="0.25">
      <c r="A31" s="23"/>
      <c r="B31" s="57"/>
      <c r="C31" s="26"/>
      <c r="D31" s="136" t="s">
        <v>103</v>
      </c>
      <c r="E31" s="122" t="s">
        <v>104</v>
      </c>
      <c r="F31" s="123" t="s">
        <v>24</v>
      </c>
      <c r="G31" s="223"/>
      <c r="H31" s="223"/>
      <c r="I31" s="27" t="s">
        <v>25</v>
      </c>
      <c r="J31" s="27"/>
      <c r="K31" s="16">
        <v>3</v>
      </c>
      <c r="L31" s="16">
        <f>VLOOKUP(I31,'Scoring Lookup'!$B$3:$C$7,2)*K31</f>
        <v>0</v>
      </c>
      <c r="M31" s="19">
        <f t="shared" si="0"/>
        <v>15</v>
      </c>
    </row>
    <row r="32" spans="1:13" s="11" customFormat="1" ht="51" x14ac:dyDescent="0.25">
      <c r="A32" s="23"/>
      <c r="B32" s="57"/>
      <c r="C32" s="26"/>
      <c r="D32" s="136" t="s">
        <v>105</v>
      </c>
      <c r="E32" s="122" t="s">
        <v>106</v>
      </c>
      <c r="F32" s="251" t="s">
        <v>24</v>
      </c>
      <c r="G32" s="223"/>
      <c r="H32" s="223"/>
      <c r="I32" s="27" t="s">
        <v>25</v>
      </c>
      <c r="J32" s="27"/>
      <c r="K32" s="16">
        <v>3</v>
      </c>
      <c r="L32" s="16">
        <f>VLOOKUP(I32,'Scoring Lookup'!$B$3:$C$7,2)*K32</f>
        <v>0</v>
      </c>
      <c r="M32" s="19">
        <f t="shared" si="0"/>
        <v>15</v>
      </c>
    </row>
    <row r="33" spans="1:13" x14ac:dyDescent="0.25">
      <c r="A33" s="12"/>
      <c r="B33" s="56"/>
      <c r="C33" s="17"/>
      <c r="D33" s="132">
        <v>4.4000000000000004</v>
      </c>
      <c r="E33" s="125" t="s">
        <v>109</v>
      </c>
      <c r="F33" s="126"/>
      <c r="G33" s="226"/>
      <c r="H33" s="226"/>
      <c r="I33" s="127"/>
      <c r="J33" s="127"/>
      <c r="K33" s="69"/>
      <c r="L33" s="69"/>
      <c r="M33" s="70"/>
    </row>
    <row r="34" spans="1:13" s="11" customFormat="1" x14ac:dyDescent="0.25">
      <c r="A34" s="23"/>
      <c r="B34" s="57"/>
      <c r="C34" s="26"/>
      <c r="D34" s="136" t="s">
        <v>107</v>
      </c>
      <c r="E34" s="122" t="s">
        <v>108</v>
      </c>
      <c r="F34" s="123" t="s">
        <v>24</v>
      </c>
      <c r="G34" s="223"/>
      <c r="H34" s="223"/>
      <c r="I34" s="27" t="s">
        <v>25</v>
      </c>
      <c r="J34" s="27"/>
      <c r="K34" s="16">
        <v>5</v>
      </c>
      <c r="L34" s="16">
        <f>VLOOKUP(I34,'Scoring Lookup'!$B$3:$C$7,2)*K34</f>
        <v>0</v>
      </c>
      <c r="M34" s="19">
        <f t="shared" ref="M34" si="1">K34*5</f>
        <v>25</v>
      </c>
    </row>
    <row r="35" spans="1:13" x14ac:dyDescent="0.25">
      <c r="A35" s="12"/>
      <c r="B35" s="56"/>
      <c r="C35" s="17"/>
      <c r="D35" s="132">
        <v>4.5</v>
      </c>
      <c r="E35" s="125" t="s">
        <v>118</v>
      </c>
      <c r="F35" s="126"/>
      <c r="G35" s="226"/>
      <c r="H35" s="226"/>
      <c r="I35" s="127"/>
      <c r="J35" s="127"/>
      <c r="K35" s="69"/>
      <c r="L35" s="69"/>
      <c r="M35" s="70"/>
    </row>
    <row r="36" spans="1:13" s="11" customFormat="1" x14ac:dyDescent="0.25">
      <c r="A36" s="23"/>
      <c r="B36" s="57"/>
      <c r="C36" s="26"/>
      <c r="D36" s="136" t="s">
        <v>110</v>
      </c>
      <c r="E36" s="122" t="s">
        <v>111</v>
      </c>
      <c r="F36" s="123" t="s">
        <v>24</v>
      </c>
      <c r="G36" s="223"/>
      <c r="H36" s="227"/>
      <c r="I36" s="27" t="s">
        <v>25</v>
      </c>
      <c r="J36" s="142"/>
      <c r="K36" s="16">
        <v>5</v>
      </c>
      <c r="L36" s="16">
        <f>VLOOKUP(I36,'Scoring Lookup'!$B$3:$C$7,2)*K36</f>
        <v>0</v>
      </c>
      <c r="M36" s="19">
        <f t="shared" ref="M36:M39" si="2">K36*5</f>
        <v>25</v>
      </c>
    </row>
    <row r="37" spans="1:13" s="11" customFormat="1" ht="38.25" x14ac:dyDescent="0.25">
      <c r="A37" s="23"/>
      <c r="B37" s="57"/>
      <c r="C37" s="26"/>
      <c r="D37" s="136" t="s">
        <v>112</v>
      </c>
      <c r="E37" s="122" t="s">
        <v>113</v>
      </c>
      <c r="F37" s="123" t="s">
        <v>306</v>
      </c>
      <c r="G37" s="223"/>
      <c r="H37" s="223"/>
      <c r="I37" s="27" t="s">
        <v>25</v>
      </c>
      <c r="J37" s="27"/>
      <c r="K37" s="16">
        <v>5</v>
      </c>
      <c r="L37" s="16">
        <f>VLOOKUP(I37,'Scoring Lookup'!$B$3:$C$7,2)*K37</f>
        <v>0</v>
      </c>
      <c r="M37" s="19">
        <f t="shared" si="2"/>
        <v>25</v>
      </c>
    </row>
    <row r="38" spans="1:13" s="11" customFormat="1" ht="25.5" x14ac:dyDescent="0.25">
      <c r="A38" s="23"/>
      <c r="B38" s="57"/>
      <c r="C38" s="26"/>
      <c r="D38" s="136" t="s">
        <v>114</v>
      </c>
      <c r="E38" s="122" t="s">
        <v>115</v>
      </c>
      <c r="F38" s="128" t="s">
        <v>24</v>
      </c>
      <c r="G38" s="223"/>
      <c r="H38" s="223"/>
      <c r="I38" s="27" t="s">
        <v>25</v>
      </c>
      <c r="J38" s="27"/>
      <c r="K38" s="16">
        <v>5</v>
      </c>
      <c r="L38" s="16">
        <f>VLOOKUP(I38,'Scoring Lookup'!$B$3:$C$7,2)*K38</f>
        <v>0</v>
      </c>
      <c r="M38" s="19">
        <f t="shared" si="2"/>
        <v>25</v>
      </c>
    </row>
    <row r="39" spans="1:13" ht="25.5" x14ac:dyDescent="0.25">
      <c r="A39" s="12"/>
      <c r="B39" s="56"/>
      <c r="C39" s="17"/>
      <c r="D39" s="136" t="s">
        <v>116</v>
      </c>
      <c r="E39" s="122" t="s">
        <v>117</v>
      </c>
      <c r="F39" s="128" t="s">
        <v>24</v>
      </c>
      <c r="G39" s="223"/>
      <c r="H39" s="223"/>
      <c r="I39" s="27" t="s">
        <v>25</v>
      </c>
      <c r="J39" s="27"/>
      <c r="K39" s="16">
        <v>5</v>
      </c>
      <c r="L39" s="16">
        <f>VLOOKUP(I39,'Scoring Lookup'!$B$3:$C$7,2)*K39</f>
        <v>0</v>
      </c>
      <c r="M39" s="19">
        <f t="shared" si="2"/>
        <v>25</v>
      </c>
    </row>
    <row r="40" spans="1:13" x14ac:dyDescent="0.25">
      <c r="A40" s="12"/>
      <c r="B40" s="56"/>
      <c r="C40" s="17"/>
      <c r="D40" s="133">
        <v>4.5999999999999996</v>
      </c>
      <c r="E40" s="67" t="s">
        <v>137</v>
      </c>
      <c r="F40" s="80"/>
      <c r="G40" s="225"/>
      <c r="H40" s="225"/>
      <c r="I40" s="68"/>
      <c r="J40" s="68"/>
      <c r="K40" s="69"/>
      <c r="L40" s="69"/>
      <c r="M40" s="70"/>
    </row>
    <row r="41" spans="1:13" s="11" customFormat="1" ht="38.25" x14ac:dyDescent="0.25">
      <c r="A41" s="23"/>
      <c r="B41" s="57"/>
      <c r="C41" s="26"/>
      <c r="D41" s="136" t="s">
        <v>122</v>
      </c>
      <c r="E41" s="122" t="s">
        <v>123</v>
      </c>
      <c r="F41" s="123" t="s">
        <v>24</v>
      </c>
      <c r="G41" s="223"/>
      <c r="H41" s="223"/>
      <c r="I41" s="27" t="s">
        <v>25</v>
      </c>
      <c r="J41" s="27"/>
      <c r="K41" s="16">
        <v>3</v>
      </c>
      <c r="L41" s="16">
        <f>VLOOKUP(I41,'Scoring Lookup'!$B$3:$C$7,2)*K41</f>
        <v>0</v>
      </c>
      <c r="M41" s="19">
        <f t="shared" ref="M41:M42" si="3">K41*5</f>
        <v>15</v>
      </c>
    </row>
    <row r="42" spans="1:13" s="11" customFormat="1" ht="38.25" x14ac:dyDescent="0.25">
      <c r="A42" s="23"/>
      <c r="B42" s="57"/>
      <c r="C42" s="26"/>
      <c r="D42" s="136" t="s">
        <v>124</v>
      </c>
      <c r="E42" s="122" t="s">
        <v>125</v>
      </c>
      <c r="F42" s="123" t="s">
        <v>24</v>
      </c>
      <c r="G42" s="223"/>
      <c r="H42" s="223"/>
      <c r="I42" s="27" t="s">
        <v>25</v>
      </c>
      <c r="J42" s="27"/>
      <c r="K42" s="16">
        <v>2</v>
      </c>
      <c r="L42" s="16">
        <f>VLOOKUP(I42,'Scoring Lookup'!$B$3:$C$7,2)*K42</f>
        <v>0</v>
      </c>
      <c r="M42" s="19">
        <f t="shared" si="3"/>
        <v>10</v>
      </c>
    </row>
    <row r="43" spans="1:13" x14ac:dyDescent="0.25">
      <c r="A43" s="12"/>
      <c r="B43" s="56"/>
      <c r="C43" s="17"/>
      <c r="D43" s="133">
        <v>4.7</v>
      </c>
      <c r="E43" s="67" t="s">
        <v>138</v>
      </c>
      <c r="F43" s="80"/>
      <c r="G43" s="225"/>
      <c r="H43" s="225"/>
      <c r="I43" s="68" t="s">
        <v>25</v>
      </c>
      <c r="J43" s="68"/>
      <c r="K43" s="69"/>
      <c r="L43" s="69"/>
      <c r="M43" s="70">
        <f t="shared" ref="M43:M47" si="4">K43*5</f>
        <v>0</v>
      </c>
    </row>
    <row r="44" spans="1:13" ht="25.5" x14ac:dyDescent="0.25">
      <c r="A44" s="12"/>
      <c r="B44" s="56"/>
      <c r="C44" s="17"/>
      <c r="D44" s="136" t="s">
        <v>126</v>
      </c>
      <c r="E44" s="122" t="s">
        <v>127</v>
      </c>
      <c r="F44" s="123" t="s">
        <v>147</v>
      </c>
      <c r="G44" s="223" t="s">
        <v>25</v>
      </c>
      <c r="H44" s="223"/>
      <c r="I44" s="27" t="s">
        <v>25</v>
      </c>
      <c r="J44" s="27"/>
      <c r="K44" s="16">
        <v>2</v>
      </c>
      <c r="L44" s="16">
        <f>VLOOKUP(I44,'Scoring Lookup'!$B$3:$C$7,2)*K44</f>
        <v>0</v>
      </c>
      <c r="M44" s="19">
        <f t="shared" si="4"/>
        <v>10</v>
      </c>
    </row>
    <row r="45" spans="1:13" ht="25.5" x14ac:dyDescent="0.25">
      <c r="A45" s="12"/>
      <c r="B45" s="56"/>
      <c r="C45" s="17"/>
      <c r="D45" s="136" t="s">
        <v>128</v>
      </c>
      <c r="E45" s="122" t="s">
        <v>129</v>
      </c>
      <c r="F45" s="123" t="s">
        <v>147</v>
      </c>
      <c r="G45" s="223" t="s">
        <v>25</v>
      </c>
      <c r="H45" s="223"/>
      <c r="I45" s="27" t="s">
        <v>25</v>
      </c>
      <c r="J45" s="27"/>
      <c r="K45" s="16">
        <v>2</v>
      </c>
      <c r="L45" s="16">
        <f>VLOOKUP(I45,'Scoring Lookup'!$B$3:$C$7,2)*K45</f>
        <v>0</v>
      </c>
      <c r="M45" s="19">
        <f t="shared" si="4"/>
        <v>10</v>
      </c>
    </row>
    <row r="46" spans="1:13" ht="25.5" x14ac:dyDescent="0.25">
      <c r="A46" s="12"/>
      <c r="B46" s="56"/>
      <c r="C46" s="17"/>
      <c r="D46" s="136" t="s">
        <v>130</v>
      </c>
      <c r="E46" s="122" t="s">
        <v>131</v>
      </c>
      <c r="F46" s="123" t="s">
        <v>24</v>
      </c>
      <c r="G46" s="223" t="s">
        <v>25</v>
      </c>
      <c r="H46" s="223"/>
      <c r="I46" s="27" t="s">
        <v>25</v>
      </c>
      <c r="J46" s="27"/>
      <c r="K46" s="16">
        <v>2</v>
      </c>
      <c r="L46" s="16">
        <f>VLOOKUP(I46,'Scoring Lookup'!$B$3:$C$7,2)*K46</f>
        <v>0</v>
      </c>
      <c r="M46" s="19">
        <f t="shared" si="4"/>
        <v>10</v>
      </c>
    </row>
    <row r="47" spans="1:13" ht="38.25" x14ac:dyDescent="0.25">
      <c r="A47" s="12"/>
      <c r="B47" s="56"/>
      <c r="C47" s="17"/>
      <c r="D47" s="136" t="s">
        <v>132</v>
      </c>
      <c r="E47" s="122" t="s">
        <v>133</v>
      </c>
      <c r="F47" s="123" t="s">
        <v>147</v>
      </c>
      <c r="G47" s="223" t="s">
        <v>25</v>
      </c>
      <c r="H47" s="223"/>
      <c r="I47" s="27" t="s">
        <v>25</v>
      </c>
      <c r="J47" s="27"/>
      <c r="K47" s="16">
        <v>3</v>
      </c>
      <c r="L47" s="16">
        <f>VLOOKUP(I47,'Scoring Lookup'!$B$3:$C$7,2)*K47</f>
        <v>0</v>
      </c>
      <c r="M47" s="19">
        <f t="shared" si="4"/>
        <v>15</v>
      </c>
    </row>
    <row r="48" spans="1:13" ht="38.25" x14ac:dyDescent="0.25">
      <c r="A48" s="12"/>
      <c r="B48" s="56"/>
      <c r="C48" s="17"/>
      <c r="D48" s="136" t="s">
        <v>134</v>
      </c>
      <c r="E48" s="122" t="s">
        <v>234</v>
      </c>
      <c r="F48" s="123" t="s">
        <v>24</v>
      </c>
      <c r="G48" s="223" t="s">
        <v>25</v>
      </c>
      <c r="H48" s="223"/>
      <c r="I48" s="27" t="s">
        <v>25</v>
      </c>
      <c r="J48" s="27"/>
      <c r="K48" s="16">
        <v>3</v>
      </c>
      <c r="L48" s="16">
        <f>VLOOKUP(I48,'Scoring Lookup'!$B$3:$C$7,2)*K48</f>
        <v>0</v>
      </c>
      <c r="M48" s="19">
        <f t="shared" ref="M48:M50" si="5">K48*5</f>
        <v>15</v>
      </c>
    </row>
    <row r="49" spans="1:13" ht="76.5" x14ac:dyDescent="0.25">
      <c r="A49" s="12"/>
      <c r="B49" s="56"/>
      <c r="C49" s="17"/>
      <c r="D49" s="136" t="s">
        <v>135</v>
      </c>
      <c r="E49" s="122" t="s">
        <v>235</v>
      </c>
      <c r="F49" s="123" t="s">
        <v>24</v>
      </c>
      <c r="G49" s="223" t="s">
        <v>25</v>
      </c>
      <c r="H49" s="223"/>
      <c r="I49" s="27" t="s">
        <v>25</v>
      </c>
      <c r="J49" s="27"/>
      <c r="K49" s="16">
        <v>2</v>
      </c>
      <c r="L49" s="16">
        <f>VLOOKUP(I49,'Scoring Lookup'!$B$3:$C$7,2)*K49</f>
        <v>0</v>
      </c>
      <c r="M49" s="19">
        <f t="shared" si="5"/>
        <v>10</v>
      </c>
    </row>
    <row r="50" spans="1:13" ht="51" x14ac:dyDescent="0.25">
      <c r="A50" s="12"/>
      <c r="B50" s="56"/>
      <c r="C50" s="17"/>
      <c r="D50" s="136" t="s">
        <v>136</v>
      </c>
      <c r="E50" s="122" t="s">
        <v>236</v>
      </c>
      <c r="F50" s="123" t="s">
        <v>24</v>
      </c>
      <c r="G50" s="223" t="s">
        <v>25</v>
      </c>
      <c r="H50" s="223"/>
      <c r="I50" s="27" t="s">
        <v>25</v>
      </c>
      <c r="J50" s="27"/>
      <c r="K50" s="16">
        <v>3</v>
      </c>
      <c r="L50" s="16">
        <f>VLOOKUP(I50,'Scoring Lookup'!$B$3:$C$7,2)*K50</f>
        <v>0</v>
      </c>
      <c r="M50" s="19">
        <f t="shared" si="5"/>
        <v>15</v>
      </c>
    </row>
    <row r="51" spans="1:13" x14ac:dyDescent="0.25">
      <c r="A51" s="12"/>
      <c r="B51" s="56"/>
      <c r="C51" s="17"/>
      <c r="D51" s="132">
        <v>4.9000000000000004</v>
      </c>
      <c r="E51" s="125" t="s">
        <v>146</v>
      </c>
      <c r="F51" s="126"/>
      <c r="G51" s="226"/>
      <c r="H51" s="226"/>
      <c r="I51" s="127"/>
      <c r="J51" s="127"/>
      <c r="K51" s="69"/>
      <c r="L51" s="69"/>
      <c r="M51" s="70"/>
    </row>
    <row r="52" spans="1:13" ht="51" customHeight="1" x14ac:dyDescent="0.25">
      <c r="A52" s="12"/>
      <c r="B52" s="56"/>
      <c r="C52" s="17"/>
      <c r="D52" s="136" t="s">
        <v>140</v>
      </c>
      <c r="E52" s="122" t="s">
        <v>141</v>
      </c>
      <c r="F52" s="146" t="s">
        <v>309</v>
      </c>
      <c r="G52" s="223" t="s">
        <v>25</v>
      </c>
      <c r="H52" s="223"/>
      <c r="I52" s="27" t="s">
        <v>25</v>
      </c>
      <c r="J52" s="27"/>
      <c r="K52" s="16">
        <v>20</v>
      </c>
      <c r="L52" s="16">
        <f>VLOOKUP(I52,'Scoring Lookup'!$B$3:$C$7,2)*K52</f>
        <v>0</v>
      </c>
      <c r="M52" s="19">
        <f t="shared" ref="M52" si="6">K52*5</f>
        <v>100</v>
      </c>
    </row>
    <row r="53" spans="1:13" ht="51" x14ac:dyDescent="0.25">
      <c r="A53" s="12"/>
      <c r="B53" s="56"/>
      <c r="C53" s="17"/>
      <c r="D53" s="136" t="s">
        <v>142</v>
      </c>
      <c r="E53" s="122" t="s">
        <v>143</v>
      </c>
      <c r="F53" s="141" t="s">
        <v>230</v>
      </c>
      <c r="G53" s="222"/>
      <c r="H53" s="222"/>
      <c r="I53" s="111" t="s">
        <v>25</v>
      </c>
      <c r="J53" s="111"/>
      <c r="K53" s="137"/>
      <c r="L53" s="137"/>
      <c r="M53" s="138"/>
    </row>
    <row r="54" spans="1:13" ht="38.25" x14ac:dyDescent="0.25">
      <c r="A54" s="12"/>
      <c r="B54" s="56"/>
      <c r="C54" s="17"/>
      <c r="D54" s="136" t="s">
        <v>144</v>
      </c>
      <c r="E54" s="122" t="s">
        <v>145</v>
      </c>
      <c r="F54" s="123" t="s">
        <v>24</v>
      </c>
      <c r="G54" s="223" t="s">
        <v>25</v>
      </c>
      <c r="H54" s="223"/>
      <c r="I54" s="27" t="s">
        <v>25</v>
      </c>
      <c r="J54" s="27"/>
      <c r="K54" s="16">
        <v>2</v>
      </c>
      <c r="L54" s="16">
        <f>VLOOKUP(I54,'Scoring Lookup'!$B$3:$C$7,2)*K54</f>
        <v>0</v>
      </c>
      <c r="M54" s="19">
        <f t="shared" ref="M54" si="7">K54*5</f>
        <v>10</v>
      </c>
    </row>
    <row r="55" spans="1:13" x14ac:dyDescent="0.25">
      <c r="A55" s="12"/>
      <c r="B55" s="56"/>
      <c r="C55" s="17"/>
      <c r="D55" s="133" t="s">
        <v>148</v>
      </c>
      <c r="E55" s="125" t="s">
        <v>149</v>
      </c>
      <c r="F55" s="126"/>
      <c r="G55" s="226"/>
      <c r="H55" s="226"/>
      <c r="I55" s="127" t="s">
        <v>25</v>
      </c>
      <c r="J55" s="127"/>
      <c r="K55" s="69"/>
      <c r="L55" s="69"/>
      <c r="M55" s="70"/>
    </row>
    <row r="56" spans="1:13" x14ac:dyDescent="0.25">
      <c r="A56" s="12"/>
      <c r="B56" s="56"/>
      <c r="C56" s="17"/>
      <c r="D56" s="140" t="s">
        <v>311</v>
      </c>
      <c r="E56" s="136"/>
      <c r="F56" s="146" t="s">
        <v>228</v>
      </c>
      <c r="G56" s="222"/>
      <c r="H56" s="222"/>
      <c r="I56" s="111"/>
      <c r="J56" s="111"/>
      <c r="K56" s="137"/>
      <c r="L56" s="16"/>
      <c r="M56" s="19"/>
    </row>
    <row r="57" spans="1:13" x14ac:dyDescent="0.25">
      <c r="A57" s="12"/>
      <c r="B57" s="56"/>
      <c r="C57" s="17"/>
      <c r="D57" s="133" t="s">
        <v>152</v>
      </c>
      <c r="E57" s="67" t="s">
        <v>153</v>
      </c>
      <c r="F57" s="126"/>
      <c r="G57" s="226"/>
      <c r="H57" s="226"/>
      <c r="I57" s="127" t="s">
        <v>25</v>
      </c>
      <c r="J57" s="127"/>
      <c r="K57" s="69"/>
      <c r="L57" s="69"/>
      <c r="M57" s="70"/>
    </row>
    <row r="58" spans="1:13" ht="25.5" x14ac:dyDescent="0.25">
      <c r="A58" s="12"/>
      <c r="B58" s="56"/>
      <c r="C58" s="17"/>
      <c r="D58" s="136" t="s">
        <v>150</v>
      </c>
      <c r="E58" s="122" t="s">
        <v>151</v>
      </c>
      <c r="F58" s="123" t="s">
        <v>24</v>
      </c>
      <c r="G58" s="223" t="s">
        <v>25</v>
      </c>
      <c r="H58" s="223"/>
      <c r="I58" s="27" t="s">
        <v>25</v>
      </c>
      <c r="J58" s="27"/>
      <c r="K58" s="16">
        <v>3</v>
      </c>
      <c r="L58" s="16">
        <f>VLOOKUP(I58,'Scoring Lookup'!$B$3:$C$7,2)*K58</f>
        <v>0</v>
      </c>
      <c r="M58" s="19">
        <f t="shared" ref="M58" si="8">K58*5</f>
        <v>15</v>
      </c>
    </row>
    <row r="59" spans="1:13" x14ac:dyDescent="0.25">
      <c r="A59" s="12"/>
      <c r="B59" s="56"/>
      <c r="C59" s="17"/>
      <c r="D59" s="133" t="s">
        <v>154</v>
      </c>
      <c r="E59" s="67" t="s">
        <v>155</v>
      </c>
      <c r="F59" s="80"/>
      <c r="G59" s="225"/>
      <c r="H59" s="225"/>
      <c r="I59" s="68"/>
      <c r="J59" s="68"/>
      <c r="K59" s="69"/>
      <c r="L59" s="69"/>
      <c r="M59" s="70"/>
    </row>
    <row r="60" spans="1:13" x14ac:dyDescent="0.25">
      <c r="A60" s="12"/>
      <c r="B60" s="56"/>
      <c r="C60" s="17"/>
      <c r="D60" s="140" t="s">
        <v>311</v>
      </c>
      <c r="E60" s="136"/>
      <c r="F60" s="146" t="s">
        <v>228</v>
      </c>
      <c r="G60" s="222"/>
      <c r="H60" s="222"/>
      <c r="I60" s="111"/>
      <c r="J60" s="111"/>
      <c r="K60" s="137"/>
      <c r="L60" s="16"/>
      <c r="M60" s="19"/>
    </row>
    <row r="61" spans="1:13" x14ac:dyDescent="0.25">
      <c r="A61" s="12"/>
      <c r="B61" s="56"/>
      <c r="C61" s="17"/>
      <c r="D61" s="132" t="s">
        <v>160</v>
      </c>
      <c r="E61" s="125" t="s">
        <v>161</v>
      </c>
      <c r="F61" s="126"/>
      <c r="G61" s="226"/>
      <c r="H61" s="226"/>
      <c r="I61" s="127" t="s">
        <v>25</v>
      </c>
      <c r="J61" s="127"/>
      <c r="K61" s="69"/>
      <c r="L61" s="69"/>
      <c r="M61" s="70"/>
    </row>
    <row r="62" spans="1:13" ht="51" x14ac:dyDescent="0.25">
      <c r="A62" s="12"/>
      <c r="B62" s="56"/>
      <c r="C62" s="17"/>
      <c r="D62" s="136" t="s">
        <v>156</v>
      </c>
      <c r="E62" s="122" t="s">
        <v>157</v>
      </c>
      <c r="F62" s="123" t="s">
        <v>351</v>
      </c>
      <c r="G62" s="223" t="s">
        <v>25</v>
      </c>
      <c r="H62" s="223"/>
      <c r="I62" s="27" t="s">
        <v>25</v>
      </c>
      <c r="J62" s="27"/>
      <c r="K62" s="248">
        <v>15</v>
      </c>
      <c r="L62" s="16">
        <f>VLOOKUP(I62,'Scoring Lookup'!$B$3:$C$7,2)*K62</f>
        <v>0</v>
      </c>
      <c r="M62" s="19">
        <f>K62*5</f>
        <v>75</v>
      </c>
    </row>
    <row r="63" spans="1:13" ht="38.25" x14ac:dyDescent="0.25">
      <c r="A63" s="12"/>
      <c r="B63" s="56"/>
      <c r="C63" s="17"/>
      <c r="D63" s="136" t="s">
        <v>158</v>
      </c>
      <c r="E63" s="122" t="s">
        <v>159</v>
      </c>
      <c r="F63" s="123" t="s">
        <v>24</v>
      </c>
      <c r="G63" s="223" t="s">
        <v>25</v>
      </c>
      <c r="H63" s="223"/>
      <c r="I63" s="27" t="s">
        <v>25</v>
      </c>
      <c r="J63" s="27"/>
      <c r="K63" s="248">
        <v>15</v>
      </c>
      <c r="L63" s="16">
        <f>VLOOKUP(I63,'Scoring Lookup'!$B$3:$C$7,2)*K63</f>
        <v>0</v>
      </c>
      <c r="M63" s="19">
        <f t="shared" ref="M63" si="9">K63*5</f>
        <v>75</v>
      </c>
    </row>
    <row r="64" spans="1:13" x14ac:dyDescent="0.25">
      <c r="A64" s="12"/>
      <c r="B64" s="56"/>
      <c r="C64" s="17"/>
      <c r="D64" s="132" t="s">
        <v>162</v>
      </c>
      <c r="E64" s="125" t="s">
        <v>163</v>
      </c>
      <c r="F64" s="139"/>
      <c r="G64" s="228"/>
      <c r="H64" s="228"/>
      <c r="I64" s="127"/>
      <c r="J64" s="127"/>
      <c r="K64" s="69"/>
      <c r="L64" s="69"/>
      <c r="M64" s="70"/>
    </row>
    <row r="65" spans="1:13" x14ac:dyDescent="0.25">
      <c r="A65" s="12"/>
      <c r="B65" s="56"/>
      <c r="C65" s="17"/>
      <c r="D65" s="140" t="s">
        <v>311</v>
      </c>
      <c r="E65" s="136"/>
      <c r="F65" s="146" t="s">
        <v>228</v>
      </c>
      <c r="G65" s="222"/>
      <c r="H65" s="222"/>
      <c r="I65" s="111"/>
      <c r="J65" s="111"/>
      <c r="K65" s="137"/>
      <c r="L65" s="16"/>
      <c r="M65" s="19"/>
    </row>
    <row r="66" spans="1:13" x14ac:dyDescent="0.25">
      <c r="A66" s="12"/>
      <c r="B66" s="56"/>
      <c r="C66" s="17"/>
      <c r="D66" s="133" t="s">
        <v>171</v>
      </c>
      <c r="E66" s="67" t="s">
        <v>172</v>
      </c>
      <c r="F66" s="71"/>
      <c r="G66" s="224"/>
      <c r="H66" s="224"/>
      <c r="I66" s="68"/>
      <c r="J66" s="68"/>
      <c r="K66" s="69"/>
      <c r="L66" s="69"/>
      <c r="M66" s="70"/>
    </row>
    <row r="67" spans="1:13" x14ac:dyDescent="0.25">
      <c r="A67" s="12"/>
      <c r="B67" s="56"/>
      <c r="C67" s="17"/>
      <c r="D67" s="136"/>
      <c r="E67" s="122" t="s">
        <v>164</v>
      </c>
      <c r="F67" s="124" t="s">
        <v>96</v>
      </c>
      <c r="G67" s="222"/>
      <c r="H67" s="222"/>
      <c r="I67" s="111" t="s">
        <v>25</v>
      </c>
      <c r="J67" s="111"/>
      <c r="K67" s="137"/>
      <c r="L67" s="137"/>
      <c r="M67" s="138"/>
    </row>
    <row r="68" spans="1:13" ht="63.75" x14ac:dyDescent="0.25">
      <c r="A68" s="12"/>
      <c r="B68" s="56"/>
      <c r="C68" s="17"/>
      <c r="D68" s="136" t="s">
        <v>165</v>
      </c>
      <c r="E68" s="122" t="s">
        <v>166</v>
      </c>
      <c r="F68" s="91" t="s">
        <v>24</v>
      </c>
      <c r="G68" s="223" t="s">
        <v>25</v>
      </c>
      <c r="H68" s="223"/>
      <c r="I68" s="27" t="s">
        <v>25</v>
      </c>
      <c r="J68" s="27"/>
      <c r="K68" s="16">
        <v>2</v>
      </c>
      <c r="L68" s="16">
        <f>VLOOKUP(I68,'Scoring Lookup'!$B$3:$C$7,2)*K68</f>
        <v>0</v>
      </c>
      <c r="M68" s="19">
        <f t="shared" ref="M68:M70" si="10">K68*5</f>
        <v>10</v>
      </c>
    </row>
    <row r="69" spans="1:13" ht="38.25" x14ac:dyDescent="0.25">
      <c r="A69" s="12"/>
      <c r="B69" s="56"/>
      <c r="C69" s="17"/>
      <c r="D69" s="136" t="s">
        <v>167</v>
      </c>
      <c r="E69" s="122" t="s">
        <v>168</v>
      </c>
      <c r="F69" s="91" t="s">
        <v>24</v>
      </c>
      <c r="G69" s="223" t="s">
        <v>25</v>
      </c>
      <c r="H69" s="223"/>
      <c r="I69" s="27" t="s">
        <v>25</v>
      </c>
      <c r="J69" s="27"/>
      <c r="K69" s="16">
        <v>2</v>
      </c>
      <c r="L69" s="16">
        <f>VLOOKUP(I69,'Scoring Lookup'!$B$3:$C$7,2)*K69</f>
        <v>0</v>
      </c>
      <c r="M69" s="19">
        <f t="shared" si="10"/>
        <v>10</v>
      </c>
    </row>
    <row r="70" spans="1:13" ht="38.25" x14ac:dyDescent="0.25">
      <c r="A70" s="12"/>
      <c r="B70" s="56"/>
      <c r="C70" s="17"/>
      <c r="D70" s="136" t="s">
        <v>169</v>
      </c>
      <c r="E70" s="122" t="s">
        <v>170</v>
      </c>
      <c r="F70" s="91" t="s">
        <v>24</v>
      </c>
      <c r="G70" s="223" t="s">
        <v>25</v>
      </c>
      <c r="H70" s="223"/>
      <c r="I70" s="27" t="s">
        <v>25</v>
      </c>
      <c r="J70" s="27"/>
      <c r="K70" s="16">
        <v>2</v>
      </c>
      <c r="L70" s="16">
        <f>VLOOKUP(I70,'Scoring Lookup'!$B$3:$C$7,2)*K70</f>
        <v>0</v>
      </c>
      <c r="M70" s="19">
        <f t="shared" si="10"/>
        <v>10</v>
      </c>
    </row>
    <row r="71" spans="1:13" x14ac:dyDescent="0.25">
      <c r="A71" s="12"/>
      <c r="B71" s="56"/>
      <c r="C71" s="17"/>
      <c r="D71" s="133" t="s">
        <v>173</v>
      </c>
      <c r="E71" s="67" t="s">
        <v>174</v>
      </c>
      <c r="F71" s="71"/>
      <c r="G71" s="224"/>
      <c r="H71" s="224"/>
      <c r="I71" s="68"/>
      <c r="J71" s="68"/>
      <c r="K71" s="68"/>
      <c r="L71" s="68"/>
      <c r="M71" s="70"/>
    </row>
    <row r="72" spans="1:13" x14ac:dyDescent="0.25">
      <c r="A72" s="12"/>
      <c r="B72" s="56"/>
      <c r="C72" s="17"/>
      <c r="D72" s="140" t="s">
        <v>311</v>
      </c>
      <c r="E72" s="136"/>
      <c r="F72" s="146" t="s">
        <v>228</v>
      </c>
      <c r="G72" s="222"/>
      <c r="H72" s="222"/>
      <c r="I72" s="111"/>
      <c r="J72" s="111"/>
      <c r="K72" s="137"/>
      <c r="L72" s="16"/>
      <c r="M72" s="19"/>
    </row>
    <row r="73" spans="1:13" x14ac:dyDescent="0.25">
      <c r="A73" s="12"/>
      <c r="B73" s="56"/>
      <c r="C73" s="17"/>
      <c r="D73" s="133" t="s">
        <v>175</v>
      </c>
      <c r="E73" s="67" t="s">
        <v>176</v>
      </c>
      <c r="F73" s="71"/>
      <c r="G73" s="224"/>
      <c r="H73" s="224"/>
      <c r="I73" s="68"/>
      <c r="J73" s="68"/>
      <c r="K73" s="69"/>
      <c r="L73" s="69"/>
      <c r="M73" s="70"/>
    </row>
    <row r="74" spans="1:13" x14ac:dyDescent="0.25">
      <c r="A74" s="12"/>
      <c r="B74" s="56"/>
      <c r="C74" s="17"/>
      <c r="D74" s="140" t="s">
        <v>311</v>
      </c>
      <c r="E74" s="136"/>
      <c r="F74" s="146" t="s">
        <v>228</v>
      </c>
      <c r="G74" s="222"/>
      <c r="H74" s="222"/>
      <c r="I74" s="111"/>
      <c r="J74" s="111"/>
      <c r="K74" s="137"/>
      <c r="L74" s="16"/>
      <c r="M74" s="19"/>
    </row>
    <row r="75" spans="1:13" x14ac:dyDescent="0.25">
      <c r="A75" s="12"/>
      <c r="B75" s="56"/>
      <c r="C75" s="17"/>
      <c r="D75" s="133" t="s">
        <v>177</v>
      </c>
      <c r="E75" s="67" t="s">
        <v>178</v>
      </c>
      <c r="F75" s="71"/>
      <c r="G75" s="224"/>
      <c r="H75" s="224"/>
      <c r="I75" s="68" t="s">
        <v>25</v>
      </c>
      <c r="J75" s="68"/>
      <c r="K75" s="69"/>
      <c r="L75" s="69"/>
      <c r="M75" s="70"/>
    </row>
    <row r="76" spans="1:13" x14ac:dyDescent="0.25">
      <c r="A76" s="12"/>
      <c r="B76" s="56"/>
      <c r="C76" s="17"/>
      <c r="D76" s="133" t="s">
        <v>179</v>
      </c>
      <c r="E76" s="67" t="s">
        <v>180</v>
      </c>
      <c r="F76" s="71"/>
      <c r="G76" s="224"/>
      <c r="H76" s="224"/>
      <c r="I76" s="68" t="s">
        <v>25</v>
      </c>
      <c r="J76" s="68"/>
      <c r="K76" s="69"/>
      <c r="L76" s="69"/>
      <c r="M76" s="70"/>
    </row>
    <row r="77" spans="1:13" ht="51" x14ac:dyDescent="0.25">
      <c r="A77" s="12"/>
      <c r="B77" s="56"/>
      <c r="C77" s="17"/>
      <c r="D77" s="136" t="s">
        <v>181</v>
      </c>
      <c r="E77" s="122" t="s">
        <v>182</v>
      </c>
      <c r="F77" s="123" t="s">
        <v>24</v>
      </c>
      <c r="G77" s="223" t="s">
        <v>25</v>
      </c>
      <c r="H77" s="223"/>
      <c r="I77" s="27" t="s">
        <v>25</v>
      </c>
      <c r="J77" s="27"/>
      <c r="K77" s="137">
        <v>10</v>
      </c>
      <c r="L77" s="16">
        <f>VLOOKUP(I77,'Scoring Lookup'!$B$3:$C$7,2)*K77</f>
        <v>0</v>
      </c>
      <c r="M77" s="19">
        <f t="shared" ref="M77:M78" si="11">K77*5</f>
        <v>50</v>
      </c>
    </row>
    <row r="78" spans="1:13" ht="38.25" x14ac:dyDescent="0.25">
      <c r="A78" s="12"/>
      <c r="B78" s="56"/>
      <c r="C78" s="17"/>
      <c r="D78" s="136" t="s">
        <v>183</v>
      </c>
      <c r="E78" s="122" t="s">
        <v>184</v>
      </c>
      <c r="F78" s="123" t="s">
        <v>24</v>
      </c>
      <c r="G78" s="223" t="s">
        <v>25</v>
      </c>
      <c r="H78" s="223"/>
      <c r="I78" s="27" t="s">
        <v>25</v>
      </c>
      <c r="J78" s="27"/>
      <c r="K78" s="137">
        <v>10</v>
      </c>
      <c r="L78" s="16">
        <f>VLOOKUP(I78,'Scoring Lookup'!$B$3:$C$7,2)*K78</f>
        <v>0</v>
      </c>
      <c r="M78" s="19">
        <f t="shared" si="11"/>
        <v>50</v>
      </c>
    </row>
    <row r="79" spans="1:13" x14ac:dyDescent="0.25">
      <c r="A79" s="12"/>
      <c r="B79" s="56"/>
      <c r="C79" s="17"/>
      <c r="D79" s="133" t="s">
        <v>185</v>
      </c>
      <c r="E79" s="67" t="s">
        <v>186</v>
      </c>
      <c r="F79" s="71"/>
      <c r="G79" s="224"/>
      <c r="H79" s="224"/>
      <c r="I79" s="67"/>
      <c r="J79" s="67"/>
      <c r="K79" s="67"/>
      <c r="L79" s="67"/>
      <c r="M79" s="70"/>
    </row>
    <row r="80" spans="1:13" ht="38.25" x14ac:dyDescent="0.25">
      <c r="A80" s="12"/>
      <c r="B80" s="56"/>
      <c r="C80" s="17"/>
      <c r="D80" s="136" t="s">
        <v>187</v>
      </c>
      <c r="E80" s="122" t="s">
        <v>188</v>
      </c>
      <c r="F80" s="124" t="s">
        <v>96</v>
      </c>
      <c r="G80" s="222"/>
      <c r="H80" s="222"/>
      <c r="I80" s="111"/>
      <c r="J80" s="111"/>
      <c r="K80" s="111"/>
      <c r="L80" s="111"/>
      <c r="M80" s="19"/>
    </row>
    <row r="81" spans="1:13" ht="38.25" x14ac:dyDescent="0.25">
      <c r="A81" s="12"/>
      <c r="B81" s="56"/>
      <c r="C81" s="17"/>
      <c r="D81" s="136" t="s">
        <v>189</v>
      </c>
      <c r="E81" s="122" t="s">
        <v>190</v>
      </c>
      <c r="F81" s="123" t="s">
        <v>229</v>
      </c>
      <c r="G81" s="223" t="s">
        <v>25</v>
      </c>
      <c r="H81" s="223"/>
      <c r="I81" s="27" t="s">
        <v>25</v>
      </c>
      <c r="J81" s="27"/>
      <c r="K81" s="137">
        <v>2</v>
      </c>
      <c r="L81" s="16">
        <f>VLOOKUP(I81,'Scoring Lookup'!$B$3:$C$7,2)*K81</f>
        <v>0</v>
      </c>
      <c r="M81" s="19">
        <f>K81*5</f>
        <v>10</v>
      </c>
    </row>
    <row r="82" spans="1:13" ht="51" x14ac:dyDescent="0.25">
      <c r="A82" s="12"/>
      <c r="B82" s="56"/>
      <c r="C82" s="17"/>
      <c r="D82" s="136" t="s">
        <v>191</v>
      </c>
      <c r="E82" s="122" t="s">
        <v>192</v>
      </c>
      <c r="F82" s="123" t="s">
        <v>24</v>
      </c>
      <c r="G82" s="223" t="s">
        <v>25</v>
      </c>
      <c r="H82" s="223"/>
      <c r="I82" s="27" t="s">
        <v>25</v>
      </c>
      <c r="J82" s="27"/>
      <c r="K82" s="137">
        <v>2</v>
      </c>
      <c r="L82" s="16">
        <f>VLOOKUP(I82,'Scoring Lookup'!$B$3:$C$7,2)*K82</f>
        <v>0</v>
      </c>
      <c r="M82" s="19">
        <f>K82*5</f>
        <v>10</v>
      </c>
    </row>
    <row r="83" spans="1:13" ht="51" x14ac:dyDescent="0.25">
      <c r="A83" s="12"/>
      <c r="B83" s="56"/>
      <c r="C83" s="17"/>
      <c r="D83" s="136" t="s">
        <v>193</v>
      </c>
      <c r="E83" s="122" t="s">
        <v>194</v>
      </c>
      <c r="F83" s="123" t="s">
        <v>147</v>
      </c>
      <c r="G83" s="223" t="s">
        <v>25</v>
      </c>
      <c r="H83" s="223"/>
      <c r="I83" s="27" t="s">
        <v>25</v>
      </c>
      <c r="J83" s="27"/>
      <c r="K83" s="137">
        <v>2</v>
      </c>
      <c r="L83" s="16">
        <f>VLOOKUP(I83,'Scoring Lookup'!$B$3:$C$7,2)*K83</f>
        <v>0</v>
      </c>
      <c r="M83" s="19">
        <f>K83*5</f>
        <v>10</v>
      </c>
    </row>
    <row r="84" spans="1:13" x14ac:dyDescent="0.25">
      <c r="A84" s="12"/>
      <c r="B84" s="56"/>
      <c r="C84" s="17"/>
      <c r="D84" s="133" t="s">
        <v>195</v>
      </c>
      <c r="E84" s="67" t="s">
        <v>196</v>
      </c>
      <c r="F84" s="71"/>
      <c r="G84" s="224"/>
      <c r="H84" s="224"/>
      <c r="I84" s="67"/>
      <c r="J84" s="67"/>
      <c r="K84" s="67"/>
      <c r="L84" s="67"/>
      <c r="M84" s="70"/>
    </row>
    <row r="85" spans="1:13" x14ac:dyDescent="0.25">
      <c r="A85" s="12"/>
      <c r="B85" s="56"/>
      <c r="C85" s="17"/>
      <c r="D85" s="133" t="s">
        <v>197</v>
      </c>
      <c r="E85" s="67" t="s">
        <v>198</v>
      </c>
      <c r="F85" s="71"/>
      <c r="G85" s="224"/>
      <c r="H85" s="224"/>
      <c r="I85" s="67"/>
      <c r="J85" s="67"/>
      <c r="K85" s="67"/>
      <c r="L85" s="67"/>
      <c r="M85" s="70"/>
    </row>
    <row r="86" spans="1:13" x14ac:dyDescent="0.25">
      <c r="A86" s="12"/>
      <c r="B86" s="56"/>
      <c r="C86" s="17"/>
      <c r="D86" s="136"/>
      <c r="E86" s="122" t="s">
        <v>199</v>
      </c>
      <c r="F86" s="124" t="s">
        <v>96</v>
      </c>
      <c r="G86" s="222"/>
      <c r="H86" s="222"/>
      <c r="I86" s="111"/>
      <c r="J86" s="111"/>
      <c r="K86" s="16"/>
      <c r="L86" s="16"/>
      <c r="M86" s="19"/>
    </row>
    <row r="87" spans="1:13" x14ac:dyDescent="0.25">
      <c r="A87" s="12"/>
      <c r="B87" s="56"/>
      <c r="C87" s="17"/>
      <c r="D87" s="140" t="s">
        <v>200</v>
      </c>
      <c r="E87" s="136" t="s">
        <v>201</v>
      </c>
      <c r="F87" s="193" t="s">
        <v>294</v>
      </c>
      <c r="G87" s="222"/>
      <c r="H87" s="222"/>
      <c r="I87" s="111"/>
      <c r="J87" s="111"/>
      <c r="K87" s="137"/>
      <c r="L87" s="137"/>
      <c r="M87" s="138"/>
    </row>
    <row r="88" spans="1:13" ht="38.25" x14ac:dyDescent="0.25">
      <c r="A88" s="12"/>
      <c r="B88" s="56"/>
      <c r="C88" s="17"/>
      <c r="D88" s="140" t="s">
        <v>202</v>
      </c>
      <c r="E88" s="136" t="s">
        <v>203</v>
      </c>
      <c r="F88" s="190" t="s">
        <v>231</v>
      </c>
      <c r="G88" s="223" t="s">
        <v>310</v>
      </c>
      <c r="H88" s="223"/>
      <c r="I88" s="27" t="s">
        <v>25</v>
      </c>
      <c r="J88" s="27"/>
      <c r="K88" s="137">
        <v>15</v>
      </c>
      <c r="L88" s="16">
        <f>VLOOKUP(I88,'Scoring Lookup'!$B$3:$C$7,2)*K88</f>
        <v>0</v>
      </c>
      <c r="M88" s="19">
        <f t="shared" ref="M88:M99" si="12">K88*5</f>
        <v>75</v>
      </c>
    </row>
    <row r="89" spans="1:13" ht="25.5" x14ac:dyDescent="0.25">
      <c r="A89" s="12"/>
      <c r="B89" s="56"/>
      <c r="C89" s="17"/>
      <c r="D89" s="140" t="s">
        <v>204</v>
      </c>
      <c r="E89" s="136" t="s">
        <v>205</v>
      </c>
      <c r="F89" s="190" t="s">
        <v>231</v>
      </c>
      <c r="G89" s="223" t="s">
        <v>310</v>
      </c>
      <c r="H89" s="223"/>
      <c r="I89" s="27" t="s">
        <v>25</v>
      </c>
      <c r="J89" s="27"/>
      <c r="K89" s="137">
        <v>10</v>
      </c>
      <c r="L89" s="16">
        <f>VLOOKUP(I89,'Scoring Lookup'!$B$3:$C$7,2)*K89</f>
        <v>0</v>
      </c>
      <c r="M89" s="19">
        <f t="shared" si="12"/>
        <v>50</v>
      </c>
    </row>
    <row r="90" spans="1:13" ht="25.5" x14ac:dyDescent="0.25">
      <c r="A90" s="12"/>
      <c r="B90" s="56"/>
      <c r="C90" s="17"/>
      <c r="D90" s="140" t="s">
        <v>206</v>
      </c>
      <c r="E90" s="136" t="s">
        <v>207</v>
      </c>
      <c r="F90" s="190" t="s">
        <v>231</v>
      </c>
      <c r="G90" s="223" t="s">
        <v>310</v>
      </c>
      <c r="H90" s="223"/>
      <c r="I90" s="27" t="s">
        <v>25</v>
      </c>
      <c r="J90" s="27"/>
      <c r="K90" s="137">
        <v>2</v>
      </c>
      <c r="L90" s="16">
        <f>VLOOKUP(I90,'Scoring Lookup'!$B$3:$C$7,2)*K90</f>
        <v>0</v>
      </c>
      <c r="M90" s="19">
        <f t="shared" si="12"/>
        <v>10</v>
      </c>
    </row>
    <row r="91" spans="1:13" x14ac:dyDescent="0.25">
      <c r="A91" s="12"/>
      <c r="B91" s="56"/>
      <c r="C91" s="17"/>
      <c r="D91" s="140" t="s">
        <v>208</v>
      </c>
      <c r="E91" s="136" t="s">
        <v>209</v>
      </c>
      <c r="F91" s="190" t="s">
        <v>231</v>
      </c>
      <c r="G91" s="223" t="s">
        <v>310</v>
      </c>
      <c r="H91" s="223"/>
      <c r="I91" s="27" t="s">
        <v>25</v>
      </c>
      <c r="J91" s="27"/>
      <c r="K91" s="137">
        <v>2</v>
      </c>
      <c r="L91" s="16">
        <f>VLOOKUP(I91,'Scoring Lookup'!$B$3:$C$7,2)*K91</f>
        <v>0</v>
      </c>
      <c r="M91" s="19">
        <f t="shared" si="12"/>
        <v>10</v>
      </c>
    </row>
    <row r="92" spans="1:13" x14ac:dyDescent="0.25">
      <c r="A92" s="12"/>
      <c r="B92" s="56"/>
      <c r="C92" s="17"/>
      <c r="D92" s="140" t="s">
        <v>210</v>
      </c>
      <c r="E92" s="136" t="s">
        <v>211</v>
      </c>
      <c r="F92" s="190" t="s">
        <v>231</v>
      </c>
      <c r="G92" s="223" t="s">
        <v>310</v>
      </c>
      <c r="H92" s="223"/>
      <c r="I92" s="27" t="s">
        <v>25</v>
      </c>
      <c r="J92" s="27"/>
      <c r="K92" s="137">
        <v>5</v>
      </c>
      <c r="L92" s="16">
        <f>VLOOKUP(I92,'Scoring Lookup'!$B$3:$C$7,2)*K92</f>
        <v>0</v>
      </c>
      <c r="M92" s="19">
        <f t="shared" si="12"/>
        <v>25</v>
      </c>
    </row>
    <row r="93" spans="1:13" x14ac:dyDescent="0.25">
      <c r="A93" s="12"/>
      <c r="B93" s="56"/>
      <c r="C93" s="17"/>
      <c r="D93" s="140" t="s">
        <v>212</v>
      </c>
      <c r="E93" s="136" t="s">
        <v>213</v>
      </c>
      <c r="F93" s="190" t="s">
        <v>231</v>
      </c>
      <c r="G93" s="223" t="s">
        <v>310</v>
      </c>
      <c r="H93" s="223"/>
      <c r="I93" s="27" t="s">
        <v>25</v>
      </c>
      <c r="J93" s="27"/>
      <c r="K93" s="137">
        <v>2</v>
      </c>
      <c r="L93" s="16">
        <f>VLOOKUP(I93,'Scoring Lookup'!$B$3:$C$7,2)*K93</f>
        <v>0</v>
      </c>
      <c r="M93" s="19">
        <f t="shared" si="12"/>
        <v>10</v>
      </c>
    </row>
    <row r="94" spans="1:13" ht="25.5" x14ac:dyDescent="0.25">
      <c r="A94" s="12"/>
      <c r="B94" s="56"/>
      <c r="C94" s="17"/>
      <c r="D94" s="140" t="s">
        <v>214</v>
      </c>
      <c r="E94" s="136" t="s">
        <v>215</v>
      </c>
      <c r="F94" s="190" t="s">
        <v>231</v>
      </c>
      <c r="G94" s="223" t="s">
        <v>310</v>
      </c>
      <c r="H94" s="223"/>
      <c r="I94" s="27" t="s">
        <v>25</v>
      </c>
      <c r="J94" s="27"/>
      <c r="K94" s="137">
        <v>2</v>
      </c>
      <c r="L94" s="16">
        <f>VLOOKUP(I94,'Scoring Lookup'!$B$3:$C$7,2)*K94</f>
        <v>0</v>
      </c>
      <c r="M94" s="19">
        <f t="shared" si="12"/>
        <v>10</v>
      </c>
    </row>
    <row r="95" spans="1:13" x14ac:dyDescent="0.25">
      <c r="A95" s="12"/>
      <c r="B95" s="56"/>
      <c r="C95" s="17"/>
      <c r="D95" s="140" t="s">
        <v>216</v>
      </c>
      <c r="E95" s="136" t="s">
        <v>217</v>
      </c>
      <c r="F95" s="190" t="s">
        <v>231</v>
      </c>
      <c r="G95" s="223" t="s">
        <v>310</v>
      </c>
      <c r="H95" s="223"/>
      <c r="I95" s="27" t="s">
        <v>25</v>
      </c>
      <c r="J95" s="27"/>
      <c r="K95" s="137">
        <v>5</v>
      </c>
      <c r="L95" s="16">
        <f>VLOOKUP(I95,'Scoring Lookup'!$B$3:$C$7,2)*K95</f>
        <v>0</v>
      </c>
      <c r="M95" s="19">
        <f t="shared" si="12"/>
        <v>25</v>
      </c>
    </row>
    <row r="96" spans="1:13" x14ac:dyDescent="0.25">
      <c r="A96" s="12"/>
      <c r="B96" s="56"/>
      <c r="C96" s="17"/>
      <c r="D96" s="140" t="s">
        <v>218</v>
      </c>
      <c r="E96" s="136" t="s">
        <v>219</v>
      </c>
      <c r="F96" s="190" t="s">
        <v>231</v>
      </c>
      <c r="G96" s="223" t="s">
        <v>310</v>
      </c>
      <c r="H96" s="223"/>
      <c r="I96" s="27" t="s">
        <v>25</v>
      </c>
      <c r="J96" s="27"/>
      <c r="K96" s="137">
        <v>2</v>
      </c>
      <c r="L96" s="16">
        <f>VLOOKUP(I96,'Scoring Lookup'!$B$3:$C$7,2)*K96</f>
        <v>0</v>
      </c>
      <c r="M96" s="19">
        <f t="shared" si="12"/>
        <v>10</v>
      </c>
    </row>
    <row r="97" spans="1:13" x14ac:dyDescent="0.25">
      <c r="A97" s="12"/>
      <c r="B97" s="56"/>
      <c r="C97" s="17"/>
      <c r="D97" s="140" t="s">
        <v>220</v>
      </c>
      <c r="E97" s="136" t="s">
        <v>221</v>
      </c>
      <c r="F97" s="190" t="s">
        <v>231</v>
      </c>
      <c r="G97" s="223" t="s">
        <v>310</v>
      </c>
      <c r="H97" s="223"/>
      <c r="I97" s="27" t="s">
        <v>25</v>
      </c>
      <c r="J97" s="27"/>
      <c r="K97" s="137">
        <v>2</v>
      </c>
      <c r="L97" s="16">
        <f>VLOOKUP(I97,'Scoring Lookup'!$B$3:$C$7,2)*K97</f>
        <v>0</v>
      </c>
      <c r="M97" s="19">
        <f t="shared" si="12"/>
        <v>10</v>
      </c>
    </row>
    <row r="98" spans="1:13" x14ac:dyDescent="0.25">
      <c r="A98" s="12"/>
      <c r="B98" s="56"/>
      <c r="C98" s="17"/>
      <c r="D98" s="140" t="s">
        <v>222</v>
      </c>
      <c r="E98" s="136" t="s">
        <v>223</v>
      </c>
      <c r="F98" s="194" t="s">
        <v>33</v>
      </c>
      <c r="G98" s="222"/>
      <c r="H98" s="222"/>
      <c r="I98" s="111"/>
      <c r="J98" s="111"/>
      <c r="K98" s="137"/>
      <c r="L98" s="16"/>
      <c r="M98" s="19"/>
    </row>
    <row r="99" spans="1:13" ht="25.5" x14ac:dyDescent="0.25">
      <c r="A99" s="12"/>
      <c r="B99" s="56"/>
      <c r="C99" s="17"/>
      <c r="D99" s="140" t="s">
        <v>224</v>
      </c>
      <c r="E99" s="136" t="s">
        <v>225</v>
      </c>
      <c r="F99" s="190" t="s">
        <v>231</v>
      </c>
      <c r="G99" s="223" t="s">
        <v>310</v>
      </c>
      <c r="H99" s="223"/>
      <c r="I99" s="27" t="s">
        <v>25</v>
      </c>
      <c r="J99" s="27"/>
      <c r="K99" s="137">
        <v>1</v>
      </c>
      <c r="L99" s="16">
        <f>VLOOKUP(I99,'Scoring Lookup'!$B$3:$C$7,2)*K99</f>
        <v>0</v>
      </c>
      <c r="M99" s="19">
        <f t="shared" si="12"/>
        <v>5</v>
      </c>
    </row>
    <row r="100" spans="1:13" x14ac:dyDescent="0.25">
      <c r="A100" s="12"/>
      <c r="B100" s="56"/>
      <c r="C100" s="17"/>
      <c r="D100" s="133" t="s">
        <v>232</v>
      </c>
      <c r="E100" s="67" t="s">
        <v>233</v>
      </c>
      <c r="F100" s="152"/>
      <c r="G100" s="224"/>
      <c r="H100" s="224"/>
      <c r="I100" s="68"/>
      <c r="J100" s="68"/>
      <c r="K100" s="69"/>
      <c r="L100" s="69"/>
      <c r="M100" s="70"/>
    </row>
    <row r="101" spans="1:13" x14ac:dyDescent="0.25">
      <c r="A101" s="12"/>
      <c r="B101" s="56"/>
      <c r="C101" s="17"/>
      <c r="D101" s="140" t="s">
        <v>311</v>
      </c>
      <c r="E101" s="136"/>
      <c r="F101" s="146" t="s">
        <v>228</v>
      </c>
      <c r="G101" s="222"/>
      <c r="H101" s="222"/>
      <c r="I101" s="111"/>
      <c r="J101" s="111"/>
      <c r="K101" s="137"/>
      <c r="L101" s="16"/>
      <c r="M101" s="19"/>
    </row>
    <row r="102" spans="1:13" x14ac:dyDescent="0.25">
      <c r="A102" s="12"/>
      <c r="B102" s="56"/>
      <c r="C102" s="17"/>
      <c r="D102" s="133" t="s">
        <v>237</v>
      </c>
      <c r="E102" s="67" t="s">
        <v>238</v>
      </c>
      <c r="F102" s="152" t="s">
        <v>241</v>
      </c>
      <c r="G102" s="224"/>
      <c r="H102" s="224"/>
      <c r="I102" s="68" t="s">
        <v>25</v>
      </c>
      <c r="J102" s="68"/>
      <c r="K102" s="69"/>
      <c r="L102" s="69"/>
      <c r="M102" s="70"/>
    </row>
    <row r="103" spans="1:13" x14ac:dyDescent="0.25">
      <c r="A103" s="12"/>
      <c r="B103" s="56"/>
      <c r="C103" s="17"/>
      <c r="D103" s="140" t="s">
        <v>311</v>
      </c>
      <c r="E103" s="136"/>
      <c r="F103" s="146" t="s">
        <v>228</v>
      </c>
      <c r="G103" s="222"/>
      <c r="H103" s="222"/>
      <c r="I103" s="111"/>
      <c r="J103" s="111"/>
      <c r="K103" s="137"/>
      <c r="L103" s="16"/>
      <c r="M103" s="19"/>
    </row>
    <row r="104" spans="1:13" x14ac:dyDescent="0.25">
      <c r="A104" s="12"/>
      <c r="B104" s="56"/>
      <c r="C104" s="17"/>
      <c r="D104" s="133" t="s">
        <v>239</v>
      </c>
      <c r="E104" s="67" t="s">
        <v>240</v>
      </c>
      <c r="F104" s="152" t="s">
        <v>241</v>
      </c>
      <c r="G104" s="224"/>
      <c r="H104" s="224"/>
      <c r="I104" s="68" t="s">
        <v>25</v>
      </c>
      <c r="J104" s="68"/>
      <c r="K104" s="69"/>
      <c r="L104" s="69"/>
      <c r="M104" s="70"/>
    </row>
    <row r="105" spans="1:13" x14ac:dyDescent="0.25">
      <c r="A105" s="12"/>
      <c r="B105" s="56"/>
      <c r="C105" s="17"/>
      <c r="D105" s="140" t="s">
        <v>311</v>
      </c>
      <c r="E105" s="136"/>
      <c r="F105" s="146" t="s">
        <v>228</v>
      </c>
      <c r="G105" s="222"/>
      <c r="H105" s="222"/>
      <c r="I105" s="111"/>
      <c r="J105" s="111"/>
      <c r="K105" s="137"/>
      <c r="L105" s="16"/>
      <c r="M105" s="19"/>
    </row>
    <row r="106" spans="1:13" x14ac:dyDescent="0.25">
      <c r="A106" s="12"/>
      <c r="B106" s="56"/>
      <c r="C106" s="17"/>
      <c r="D106" s="133" t="s">
        <v>312</v>
      </c>
      <c r="E106" s="67" t="s">
        <v>313</v>
      </c>
      <c r="F106" s="152" t="s">
        <v>241</v>
      </c>
      <c r="G106" s="224"/>
      <c r="H106" s="224"/>
      <c r="I106" s="68" t="s">
        <v>25</v>
      </c>
      <c r="J106" s="68"/>
      <c r="K106" s="69"/>
      <c r="L106" s="69"/>
      <c r="M106" s="70"/>
    </row>
    <row r="107" spans="1:13" x14ac:dyDescent="0.25">
      <c r="A107" s="12"/>
      <c r="B107" s="56"/>
      <c r="C107" s="17"/>
      <c r="D107" s="140" t="s">
        <v>311</v>
      </c>
      <c r="E107" s="136"/>
      <c r="F107" s="146" t="s">
        <v>228</v>
      </c>
      <c r="G107" s="222"/>
      <c r="H107" s="222"/>
      <c r="I107" s="111"/>
      <c r="J107" s="111"/>
      <c r="K107" s="137"/>
      <c r="L107" s="16"/>
      <c r="M107" s="19"/>
    </row>
    <row r="108" spans="1:13" x14ac:dyDescent="0.25">
      <c r="A108" s="12"/>
      <c r="B108" s="56"/>
      <c r="C108" s="17"/>
      <c r="D108" s="132" t="s">
        <v>242</v>
      </c>
      <c r="E108" s="125" t="s">
        <v>243</v>
      </c>
      <c r="F108" s="139"/>
      <c r="G108" s="228"/>
      <c r="H108" s="228"/>
      <c r="I108" s="127" t="s">
        <v>25</v>
      </c>
      <c r="J108" s="127"/>
      <c r="K108" s="69"/>
      <c r="L108" s="69"/>
      <c r="M108" s="70"/>
    </row>
    <row r="109" spans="1:13" ht="25.5" x14ac:dyDescent="0.25">
      <c r="A109" s="12"/>
      <c r="B109" s="56"/>
      <c r="C109" s="17"/>
      <c r="D109" s="151" t="s">
        <v>244</v>
      </c>
      <c r="E109" s="136" t="s">
        <v>245</v>
      </c>
      <c r="F109" s="195" t="s">
        <v>96</v>
      </c>
      <c r="G109" s="222"/>
      <c r="H109" s="222"/>
      <c r="I109" s="111" t="s">
        <v>25</v>
      </c>
      <c r="J109" s="111"/>
      <c r="K109" s="137"/>
      <c r="L109" s="137"/>
      <c r="M109" s="19"/>
    </row>
    <row r="110" spans="1:13" x14ac:dyDescent="0.25">
      <c r="A110" s="12"/>
      <c r="B110" s="56"/>
      <c r="C110" s="17"/>
      <c r="D110" s="140" t="s">
        <v>246</v>
      </c>
      <c r="E110" s="136" t="s">
        <v>247</v>
      </c>
      <c r="F110" s="30" t="s">
        <v>254</v>
      </c>
      <c r="G110" s="223" t="s">
        <v>25</v>
      </c>
      <c r="H110" s="223"/>
      <c r="I110" s="27" t="s">
        <v>25</v>
      </c>
      <c r="J110" s="27"/>
      <c r="K110" s="137">
        <v>1</v>
      </c>
      <c r="L110" s="16">
        <f>VLOOKUP(I110,'Scoring Lookup'!$B$3:$C$7,2)*K110</f>
        <v>0</v>
      </c>
      <c r="M110" s="19">
        <f t="shared" ref="M110:M113" si="13">K110*5</f>
        <v>5</v>
      </c>
    </row>
    <row r="111" spans="1:13" x14ac:dyDescent="0.25">
      <c r="A111" s="12"/>
      <c r="B111" s="56"/>
      <c r="C111" s="17"/>
      <c r="D111" s="140" t="s">
        <v>248</v>
      </c>
      <c r="E111" s="136" t="s">
        <v>249</v>
      </c>
      <c r="F111" s="128" t="s">
        <v>254</v>
      </c>
      <c r="G111" s="223" t="s">
        <v>25</v>
      </c>
      <c r="H111" s="223"/>
      <c r="I111" s="27" t="s">
        <v>25</v>
      </c>
      <c r="J111" s="27"/>
      <c r="K111" s="137">
        <v>1</v>
      </c>
      <c r="L111" s="16">
        <f>VLOOKUP(I111,'Scoring Lookup'!$B$3:$C$7,2)*K111</f>
        <v>0</v>
      </c>
      <c r="M111" s="19">
        <f t="shared" si="13"/>
        <v>5</v>
      </c>
    </row>
    <row r="112" spans="1:13" x14ac:dyDescent="0.25">
      <c r="A112" s="12"/>
      <c r="B112" s="56"/>
      <c r="C112" s="17"/>
      <c r="D112" s="151" t="s">
        <v>250</v>
      </c>
      <c r="E112" s="136" t="s">
        <v>251</v>
      </c>
      <c r="F112" s="128" t="s">
        <v>254</v>
      </c>
      <c r="G112" s="223" t="s">
        <v>25</v>
      </c>
      <c r="H112" s="223"/>
      <c r="I112" s="27" t="s">
        <v>25</v>
      </c>
      <c r="J112" s="27"/>
      <c r="K112" s="137">
        <v>1</v>
      </c>
      <c r="L112" s="16">
        <f>VLOOKUP(I112,'Scoring Lookup'!$B$3:$C$7,2)*K112</f>
        <v>0</v>
      </c>
      <c r="M112" s="19">
        <f t="shared" si="13"/>
        <v>5</v>
      </c>
    </row>
    <row r="113" spans="1:14" x14ac:dyDescent="0.25">
      <c r="A113" s="12"/>
      <c r="B113" s="56"/>
      <c r="C113" s="17"/>
      <c r="D113" s="151" t="s">
        <v>252</v>
      </c>
      <c r="E113" s="136" t="s">
        <v>253</v>
      </c>
      <c r="F113" s="128" t="s">
        <v>254</v>
      </c>
      <c r="G113" s="223" t="s">
        <v>25</v>
      </c>
      <c r="H113" s="223"/>
      <c r="I113" s="27" t="s">
        <v>25</v>
      </c>
      <c r="J113" s="27"/>
      <c r="K113" s="137">
        <v>1</v>
      </c>
      <c r="L113" s="16">
        <f>VLOOKUP(I113,'Scoring Lookup'!$B$3:$C$7,2)*K113</f>
        <v>0</v>
      </c>
      <c r="M113" s="19">
        <f t="shared" si="13"/>
        <v>5</v>
      </c>
    </row>
    <row r="114" spans="1:14" x14ac:dyDescent="0.25">
      <c r="A114" s="12"/>
      <c r="B114" s="56"/>
      <c r="C114" s="17"/>
      <c r="D114" s="132" t="s">
        <v>255</v>
      </c>
      <c r="E114" s="125" t="s">
        <v>256</v>
      </c>
      <c r="F114" s="139"/>
      <c r="G114" s="228"/>
      <c r="H114" s="228"/>
      <c r="I114" s="127" t="s">
        <v>25</v>
      </c>
      <c r="J114" s="127"/>
      <c r="K114" s="69"/>
      <c r="L114" s="69"/>
      <c r="M114" s="70"/>
    </row>
    <row r="115" spans="1:14" x14ac:dyDescent="0.25">
      <c r="A115" s="12"/>
      <c r="B115" s="56"/>
      <c r="C115" s="17"/>
      <c r="D115" s="140" t="s">
        <v>311</v>
      </c>
      <c r="E115" s="136"/>
      <c r="F115" s="146" t="s">
        <v>228</v>
      </c>
      <c r="G115" s="222"/>
      <c r="H115" s="222"/>
      <c r="I115" s="111"/>
      <c r="J115" s="111"/>
      <c r="K115" s="137"/>
      <c r="L115" s="16"/>
      <c r="M115" s="19"/>
    </row>
    <row r="116" spans="1:14" x14ac:dyDescent="0.25">
      <c r="A116" s="12"/>
      <c r="B116" s="56"/>
      <c r="C116" s="17"/>
      <c r="D116" s="132" t="s">
        <v>257</v>
      </c>
      <c r="E116" s="125" t="s">
        <v>258</v>
      </c>
      <c r="F116" s="139"/>
      <c r="G116" s="228"/>
      <c r="H116" s="228"/>
      <c r="I116" s="127" t="s">
        <v>25</v>
      </c>
      <c r="J116" s="127"/>
      <c r="K116" s="69"/>
      <c r="L116" s="69"/>
      <c r="M116" s="70"/>
    </row>
    <row r="117" spans="1:14" x14ac:dyDescent="0.25">
      <c r="A117" s="12"/>
      <c r="B117" s="56"/>
      <c r="C117" s="17"/>
      <c r="D117" s="140" t="s">
        <v>311</v>
      </c>
      <c r="E117" s="136"/>
      <c r="F117" s="146" t="s">
        <v>228</v>
      </c>
      <c r="G117" s="222"/>
      <c r="H117" s="222"/>
      <c r="I117" s="111"/>
      <c r="J117" s="111"/>
      <c r="K117" s="137"/>
      <c r="L117" s="16"/>
      <c r="M117" s="19"/>
    </row>
    <row r="118" spans="1:14" x14ac:dyDescent="0.25">
      <c r="A118" s="12"/>
      <c r="B118" s="56"/>
      <c r="C118" s="17"/>
      <c r="D118" s="132" t="s">
        <v>259</v>
      </c>
      <c r="E118" s="125" t="s">
        <v>260</v>
      </c>
      <c r="F118" s="139"/>
      <c r="G118" s="228"/>
      <c r="H118" s="228"/>
      <c r="I118" s="127" t="s">
        <v>25</v>
      </c>
      <c r="J118" s="127"/>
      <c r="K118" s="69"/>
      <c r="L118" s="69"/>
      <c r="M118" s="70"/>
    </row>
    <row r="119" spans="1:14" x14ac:dyDescent="0.25">
      <c r="A119" s="12"/>
      <c r="B119" s="56"/>
      <c r="C119" s="17"/>
      <c r="D119" s="140" t="s">
        <v>311</v>
      </c>
      <c r="E119" s="136"/>
      <c r="F119" s="146" t="s">
        <v>228</v>
      </c>
      <c r="G119" s="222"/>
      <c r="H119" s="222"/>
      <c r="I119" s="111"/>
      <c r="J119" s="111"/>
      <c r="K119" s="137"/>
      <c r="L119" s="16"/>
      <c r="M119" s="19"/>
    </row>
    <row r="120" spans="1:14" x14ac:dyDescent="0.25">
      <c r="A120" s="12"/>
      <c r="B120" s="56"/>
      <c r="C120" s="17"/>
      <c r="D120" s="156"/>
      <c r="E120" s="157"/>
      <c r="F120" s="128"/>
      <c r="G120" s="229"/>
      <c r="H120" s="229"/>
      <c r="I120" s="158" t="s">
        <v>25</v>
      </c>
      <c r="J120" s="158"/>
      <c r="K120" s="16"/>
      <c r="L120" s="16"/>
      <c r="M120" s="19"/>
    </row>
    <row r="121" spans="1:14" ht="15" customHeight="1" x14ac:dyDescent="0.25">
      <c r="A121" s="12"/>
      <c r="B121" s="56"/>
      <c r="C121" s="17"/>
      <c r="D121" s="156"/>
      <c r="E121" s="241" t="s">
        <v>321</v>
      </c>
      <c r="F121" s="196"/>
      <c r="G121" s="230"/>
      <c r="H121" s="230"/>
      <c r="I121" s="196"/>
      <c r="J121" s="158"/>
      <c r="K121" s="16"/>
      <c r="L121" s="16"/>
      <c r="M121" s="19"/>
    </row>
    <row r="122" spans="1:14" ht="15.75" thickBot="1" x14ac:dyDescent="0.3">
      <c r="A122" s="13"/>
      <c r="B122" s="58"/>
      <c r="C122" s="34"/>
      <c r="D122" s="155"/>
      <c r="E122" s="154"/>
      <c r="F122" s="153"/>
      <c r="G122" s="231"/>
      <c r="H122" s="231"/>
      <c r="I122" s="154" t="s">
        <v>25</v>
      </c>
      <c r="J122" s="154"/>
      <c r="K122" s="20"/>
      <c r="L122" s="20"/>
      <c r="M122" s="21"/>
    </row>
    <row r="123" spans="1:14" x14ac:dyDescent="0.25">
      <c r="L123" s="116"/>
      <c r="M123" s="115"/>
      <c r="N123" s="114"/>
    </row>
    <row r="124" spans="1:14" ht="20.25" x14ac:dyDescent="0.25">
      <c r="E124" s="272" t="s">
        <v>295</v>
      </c>
      <c r="F124" s="273"/>
      <c r="G124" s="273"/>
      <c r="H124" s="274"/>
    </row>
  </sheetData>
  <mergeCells count="1">
    <mergeCell ref="E124:H124"/>
  </mergeCells>
  <phoneticPr fontId="24" type="noConversion"/>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66C89C4-8EC9-4D04-A8E8-0BAA777675EC}">
          <x14:formula1>
            <xm:f>'Scoring Lookup'!$B$3:$B$7</xm:f>
          </x14:formula1>
          <xm:sqref>I19:I22 I24:I27 I68:I70 I41:I42 I77:I78 G58 I110:I113 I54 I44:I50 I88:I97 I62:I63 I81:I83 G36:G39 G19:G22 G24:G27 G68:G70 G81:G83 I99 G77:G78 I58 G62:G63 G110:G113 G54 G44:G50 G41:G42 I29:I32 G29:G32 G34 I34 I36:I39 I52 G52 I12:I15 G12:G15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outlinePr summaryBelow="0"/>
  </sheetPr>
  <dimension ref="A1:L17"/>
  <sheetViews>
    <sheetView zoomScaleNormal="100" workbookViewId="0">
      <selection activeCell="D15" sqref="D15"/>
    </sheetView>
  </sheetViews>
  <sheetFormatPr defaultColWidth="17.28515625" defaultRowHeight="15" x14ac:dyDescent="0.25"/>
  <cols>
    <col min="1" max="1" width="5.28515625" style="62" bestFit="1" customWidth="1"/>
    <col min="2" max="2" width="20.28515625" customWidth="1"/>
    <col min="3" max="3" width="18.140625" customWidth="1"/>
    <col min="4" max="4" width="50.5703125" customWidth="1"/>
    <col min="5" max="5" width="35.28515625" customWidth="1"/>
    <col min="6" max="6" width="56.140625" customWidth="1"/>
    <col min="7" max="7" width="32" customWidth="1"/>
    <col min="8" max="8" width="8.28515625" customWidth="1"/>
    <col min="9" max="9" width="18.28515625" customWidth="1"/>
    <col min="11" max="11" width="20.7109375" bestFit="1" customWidth="1"/>
  </cols>
  <sheetData>
    <row r="1" spans="1:12" ht="23.25" x14ac:dyDescent="0.35">
      <c r="A1" s="59" t="str">
        <f>A9</f>
        <v>2.1</v>
      </c>
      <c r="B1" s="6" t="str">
        <f>B9</f>
        <v>CVs &amp; Previous related experience</v>
      </c>
    </row>
    <row r="2" spans="1:12" ht="15.75" thickBot="1" x14ac:dyDescent="0.3"/>
    <row r="3" spans="1:12" s="5" customFormat="1" ht="15.75" x14ac:dyDescent="0.25">
      <c r="A3" s="60"/>
      <c r="B3" s="96" t="s">
        <v>3</v>
      </c>
      <c r="C3" s="89">
        <f>'Evaluation Summary'!C4</f>
        <v>0</v>
      </c>
      <c r="E3" s="88" t="s">
        <v>12</v>
      </c>
      <c r="F3" s="89">
        <f>SUM(J11:J15)</f>
        <v>70</v>
      </c>
    </row>
    <row r="4" spans="1:12" s="5" customFormat="1" ht="15.75" x14ac:dyDescent="0.25">
      <c r="A4" s="60"/>
      <c r="B4" s="28" t="s">
        <v>5</v>
      </c>
      <c r="C4" s="29">
        <f>'Evaluation Summary'!C5</f>
        <v>0</v>
      </c>
      <c r="E4" s="78" t="s">
        <v>13</v>
      </c>
      <c r="F4" s="29">
        <f>SUM(I11:I15)</f>
        <v>0</v>
      </c>
    </row>
    <row r="5" spans="1:12" s="10" customFormat="1" ht="19.5" thickBot="1" x14ac:dyDescent="0.35">
      <c r="A5" s="61"/>
      <c r="B5" s="100" t="s">
        <v>6</v>
      </c>
      <c r="C5" s="101">
        <f>'Evaluation Summary'!C6</f>
        <v>0</v>
      </c>
      <c r="E5" s="159" t="s">
        <v>16</v>
      </c>
      <c r="F5" s="160">
        <f>F4/F3</f>
        <v>0</v>
      </c>
      <c r="G5" s="239" t="s">
        <v>303</v>
      </c>
    </row>
    <row r="6" spans="1:12" ht="16.5" thickBot="1" x14ac:dyDescent="0.3">
      <c r="E6" s="161" t="s">
        <v>267</v>
      </c>
      <c r="F6" s="162">
        <f>'Evaluation Summary'!C14</f>
        <v>0.2</v>
      </c>
    </row>
    <row r="7" spans="1:12" ht="19.5" thickBot="1" x14ac:dyDescent="0.35">
      <c r="E7" s="2"/>
      <c r="F7" s="2"/>
      <c r="G7" s="15"/>
    </row>
    <row r="8" spans="1:12" ht="64.5" thickBot="1" x14ac:dyDescent="0.3">
      <c r="A8" s="63" t="s">
        <v>10</v>
      </c>
      <c r="B8" s="38" t="s">
        <v>11</v>
      </c>
      <c r="C8" s="38" t="s">
        <v>17</v>
      </c>
      <c r="D8" s="38" t="s">
        <v>18</v>
      </c>
      <c r="E8" s="38" t="s">
        <v>19</v>
      </c>
      <c r="F8" s="38" t="s">
        <v>27</v>
      </c>
      <c r="G8" s="38" t="s">
        <v>28</v>
      </c>
      <c r="H8" s="38" t="s">
        <v>23</v>
      </c>
      <c r="I8" s="38" t="s">
        <v>13</v>
      </c>
      <c r="J8" s="39" t="s">
        <v>12</v>
      </c>
    </row>
    <row r="9" spans="1:12" s="2" customFormat="1" ht="29.25" customHeight="1" x14ac:dyDescent="0.3">
      <c r="A9" s="64" t="s">
        <v>29</v>
      </c>
      <c r="B9" s="279" t="s">
        <v>272</v>
      </c>
      <c r="C9" s="280"/>
      <c r="D9" s="47"/>
      <c r="E9" s="47"/>
      <c r="F9" s="47"/>
      <c r="G9" s="47"/>
      <c r="H9" s="48"/>
      <c r="I9" s="48"/>
      <c r="J9" s="49"/>
    </row>
    <row r="10" spans="1:12" s="1" customFormat="1" ht="25.5" x14ac:dyDescent="0.25">
      <c r="A10" s="73"/>
      <c r="B10" s="74"/>
      <c r="C10" s="67" t="s">
        <v>271</v>
      </c>
      <c r="D10" s="71" t="s">
        <v>30</v>
      </c>
      <c r="E10" s="68"/>
      <c r="F10" s="68"/>
      <c r="G10" s="68"/>
      <c r="H10" s="69"/>
      <c r="I10" s="69"/>
      <c r="J10" s="70"/>
    </row>
    <row r="11" spans="1:12" s="1" customFormat="1" ht="76.5" x14ac:dyDescent="0.25">
      <c r="A11" s="65"/>
      <c r="B11" s="24"/>
      <c r="C11" s="75" t="s">
        <v>269</v>
      </c>
      <c r="D11" s="51" t="s">
        <v>273</v>
      </c>
      <c r="E11" s="51" t="s">
        <v>274</v>
      </c>
      <c r="F11" s="232" t="s">
        <v>314</v>
      </c>
      <c r="G11" s="27" t="s">
        <v>25</v>
      </c>
      <c r="H11" s="16">
        <v>3</v>
      </c>
      <c r="I11" s="16">
        <f>VLOOKUP(G11,'Scoring Lookup'!$E$3:$F$7,2)*H11</f>
        <v>0</v>
      </c>
      <c r="J11" s="19">
        <f>H11*5</f>
        <v>15</v>
      </c>
      <c r="L11"/>
    </row>
    <row r="12" spans="1:12" s="1" customFormat="1" ht="25.5" x14ac:dyDescent="0.25">
      <c r="A12" s="65"/>
      <c r="B12" s="24"/>
      <c r="C12" s="276" t="s">
        <v>270</v>
      </c>
      <c r="D12" s="182" t="s">
        <v>268</v>
      </c>
      <c r="E12" s="80"/>
      <c r="F12" s="233"/>
      <c r="G12" s="68" t="s">
        <v>25</v>
      </c>
      <c r="H12" s="69"/>
      <c r="I12" s="69"/>
      <c r="J12" s="70"/>
      <c r="L12"/>
    </row>
    <row r="13" spans="1:12" s="1" customFormat="1" ht="51" x14ac:dyDescent="0.25">
      <c r="A13" s="65"/>
      <c r="B13" s="24"/>
      <c r="C13" s="277"/>
      <c r="D13" s="51" t="s">
        <v>279</v>
      </c>
      <c r="E13" s="51" t="s">
        <v>31</v>
      </c>
      <c r="F13" s="232" t="s">
        <v>315</v>
      </c>
      <c r="G13" s="27" t="s">
        <v>25</v>
      </c>
      <c r="H13" s="16">
        <v>5</v>
      </c>
      <c r="I13" s="16">
        <f>VLOOKUP(G13,'Scoring Lookup'!H3:I7,2)*H13</f>
        <v>0</v>
      </c>
      <c r="J13" s="19">
        <f t="shared" ref="J13:J15" si="0">H13*5</f>
        <v>25</v>
      </c>
      <c r="L13" s="30"/>
    </row>
    <row r="14" spans="1:12" s="1" customFormat="1" ht="63.75" x14ac:dyDescent="0.25">
      <c r="A14" s="92"/>
      <c r="B14" s="93"/>
      <c r="C14" s="277"/>
      <c r="D14" s="94" t="s">
        <v>32</v>
      </c>
      <c r="E14" s="51" t="s">
        <v>287</v>
      </c>
      <c r="F14" s="234" t="s">
        <v>315</v>
      </c>
      <c r="G14" s="95" t="s">
        <v>25</v>
      </c>
      <c r="H14" s="16">
        <v>1</v>
      </c>
      <c r="I14" s="16">
        <f>VLOOKUP(G14,'Scoring Lookup'!K3:L7,2)*H14</f>
        <v>0</v>
      </c>
      <c r="J14" s="19">
        <f t="shared" ref="J14" si="1">H14*5</f>
        <v>5</v>
      </c>
      <c r="L14" s="30"/>
    </row>
    <row r="15" spans="1:12" s="1" customFormat="1" ht="102.75" thickBot="1" x14ac:dyDescent="0.3">
      <c r="A15" s="66"/>
      <c r="B15" s="33"/>
      <c r="C15" s="278"/>
      <c r="D15" s="52" t="s">
        <v>288</v>
      </c>
      <c r="E15" s="52" t="s">
        <v>31</v>
      </c>
      <c r="F15" s="235" t="s">
        <v>315</v>
      </c>
      <c r="G15" s="35" t="s">
        <v>25</v>
      </c>
      <c r="H15" s="20">
        <v>5</v>
      </c>
      <c r="I15" s="20">
        <f>VLOOKUP(G15,'Scoring Lookup'!$K$12:$L$16,2)*H15</f>
        <v>0</v>
      </c>
      <c r="J15" s="21">
        <f t="shared" si="0"/>
        <v>25</v>
      </c>
      <c r="L15"/>
    </row>
    <row r="17" spans="4:7" ht="20.25" x14ac:dyDescent="0.25">
      <c r="D17" s="272" t="s">
        <v>295</v>
      </c>
      <c r="E17" s="273"/>
      <c r="F17" s="273"/>
      <c r="G17" s="274"/>
    </row>
  </sheetData>
  <mergeCells count="3">
    <mergeCell ref="C12:C15"/>
    <mergeCell ref="B9:C9"/>
    <mergeCell ref="D17:G17"/>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300-000000000000}">
          <x14:formula1>
            <xm:f>'Scoring Lookup'!$K$3:$K$7</xm:f>
          </x14:formula1>
          <xm:sqref>G14</xm:sqref>
        </x14:dataValidation>
        <x14:dataValidation type="list" allowBlank="1" showInputMessage="1" showErrorMessage="1" xr:uid="{00000000-0002-0000-0300-000001000000}">
          <x14:formula1>
            <xm:f>'Scoring Lookup'!$E$3:$E$7</xm:f>
          </x14:formula1>
          <xm:sqref>G11</xm:sqref>
        </x14:dataValidation>
        <x14:dataValidation type="list" allowBlank="1" showInputMessage="1" showErrorMessage="1" xr:uid="{00000000-0002-0000-0300-000003000000}">
          <x14:formula1>
            <xm:f>'Scoring Lookup'!$H$3:$H$7</xm:f>
          </x14:formula1>
          <xm:sqref>G13</xm:sqref>
        </x14:dataValidation>
        <x14:dataValidation type="list" allowBlank="1" showInputMessage="1" showErrorMessage="1" xr:uid="{9BB18C07-CBA3-4EA4-B6F8-35BD8DF7368B}">
          <x14:formula1>
            <xm:f>'Scoring Lookup'!$K$12:$K$16</xm:f>
          </x14:formula1>
          <xm:sqref>G15</xm:sqref>
        </x14:dataValidation>
        <x14:dataValidation type="list" allowBlank="1" showInputMessage="1" showErrorMessage="1" xr:uid="{00000000-0002-0000-0300-000002000000}">
          <x14:formula1>
            <xm:f>'Scoring Lookup'!#REF!</xm:f>
          </x14:formula1>
          <xm:sqref>G12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B4BD0-74C8-474B-BED6-A50C0FC0DE2B}">
  <dimension ref="A1:I32"/>
  <sheetViews>
    <sheetView zoomScale="80" zoomScaleNormal="80" workbookViewId="0">
      <selection activeCell="C9" sqref="C9:F9"/>
    </sheetView>
  </sheetViews>
  <sheetFormatPr defaultRowHeight="15" x14ac:dyDescent="0.25"/>
  <cols>
    <col min="1" max="1" width="7.7109375" style="62" customWidth="1"/>
    <col min="2" max="2" width="11.5703125" customWidth="1"/>
    <col min="3" max="3" width="24.5703125" customWidth="1"/>
    <col min="6" max="6" width="43.5703125" customWidth="1"/>
    <col min="7" max="7" width="47.140625" customWidth="1"/>
    <col min="8" max="8" width="26" customWidth="1"/>
    <col min="9" max="9" width="59.85546875" customWidth="1"/>
  </cols>
  <sheetData>
    <row r="1" spans="1:9" ht="15.75" thickBot="1" x14ac:dyDescent="0.3"/>
    <row r="2" spans="1:9" ht="15.75" x14ac:dyDescent="0.25">
      <c r="B2" s="96" t="s">
        <v>3</v>
      </c>
      <c r="C2" s="89">
        <f>'Evaluation Summary'!C3</f>
        <v>0</v>
      </c>
    </row>
    <row r="3" spans="1:9" ht="15.75" x14ac:dyDescent="0.25">
      <c r="B3" s="28" t="s">
        <v>5</v>
      </c>
      <c r="C3" s="29">
        <f>'Evaluation Summary'!C4</f>
        <v>0</v>
      </c>
    </row>
    <row r="4" spans="1:9" ht="16.5" thickBot="1" x14ac:dyDescent="0.3">
      <c r="B4" s="100" t="s">
        <v>6</v>
      </c>
      <c r="C4" s="101">
        <f>'Evaluation Summary'!C5</f>
        <v>0</v>
      </c>
    </row>
    <row r="6" spans="1:9" ht="64.5" customHeight="1" x14ac:dyDescent="0.25">
      <c r="B6" s="282" t="s">
        <v>322</v>
      </c>
      <c r="C6" s="282"/>
      <c r="D6" s="282"/>
      <c r="E6" s="282"/>
      <c r="F6" s="282"/>
      <c r="G6" s="282"/>
    </row>
    <row r="7" spans="1:9" ht="26.25" x14ac:dyDescent="0.4">
      <c r="A7" s="143">
        <v>3.1</v>
      </c>
      <c r="B7" s="121" t="s">
        <v>139</v>
      </c>
      <c r="C7" s="62"/>
      <c r="E7" s="77"/>
    </row>
    <row r="8" spans="1:9" ht="28.5" customHeight="1" x14ac:dyDescent="0.25">
      <c r="A8" s="140"/>
      <c r="B8" s="16" t="s">
        <v>10</v>
      </c>
      <c r="C8" s="283" t="s">
        <v>333</v>
      </c>
      <c r="D8" s="283"/>
      <c r="E8" s="283"/>
      <c r="F8" s="283"/>
      <c r="G8" s="85" t="s">
        <v>227</v>
      </c>
      <c r="H8" s="86" t="s">
        <v>21</v>
      </c>
      <c r="I8" s="86" t="s">
        <v>22</v>
      </c>
    </row>
    <row r="9" spans="1:9" x14ac:dyDescent="0.25">
      <c r="A9" s="140"/>
      <c r="B9" s="86">
        <v>1</v>
      </c>
      <c r="C9" s="284"/>
      <c r="D9" s="284"/>
      <c r="E9" s="284"/>
      <c r="F9" s="284"/>
      <c r="G9" s="87"/>
      <c r="H9" s="27"/>
      <c r="I9" s="27"/>
    </row>
    <row r="10" spans="1:9" x14ac:dyDescent="0.25">
      <c r="A10" s="140"/>
      <c r="B10" s="86">
        <v>2</v>
      </c>
      <c r="C10" s="284"/>
      <c r="D10" s="284"/>
      <c r="E10" s="284"/>
      <c r="F10" s="284"/>
      <c r="G10" s="87"/>
      <c r="H10" s="27" t="s">
        <v>25</v>
      </c>
      <c r="I10" s="27"/>
    </row>
    <row r="11" spans="1:9" x14ac:dyDescent="0.25">
      <c r="A11" s="140"/>
      <c r="B11" s="86">
        <v>3</v>
      </c>
      <c r="C11" s="284"/>
      <c r="D11" s="284"/>
      <c r="E11" s="284"/>
      <c r="F11" s="284"/>
      <c r="G11" s="87"/>
      <c r="H11" s="27" t="s">
        <v>25</v>
      </c>
      <c r="I11" s="27"/>
    </row>
    <row r="12" spans="1:9" x14ac:dyDescent="0.25">
      <c r="A12" s="140"/>
      <c r="B12" s="86">
        <v>4</v>
      </c>
      <c r="C12" s="284"/>
      <c r="D12" s="284"/>
      <c r="E12" s="284"/>
      <c r="F12" s="284"/>
      <c r="G12" s="87"/>
      <c r="H12" s="27" t="s">
        <v>25</v>
      </c>
      <c r="I12" s="27"/>
    </row>
    <row r="13" spans="1:9" x14ac:dyDescent="0.25">
      <c r="A13" s="140"/>
      <c r="B13" s="86">
        <v>5</v>
      </c>
      <c r="C13" s="284"/>
      <c r="D13" s="284"/>
      <c r="E13" s="284"/>
      <c r="F13" s="284"/>
      <c r="G13" s="87"/>
      <c r="H13" s="27" t="s">
        <v>25</v>
      </c>
      <c r="I13" s="27"/>
    </row>
    <row r="14" spans="1:9" x14ac:dyDescent="0.25">
      <c r="A14" s="140"/>
      <c r="B14" s="86">
        <v>6</v>
      </c>
      <c r="C14" s="284"/>
      <c r="D14" s="284"/>
      <c r="E14" s="284"/>
      <c r="F14" s="284"/>
      <c r="G14" s="87"/>
      <c r="H14" s="27" t="s">
        <v>25</v>
      </c>
      <c r="I14" s="27"/>
    </row>
    <row r="15" spans="1:9" x14ac:dyDescent="0.25">
      <c r="B15" t="s">
        <v>26</v>
      </c>
      <c r="C15" s="62"/>
      <c r="E15" s="77"/>
    </row>
    <row r="16" spans="1:9" x14ac:dyDescent="0.25">
      <c r="B16" t="s">
        <v>59</v>
      </c>
      <c r="C16" s="62"/>
      <c r="E16" s="77"/>
    </row>
    <row r="18" spans="1:9" ht="26.25" x14ac:dyDescent="0.4">
      <c r="A18" s="143" t="s">
        <v>226</v>
      </c>
      <c r="B18" s="121" t="s">
        <v>308</v>
      </c>
      <c r="C18" s="62"/>
      <c r="E18" s="77"/>
    </row>
    <row r="19" spans="1:9" ht="29.25" customHeight="1" x14ac:dyDescent="0.25">
      <c r="A19" s="140"/>
      <c r="B19" s="16" t="s">
        <v>10</v>
      </c>
      <c r="C19" s="283" t="s">
        <v>333</v>
      </c>
      <c r="D19" s="285"/>
      <c r="E19" s="285"/>
      <c r="F19" s="285"/>
      <c r="G19" s="144" t="s">
        <v>227</v>
      </c>
      <c r="H19" s="86" t="s">
        <v>21</v>
      </c>
      <c r="I19" s="86" t="s">
        <v>22</v>
      </c>
    </row>
    <row r="20" spans="1:9" x14ac:dyDescent="0.25">
      <c r="A20" s="140"/>
      <c r="B20" s="86">
        <v>1</v>
      </c>
      <c r="C20" s="281"/>
      <c r="D20" s="281"/>
      <c r="E20" s="281"/>
      <c r="F20" s="281"/>
      <c r="G20" s="145"/>
      <c r="H20" s="142" t="s">
        <v>25</v>
      </c>
      <c r="I20" s="142"/>
    </row>
    <row r="21" spans="1:9" x14ac:dyDescent="0.25">
      <c r="A21" s="140"/>
      <c r="B21" s="86">
        <v>2</v>
      </c>
      <c r="C21" s="281"/>
      <c r="D21" s="281"/>
      <c r="E21" s="281"/>
      <c r="F21" s="281"/>
      <c r="G21" s="243"/>
      <c r="H21" s="142" t="s">
        <v>25</v>
      </c>
      <c r="I21" s="142"/>
    </row>
    <row r="22" spans="1:9" x14ac:dyDescent="0.25">
      <c r="A22" s="140"/>
      <c r="B22" s="86">
        <v>3</v>
      </c>
      <c r="C22" s="281"/>
      <c r="D22" s="281"/>
      <c r="E22" s="281"/>
      <c r="F22" s="281"/>
      <c r="G22" s="243"/>
      <c r="H22" s="142" t="s">
        <v>25</v>
      </c>
      <c r="I22" s="142"/>
    </row>
    <row r="23" spans="1:9" x14ac:dyDescent="0.25">
      <c r="A23" s="140"/>
      <c r="B23" s="86">
        <v>4</v>
      </c>
      <c r="C23" s="281"/>
      <c r="D23" s="281"/>
      <c r="E23" s="281"/>
      <c r="F23" s="281"/>
      <c r="G23" s="243"/>
      <c r="H23" s="142" t="s">
        <v>25</v>
      </c>
      <c r="I23" s="142"/>
    </row>
    <row r="24" spans="1:9" x14ac:dyDescent="0.25">
      <c r="A24" s="140"/>
      <c r="B24" s="86">
        <v>5</v>
      </c>
      <c r="C24" s="281"/>
      <c r="D24" s="281"/>
      <c r="E24" s="281"/>
      <c r="F24" s="281"/>
      <c r="G24" s="243"/>
      <c r="H24" s="142" t="s">
        <v>25</v>
      </c>
      <c r="I24" s="142"/>
    </row>
    <row r="25" spans="1:9" x14ac:dyDescent="0.25">
      <c r="A25" s="140"/>
      <c r="B25" s="86">
        <v>6</v>
      </c>
      <c r="C25" s="281"/>
      <c r="D25" s="281"/>
      <c r="E25" s="281"/>
      <c r="F25" s="281"/>
      <c r="G25" s="243"/>
      <c r="H25" s="142" t="s">
        <v>25</v>
      </c>
      <c r="I25" s="142"/>
    </row>
    <row r="26" spans="1:9" x14ac:dyDescent="0.25">
      <c r="A26" s="140"/>
      <c r="B26" s="86">
        <v>7</v>
      </c>
      <c r="C26" s="281"/>
      <c r="D26" s="281"/>
      <c r="E26" s="281"/>
      <c r="F26" s="281"/>
      <c r="G26" s="145"/>
      <c r="H26" s="142" t="s">
        <v>25</v>
      </c>
      <c r="I26" s="142"/>
    </row>
    <row r="27" spans="1:9" x14ac:dyDescent="0.25">
      <c r="A27" s="140"/>
      <c r="B27" s="86">
        <v>8</v>
      </c>
      <c r="C27" s="281"/>
      <c r="D27" s="281"/>
      <c r="E27" s="281"/>
      <c r="F27" s="281"/>
      <c r="G27" s="145"/>
      <c r="H27" s="142" t="s">
        <v>25</v>
      </c>
      <c r="I27" s="142"/>
    </row>
    <row r="28" spans="1:9" x14ac:dyDescent="0.25">
      <c r="A28" s="140"/>
      <c r="B28" s="86">
        <v>9</v>
      </c>
      <c r="C28" s="281"/>
      <c r="D28" s="281"/>
      <c r="E28" s="281"/>
      <c r="F28" s="281"/>
      <c r="G28" s="145"/>
      <c r="H28" s="142" t="s">
        <v>25</v>
      </c>
      <c r="I28" s="142"/>
    </row>
    <row r="29" spans="1:9" x14ac:dyDescent="0.25">
      <c r="A29" s="140"/>
      <c r="B29" s="86">
        <v>10</v>
      </c>
      <c r="C29" s="281"/>
      <c r="D29" s="281"/>
      <c r="E29" s="281"/>
      <c r="F29" s="281"/>
      <c r="G29" s="145"/>
      <c r="H29" s="142" t="s">
        <v>25</v>
      </c>
      <c r="I29" s="142"/>
    </row>
    <row r="30" spans="1:9" x14ac:dyDescent="0.25">
      <c r="A30" s="140"/>
      <c r="B30" s="86">
        <v>11</v>
      </c>
      <c r="C30" s="281"/>
      <c r="D30" s="281"/>
      <c r="E30" s="281"/>
      <c r="F30" s="281"/>
      <c r="G30" s="145"/>
      <c r="H30" s="142" t="s">
        <v>25</v>
      </c>
      <c r="I30" s="142"/>
    </row>
    <row r="31" spans="1:9" x14ac:dyDescent="0.25">
      <c r="B31" t="s">
        <v>26</v>
      </c>
      <c r="C31" s="62"/>
      <c r="E31" s="77"/>
    </row>
    <row r="32" spans="1:9" x14ac:dyDescent="0.25">
      <c r="B32" t="s">
        <v>59</v>
      </c>
      <c r="C32" s="62"/>
      <c r="E32" s="77"/>
    </row>
  </sheetData>
  <mergeCells count="20">
    <mergeCell ref="C27:F27"/>
    <mergeCell ref="C28:F28"/>
    <mergeCell ref="C21:F21"/>
    <mergeCell ref="C22:F22"/>
    <mergeCell ref="C23:F23"/>
    <mergeCell ref="C24:F24"/>
    <mergeCell ref="C25:F25"/>
    <mergeCell ref="C30:F30"/>
    <mergeCell ref="B6:G6"/>
    <mergeCell ref="C29:F29"/>
    <mergeCell ref="C8:F8"/>
    <mergeCell ref="C12:F12"/>
    <mergeCell ref="C13:F13"/>
    <mergeCell ref="C14:F14"/>
    <mergeCell ref="C9:F9"/>
    <mergeCell ref="C10:F10"/>
    <mergeCell ref="C11:F11"/>
    <mergeCell ref="C19:F19"/>
    <mergeCell ref="C20:F20"/>
    <mergeCell ref="C26:F26"/>
  </mergeCells>
  <pageMargins left="0.7" right="0.7" top="0.75" bottom="0.75" header="0.3" footer="0.3"/>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200-000000000000}">
          <x14:formula1>
            <xm:f>'Scoring Lookup'!$B$3:$B$7</xm:f>
          </x14:formula1>
          <xm:sqref>H9:H14 H20:H30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P17"/>
  <sheetViews>
    <sheetView zoomScale="90" zoomScaleNormal="90" workbookViewId="0">
      <selection activeCell="H16" sqref="H16"/>
    </sheetView>
  </sheetViews>
  <sheetFormatPr defaultRowHeight="15" x14ac:dyDescent="0.25"/>
  <cols>
    <col min="1" max="1" width="16.5703125" customWidth="1"/>
    <col min="2" max="2" width="43.140625" bestFit="1" customWidth="1"/>
    <col min="3" max="3" width="9.5703125" customWidth="1"/>
    <col min="5" max="5" width="43.140625" bestFit="1" customWidth="1"/>
    <col min="8" max="8" width="46.7109375" bestFit="1" customWidth="1"/>
    <col min="11" max="11" width="50.7109375" customWidth="1"/>
    <col min="14" max="14" width="46.7109375" bestFit="1" customWidth="1"/>
  </cols>
  <sheetData>
    <row r="1" spans="2:16" s="25" customFormat="1" ht="15.75" x14ac:dyDescent="0.25">
      <c r="B1" s="25" t="s">
        <v>33</v>
      </c>
      <c r="E1" s="25" t="s">
        <v>34</v>
      </c>
      <c r="H1" s="25" t="s">
        <v>35</v>
      </c>
      <c r="K1" s="25" t="s">
        <v>36</v>
      </c>
      <c r="N1" s="191"/>
      <c r="O1" s="191"/>
      <c r="P1" s="191"/>
    </row>
    <row r="2" spans="2:16" s="1" customFormat="1" ht="15.75" thickBot="1" x14ac:dyDescent="0.3">
      <c r="B2" s="1" t="s">
        <v>37</v>
      </c>
      <c r="C2" s="1" t="s">
        <v>16</v>
      </c>
      <c r="E2" s="1" t="s">
        <v>37</v>
      </c>
      <c r="F2" s="1" t="s">
        <v>16</v>
      </c>
      <c r="H2" s="1" t="s">
        <v>37</v>
      </c>
      <c r="I2" s="1" t="s">
        <v>16</v>
      </c>
      <c r="K2" s="1" t="s">
        <v>37</v>
      </c>
      <c r="L2" s="1" t="s">
        <v>16</v>
      </c>
      <c r="N2" s="192"/>
      <c r="O2" s="192"/>
      <c r="P2" s="192"/>
    </row>
    <row r="3" spans="2:16" x14ac:dyDescent="0.25">
      <c r="B3" s="40" t="s">
        <v>25</v>
      </c>
      <c r="C3" s="41"/>
      <c r="E3" s="40" t="s">
        <v>25</v>
      </c>
      <c r="F3" s="41"/>
      <c r="H3" s="40" t="s">
        <v>25</v>
      </c>
      <c r="I3" s="41"/>
      <c r="K3" s="40" t="s">
        <v>25</v>
      </c>
      <c r="L3" s="41"/>
      <c r="N3" s="114"/>
      <c r="O3" s="114"/>
      <c r="P3" s="114"/>
    </row>
    <row r="4" spans="2:16" x14ac:dyDescent="0.25">
      <c r="B4" s="42" t="s">
        <v>38</v>
      </c>
      <c r="C4" s="43">
        <v>0</v>
      </c>
      <c r="E4" s="42" t="s">
        <v>275</v>
      </c>
      <c r="F4" s="43">
        <v>0</v>
      </c>
      <c r="H4" s="42" t="s">
        <v>39</v>
      </c>
      <c r="I4" s="43">
        <v>0</v>
      </c>
      <c r="K4" s="42" t="s">
        <v>284</v>
      </c>
      <c r="L4" s="43">
        <v>0</v>
      </c>
      <c r="N4" s="114"/>
      <c r="O4" s="114"/>
      <c r="P4" s="114"/>
    </row>
    <row r="5" spans="2:16" x14ac:dyDescent="0.25">
      <c r="B5" s="42" t="s">
        <v>40</v>
      </c>
      <c r="C5" s="43">
        <v>2</v>
      </c>
      <c r="E5" s="42" t="s">
        <v>276</v>
      </c>
      <c r="F5" s="43">
        <v>2</v>
      </c>
      <c r="H5" s="42" t="s">
        <v>282</v>
      </c>
      <c r="I5" s="43">
        <v>2</v>
      </c>
      <c r="K5" s="42" t="s">
        <v>285</v>
      </c>
      <c r="L5" s="43">
        <v>2</v>
      </c>
      <c r="N5" s="114"/>
      <c r="O5" s="114"/>
      <c r="P5" s="114"/>
    </row>
    <row r="6" spans="2:16" ht="30" x14ac:dyDescent="0.25">
      <c r="B6" s="44" t="s">
        <v>41</v>
      </c>
      <c r="C6" s="43">
        <v>4</v>
      </c>
      <c r="E6" s="44" t="s">
        <v>277</v>
      </c>
      <c r="F6" s="43">
        <v>4</v>
      </c>
      <c r="H6" s="44" t="s">
        <v>281</v>
      </c>
      <c r="I6" s="43">
        <v>4</v>
      </c>
      <c r="K6" s="44" t="s">
        <v>286</v>
      </c>
      <c r="L6" s="43">
        <v>4</v>
      </c>
      <c r="N6" s="174"/>
      <c r="O6" s="114"/>
      <c r="P6" s="114"/>
    </row>
    <row r="7" spans="2:16" ht="15.75" thickBot="1" x14ac:dyDescent="0.3">
      <c r="B7" s="45" t="s">
        <v>42</v>
      </c>
      <c r="C7" s="46">
        <v>5</v>
      </c>
      <c r="E7" s="45" t="s">
        <v>278</v>
      </c>
      <c r="F7" s="46">
        <v>5</v>
      </c>
      <c r="H7" s="45" t="s">
        <v>280</v>
      </c>
      <c r="I7" s="46">
        <v>5</v>
      </c>
      <c r="K7" s="50" t="s">
        <v>283</v>
      </c>
      <c r="L7" s="46">
        <v>5</v>
      </c>
      <c r="N7" s="174"/>
      <c r="O7" s="114"/>
      <c r="P7" s="114"/>
    </row>
    <row r="8" spans="2:16" x14ac:dyDescent="0.25">
      <c r="N8" s="114"/>
      <c r="O8" s="114"/>
      <c r="P8" s="114"/>
    </row>
    <row r="9" spans="2:16" x14ac:dyDescent="0.25">
      <c r="N9" s="114"/>
      <c r="O9" s="114"/>
      <c r="P9" s="114"/>
    </row>
    <row r="10" spans="2:16" ht="15.75" x14ac:dyDescent="0.25">
      <c r="K10" s="25" t="s">
        <v>43</v>
      </c>
      <c r="L10" s="25"/>
    </row>
    <row r="11" spans="2:16" ht="15.75" thickBot="1" x14ac:dyDescent="0.3">
      <c r="K11" s="1" t="s">
        <v>37</v>
      </c>
      <c r="L11" s="1" t="s">
        <v>16</v>
      </c>
    </row>
    <row r="12" spans="2:16" ht="30.75" thickBot="1" x14ac:dyDescent="0.3">
      <c r="B12" s="110" t="s">
        <v>37</v>
      </c>
      <c r="C12" s="110" t="s">
        <v>44</v>
      </c>
      <c r="E12" s="110" t="s">
        <v>37</v>
      </c>
      <c r="F12" s="110" t="s">
        <v>58</v>
      </c>
      <c r="K12" s="40" t="s">
        <v>25</v>
      </c>
      <c r="L12" s="41"/>
    </row>
    <row r="13" spans="2:16" ht="30" x14ac:dyDescent="0.25">
      <c r="B13" s="112" t="s">
        <v>45</v>
      </c>
      <c r="C13" s="113">
        <v>1</v>
      </c>
      <c r="E13" s="112" t="s">
        <v>55</v>
      </c>
      <c r="F13" s="113"/>
      <c r="K13" s="44" t="s">
        <v>289</v>
      </c>
      <c r="L13" s="43">
        <v>0</v>
      </c>
    </row>
    <row r="14" spans="2:16" ht="45" x14ac:dyDescent="0.25">
      <c r="B14" s="44" t="s">
        <v>46</v>
      </c>
      <c r="C14" s="106">
        <v>2</v>
      </c>
      <c r="E14" s="44" t="s">
        <v>56</v>
      </c>
      <c r="F14" s="106">
        <v>0</v>
      </c>
      <c r="K14" s="44" t="s">
        <v>290</v>
      </c>
      <c r="L14" s="43">
        <v>2</v>
      </c>
    </row>
    <row r="15" spans="2:16" ht="45.75" thickBot="1" x14ac:dyDescent="0.3">
      <c r="B15" s="44" t="s">
        <v>47</v>
      </c>
      <c r="C15" s="106">
        <v>3</v>
      </c>
      <c r="E15" s="45" t="s">
        <v>57</v>
      </c>
      <c r="F15" s="46">
        <v>1</v>
      </c>
      <c r="K15" s="44" t="s">
        <v>292</v>
      </c>
      <c r="L15" s="43">
        <v>4</v>
      </c>
    </row>
    <row r="16" spans="2:16" ht="30.75" thickBot="1" x14ac:dyDescent="0.3">
      <c r="B16" s="44" t="s">
        <v>48</v>
      </c>
      <c r="C16" s="106">
        <v>4</v>
      </c>
      <c r="K16" s="50" t="s">
        <v>291</v>
      </c>
      <c r="L16" s="46">
        <v>5</v>
      </c>
    </row>
    <row r="17" spans="2:3" ht="30.75" thickBot="1" x14ac:dyDescent="0.3">
      <c r="B17" s="50" t="s">
        <v>49</v>
      </c>
      <c r="C17" s="107">
        <v>5</v>
      </c>
    </row>
  </sheetData>
  <sheetProtection algorithmName="SHA-512" hashValue="tYsBmbXixHrgeTx0RfFzyX3Nrl6ZXLLWvg/p0CJJYbS/8lTCOD8kzgndu1fYa3yWOPyF2tb1SaSnRXOe8oB3pw==" saltValue="apRyK/9NeJS0yUnAjp5PCg==" spinCount="100000" sheet="1" objects="1" scenarios="1"/>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9809BBB8B410744B6DD061E30C097AE" ma:contentTypeVersion="15" ma:contentTypeDescription="Create a new document." ma:contentTypeScope="" ma:versionID="a3f50670067864ef3dadf2bd3a462ad3">
  <xsd:schema xmlns:xsd="http://www.w3.org/2001/XMLSchema" xmlns:xs="http://www.w3.org/2001/XMLSchema" xmlns:p="http://schemas.microsoft.com/office/2006/metadata/properties" xmlns:ns2="04c0a238-f519-4f9a-a9c8-9a300a471838" xmlns:ns3="121d1034-cf1a-4dc4-9164-9e39808988ce" targetNamespace="http://schemas.microsoft.com/office/2006/metadata/properties" ma:root="true" ma:fieldsID="4a466cd4896f94804b03d5f19da3b429" ns2:_="" ns3:_="">
    <xsd:import namespace="04c0a238-f519-4f9a-a9c8-9a300a471838"/>
    <xsd:import namespace="121d1034-cf1a-4dc4-9164-9e39808988ce"/>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LengthInSeconds" minOccurs="0"/>
                <xsd:element ref="ns2:MediaServiceOCR" minOccurs="0"/>
                <xsd:element ref="ns2:MediaServiceDateTaken"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c0a238-f519-4f9a-a9c8-9a300a4718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e5fa3029-581b-4330-9c67-5ed5a891eaa2"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21d1034-cf1a-4dc4-9164-9e39808988ce"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57321f3-e756-4706-8fdb-779a66202acb}" ma:internalName="TaxCatchAll" ma:showField="CatchAllData" ma:web="121d1034-cf1a-4dc4-9164-9e39808988ce">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04c0a238-f519-4f9a-a9c8-9a300a471838">
      <Terms xmlns="http://schemas.microsoft.com/office/infopath/2007/PartnerControls"/>
    </lcf76f155ced4ddcb4097134ff3c332f>
    <TaxCatchAll xmlns="121d1034-cf1a-4dc4-9164-9e39808988c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64D2870-C5B2-41BD-90EC-DB6C46D6DC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4c0a238-f519-4f9a-a9c8-9a300a471838"/>
    <ds:schemaRef ds:uri="121d1034-cf1a-4dc4-9164-9e39808988c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C60D96C-C3DC-4B6E-B9F9-608F5E4F61BD}">
  <ds:schemaRefs>
    <ds:schemaRef ds:uri="http://schemas.microsoft.com/office/2006/documentManagement/types"/>
    <ds:schemaRef ds:uri="http://purl.org/dc/elements/1.1/"/>
    <ds:schemaRef ds:uri="http://schemas.microsoft.com/office/infopath/2007/PartnerControls"/>
    <ds:schemaRef ds:uri="121d1034-cf1a-4dc4-9164-9e39808988ce"/>
    <ds:schemaRef ds:uri="http://www.w3.org/XML/1998/namespace"/>
    <ds:schemaRef ds:uri="http://purl.org/dc/dcmitype/"/>
    <ds:schemaRef ds:uri="04c0a238-f519-4f9a-a9c8-9a300a471838"/>
    <ds:schemaRef ds:uri="http://schemas.microsoft.com/office/2006/metadata/properties"/>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7A35E1E7-8C40-407C-95CD-43E17BE1A1B6}">
  <ds:schemaRefs>
    <ds:schemaRef ds:uri="http://schemas.microsoft.com/sharepoint/v3/contenttype/forms"/>
  </ds:schemaRefs>
</ds:datastoreItem>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Introduction</vt:lpstr>
      <vt:lpstr>Evaluation Summary</vt:lpstr>
      <vt:lpstr>0. Mandatory Requirements</vt:lpstr>
      <vt:lpstr>1.Requirements of Spec</vt:lpstr>
      <vt:lpstr>2. Experience</vt:lpstr>
      <vt:lpstr>3. Deviations</vt:lpstr>
      <vt:lpstr>Scoring Lookup</vt:lpstr>
      <vt:lpstr>'1.Requirements of Spec'!_ftn1</vt:lpstr>
      <vt:lpstr>'1.Requirements of Spec'!_Ref116978549</vt:lpstr>
      <vt:lpstr>'1.Requirements of Spec'!_Ref116978554</vt:lpstr>
      <vt:lpstr>'1.Requirements of Spec'!_Ref116978555</vt:lpstr>
      <vt:lpstr>'1.Requirements of Spec'!_Ref116978933</vt:lpstr>
      <vt:lpstr>'1.Requirements of Spec'!_Ref116978936</vt:lpstr>
      <vt:lpstr>'1.Requirements of Spec'!_Ref429756240</vt:lpstr>
      <vt:lpstr>'1.Requirements of Spec'!_Toc149640947</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HymanTJ@eskom.co.za</dc:creator>
  <cp:keywords/>
  <dc:description/>
  <cp:lastModifiedBy>Tertius Hyman</cp:lastModifiedBy>
  <cp:revision/>
  <cp:lastPrinted>2023-06-07T07:46:59Z</cp:lastPrinted>
  <dcterms:created xsi:type="dcterms:W3CDTF">2015-08-06T13:59:37Z</dcterms:created>
  <dcterms:modified xsi:type="dcterms:W3CDTF">2024-07-15T12:37:11Z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0x01010009809BBB8B410744B6DD061E30C097AE</vt:lpwstr>
  </property>
  <property fmtid="{D5CDD505-2E9C-101B-9397-08002B2CF9AE}" pid="3" name="MediaServiceImageTags">
    <vt:lpwstr/>
  </property>
</Properties>
</file>