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C:\Users\sylviam\Documents\2022.2023 TENDER DOCS\"/>
    </mc:Choice>
  </mc:AlternateContent>
  <xr:revisionPtr revIDLastSave="0" documentId="8_{EB5D7EF9-ED39-4728-AA7C-4CFDE89F0FC8}" xr6:coauthVersionLast="47" xr6:coauthVersionMax="47" xr10:uidLastSave="{00000000-0000-0000-0000-000000000000}"/>
  <bookViews>
    <workbookView xWindow="-120" yWindow="-120" windowWidth="29040" windowHeight="15720" tabRatio="744" xr2:uid="{00000000-000D-0000-FFFF-FFFF00000000}"/>
  </bookViews>
  <sheets>
    <sheet name="Schedule 1- General" sheetId="8" r:id="rId1"/>
    <sheet name="Schedule 2-Roads &amp; Platforms" sheetId="2" r:id="rId2"/>
    <sheet name="Schedule 3-Stormwater" sheetId="3" r:id="rId3"/>
    <sheet name="Schedule 4 Water" sheetId="5" r:id="rId4"/>
    <sheet name="Schedule 5 Sewer" sheetId="4" r:id="rId5"/>
    <sheet name="Schedule 6 Buildings" sheetId="11" r:id="rId6"/>
    <sheet name="Summary" sheetId="6" r:id="rId7"/>
  </sheets>
  <externalReferences>
    <externalReference r:id="rId8"/>
  </externalReferences>
  <definedNames>
    <definedName name="\A" localSheetId="1">'Schedule 2-Roads &amp; Platforms'!#REF!</definedName>
    <definedName name="\A" localSheetId="2">'Schedule 3-Stormwater'!#REF!</definedName>
    <definedName name="\A" localSheetId="6">Summary!#REF!</definedName>
    <definedName name="\A">#REF!</definedName>
    <definedName name="\B" localSheetId="1">'Schedule 2-Roads &amp; Platforms'!#REF!</definedName>
    <definedName name="\B" localSheetId="2">'Schedule 3-Stormwater'!#REF!</definedName>
    <definedName name="\B" localSheetId="6">Summary!#REF!</definedName>
    <definedName name="\B">#REF!</definedName>
    <definedName name="\C" localSheetId="1">'Schedule 2-Roads &amp; Platforms'!#REF!</definedName>
    <definedName name="\C" localSheetId="2">'Schedule 3-Stormwater'!#REF!</definedName>
    <definedName name="\C" localSheetId="6">Summary!#REF!</definedName>
    <definedName name="\C">#REF!</definedName>
    <definedName name="\D" localSheetId="1">'Schedule 2-Roads &amp; Platforms'!#REF!</definedName>
    <definedName name="\D" localSheetId="2">'Schedule 3-Stormwater'!#REF!</definedName>
    <definedName name="\D" localSheetId="6">Summary!#REF!</definedName>
    <definedName name="\D">#REF!</definedName>
    <definedName name="\E" localSheetId="1">'Schedule 2-Roads &amp; Platforms'!#REF!</definedName>
    <definedName name="\E" localSheetId="2">'Schedule 3-Stormwater'!#REF!</definedName>
    <definedName name="\E" localSheetId="6">Summary!#REF!</definedName>
    <definedName name="\E">#REF!</definedName>
    <definedName name="\F" localSheetId="1">'Schedule 2-Roads &amp; Platforms'!#REF!</definedName>
    <definedName name="\F" localSheetId="2">'Schedule 3-Stormwater'!#REF!</definedName>
    <definedName name="\F" localSheetId="6">Summary!#REF!</definedName>
    <definedName name="\F">#REF!</definedName>
    <definedName name="\G" localSheetId="1">'Schedule 2-Roads &amp; Platforms'!#REF!</definedName>
    <definedName name="\G" localSheetId="2">'Schedule 3-Stormwater'!#REF!</definedName>
    <definedName name="\G" localSheetId="6">Summary!#REF!</definedName>
    <definedName name="\G">#REF!</definedName>
    <definedName name="\H" localSheetId="1">'Schedule 2-Roads &amp; Platforms'!#REF!</definedName>
    <definedName name="\H" localSheetId="2">'Schedule 3-Stormwater'!#REF!</definedName>
    <definedName name="\H" localSheetId="6">Summary!#REF!</definedName>
    <definedName name="\H">#REF!</definedName>
    <definedName name="\J" localSheetId="1">'Schedule 2-Roads &amp; Platforms'!#REF!</definedName>
    <definedName name="\J" localSheetId="2">'Schedule 3-Stormwater'!#REF!</definedName>
    <definedName name="\J" localSheetId="6">Summary!#REF!</definedName>
    <definedName name="\J">#REF!</definedName>
    <definedName name="\K" localSheetId="1">'Schedule 2-Roads &amp; Platforms'!#REF!</definedName>
    <definedName name="\K" localSheetId="2">'Schedule 3-Stormwater'!#REF!</definedName>
    <definedName name="\K" localSheetId="6">Summary!#REF!</definedName>
    <definedName name="\K">#REF!</definedName>
    <definedName name="\Q" localSheetId="1">'Schedule 2-Roads &amp; Platforms'!#REF!</definedName>
    <definedName name="\Q" localSheetId="2">'Schedule 3-Stormwater'!#REF!</definedName>
    <definedName name="\Q" localSheetId="6">Summary!#REF!</definedName>
    <definedName name="\Q">#REF!</definedName>
    <definedName name="b">[1]Sched2!#REF!</definedName>
    <definedName name="Estimate">#REF!</definedName>
    <definedName name="Evaluation">#REF!</definedName>
    <definedName name="mm">[1]Sched2!$A$7:$G$146</definedName>
    <definedName name="_xlnm.Print_Area" localSheetId="0">'Schedule 1- General'!$A$1:$G$68</definedName>
    <definedName name="_xlnm.Print_Area" localSheetId="1">'Schedule 2-Roads &amp; Platforms'!$A$1:$G$102</definedName>
    <definedName name="_xlnm.Print_Area" localSheetId="2">'Schedule 3-Stormwater'!$A$1:$G$107</definedName>
    <definedName name="_xlnm.Print_Area" localSheetId="3">'Schedule 4 Water'!$A$1:$G$102</definedName>
    <definedName name="_xlnm.Print_Area" localSheetId="4">'Schedule 5 Sewer'!$A$1:$G$106</definedName>
    <definedName name="_xlnm.Print_Area" localSheetId="5">'Schedule 6 Buildings'!$A$1:$G$723</definedName>
    <definedName name="_xlnm.Print_Area" localSheetId="6">Summary!$A$1:$C$55</definedName>
    <definedName name="_xlnm.Print_Area">#REF!</definedName>
    <definedName name="_xlnm.Print_Titles" localSheetId="1">'Schedule 2-Roads &amp; Platforms'!$1:$6</definedName>
    <definedName name="_xlnm.Print_Titles" localSheetId="2">'Schedule 3-Stormwater'!$1:$7</definedName>
    <definedName name="_xlnm.Print_Titles" localSheetId="3">'Schedule 4 Water'!$1:$6</definedName>
    <definedName name="_xlnm.Print_Titles" localSheetId="4">'Schedule 5 Sewer'!$1:$6</definedName>
    <definedName name="_xlnm.Print_Titles" localSheetId="5">'Schedule 6 Buildings'!$1:$6</definedName>
    <definedName name="_xlnm.Print_Titles">#N/A</definedName>
    <definedName name="sced8b">[1]Sched2!#REF!</definedName>
    <definedName name="Tender">#REF!</definedName>
    <definedName name="Tender1">#REF!</definedName>
    <definedName name="Z_57EFE8D5_4D5A_4F03_9473_28058BE3869D_.wvu.Cols" localSheetId="6" hidden="1">Summary!#REF!,Summary!#REF!</definedName>
    <definedName name="Z_57EFE8D5_4D5A_4F03_9473_28058BE3869D_.wvu.PrintArea" localSheetId="1" hidden="1">'Schedule 2-Roads &amp; Platforms'!$A$7:$G$75</definedName>
    <definedName name="Z_57EFE8D5_4D5A_4F03_9473_28058BE3869D_.wvu.PrintArea" localSheetId="2" hidden="1">'Schedule 3-Stormwater'!$A$8:$F$91</definedName>
    <definedName name="Z_57EFE8D5_4D5A_4F03_9473_28058BE3869D_.wvu.PrintArea" localSheetId="4" hidden="1">'Schedule 5 Sewer'!$A$1:$G$51</definedName>
    <definedName name="Z_57EFE8D5_4D5A_4F03_9473_28058BE3869D_.wvu.PrintArea" localSheetId="5" hidden="1">'Schedule 6 Buildings'!$A$1:$G$43</definedName>
    <definedName name="Z_57EFE8D5_4D5A_4F03_9473_28058BE3869D_.wvu.PrintArea" localSheetId="6" hidden="1">Summary!$A$1:$D$55</definedName>
    <definedName name="Z_57EFE8D5_4D5A_4F03_9473_28058BE3869D_.wvu.PrintTitles" localSheetId="1" hidden="1">'Schedule 2-Roads &amp; Platforms'!$1:$6</definedName>
    <definedName name="Z_57EFE8D5_4D5A_4F03_9473_28058BE3869D_.wvu.PrintTitles" localSheetId="2" hidden="1">'Schedule 3-Stormwater'!$1:$7</definedName>
    <definedName name="Z_61D60923_8B4D_4DD0_8849_BD659836FD33_.wvu.Cols" localSheetId="6" hidden="1">Summary!#REF!,Summary!#REF!</definedName>
    <definedName name="Z_61D60923_8B4D_4DD0_8849_BD659836FD33_.wvu.PrintArea" localSheetId="1" hidden="1">'Schedule 2-Roads &amp; Platforms'!$A$7:$G$75</definedName>
    <definedName name="Z_61D60923_8B4D_4DD0_8849_BD659836FD33_.wvu.PrintArea" localSheetId="2" hidden="1">'Schedule 3-Stormwater'!$A$8:$F$91</definedName>
    <definedName name="Z_61D60923_8B4D_4DD0_8849_BD659836FD33_.wvu.PrintArea" localSheetId="4" hidden="1">'Schedule 5 Sewer'!$A$1:$G$51</definedName>
    <definedName name="Z_61D60923_8B4D_4DD0_8849_BD659836FD33_.wvu.PrintArea" localSheetId="5" hidden="1">'Schedule 6 Buildings'!$A$1:$G$43</definedName>
    <definedName name="Z_61D60923_8B4D_4DD0_8849_BD659836FD33_.wvu.PrintArea" localSheetId="6" hidden="1">Summary!$A$1:$D$55</definedName>
    <definedName name="Z_61D60923_8B4D_4DD0_8849_BD659836FD33_.wvu.PrintTitles" localSheetId="1" hidden="1">'Schedule 2-Roads &amp; Platforms'!$1:$6</definedName>
    <definedName name="Z_61D60923_8B4D_4DD0_8849_BD659836FD33_.wvu.PrintTitles" localSheetId="2" hidden="1">'Schedule 3-Stormwater'!$1:$7</definedName>
    <definedName name="Z_9131C745_0306_4F59_890C_BA90439570A3_.wvu.Cols" localSheetId="6" hidden="1">Summary!#REF!,Summary!#REF!</definedName>
    <definedName name="Z_9131C745_0306_4F59_890C_BA90439570A3_.wvu.PrintArea" localSheetId="1" hidden="1">'Schedule 2-Roads &amp; Platforms'!$A$7:$G$75</definedName>
    <definedName name="Z_9131C745_0306_4F59_890C_BA90439570A3_.wvu.PrintArea" localSheetId="2" hidden="1">'Schedule 3-Stormwater'!$A$8:$F$91</definedName>
    <definedName name="Z_9131C745_0306_4F59_890C_BA90439570A3_.wvu.PrintArea" localSheetId="4" hidden="1">'Schedule 5 Sewer'!$A$1:$G$51</definedName>
    <definedName name="Z_9131C745_0306_4F59_890C_BA90439570A3_.wvu.PrintArea" localSheetId="5" hidden="1">'Schedule 6 Buildings'!$A$1:$G$43</definedName>
    <definedName name="Z_9131C745_0306_4F59_890C_BA90439570A3_.wvu.PrintArea" localSheetId="6" hidden="1">Summary!$A$1:$D$55</definedName>
    <definedName name="Z_9131C745_0306_4F59_890C_BA90439570A3_.wvu.PrintTitles" localSheetId="1" hidden="1">'Schedule 2-Roads &amp; Platforms'!$1:$6</definedName>
    <definedName name="Z_9131C745_0306_4F59_890C_BA90439570A3_.wvu.PrintTitles" localSheetId="2" hidden="1">'Schedule 3-Stormwater'!$1:$7</definedName>
    <definedName name="Z_BF732B95_2094_4DD9_9C3E_BA570FFBA300_.wvu.Cols" localSheetId="6" hidden="1">Summary!#REF!,Summary!#REF!</definedName>
    <definedName name="Z_BF732B95_2094_4DD9_9C3E_BA570FFBA300_.wvu.PrintArea" localSheetId="1" hidden="1">'Schedule 2-Roads &amp; Platforms'!$A$7:$G$75</definedName>
    <definedName name="Z_BF732B95_2094_4DD9_9C3E_BA570FFBA300_.wvu.PrintArea" localSheetId="2" hidden="1">'Schedule 3-Stormwater'!$A$8:$F$90</definedName>
    <definedName name="Z_BF732B95_2094_4DD9_9C3E_BA570FFBA300_.wvu.PrintArea" localSheetId="3" hidden="1">'Schedule 4 Water'!$A$8:$G$90</definedName>
    <definedName name="Z_BF732B95_2094_4DD9_9C3E_BA570FFBA300_.wvu.PrintArea" localSheetId="4" hidden="1">'Schedule 5 Sewer'!$A$7:$G$51</definedName>
    <definedName name="Z_BF732B95_2094_4DD9_9C3E_BA570FFBA300_.wvu.PrintArea" localSheetId="5" hidden="1">'Schedule 6 Buildings'!$A$42:$G$43</definedName>
    <definedName name="Z_BF732B95_2094_4DD9_9C3E_BA570FFBA300_.wvu.PrintArea" localSheetId="6" hidden="1">Summary!$A$6:$D$55</definedName>
    <definedName name="Z_BF732B95_2094_4DD9_9C3E_BA570FFBA300_.wvu.PrintTitles" localSheetId="1" hidden="1">'Schedule 2-Roads &amp; Platforms'!$1:$6</definedName>
    <definedName name="Z_BF732B95_2094_4DD9_9C3E_BA570FFBA300_.wvu.PrintTitles" localSheetId="2" hidden="1">'Schedule 3-Stormwater'!$1:$7</definedName>
    <definedName name="Z_BF732B95_2094_4DD9_9C3E_BA570FFBA300_.wvu.PrintTitles" localSheetId="3" hidden="1">'Schedule 4 Water'!$1:$6</definedName>
    <definedName name="Z_BF732B95_2094_4DD9_9C3E_BA570FFBA300_.wvu.PrintTitles" localSheetId="4" hidden="1">'Schedule 5 Sewer'!$1:$6</definedName>
    <definedName name="Z_BF732B95_2094_4DD9_9C3E_BA570FFBA300_.wvu.PrintTitles" localSheetId="5" hidden="1">'Schedule 6 Buildings'!$1:$6</definedName>
    <definedName name="Z_E30D84A0_2930_4AE9_894E_187FF7940EEC_.wvu.Cols" localSheetId="6" hidden="1">Summary!#REF!,Summary!#REF!</definedName>
    <definedName name="Z_E30D84A0_2930_4AE9_894E_187FF7940EEC_.wvu.PrintArea" localSheetId="1" hidden="1">'Schedule 2-Roads &amp; Platforms'!$A$7:$G$75</definedName>
    <definedName name="Z_E30D84A0_2930_4AE9_894E_187FF7940EEC_.wvu.PrintArea" localSheetId="2" hidden="1">'Schedule 3-Stormwater'!$A$8:$F$91</definedName>
    <definedName name="Z_E30D84A0_2930_4AE9_894E_187FF7940EEC_.wvu.PrintArea" localSheetId="3" hidden="1">'Schedule 4 Water'!$A$1:$G$97</definedName>
    <definedName name="Z_E30D84A0_2930_4AE9_894E_187FF7940EEC_.wvu.PrintArea" localSheetId="4" hidden="1">'Schedule 5 Sewer'!$A$1:$G$51</definedName>
    <definedName name="Z_E30D84A0_2930_4AE9_894E_187FF7940EEC_.wvu.PrintArea" localSheetId="5" hidden="1">'Schedule 6 Buildings'!$A$1:$G$43</definedName>
    <definedName name="Z_E30D84A0_2930_4AE9_894E_187FF7940EEC_.wvu.PrintArea" localSheetId="6" hidden="1">Summary!$A$1:$D$55</definedName>
    <definedName name="Z_E30D84A0_2930_4AE9_894E_187FF7940EEC_.wvu.PrintTitles" localSheetId="1" hidden="1">'Schedule 2-Roads &amp; Platforms'!$1:$6</definedName>
    <definedName name="Z_E30D84A0_2930_4AE9_894E_187FF7940EEC_.wvu.PrintTitles" localSheetId="2" hidden="1">'Schedule 3-Stormwater'!$1:$7</definedName>
    <definedName name="Z_F725983C_248E_4C5A_AB27_007AD88F3FE4_.wvu.Cols" localSheetId="6" hidden="1">Summary!#REF!,Summary!#REF!</definedName>
    <definedName name="Z_F725983C_248E_4C5A_AB27_007AD88F3FE4_.wvu.PrintArea" localSheetId="1" hidden="1">'Schedule 2-Roads &amp; Platforms'!$A$7:$G$75</definedName>
    <definedName name="Z_F725983C_248E_4C5A_AB27_007AD88F3FE4_.wvu.PrintArea" localSheetId="2" hidden="1">'Schedule 3-Stormwater'!$A$8:$F$90</definedName>
    <definedName name="Z_F725983C_248E_4C5A_AB27_007AD88F3FE4_.wvu.PrintArea" localSheetId="3" hidden="1">'Schedule 4 Water'!$A$8:$G$90</definedName>
    <definedName name="Z_F725983C_248E_4C5A_AB27_007AD88F3FE4_.wvu.PrintArea" localSheetId="4" hidden="1">'Schedule 5 Sewer'!$A$7:$G$51</definedName>
    <definedName name="Z_F725983C_248E_4C5A_AB27_007AD88F3FE4_.wvu.PrintArea" localSheetId="5" hidden="1">'Schedule 6 Buildings'!$A$42:$G$43</definedName>
    <definedName name="Z_F725983C_248E_4C5A_AB27_007AD88F3FE4_.wvu.PrintArea" localSheetId="6" hidden="1">Summary!$A$6:$D$55</definedName>
    <definedName name="Z_F725983C_248E_4C5A_AB27_007AD88F3FE4_.wvu.PrintTitles" localSheetId="1" hidden="1">'Schedule 2-Roads &amp; Platforms'!$1:$6</definedName>
    <definedName name="Z_F725983C_248E_4C5A_AB27_007AD88F3FE4_.wvu.PrintTitles" localSheetId="2" hidden="1">'Schedule 3-Stormwater'!$1:$7</definedName>
    <definedName name="Z_F725983C_248E_4C5A_AB27_007AD88F3FE4_.wvu.PrintTitles" localSheetId="3" hidden="1">'Schedule 4 Water'!$1:$6</definedName>
    <definedName name="Z_F725983C_248E_4C5A_AB27_007AD88F3FE4_.wvu.PrintTitles" localSheetId="4" hidden="1">'Schedule 5 Sewer'!$1:$6</definedName>
    <definedName name="Z_F725983C_248E_4C5A_AB27_007AD88F3FE4_.wvu.PrintTitles" localSheetId="5" hidden="1">'Schedule 6 Buildings'!$1:$6</definedName>
  </definedNames>
  <calcPr calcId="191029"/>
  <customWorkbookViews>
    <customWorkbookView name="  - Personal View" guid="{BF732B95-2094-4DD9-9C3E-BA570FFBA300}" mergeInterval="0" personalView="1" maximized="1" windowWidth="1276" windowHeight="852" tabRatio="744" activeSheetId="6"/>
    <customWorkbookView name="Expert - Personal View" guid="{61D60923-8B4D-4DD0-8849-BD659836FD33}" mergeInterval="0" personalView="1" maximized="1" windowWidth="1276" windowHeight="852" tabRatio="744" activeSheetId="4"/>
    <customWorkbookView name="Tendai M - Personal View" guid="{9131C745-0306-4F59-890C-BA90439570A3}" mergeInterval="0" personalView="1" maximized="1" windowWidth="1276" windowHeight="825" tabRatio="744" activeSheetId="1"/>
    <customWorkbookView name="dnmz - Personal View" guid="{57EFE8D5-4D5A-4F03-9473-28058BE3869D}" mergeInterval="0" personalView="1" maximized="1" windowWidth="1276" windowHeight="879" tabRatio="744" activeSheetId="4"/>
    <customWorkbookView name="User - Personal View" guid="{E30D84A0-2930-4AE9-894E-187FF7940EEC}" mergeInterval="0" personalView="1" maximized="1" windowWidth="1276" windowHeight="628" tabRatio="744" activeSheetId="3"/>
    <customWorkbookView name="nelim - Personal View" guid="{F725983C-248E-4C5A-AB27-007AD88F3FE4}" mergeInterval="0" personalView="1" maximized="1" windowWidth="1276" windowHeight="882" tabRatio="744"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4" i="3" l="1"/>
  <c r="E170" i="11" l="1"/>
  <c r="E169" i="11"/>
  <c r="E138" i="11"/>
  <c r="G643" i="11"/>
  <c r="G646" i="11"/>
  <c r="G651" i="11"/>
  <c r="G656" i="11"/>
  <c r="G661" i="11"/>
  <c r="G666" i="11"/>
  <c r="G671" i="11"/>
  <c r="G628" i="11"/>
  <c r="G631" i="11"/>
  <c r="G635" i="11"/>
  <c r="G636" i="11"/>
  <c r="G640" i="11"/>
  <c r="E72" i="11" l="1"/>
  <c r="E76" i="11"/>
  <c r="E140" i="11"/>
  <c r="E12" i="4"/>
  <c r="E28" i="4"/>
  <c r="E29" i="4" s="1"/>
  <c r="E21" i="4"/>
  <c r="E24" i="5"/>
  <c r="E12" i="5"/>
  <c r="E16" i="5" s="1"/>
  <c r="E72" i="3" l="1"/>
  <c r="E21" i="3"/>
  <c r="E49" i="3"/>
  <c r="E44" i="3"/>
  <c r="E23" i="3"/>
  <c r="E22" i="3"/>
  <c r="E17" i="3"/>
  <c r="E28" i="3" s="1"/>
  <c r="E85" i="3"/>
  <c r="E91" i="3" s="1"/>
  <c r="E87" i="3" l="1"/>
  <c r="E83" i="3"/>
  <c r="E48" i="3"/>
  <c r="E56" i="3"/>
  <c r="E40" i="3"/>
  <c r="E41" i="3"/>
  <c r="E39" i="3"/>
  <c r="E43" i="3"/>
  <c r="E27" i="3"/>
  <c r="E12" i="2" l="1"/>
  <c r="E34" i="2"/>
  <c r="E31" i="2" s="1"/>
  <c r="E29" i="2"/>
  <c r="E30" i="2" s="1"/>
  <c r="E17" i="2" l="1"/>
  <c r="E20" i="2" l="1"/>
  <c r="E22" i="2" s="1"/>
  <c r="E19" i="2"/>
  <c r="E25" i="2" l="1"/>
  <c r="E13" i="2" l="1"/>
  <c r="E15" i="8"/>
  <c r="E32" i="5"/>
</calcChain>
</file>

<file path=xl/sharedStrings.xml><?xml version="1.0" encoding="utf-8"?>
<sst xmlns="http://schemas.openxmlformats.org/spreadsheetml/2006/main" count="1427" uniqueCount="856">
  <si>
    <t>SCHEDULE 3 : STORMWATER</t>
  </si>
  <si>
    <t>Item</t>
  </si>
  <si>
    <t>Payment</t>
  </si>
  <si>
    <t>Reference</t>
  </si>
  <si>
    <t>Description</t>
  </si>
  <si>
    <t>Unit</t>
  </si>
  <si>
    <t>Qty</t>
  </si>
  <si>
    <t>Carried Forward</t>
  </si>
  <si>
    <t>Brought Forward</t>
  </si>
  <si>
    <t>Rate</t>
  </si>
  <si>
    <t>(R)</t>
  </si>
  <si>
    <t>Amount</t>
  </si>
  <si>
    <t>m</t>
  </si>
  <si>
    <t>8.2.2</t>
  </si>
  <si>
    <t>No</t>
  </si>
  <si>
    <t>8.3.3</t>
  </si>
  <si>
    <t>Sum</t>
  </si>
  <si>
    <t>8.3.1</t>
  </si>
  <si>
    <t>SABS</t>
  </si>
  <si>
    <t>8.3.2</t>
  </si>
  <si>
    <t>Schedule 2</t>
  </si>
  <si>
    <t>Schedule 3</t>
  </si>
  <si>
    <t>SCHEDULE NO.</t>
  </si>
  <si>
    <t>DESCRIPTION</t>
  </si>
  <si>
    <t>CARRIED FORWARD</t>
  </si>
  <si>
    <t xml:space="preserve">Summary of Schedules </t>
  </si>
  <si>
    <t>8.2.7</t>
  </si>
  <si>
    <t xml:space="preserve">SABS </t>
  </si>
  <si>
    <t>2</t>
  </si>
  <si>
    <t>SITE CLEARANCE</t>
  </si>
  <si>
    <t>EARTHWORKS (roads, subgrade)</t>
  </si>
  <si>
    <t>8.3.2(b)</t>
  </si>
  <si>
    <t>8.3.6</t>
  </si>
  <si>
    <t>8.3.5</t>
  </si>
  <si>
    <t>1200 MK</t>
  </si>
  <si>
    <t>2.3.1</t>
  </si>
  <si>
    <t>m²</t>
  </si>
  <si>
    <t>ANCILLARY ROADWORKS</t>
  </si>
  <si>
    <t>1200MM</t>
  </si>
  <si>
    <t>Supply and erect complete:</t>
  </si>
  <si>
    <t>Statutory road traffic signs complete:</t>
  </si>
  <si>
    <t>b) Transverse lines and other markings</t>
  </si>
  <si>
    <t>Retro-reflective road marking paint</t>
  </si>
  <si>
    <t>a) Longitudinal lines</t>
  </si>
  <si>
    <t>km</t>
  </si>
  <si>
    <t xml:space="preserve">  CARRIED FORWARD</t>
  </si>
  <si>
    <t>BROUGHT FORWARD</t>
  </si>
  <si>
    <t>1200 DB</t>
  </si>
  <si>
    <t>8.2.1</t>
  </si>
  <si>
    <t>8.3.2(a)</t>
  </si>
  <si>
    <t>PIPE TRENCHES:</t>
  </si>
  <si>
    <t>EXCAVATION</t>
  </si>
  <si>
    <t>Extra-over item 3.1.1 for :</t>
  </si>
  <si>
    <t>(a) Intermediate excavation</t>
  </si>
  <si>
    <t>3.2.</t>
  </si>
  <si>
    <t>BEDDING  AND  FILL BLANKET</t>
  </si>
  <si>
    <t>PIPES</t>
  </si>
  <si>
    <t>3.3.1</t>
  </si>
  <si>
    <t xml:space="preserve">a) 450 mm diameter </t>
  </si>
  <si>
    <t>Stormwater Management</t>
  </si>
  <si>
    <t>CONCRETE KERBING</t>
  </si>
  <si>
    <t>CARRIED TO SUMMARY</t>
  </si>
  <si>
    <t>SCHEDULE 4 : WATER NETWORK</t>
  </si>
  <si>
    <t>8.2.8</t>
  </si>
  <si>
    <t>m³</t>
  </si>
  <si>
    <t>EARTHWORKS (PIPE TRENCHES)</t>
  </si>
  <si>
    <t xml:space="preserve">  EXCAVATION AND BACKFILLING</t>
  </si>
  <si>
    <t xml:space="preserve">  BEDDING</t>
  </si>
  <si>
    <t xml:space="preserve">  Provision of bedding material from trench excavations</t>
  </si>
  <si>
    <t>1)  Selected granular material</t>
  </si>
  <si>
    <t>2)  Selected fill material</t>
  </si>
  <si>
    <t>8.2.2.1</t>
  </si>
  <si>
    <t xml:space="preserve">  PIPEWORK</t>
  </si>
  <si>
    <t>8.2.3</t>
  </si>
  <si>
    <t xml:space="preserve">  VALVES</t>
  </si>
  <si>
    <t>No.</t>
  </si>
  <si>
    <t>8.2.13</t>
  </si>
  <si>
    <t>8.2.4</t>
  </si>
  <si>
    <t xml:space="preserve">  FITTINGS AND SPECIALS</t>
  </si>
  <si>
    <t>1)  90 degree bend</t>
  </si>
  <si>
    <t>2)  45 degree bend</t>
  </si>
  <si>
    <t>Equal T-Pieces for:</t>
  </si>
  <si>
    <t>Reducers for:</t>
  </si>
  <si>
    <t>End caps / Stop ends for:</t>
  </si>
  <si>
    <t xml:space="preserve">  ERF CONNECTIONS</t>
  </si>
  <si>
    <t>Saddles</t>
  </si>
  <si>
    <t xml:space="preserve">  SUNDRIES</t>
  </si>
  <si>
    <t>8.2.11</t>
  </si>
  <si>
    <t>Anchor/Trust blocks complete</t>
  </si>
  <si>
    <t>CARRIED FORWARD TO SUMMARY</t>
  </si>
  <si>
    <t>SCHEDULE 5 :SEWER NETWORK</t>
  </si>
  <si>
    <t xml:space="preserve">  SEWER NETWORK</t>
  </si>
  <si>
    <t xml:space="preserve">  EARTHWORKS : SEWER PIPE TRENCHES</t>
  </si>
  <si>
    <t>5.1.1</t>
  </si>
  <si>
    <t>5.1.2</t>
  </si>
  <si>
    <t>5.2.1</t>
  </si>
  <si>
    <t>5.2.2</t>
  </si>
  <si>
    <t>8.3.2.(b)</t>
  </si>
  <si>
    <t xml:space="preserve">  Extra over items 8.3.2(a) for :</t>
  </si>
  <si>
    <t>8.3.2(c)</t>
  </si>
  <si>
    <t>5.3</t>
  </si>
  <si>
    <t xml:space="preserve">  EXCAVATION ANCILLARIES</t>
  </si>
  <si>
    <t>5.3.1</t>
  </si>
  <si>
    <t xml:space="preserve">  MANHOLES</t>
  </si>
  <si>
    <t>CONNECT TO EXISTING</t>
  </si>
  <si>
    <t>8.2.6</t>
  </si>
  <si>
    <t xml:space="preserve"> ERF CONNECTIONS</t>
  </si>
  <si>
    <t xml:space="preserve">  Encasing pipes in class 20/19 concrete</t>
  </si>
  <si>
    <t>Sewer services</t>
  </si>
  <si>
    <t>Water network</t>
  </si>
  <si>
    <t>%</t>
  </si>
  <si>
    <t>3.2.1</t>
  </si>
  <si>
    <t xml:space="preserve">Supply and lay Concrete Inlets &amp; outlets to culverts </t>
  </si>
  <si>
    <t xml:space="preserve">HEADWALLS: </t>
  </si>
  <si>
    <t>Supply and Install Manholes, Catchpits, and the like</t>
  </si>
  <si>
    <t>(a) Class 16 gate valves with caps :</t>
  </si>
  <si>
    <t xml:space="preserve"> b) Valve chambers </t>
  </si>
  <si>
    <t>Schedule 4</t>
  </si>
  <si>
    <t>Schedule 5</t>
  </si>
  <si>
    <t xml:space="preserve">                                                                         </t>
  </si>
  <si>
    <t>2.3</t>
  </si>
  <si>
    <t>3.4.1</t>
  </si>
  <si>
    <t>3.4.2</t>
  </si>
  <si>
    <t>SUNDRIES</t>
  </si>
  <si>
    <t>Excavation and protection of existing services</t>
  </si>
  <si>
    <t>SECTION 3: STORMWATER DRAINAGE</t>
  </si>
  <si>
    <t>Shore trench opposite structure or service</t>
  </si>
  <si>
    <t>PARTICULAR ITEMS</t>
  </si>
  <si>
    <t>8.3.4 a</t>
  </si>
  <si>
    <t>RODDING EYES</t>
  </si>
  <si>
    <t xml:space="preserve">c) 600 mm diameter </t>
  </si>
  <si>
    <t>(b) Hard rock excavation</t>
  </si>
  <si>
    <t>SABS   1200 LB</t>
  </si>
  <si>
    <t>01. Selected granular material</t>
  </si>
  <si>
    <t>02. Selected fill material</t>
  </si>
  <si>
    <t>3.2.2</t>
  </si>
  <si>
    <r>
      <t>m</t>
    </r>
    <r>
      <rPr>
        <vertAlign val="superscript"/>
        <sz val="9"/>
        <color indexed="8"/>
        <rFont val="Arial"/>
        <family val="2"/>
      </rPr>
      <t>2</t>
    </r>
  </si>
  <si>
    <t>3.2.3</t>
  </si>
  <si>
    <t>b) 600 mm diameter</t>
  </si>
  <si>
    <t>a) brick manholes complete with cover slabs</t>
  </si>
  <si>
    <t>Construction of chamber at connection point</t>
  </si>
  <si>
    <t>SEGMENTED PAVING</t>
  </si>
  <si>
    <t>Roadworks and Bulk Earthworks</t>
  </si>
  <si>
    <t>SCHEDULE 2 : ROAD WORKS &amp; BUILDING PLATFORMS</t>
  </si>
  <si>
    <t>Class 10 uPVC Pressure Bends for:</t>
  </si>
  <si>
    <t>1)   20 mm dia class 16</t>
  </si>
  <si>
    <t>20mm dia. uPVC pipe</t>
  </si>
  <si>
    <t>1) 20 mm dia. uPVC</t>
  </si>
  <si>
    <t>CONSTRUCTION OF NEW ZAMDELA (IN-AMELIA) CEMETERY</t>
  </si>
  <si>
    <t>150mm Wide reinforcement built in horizontally</t>
  </si>
  <si>
    <t>Flat roofs</t>
  </si>
  <si>
    <t>Doors</t>
  </si>
  <si>
    <t xml:space="preserve">IRONMONGERY </t>
  </si>
  <si>
    <t>Buildings</t>
  </si>
  <si>
    <t>Schedule 1</t>
  </si>
  <si>
    <t>SCHEDULE 1 : GENERAL</t>
  </si>
  <si>
    <t>1200 A</t>
  </si>
  <si>
    <t>1</t>
  </si>
  <si>
    <t>CONTRACTUAL REQUIREMENTS</t>
  </si>
  <si>
    <t>ESTABLISHMENT OF FACILITIES ON SITE</t>
  </si>
  <si>
    <t>8.3..2.1</t>
  </si>
  <si>
    <t>Facilities For Engineer</t>
  </si>
  <si>
    <t>Facilities For Contractor</t>
  </si>
  <si>
    <t>(a) Offices and Storage Sheds</t>
  </si>
  <si>
    <t>Other Fixed-Charge Obligations</t>
  </si>
  <si>
    <t>Time related Obligations</t>
  </si>
  <si>
    <t>8.4.1</t>
  </si>
  <si>
    <t>(a) Liaison Officer</t>
  </si>
  <si>
    <t>(b) Medical Exams for Local labourers</t>
  </si>
  <si>
    <t>Profit in terms of the above</t>
  </si>
  <si>
    <t>Months</t>
  </si>
  <si>
    <t>(a) Fixed Obligations</t>
  </si>
  <si>
    <t>(b) Time Related Obligations</t>
  </si>
  <si>
    <t>(c ) Health and Safety Obligations</t>
  </si>
  <si>
    <t>Lump Sum</t>
  </si>
  <si>
    <t>Monthly</t>
  </si>
  <si>
    <t>1.2</t>
  </si>
  <si>
    <t>2.4</t>
  </si>
  <si>
    <t>GRAVEL WEARING COURSE</t>
  </si>
  <si>
    <t>03)R1 (Stop sign)</t>
  </si>
  <si>
    <t>H1</t>
  </si>
  <si>
    <t>H2</t>
  </si>
  <si>
    <t>H3</t>
  </si>
  <si>
    <t>H4</t>
  </si>
  <si>
    <t>Tenderers are referred to the "General Preambles for Trades" 2017 Edition, published by the Association of South African Quantity Surveyors (ASAQS).</t>
  </si>
  <si>
    <t>SUPPLEMENTARY PREAMBLES</t>
  </si>
  <si>
    <t>Cost of tests</t>
  </si>
  <si>
    <t>The costs of making, storing and testing of concrete test cubes as required under clause 7 "Tests" of SANS 1200 G shall include the cost of providing cube moulds necessary for the purpose, for testing costs and for submitting report s on the tests to the architect. The testing shall be undertaken by an independent firm or institution nominated by the contractor and to the approval of the architect. (Test cubes are measured separately)</t>
  </si>
  <si>
    <t>Formwork</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</si>
  <si>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 The vertical strutting shall be carried down to such construction as is sufficiently strong to afford the required support without damage and shall remain in position until the newly constructed work is able to support itself.</t>
  </si>
  <si>
    <t>Formwork to soffits of (solid) slabs etc shall be deemed to be to slabs not exceeding 250mm thick unless otherwise described</t>
  </si>
  <si>
    <t>UNREINFORCED CONCRETE CAST AGAINST EXCAVATED SURFACES</t>
  </si>
  <si>
    <t>UNREINFORCED CONCRETE</t>
  </si>
  <si>
    <t>20Mpa/20mm concrete</t>
  </si>
  <si>
    <t>Surface beds on waterproofing including thickening</t>
  </si>
  <si>
    <t>Ramps</t>
  </si>
  <si>
    <t>REINFORCED CONCRETE CAST AGAINST EXCAVATED SURFACES</t>
  </si>
  <si>
    <t>25MPa/20mm concrete</t>
  </si>
  <si>
    <t>Strip footings</t>
  </si>
  <si>
    <t>Bases</t>
  </si>
  <si>
    <t>REINFORCED CONCRETE</t>
  </si>
  <si>
    <t>Slabs, including beams and inverted beams</t>
  </si>
  <si>
    <t>TEST CUBES</t>
  </si>
  <si>
    <t>Making and testing 150 x 150 x 150mm concrete strength test cubes (Provisional)</t>
  </si>
  <si>
    <t>CONCRETE SUNDRIES</t>
  </si>
  <si>
    <t>Finishing top surfaces of concrete smooth with a wood float/steel trowel</t>
  </si>
  <si>
    <t>Rough formwork to soffits</t>
  </si>
  <si>
    <t xml:space="preserve">Slabs propped up exceeding 3.5m and not exceeding 5m high </t>
  </si>
  <si>
    <t>Edges, risers, ends and reveals not exceeding 300mm high or wide</t>
  </si>
  <si>
    <t>MOVEMENT JOINTS ETC</t>
  </si>
  <si>
    <t>Expansion joints with softboard between vertical concrete and brick surfaces</t>
  </si>
  <si>
    <t>10mm Joints not exceeding 300mm high along edges of surface beds</t>
  </si>
  <si>
    <t>REINFORCEMENT (PROVISIONAL)</t>
  </si>
  <si>
    <t xml:space="preserve">Mild steel bar reinforcement </t>
  </si>
  <si>
    <t>kg</t>
  </si>
  <si>
    <t xml:space="preserve">High tensile steel bar reinforcement </t>
  </si>
  <si>
    <t>Fabric reinforcement</t>
  </si>
  <si>
    <t>Type 193 fabric reinforcement in concrete surface beds, slabs, etc</t>
  </si>
  <si>
    <t xml:space="preserve">MASONRY </t>
  </si>
  <si>
    <t>Tenderers are referred to the  "General Preambles for Trades" 2017 Edition</t>
  </si>
  <si>
    <t>BRICKWORK</t>
  </si>
  <si>
    <t>Sizes in descriptions</t>
  </si>
  <si>
    <t>Where sizes in descriptions are given in brick units, "one brick" shall represent the length and "half brick" the width of a brick</t>
  </si>
  <si>
    <t>Pointing</t>
  </si>
  <si>
    <t>Descriptions of recessed pointing to fair face brickwork and face brickwork shall be deemed to include square recessed, hollow recessed, weathered pointing, etc</t>
  </si>
  <si>
    <t xml:space="preserve">Face bricks </t>
  </si>
  <si>
    <t>Bricks shall be ordered timeously to obtain uniformity in size and colour</t>
  </si>
  <si>
    <t>SAMPLES</t>
  </si>
  <si>
    <t>Samples of all masonry building units, shall consist of a minimum of 6 units</t>
  </si>
  <si>
    <t>PAVINGS</t>
  </si>
  <si>
    <t>Jointing of pavings</t>
  </si>
  <si>
    <t>Pavings, etc, shall, except for crazy paving, be laid with continuous joints in both directions</t>
  </si>
  <si>
    <t>FOUNDATIONS</t>
  </si>
  <si>
    <t>Brickwork of NFX bricks (14 MPa nominal compressive strength) in class I mortar</t>
  </si>
  <si>
    <t>110mm Walls</t>
  </si>
  <si>
    <t>220mm Walls</t>
  </si>
  <si>
    <t>BRICKWORK SUNDRIES</t>
  </si>
  <si>
    <t>Brickwork reinforcement</t>
  </si>
  <si>
    <t>75mm Wide reinforcement built in horizontally</t>
  </si>
  <si>
    <t xml:space="preserve">Prestressed fabricated lintels </t>
  </si>
  <si>
    <t>110 x 70mm Lintels in lengths not exceeding 3m</t>
  </si>
  <si>
    <t>Turning pieces</t>
  </si>
  <si>
    <t>110mm Wide turning pieces to lintels</t>
  </si>
  <si>
    <t>Galvanised wire ties etc</t>
  </si>
  <si>
    <t>4mm Diameter roof tie 2m girth bent double with one end fixed to timber and other end built into brickwork</t>
  </si>
  <si>
    <t xml:space="preserve"> WATERPROOFING </t>
  </si>
  <si>
    <t>DAMPPROOFING OF WALLS AND FLOORS</t>
  </si>
  <si>
    <t>One layer of 375 micron "Plastall Gundle Brikgrip DPC" embossed damp proof course</t>
  </si>
  <si>
    <t>In walls</t>
  </si>
  <si>
    <t>One layer of 250 micron "Plastall Gundle Gunplas USB Green" waterproof sheeting sealed at laps with "Gunplas Pressure Sensitive Tape"</t>
  </si>
  <si>
    <t>Under surface beds</t>
  </si>
  <si>
    <t>WATERPROOFING TO ROOFS, BASEMENTS, ETC</t>
  </si>
  <si>
    <t xml:space="preserve"> 4mm Torch-on polyester based sheeting</t>
  </si>
  <si>
    <t>Turn-ups and turn-downs exceeding 300mm high</t>
  </si>
  <si>
    <t>WATERPROOFING PROTECTION</t>
  </si>
  <si>
    <t>Two coats protective aluminium paint</t>
  </si>
  <si>
    <t>Roofs</t>
  </si>
  <si>
    <t>JOINT SEALANTS ETC</t>
  </si>
  <si>
    <t>Two-part grey polysulphide sealing compound, including backing cord, bond breaker, primer, etc</t>
  </si>
  <si>
    <t xml:space="preserve">10 x 10mm In joints in vertical surfaces, including raking out joint filler as necessary </t>
  </si>
  <si>
    <t xml:space="preserve">ROOF COVERINGS ETC </t>
  </si>
  <si>
    <t>Straight cutting</t>
  </si>
  <si>
    <t>Descriptions of all roof coverings are deemed to include for all straight cutting</t>
  </si>
  <si>
    <t>PROFILED METAL SHEETING AND ACCESSORIES</t>
  </si>
  <si>
    <t>0.58mm IBR profile galvanised steel troughed sheeting with "Chromadek"  finish on one side, in single lengths fixed to timber purlins or rails and 0.8mm galvanised steel accessories with "Chromadek" finish on one side</t>
  </si>
  <si>
    <t>Roof coverings with pitches not exceeding 25 degrees</t>
  </si>
  <si>
    <t>Side claddings</t>
  </si>
  <si>
    <t>Side wall flashings 308mm girth</t>
  </si>
  <si>
    <t>Ridge cappings 462mm girth</t>
  </si>
  <si>
    <t>ROOF AND WALL INSULATION</t>
  </si>
  <si>
    <t>Isoboard high density rigid extruded polystyrene closed cell insulation boards with brown paper and polyethylene laminate slip sheet factory applied to upper surface, with tongue and groove joints</t>
  </si>
  <si>
    <t xml:space="preserve"> 25mm Insulation boards in 0.60m widths laid over purlins (at approximately 760mm centres) and fixed concurrent with roof covering, including holes through boards, nylon supporting straining wires, etc</t>
  </si>
  <si>
    <t xml:space="preserve">CARPENTRY AND JOINERY </t>
  </si>
  <si>
    <t>Joinery</t>
  </si>
  <si>
    <t>Descriptions of frames shall be deemed to include frames, transomes, mullions, rails, etc</t>
  </si>
  <si>
    <t>ROOFS, ETC</t>
  </si>
  <si>
    <t xml:space="preserve">ROOF CONSTRUCTION </t>
  </si>
  <si>
    <t>The following in plate-nailed SA pine grade 6 pre-fabricated timber trusses at 760mm centres, designed, supplied, delivered and erected complete including jack trusses, rafters, permanent and temporary bracing, necessary brackets, purlins, wall plates, etc</t>
  </si>
  <si>
    <t>Plate nailed timber roof truss construction</t>
  </si>
  <si>
    <t>Mono-pitch roof truss, approximately 9900 x 1994mm high overall with 400mm eaves projection on one side and 1994mm on the other side including wall plates, bracings and purlins at 1.20m centres for roof coverings</t>
  </si>
  <si>
    <t xml:space="preserve">Mono-pitch roof truss, approximately 9900 x 1100mm high overall with 400mm eaves projection on one side and 1100mm on the other side including wall plates, bracings and purlins at 1.20m centres for roof coverings </t>
  </si>
  <si>
    <t xml:space="preserve">Mono-pitch triangular roof truss, approximately 12150 x 1100mm high overall with 400mm eaves projection on one side and 1100mm on the other side including wall plates, bracings and purlins at 1.20m centres for roof coverings </t>
  </si>
  <si>
    <t>EAVES, VERGES, ETC</t>
  </si>
  <si>
    <t>Nutec" medium density plain sheets</t>
  </si>
  <si>
    <t>12 x 225mm Fascias and barge boards, including H-profile plastic jointing strips</t>
  </si>
  <si>
    <t>SKIRTINGS</t>
  </si>
  <si>
    <t>DOORS, ETC</t>
  </si>
  <si>
    <t>Solid core flush panel door with hardboard on both sides hung to steel frames</t>
  </si>
  <si>
    <t>44mm Door 813 x 2032mm high (Type B)</t>
  </si>
  <si>
    <t xml:space="preserve">Solid meranti flush panel door with 300mm high protection plate hung to steel frames </t>
  </si>
  <si>
    <t>44mm Door 820 x 2100mm high (Type C)</t>
  </si>
  <si>
    <t xml:space="preserve"> Wrought meranti slatted doors</t>
  </si>
  <si>
    <t>44mm Horizontal slatted door 813 x 2032mm high (Type A)</t>
  </si>
  <si>
    <t>44mm Horizontal slatted door 813 x 2032mm high (Type D)</t>
  </si>
  <si>
    <t xml:space="preserve">CEILINGS, PARTITIONS AND ACCESS FLOORING </t>
  </si>
  <si>
    <t>Descriptions</t>
  </si>
  <si>
    <t>Items described as "nailed" shall be deemed to be fixed with hardened steel nails or pins or shot pinned to brickwork or concrete</t>
  </si>
  <si>
    <t>Items described as "plugged" shall be deemed to include screwing to fibre, plastic or metal plugs at not exceeding 600mm centres, and where described as "bolted", the bolts are measured elsewhere</t>
  </si>
  <si>
    <t>NAILED UP CEILINGS</t>
  </si>
  <si>
    <t>12mm Tongued and grooved wrought softwood boarding in 90mm widths</t>
  </si>
  <si>
    <t>Extra over ceilings for 600 x 600mm trap door of 44 x 44mm wrought softwood rebated framing with one 38 x 38mm sawn softwood cross brander covered with ceiling board and fitted flush in opening</t>
  </si>
  <si>
    <t>Plasterboard cornices</t>
  </si>
  <si>
    <t>75mm Coved cornices, nailed</t>
  </si>
  <si>
    <t>Finishes to ironmongery</t>
  </si>
  <si>
    <t>Solid</t>
  </si>
  <si>
    <t>255/E41 door stop, plugged</t>
  </si>
  <si>
    <t xml:space="preserve">METALWORK </t>
  </si>
  <si>
    <t>PRESSED STEEL DOOR FRAMES</t>
  </si>
  <si>
    <t>1,3mm Double rebated frames suitable for half brick walls</t>
  </si>
  <si>
    <t>Frame for door 813 x 2032mm high (Type B)</t>
  </si>
  <si>
    <t>Frame for door 813 x 2032mm high (Type A)</t>
  </si>
  <si>
    <t>1,3mm Double rebated frames suitable for one brick walls</t>
  </si>
  <si>
    <t>Frame for door 813 x 2032mm high (Type D)</t>
  </si>
  <si>
    <t>Frame for door 820 x 2100mm high (Type C paraplegic)</t>
  </si>
  <si>
    <t>ALUMINIUM WINDOWS, DOORS, SHOPFRONTS, ETC</t>
  </si>
  <si>
    <t>AAAMSA guide</t>
  </si>
  <si>
    <t>Windows, doors, etc shall comply with and meet the minimum recommended performance requirements as set out in the General Specification for Architectural Aluminium and Glass Products (Fourth Edition) as published by the Association of Architectural Aluminium Manufacturers of South Africa (AAAMSA)  In the event of any discrepancy between the AAAMSA guide and the project specification as set out on the drawings issued, requirements of the project specification will take preference</t>
  </si>
  <si>
    <t>Glass</t>
  </si>
  <si>
    <t>Glazing to be in accordance with window and door schedules. Glazing to be with patent rubber gaskets with glazing beads and complying with BS 952.  Where glazing thickness is not stated on these schedules, glass thicknesses are to comply with AAAMSA requirements.  Safety glass shall comply with SABS 1263. The National Building Regulations shall be observed with regard to the utilisation of safety glass</t>
  </si>
  <si>
    <t>Drawings</t>
  </si>
  <si>
    <t>Reference is to be made to the drawings issued together with this document and referred to in descriptions. Any uncertainty as to requirements must be clarified with the principal agent .The tenderer shall supply workshop drawings to be approved by the principal agent before manufacture.</t>
  </si>
  <si>
    <t>Measurements</t>
  </si>
  <si>
    <t>Measurements for all shopfronts, windows, doors, etc are to be taken on site prior to manufacture</t>
  </si>
  <si>
    <t>Frames</t>
  </si>
  <si>
    <t>Tenderers shall qualify the use of subframes for building purposes ie. tubular metal/timber</t>
  </si>
  <si>
    <t>Sealants</t>
  </si>
  <si>
    <t>Silicone sealants are to be allowed at frame/plaster junctions</t>
  </si>
  <si>
    <t>ALUMINIUM FOLDING DOORS</t>
  </si>
  <si>
    <t>Purpose made powder coated aluminium swing doors glazed with 8mm safety glass</t>
  </si>
  <si>
    <t>Single swing door size overall 1600 x 2100mm high (D28)</t>
  </si>
  <si>
    <t>WINDOWS</t>
  </si>
  <si>
    <t>Natural anodised aluminium windows glazed with 4mm "ClearVue" glass</t>
  </si>
  <si>
    <t>Window type A 600 x 900mm high</t>
  </si>
  <si>
    <t>Window type B 1500 x 600mm high</t>
  </si>
  <si>
    <t>Window type C 2100 x 600mm high</t>
  </si>
  <si>
    <t>Window type D 900 x 900mm high</t>
  </si>
  <si>
    <t>Window type E 1200 x 1800mm high</t>
  </si>
  <si>
    <t>Window type F 1800 x 1800mm high</t>
  </si>
  <si>
    <t>Window type G 600 x 1800mm high</t>
  </si>
  <si>
    <t>Window type H 2400 x 1800mm high</t>
  </si>
  <si>
    <t>Window type I 1600 x 1700mm high</t>
  </si>
  <si>
    <t>Window type J 1500 x 900mm high</t>
  </si>
  <si>
    <t>Window type K 1500 x 900mm high</t>
  </si>
  <si>
    <t>Window type L 1200 x 900mm high</t>
  </si>
  <si>
    <t xml:space="preserve">PLASTERING </t>
  </si>
  <si>
    <t>GRANOLITHIC</t>
  </si>
  <si>
    <t>Method</t>
  </si>
  <si>
    <t>The method to be used shall be either the monolithic or bonded method</t>
  </si>
  <si>
    <t>Preparation</t>
  </si>
  <si>
    <t>For granolithic applied monolithically, the concrete floor shall be swept clean after bleeding of the concrete has ceased and the slab has begun to stiffen; any remaining bleed water shall be removed and the granolithic shall then be applied immediately afterwards.  For granolithic to be bonded to the floor slab after it has hardened, the slab surface shall be hacked (preferably by mechanical means) until all laitance, dirt, oil, etc is dislodged and swept clean of all loose matter.   The slabs hall then be wetted and kept damp for at least six hours before applying the finish</t>
  </si>
  <si>
    <t>Mix</t>
  </si>
  <si>
    <t>Granolithic shall attain a compressive strength of at least 41MPa.  The coarse aggregate shall comply with SABS 1083 and be capable of passing a 10mm mesh sieve.   Where the thickness of the granolithic exceeds 25mm, the size of the coarse aggregate shall be increased to the maximum size compatible with the thickness of the granolithic</t>
  </si>
  <si>
    <t>Panels</t>
  </si>
  <si>
    <t>Granolithic shall be laid in panels not exceeding 14m2 for granolithic finishes, not exceeding 9,5m2 for bonded finishes and not exceeding 6m2 for all external granolithic.  Wherever possible, panels shall be square but at no time should the length of the panel exceed 1,5 times its width.  Joints between panels shall be positioned, where possible, over joints in the floor slab and shall be at least 3mm wide through the full thickness of the finish, separated by strips of wood or fibreboard and finished with small V-joints</t>
  </si>
  <si>
    <t>Laying</t>
  </si>
  <si>
    <t>Monolithic granolithic shall be applied to the partially set slab and thoroughly compacted and lightly wood floated to the required levels</t>
  </si>
  <si>
    <t>Bonded granolithic shall be applied to the slab after applying a 1:1 sand and cement slurry brushed over the surface and allowed to partially set before applying the granolithic, thoroughly compacted and lightly wood floated to the required levels</t>
  </si>
  <si>
    <t xml:space="preserve">After wood floating, the monolithic and bonded granolithic shall remain undisturbed until bleeding has ceased and the surface has stiffened, any remaining bleed water and laitance shall then be removed and the surface steel trowelled or power floated </t>
  </si>
  <si>
    <t>Curing, seasoning and protection</t>
  </si>
  <si>
    <t>Granolithic shall be covered with clean hessian with waterproof building foil over and kept wet for at least seven days after laying</t>
  </si>
  <si>
    <t>Colour</t>
  </si>
  <si>
    <t>Coloured granolithic shall be tinted with an approved colouring pigment mixed into a true and even colour</t>
  </si>
  <si>
    <t>SCREEDS</t>
  </si>
  <si>
    <t>Screeds on concrete</t>
  </si>
  <si>
    <t>30mm Thick on floors and landings</t>
  </si>
  <si>
    <t>Untinted granolithic on concrete (degree of accuracy grade I)</t>
  </si>
  <si>
    <t>Average 25mm thick on roofs to falls</t>
  </si>
  <si>
    <t>INTERNAL PLASTER</t>
  </si>
  <si>
    <t>Cement plaster on brickwork</t>
  </si>
  <si>
    <t>On walls</t>
  </si>
  <si>
    <t>On narrow widths</t>
  </si>
  <si>
    <t>Cement plaster class II on concrete</t>
  </si>
  <si>
    <t>Ceilings</t>
  </si>
  <si>
    <t>EXTERNAL PLASTER</t>
  </si>
  <si>
    <t>Cemplaster coloured fibre reinforced plaster as architect's specification</t>
  </si>
  <si>
    <t>Walls</t>
  </si>
  <si>
    <t xml:space="preserve">TILING </t>
  </si>
  <si>
    <t>Unless described as "fixed with adhesive to plaster (plaster elsewhere)" descriptions of tiling on brick or concrete walls, columns, etc shall be deemed to include 1:4 cement plaster backing and descriptions of tiling on concrete floors etc shall be deemed to include 1:3 plaster bedding</t>
  </si>
  <si>
    <t>WALL TILING</t>
  </si>
  <si>
    <t>Wall tiles (PC R150.00 excluding VAT) fixed with adhesive to plaster (plaster elsewhere)</t>
  </si>
  <si>
    <t>On splashbacks</t>
  </si>
  <si>
    <t>PLUMBING AND DRAINAGE(PROVISIONAL)</t>
  </si>
  <si>
    <t>General</t>
  </si>
  <si>
    <t>Descriptions of pipes laid in and including trenches and of inspection chambers, catchpits, etc shall be deemed to include excavation, bedding, backfilling, compaction to a minimum of 93% Modified AASHTO density and disposal of surplus material on site</t>
  </si>
  <si>
    <t>Descriptions of copper service pipes and flexible connecting pipes shall be deemed to include connections to taps, cisterns, etc and to steel pipes</t>
  </si>
  <si>
    <t>Descriptions of wc pans, slop hoppers, etc shall be deemed to include for joints to soil pipes (pan connectors separately measured)</t>
  </si>
  <si>
    <t>SOIL DRAINAGE</t>
  </si>
  <si>
    <t>Soil drainage including all necessary pipework approximately 40m, fittings, etc two gulley; to connect to existing sewer line all complete to municipal requirements-Ablutions</t>
  </si>
  <si>
    <t>Soil drainage including all necessary pipework approximately 20m, fittings, etc one gulley; to connect to existing sewer line all complete to municipal requirements-Guard house</t>
  </si>
  <si>
    <t>Soil drainage including all necessary pipework approximately 40m, fittings, etc two gulley; to connect to existing sewer line all complete to municipal requirements-Administrations</t>
  </si>
  <si>
    <t>RAINWATER DISPOSAL</t>
  </si>
  <si>
    <t>0.5mm Thick factory pre painted steel sheet iron</t>
  </si>
  <si>
    <t>280mm Box gutters with 10mm thick welded plate brackets</t>
  </si>
  <si>
    <t>Extra over for stopped end</t>
  </si>
  <si>
    <t>Extra over for outlet for 80mm diameter pipe</t>
  </si>
  <si>
    <t>80mm Diameter rainwater pipes</t>
  </si>
  <si>
    <t>Extra over for bend</t>
  </si>
  <si>
    <t>Extra over for shoe</t>
  </si>
  <si>
    <t>Extra over for eaves or plinth offset</t>
  </si>
  <si>
    <t>SANITARY FITTINGS, TAPS, ETC</t>
  </si>
  <si>
    <t>Vaal</t>
  </si>
  <si>
    <t>Wash hand basin (PC R1000.00 excluding VAT), including CP waste union, waste plug, chain and "Flexitrap", one basin mixer tap (PC R2,800.00 excluding VAT) and necessary waste and water piping</t>
  </si>
  <si>
    <t xml:space="preserve">Disabled wash hand basin 0.61 x 0.46m wide installed,  complete including taps, traps, angle valves, waste unions, etc  (Allow a PC sum of  R2 500.00 each supplied and delivered to site) </t>
  </si>
  <si>
    <t>WC pan and matching seat (PC R3,000.00 excluding VAT), including service pipe, "Ballostop", pan connector and necessary waste and water piping</t>
  </si>
  <si>
    <t xml:space="preserve">Paraplegic suite comprising washdown pan installed, complete including flush valve, pan connector, etc  (Allow a PC sum of  R2 800.00 each supplied and delivered to site) </t>
  </si>
  <si>
    <t xml:space="preserve">Back inlet wall hung bowl urinal and vitreous china urinal, complete including flush master, waste unions, etc (Allow a PC sum of R3 300.00 each supplied and delivered to site)  </t>
  </si>
  <si>
    <t xml:space="preserve">Single end bowl sink 1.20 x 0.50m wide installed, complete including waste unions, traps, mixer etc (Allow a PC sum of    R2 700.00 each supplied and delivered to site)  </t>
  </si>
  <si>
    <t>ELECTRIC HOT WATER CYLINDERS</t>
  </si>
  <si>
    <t>SANITARY PLUMBING</t>
  </si>
  <si>
    <t>Sanitary plumbing including all pipework, fittings, etc to connect  20 wc's, 16 wash hand basins, 5 urinals, 1 sink all to municipal requirements</t>
  </si>
  <si>
    <t>WATER SUPPLIES</t>
  </si>
  <si>
    <t>Water supplies including all necessary pipework approximately 40m underground, two stand pipes, etc to connect to existing water supply complete to municipal requirements</t>
  </si>
  <si>
    <t>Hot and cold water supply including all pipework, stop valves, strainers, fittings, etc to connect 20 no wc's, 16 wash hand basins, 5 no urinals, 1 sink and two geysers, all to municipal requirements</t>
  </si>
  <si>
    <t>TESTING</t>
  </si>
  <si>
    <t>Testing plumbing installation</t>
  </si>
  <si>
    <t xml:space="preserve">GLAZING </t>
  </si>
  <si>
    <t>GLASS TOPS, SHELVES, DOORS, MIRRORS, ETC</t>
  </si>
  <si>
    <t>6mm Thick silver mirrors with 25mm bevelled and polished edges holed for and fixed approved double sided adhesive tape</t>
  </si>
  <si>
    <t>Mirror 500mm wide  x 800mm high with four screws,</t>
  </si>
  <si>
    <t xml:space="preserve">PAINTWORK </t>
  </si>
  <si>
    <t>Descriptions of paintwork shall be deemed to include for all cutting in</t>
  </si>
  <si>
    <t>PAINTWORK, ETC TO NEW WORK ON</t>
  </si>
  <si>
    <t>FLOATED PLASTER SURFACES WITH</t>
  </si>
  <si>
    <t>One coat alkali resistant plaster primer and two coats PVA acrylic emulsion paint on</t>
  </si>
  <si>
    <t>Internal walls</t>
  </si>
  <si>
    <t>TIMBER CEILINGS SURFACES WITH</t>
  </si>
  <si>
    <t>Three coats woodcare clear wood preservative on</t>
  </si>
  <si>
    <t>Ceilings and cornices</t>
  </si>
  <si>
    <t>FIBRE-CEMENT SURFACES WITH</t>
  </si>
  <si>
    <t>Two coats pure acrylic paint on</t>
  </si>
  <si>
    <t>Fascias and barge boards not exceeding 300mm girth</t>
  </si>
  <si>
    <t>METAL SURFACES WITH</t>
  </si>
  <si>
    <t>Spot priming defects in pre-primed surfaces with zinc phosphate metal primer, one coat universal undercoat and two coats super universal enamel paint on steel</t>
  </si>
  <si>
    <t>Door frames</t>
  </si>
  <si>
    <t>Prepare and apply two coats bitumen paint on</t>
  </si>
  <si>
    <t xml:space="preserve">Inside of 280mm box gutter before fixing </t>
  </si>
  <si>
    <t xml:space="preserve">80mm Galvanised sheet iron down pipes before fixing </t>
  </si>
  <si>
    <t xml:space="preserve">PAINT ON WOOD </t>
  </si>
  <si>
    <t>Three coats polyurethane suede varnish on</t>
  </si>
  <si>
    <t>PROVISIONAL AMOUNTS</t>
  </si>
  <si>
    <t>SUNDRY BUILDING WORK</t>
  </si>
  <si>
    <t>Sundry building work</t>
  </si>
  <si>
    <t>Provide the sum of R30 000,00 (Thirty thousand Rand) for sundry building work</t>
  </si>
  <si>
    <t xml:space="preserve">Ironmongery </t>
  </si>
  <si>
    <t xml:space="preserve">Provide the sum of R20 000,00 (Twenty thousand Rand) for the supply and installation of all ironmongery </t>
  </si>
  <si>
    <t>PROVISIONAL SUMS</t>
  </si>
  <si>
    <t>Mechanical installation</t>
  </si>
  <si>
    <t>Profit and attendance</t>
  </si>
  <si>
    <t>Electrical installation</t>
  </si>
  <si>
    <t>Covered carport</t>
  </si>
  <si>
    <t>Signage wall</t>
  </si>
  <si>
    <t>Structural steel and associated concrete works</t>
  </si>
  <si>
    <t>Reception desk</t>
  </si>
  <si>
    <t>Provide the sum of R20 000,00 (Twenty thousand Rand) for the supply and installation of the reception desk</t>
  </si>
  <si>
    <t>Benches and internal seatings</t>
  </si>
  <si>
    <t>Landscaping</t>
  </si>
  <si>
    <t>EXTERNAL WORKS</t>
  </si>
  <si>
    <t xml:space="preserve">SECURITY FENCING (PROVISIONAL) </t>
  </si>
  <si>
    <t xml:space="preserve">All excavations are measured as being in "earth" and/or filling compacted to 98% modified AASHTO density  Descriptions of excavations shall be deemed to include for setting aside surplus excavated material in spoil heaps for use as filling or for depositing within 150m of the perimeter of the excavations and spreading and roughly levelling as directed, as well as for increase in bulk and multiple handling of excavated material caused by the Contractor's method of operation  Descriptions of carting away of excavated material shall be deemed to include loading excavated material onto trucks directly from the excavations or, alternatively, from stock piles situated on the building site and for bulking  ____________________ </t>
  </si>
  <si>
    <t>DE mesh fencing</t>
  </si>
  <si>
    <t xml:space="preserve"> High density anti-climbing and anti-cut pressed mesh panel  fencing 2,1m high, formed of 3mm diameter horizontal and  4mm diameter vertical high tensile wires galvanised with  patented coating colour Dark Grey with aperture size 76,2mm x  12,7mm and reinforcing V-section ribs, bolted with vandal resistant bolts and clamping plates to 85 - 45mm Taper locking  post 2,7m high including locking recess mechanism at 3,382m  centres with sealed end caps and 30 x 3mm x 250mm long  angle section base anchors with posts bedded in 15MPa concrete bases size 400 x 400 x 600mm deep.</t>
  </si>
  <si>
    <t>BUDGETARY ALLOWANCES</t>
  </si>
  <si>
    <t>All prime cost and provisional amounts are net</t>
  </si>
  <si>
    <t>Preliminaries</t>
  </si>
  <si>
    <t>The contractor is referred to the Preliminaries for further amplification of "Prime Cost Amounts"</t>
  </si>
  <si>
    <t>CONCRETE, FORMWORK AND REINFORCEMENT</t>
  </si>
  <si>
    <t>8.2.1.</t>
  </si>
  <si>
    <t>2.1</t>
  </si>
  <si>
    <t>2.1.1</t>
  </si>
  <si>
    <t>2.1.2</t>
  </si>
  <si>
    <t>2.4.1</t>
  </si>
  <si>
    <t>2.4.2</t>
  </si>
  <si>
    <t>2.4.3</t>
  </si>
  <si>
    <t>2.4.5</t>
  </si>
  <si>
    <t>Construct a 150mm layer of gravel wearing course using G5 material compaction to 95% of modified AASHTO density</t>
  </si>
  <si>
    <t>Make up deficiency in backfill material from commercial source</t>
  </si>
  <si>
    <t>Provision of bedding (Class B) material from trench excavations</t>
  </si>
  <si>
    <t>Stabilised backfilling (including supply of stabilising agent) of roadway trenches where directed by the Engineer, using 4% PBFC</t>
  </si>
  <si>
    <t>Supply, handle, lay, bed Class B, concrete pipe  Type Ogee and Class 100D pipes</t>
  </si>
  <si>
    <t xml:space="preserve">  </t>
  </si>
  <si>
    <t>(c) Excavate unsuitable material from trench bottom and dispose within the freehaul distance.</t>
  </si>
  <si>
    <t>Provision of bedding material by importation from other necessary excavations (freehaul within the site boundaries)</t>
  </si>
  <si>
    <t>2)   63  mm dia class 16</t>
  </si>
  <si>
    <t>63 mm dia. uPVC pipe</t>
  </si>
  <si>
    <t>Extra-over item 4.7 for the supplying, fixing and bedding of valves. Valves to be anti-clockwise closing non-rising spindle type to SABS 664.</t>
  </si>
  <si>
    <t>1) 110 x 63mm dia.</t>
  </si>
  <si>
    <t>2) 63 x 20mm dia.</t>
  </si>
  <si>
    <t>Anchor/Thrust blocks as detailed Grade 15/19 MPa concrete for:</t>
  </si>
  <si>
    <t>Supply and install polypropylene saddles for ERF connections. Saddles to fit the following pipes:</t>
  </si>
  <si>
    <t>Supply and install 63mm bulkwater meter</t>
  </si>
  <si>
    <t>Excavate in all materials, backfill, compact and dispose  of surplus and unsuitable materials, within the freehaul  distance, for trenches less than 1,0 m wide</t>
  </si>
  <si>
    <t>Additional compaction to 93% mod AASHTO density in  road reserves</t>
  </si>
  <si>
    <t>Supply, lay, joint, bed and test uPVC Heavy Duty Class 40 pipes</t>
  </si>
  <si>
    <t>Precast concrete chambers 1250mm diameter complete with step irons and heavy duty Type DCI cover and frame as per drawings. All benching to have topping with dolomitic aggregate CAC cement. All channels to be vitro with chamber rings to be bit sealed in joints and taped outside</t>
  </si>
  <si>
    <t>Excavate by hand and expose existing house connections extend the existing sewer house connection with new with new 110 uPVC pipe and connect to new 110mm uPVC pipe. Complete, including material, labour fordepth of:</t>
  </si>
  <si>
    <t>Supply and install sewer rodding eyes complete as per detail drawings for depths with lamphole cover and frame</t>
  </si>
  <si>
    <t>10% Contingencies</t>
  </si>
  <si>
    <t>Sub-total 2</t>
  </si>
  <si>
    <t>Sub-total 1</t>
  </si>
  <si>
    <t>Add 15% VAT</t>
  </si>
  <si>
    <t>Total</t>
  </si>
  <si>
    <t>SCHEDULE 7 :SUMMARY</t>
  </si>
  <si>
    <t>(d) Material Testing as Directed by the Engineer</t>
  </si>
  <si>
    <t xml:space="preserve"> Disinfect all reticulation mains</t>
  </si>
  <si>
    <t>02) 63mm dia uPVC Class16 pipe</t>
  </si>
  <si>
    <t>03) 20 mm dia uPVC Class 16 pipe</t>
  </si>
  <si>
    <t>1.1.2</t>
  </si>
  <si>
    <t>1.2.1</t>
  </si>
  <si>
    <t>1.2.2</t>
  </si>
  <si>
    <t>1.2.3</t>
  </si>
  <si>
    <t>1.2.4</t>
  </si>
  <si>
    <t>1.1</t>
  </si>
  <si>
    <t>3.1.1</t>
  </si>
  <si>
    <t>3.1.2</t>
  </si>
  <si>
    <t>3.1.3</t>
  </si>
  <si>
    <t>3.1.4</t>
  </si>
  <si>
    <t>3.3</t>
  </si>
  <si>
    <t>3.3.2</t>
  </si>
  <si>
    <t>3.3.4</t>
  </si>
  <si>
    <t>3.3.5</t>
  </si>
  <si>
    <t>3.4</t>
  </si>
  <si>
    <t>4.1</t>
  </si>
  <si>
    <t>SCHEDULE 2: ROAD WORKS</t>
  </si>
  <si>
    <t>SCHEDULE 1: GENERAL</t>
  </si>
  <si>
    <t>Trimming of Excavations for Concrete Lined Open Drains</t>
  </si>
  <si>
    <t>(a) In Soft Material</t>
  </si>
  <si>
    <t>(b) In Intermediate Material</t>
  </si>
  <si>
    <t>Cast-In-Situ Concrete Lining to Open Drains Class 25/19 Concrete 120mm thick 2m long Panels</t>
  </si>
  <si>
    <t>Formwork to Cast-In-Situ Concrete Lining Open Drains</t>
  </si>
  <si>
    <t>Testing of cubels</t>
  </si>
  <si>
    <t>4.1.2</t>
  </si>
  <si>
    <t>4.1.1</t>
  </si>
  <si>
    <t>4.2</t>
  </si>
  <si>
    <t>4.2.1</t>
  </si>
  <si>
    <t>4.2.2</t>
  </si>
  <si>
    <t>4.3</t>
  </si>
  <si>
    <t>4.3.1</t>
  </si>
  <si>
    <t>4.3.2</t>
  </si>
  <si>
    <t>4.3.3</t>
  </si>
  <si>
    <t>4.3.4</t>
  </si>
  <si>
    <t>4.3.5</t>
  </si>
  <si>
    <t>4.3.6</t>
  </si>
  <si>
    <t>4.4</t>
  </si>
  <si>
    <t>4.4.1</t>
  </si>
  <si>
    <t>4.4.2</t>
  </si>
  <si>
    <t>4.4.3</t>
  </si>
  <si>
    <t>SECTION 4: WATER NETWORK</t>
  </si>
  <si>
    <t>5.1</t>
  </si>
  <si>
    <t>5.1.3</t>
  </si>
  <si>
    <t>5.1.4</t>
  </si>
  <si>
    <t>5.1.5</t>
  </si>
  <si>
    <t>5.2</t>
  </si>
  <si>
    <t>5.3.2</t>
  </si>
  <si>
    <t>5.3.2.1</t>
  </si>
  <si>
    <t>5.3.3</t>
  </si>
  <si>
    <t>(a)up to 1.5 m in depth</t>
  </si>
  <si>
    <t>(b)deeper than 1.5 m but not deeper than 3.0 m</t>
  </si>
  <si>
    <t>(c)deeper than 3.0 m but not deeper than 5,0 m</t>
  </si>
  <si>
    <t>5.3.4</t>
  </si>
  <si>
    <t>(a)Break into existing manhole and connect new 110mm sewer pipe complete</t>
  </si>
  <si>
    <t>5.3.5</t>
  </si>
  <si>
    <t>(b) deeper than 1,0 m but not deeper than 1,5m</t>
  </si>
  <si>
    <t>(a) up to 1,0 m in depth</t>
  </si>
  <si>
    <t>5.3.6</t>
  </si>
  <si>
    <t>i) Broken or unbroken lines ; white or yellow</t>
  </si>
  <si>
    <t>ii) Lettering and symbols, white or yellow, markings</t>
  </si>
  <si>
    <t>ii) 150 mm wide brocken or unbrocken lines; white, yellow or red</t>
  </si>
  <si>
    <t>i) 100 mm wide brocken or unbrocken lines; white, yellow or red</t>
  </si>
  <si>
    <t>6.1</t>
  </si>
  <si>
    <t>6.2</t>
  </si>
  <si>
    <t>6.3</t>
  </si>
  <si>
    <t>6.4</t>
  </si>
  <si>
    <t>6.5</t>
  </si>
  <si>
    <t>6.6</t>
  </si>
  <si>
    <t>6.7</t>
  </si>
  <si>
    <t>6.8</t>
  </si>
  <si>
    <t>6.9</t>
  </si>
  <si>
    <t>6.10</t>
  </si>
  <si>
    <t>6.11</t>
  </si>
  <si>
    <t>6.1.1</t>
  </si>
  <si>
    <t>6.1.2</t>
  </si>
  <si>
    <t>6.1.3</t>
  </si>
  <si>
    <t>6.1.4</t>
  </si>
  <si>
    <t>6.1.5</t>
  </si>
  <si>
    <t>6.1.6</t>
  </si>
  <si>
    <t>6.1.7</t>
  </si>
  <si>
    <t>6.1.8</t>
  </si>
  <si>
    <t>6.1.9</t>
  </si>
  <si>
    <t>6.1.10</t>
  </si>
  <si>
    <t>6.1.11</t>
  </si>
  <si>
    <t>6.1.12</t>
  </si>
  <si>
    <t>6.2.1</t>
  </si>
  <si>
    <t>6.2.2</t>
  </si>
  <si>
    <t>6.3.3</t>
  </si>
  <si>
    <t>6.2.3</t>
  </si>
  <si>
    <t>6.2.4</t>
  </si>
  <si>
    <t>6.2.5</t>
  </si>
  <si>
    <t>6.2.6</t>
  </si>
  <si>
    <t>6.2.7</t>
  </si>
  <si>
    <t>6.2.8</t>
  </si>
  <si>
    <t>6.2.9</t>
  </si>
  <si>
    <t>6.2.10</t>
  </si>
  <si>
    <t>6.2.11</t>
  </si>
  <si>
    <t>6.2.12</t>
  </si>
  <si>
    <t>BILL NO 6.3</t>
  </si>
  <si>
    <t>BILL NO 6.2</t>
  </si>
  <si>
    <t>BILL NO 6.1</t>
  </si>
  <si>
    <t>6.3.1</t>
  </si>
  <si>
    <t>6.3.2</t>
  </si>
  <si>
    <t>6.3.4</t>
  </si>
  <si>
    <t>6.3.5</t>
  </si>
  <si>
    <t>6.3.6</t>
  </si>
  <si>
    <t>BILL NO 6.4</t>
  </si>
  <si>
    <t>6.4.1</t>
  </si>
  <si>
    <t>6.4.2</t>
  </si>
  <si>
    <t>6.4.3</t>
  </si>
  <si>
    <t>6.4.4</t>
  </si>
  <si>
    <t>6.4.5</t>
  </si>
  <si>
    <t>BILL NO 6.5</t>
  </si>
  <si>
    <t>6.5.1</t>
  </si>
  <si>
    <t>6.5.2</t>
  </si>
  <si>
    <t>6.5.3</t>
  </si>
  <si>
    <t>6.5.4</t>
  </si>
  <si>
    <t>6.5.5</t>
  </si>
  <si>
    <t>6.5.6</t>
  </si>
  <si>
    <t>6.5.7</t>
  </si>
  <si>
    <t>6.5.8</t>
  </si>
  <si>
    <t>BILL NO 6.6</t>
  </si>
  <si>
    <t>6.6.1</t>
  </si>
  <si>
    <t>6.6.2</t>
  </si>
  <si>
    <t>6.6.3</t>
  </si>
  <si>
    <t>BILL NO 6.7</t>
  </si>
  <si>
    <t>6.7.1</t>
  </si>
  <si>
    <t>BILL NO 6.8</t>
  </si>
  <si>
    <t>6.8.1</t>
  </si>
  <si>
    <t>6.8.2</t>
  </si>
  <si>
    <t>6.8.3</t>
  </si>
  <si>
    <t>6.8.4</t>
  </si>
  <si>
    <t>6.8.5</t>
  </si>
  <si>
    <t>6.8.6</t>
  </si>
  <si>
    <t>6.8.7</t>
  </si>
  <si>
    <t>6.8.8</t>
  </si>
  <si>
    <t>6.8.9</t>
  </si>
  <si>
    <t>6.8.10</t>
  </si>
  <si>
    <t>6.8.11</t>
  </si>
  <si>
    <t>6.8.12</t>
  </si>
  <si>
    <t>6.8.13</t>
  </si>
  <si>
    <t>6.8.14</t>
  </si>
  <si>
    <t>6.8.15</t>
  </si>
  <si>
    <t>6.8.16</t>
  </si>
  <si>
    <t>6.8.17</t>
  </si>
  <si>
    <t>6.8.18</t>
  </si>
  <si>
    <t>BILL NO 6.9</t>
  </si>
  <si>
    <t>6.9.1</t>
  </si>
  <si>
    <t>6.9.2</t>
  </si>
  <si>
    <t>6.9.3</t>
  </si>
  <si>
    <t>6.9.4</t>
  </si>
  <si>
    <t>6.9.5</t>
  </si>
  <si>
    <t>6.9.6</t>
  </si>
  <si>
    <t>BILL NO 6.10</t>
  </si>
  <si>
    <t>6.10.1</t>
  </si>
  <si>
    <t>BILL NO 6.11</t>
  </si>
  <si>
    <t>6.11.1</t>
  </si>
  <si>
    <t>6.11.2</t>
  </si>
  <si>
    <t>6.11.3</t>
  </si>
  <si>
    <t>6.11.4</t>
  </si>
  <si>
    <t>6.11.5</t>
  </si>
  <si>
    <t>6.11.6</t>
  </si>
  <si>
    <t>6.11.7</t>
  </si>
  <si>
    <t>6.11.8</t>
  </si>
  <si>
    <t>6.11.9</t>
  </si>
  <si>
    <t>6.11.10</t>
  </si>
  <si>
    <t>6.11.11</t>
  </si>
  <si>
    <t>6.11.12</t>
  </si>
  <si>
    <t>6.11.13</t>
  </si>
  <si>
    <t>6.11.14</t>
  </si>
  <si>
    <t>6.11.15</t>
  </si>
  <si>
    <t>6.11.16</t>
  </si>
  <si>
    <t>6.11.17</t>
  </si>
  <si>
    <t>6.11.18</t>
  </si>
  <si>
    <t>6.11.19</t>
  </si>
  <si>
    <t>6.11.20</t>
  </si>
  <si>
    <t>6.11.21</t>
  </si>
  <si>
    <t>6.12</t>
  </si>
  <si>
    <t>BILL NO 6.12</t>
  </si>
  <si>
    <t>6.12.1</t>
  </si>
  <si>
    <t>6.13</t>
  </si>
  <si>
    <t>BILL NO 6.13</t>
  </si>
  <si>
    <t>6.13.1</t>
  </si>
  <si>
    <t>6.13.2</t>
  </si>
  <si>
    <t>6.13.3</t>
  </si>
  <si>
    <t>6.13.4</t>
  </si>
  <si>
    <t>6.13.5</t>
  </si>
  <si>
    <t>6.13.6</t>
  </si>
  <si>
    <t>6.13.7</t>
  </si>
  <si>
    <t>6.13.8</t>
  </si>
  <si>
    <t>6.14</t>
  </si>
  <si>
    <t>BILL NO 6.14</t>
  </si>
  <si>
    <t>6.14.1</t>
  </si>
  <si>
    <t>6.14.2</t>
  </si>
  <si>
    <t>6.14.3</t>
  </si>
  <si>
    <t>6.14.4</t>
  </si>
  <si>
    <t>6.14.5</t>
  </si>
  <si>
    <t>6.14.6</t>
  </si>
  <si>
    <t>6.4.7</t>
  </si>
  <si>
    <t>6.14.8</t>
  </si>
  <si>
    <t>6.14.9</t>
  </si>
  <si>
    <t>6.14.10</t>
  </si>
  <si>
    <t>6.14.11</t>
  </si>
  <si>
    <t>16.14.12</t>
  </si>
  <si>
    <t>6.14.13</t>
  </si>
  <si>
    <t>6.14.14</t>
  </si>
  <si>
    <t>6.14.15</t>
  </si>
  <si>
    <t>6.14.16</t>
  </si>
  <si>
    <t>6.14.17</t>
  </si>
  <si>
    <t>6.14.18</t>
  </si>
  <si>
    <t>6.15</t>
  </si>
  <si>
    <t>BILL NO 6.15</t>
  </si>
  <si>
    <t>6.15.1</t>
  </si>
  <si>
    <t>6.15.2</t>
  </si>
  <si>
    <t>Provide the sum of R30 000,00 (Thirty thousand Rand) for the supply and installation of the signage wall complete with signage</t>
  </si>
  <si>
    <t xml:space="preserve">Manual Boom gates </t>
  </si>
  <si>
    <t xml:space="preserve">2)   63  mm dia </t>
  </si>
  <si>
    <t xml:space="preserve">1)   20 mm dia </t>
  </si>
  <si>
    <t>Pressure reducing Valves with Rubber rings for 1600 kPa working pressure</t>
  </si>
  <si>
    <t>2) 60 mm dia. uPVC</t>
  </si>
  <si>
    <t>02) R103 (Command)</t>
  </si>
  <si>
    <t>01) R201-20</t>
  </si>
  <si>
    <t>SCHEDULE 6 :BUILDINGS</t>
  </si>
  <si>
    <t>Provide the sum of R40 000,00 (Fourty thousand Rand) for the supply and installation of the benches and seatings</t>
  </si>
  <si>
    <t>Provide the sum of R30 000,00 (Thirty thousand Rand) for the supply and installation of the covered carport installation</t>
  </si>
  <si>
    <t>Provide an amount of R40 000.00 (Fourty thousand rand) for boom gates to be valued in accordance with bill rates</t>
  </si>
  <si>
    <t>Schedule 6</t>
  </si>
  <si>
    <t>Grass Cutting</t>
  </si>
  <si>
    <t>Clear and Grub</t>
  </si>
  <si>
    <t>(a) Mechanically blend in-situ material to a depth of 250mm</t>
  </si>
  <si>
    <t>2.2</t>
  </si>
  <si>
    <t>2.2.1</t>
  </si>
  <si>
    <t>SABS 1200DM</t>
  </si>
  <si>
    <t>SABS 1200C</t>
  </si>
  <si>
    <t>Process Subbase Material by the following processes, as relevant and use in the subbase</t>
  </si>
  <si>
    <t>(b) Heavy grid rolling to a max size of 53mm or two-thirds of the final compacted layer or whichever is smaller</t>
  </si>
  <si>
    <t>8.3.8</t>
  </si>
  <si>
    <t>Stabilizing Agent</t>
  </si>
  <si>
    <t>t</t>
  </si>
  <si>
    <t>(c) Stabilization of 150mm layer processed in (b) above 2,5%</t>
  </si>
  <si>
    <t>(b) Portland Cement</t>
  </si>
  <si>
    <t>P.S.2.2.1</t>
  </si>
  <si>
    <r>
      <t>m</t>
    </r>
    <r>
      <rPr>
        <vertAlign val="superscript"/>
        <sz val="8"/>
        <color indexed="8"/>
        <rFont val="Arial"/>
        <family val="2"/>
      </rPr>
      <t>2</t>
    </r>
  </si>
  <si>
    <r>
      <t>m</t>
    </r>
    <r>
      <rPr>
        <vertAlign val="superscript"/>
        <sz val="8"/>
        <color indexed="8"/>
        <rFont val="Arial"/>
        <family val="2"/>
      </rPr>
      <t>3</t>
    </r>
  </si>
  <si>
    <t>Construction of 60mm precast interlocking paving blocks on 20mm bedding and filler sand (material is already available on site)</t>
  </si>
  <si>
    <t>Extra over for procuring additional paving blocks</t>
  </si>
  <si>
    <t>(a) Fig. 3 Kerbing</t>
  </si>
  <si>
    <t>(b) Fig. 12 Kerbing</t>
  </si>
  <si>
    <t xml:space="preserve">Provision of edge restraints </t>
  </si>
  <si>
    <t>Extra Over cutting units to fit edge restraints</t>
  </si>
  <si>
    <t>Construction of 60mm red brick paving on 20mm bedding and filler sand (for paved walkways excluding paving blocks)</t>
  </si>
  <si>
    <t>SABS 1200MJ</t>
  </si>
  <si>
    <t>SABS 1200ME</t>
  </si>
  <si>
    <t>Excavate in all materials for trenches, backfill, compact and  dispose of surplus/unsuitable material,  :</t>
  </si>
  <si>
    <t>For pipe culverts '450  mm diam. for depths (prov)</t>
  </si>
  <si>
    <t>For pipe culverts 0,0 -1,5m deep. for pipes (prov)</t>
  </si>
  <si>
    <t>(a) 450mm (0-1.0m)</t>
  </si>
  <si>
    <t>(b) 600mm (1-2,0m)</t>
  </si>
  <si>
    <t>For open channel trenches and side drains:</t>
  </si>
  <si>
    <t>For subsurface drains 160mm dia for depths between 0-3m:</t>
  </si>
  <si>
    <t>8.2.2.3</t>
  </si>
  <si>
    <t>Provision of bedding (Class B) material from commercial sources</t>
  </si>
  <si>
    <t>SABS 1200LE</t>
  </si>
  <si>
    <t>a) 160mm HDPE slotted subsoil drain pipe (black coupling)</t>
  </si>
  <si>
    <t>Concrete Outlet Structures, Manhole Boxes, Junction Boxes and cleaning eyes for subsoil drainage systems:</t>
  </si>
  <si>
    <t>(b) Manhole boxes</t>
  </si>
  <si>
    <t>(c) Junction boxes</t>
  </si>
  <si>
    <t>(d) Cleaning eyes</t>
  </si>
  <si>
    <t>Concrete caps for subsoil drains pipes</t>
  </si>
  <si>
    <t>Test flushing of pipe subsoil drains</t>
  </si>
  <si>
    <t>Identifying existing pipes and establishing connections</t>
  </si>
  <si>
    <t>SABS 1200 DB</t>
  </si>
  <si>
    <t>SABS 1200DB</t>
  </si>
  <si>
    <t>SABS 1200LB</t>
  </si>
  <si>
    <t>SABS 1200 LF</t>
  </si>
  <si>
    <t>SABS 1200L</t>
  </si>
  <si>
    <t>(a) 20mm cast iron stand pipe with 15mm heavy duty brassbibtap, 600mm from the NGL. 20mm  cast iron stand pipe to be encased in 1100uPVC pipe , 150mm below NGL and 350mm above NGL, and filled with 15MPa mass concrete</t>
  </si>
  <si>
    <t>Hydrant chambers to be built with engineering face brick with DCI Cover and frame</t>
  </si>
  <si>
    <t>Fire Hydrant to be 63mm hi-efficiency hydrant set complete with flanged spacer (300mm), duck foot bend, hand wheeled RSV valve flanged valve spacer 500mm with HDG bolts and washers full face gasket(klinger) and S specials to be carboline coated 350 microns inside and outside complete with flanged cast iron T</t>
  </si>
  <si>
    <t>EXISTING SERVICES</t>
  </si>
  <si>
    <t>a) Services that intersect a trench</t>
  </si>
  <si>
    <t>Water</t>
  </si>
  <si>
    <t>SABS 1200 LB</t>
  </si>
  <si>
    <t>SABS 1200 LD</t>
  </si>
  <si>
    <t>SUPERSTRUCTURE (Exclude cost of Bricks)</t>
  </si>
  <si>
    <t xml:space="preserve">Face bricks pointed with recessed horizontal and vertical joints </t>
  </si>
  <si>
    <t xml:space="preserve">Provide the sum of R40 000,00 (Fourty thousand Rand) for the landscaping </t>
  </si>
  <si>
    <t>(b) Workshops</t>
  </si>
  <si>
    <t>(c) Ablution and Latrine Facilities</t>
  </si>
  <si>
    <t>(d)Water Supply, Electric Power and Communication</t>
  </si>
  <si>
    <t xml:space="preserve">Provide the sum of R40 000,00 (Fourty thousand Rand) for the supply and installation of the mechanical installation </t>
  </si>
  <si>
    <t>Provide the sum of R40 000,00 (Fourty thousand Rand) for the supply and installation of fire hose reel, signs, and hydrants specified by a specialist.</t>
  </si>
  <si>
    <t>Provie Sum for the Provision for ICT Services</t>
  </si>
  <si>
    <t>2.5</t>
  </si>
  <si>
    <t>2.5.1</t>
  </si>
  <si>
    <t>a) Selected granular material</t>
  </si>
  <si>
    <t>b) Selected fill material for use in subsoil drains (G7 or better)</t>
  </si>
  <si>
    <t>c) Selected 19mm stone for use in sub-soil drains</t>
  </si>
  <si>
    <t>d) Synthetic-fibre filter fabric (Grade A2 or equivalent)</t>
  </si>
  <si>
    <t>e) HDPE Liner for Subsurface system along the Berm 0.3mm</t>
  </si>
  <si>
    <t>3.3.3</t>
  </si>
  <si>
    <t>b) 0 to 1m</t>
  </si>
  <si>
    <t>c) 2m and above</t>
  </si>
  <si>
    <t>d) Stormwater grid inlet as per drawings, complete with manhole. Depth 0-1m</t>
  </si>
  <si>
    <t>e) 4m long  kerb inlet complete  as per detail drawings</t>
  </si>
  <si>
    <t>3.3.6</t>
  </si>
  <si>
    <t xml:space="preserve">Excavate in all materials for trenches 0 - 1m  wide,compact backfill, and dispose of surplus and unsuitable material within the freehaul distance </t>
  </si>
  <si>
    <t>a) up to 1,5 m in depth in intermediate excavation</t>
  </si>
  <si>
    <t>4.3.7</t>
  </si>
  <si>
    <t>4.3.8</t>
  </si>
  <si>
    <t xml:space="preserve">FIRE HYDRANT ASSEMBLIES </t>
  </si>
  <si>
    <t>8.3.3.3</t>
  </si>
  <si>
    <t>Maize Travertine FBX and Titamium Satin FBX</t>
  </si>
  <si>
    <t>BRICKS</t>
  </si>
  <si>
    <t>Extra over for bricks (Titanium Satin FBX)</t>
  </si>
  <si>
    <t>6.2.13</t>
  </si>
  <si>
    <t>115mm Walls</t>
  </si>
  <si>
    <t>115mm Walls in beam filling</t>
  </si>
  <si>
    <t>230mm Walls</t>
  </si>
  <si>
    <t>230mm Walls (perforated brick)</t>
  </si>
  <si>
    <t>Ref</t>
  </si>
  <si>
    <r>
      <t xml:space="preserve">Security fencing, </t>
    </r>
    <r>
      <rPr>
        <b/>
        <sz val="8"/>
        <rFont val="Arial"/>
        <family val="2"/>
      </rPr>
      <t>including vehicle and pedestrian gates, site clearance and preparation of ground. Specifically the completion of gates and outstanding portions of the fencing</t>
    </r>
  </si>
  <si>
    <t>Provide the sum of R350 000,00 (Three hundred and Fifty thousand Rand) for the supply and installation of the structural steel and associated concrete works</t>
  </si>
  <si>
    <t>(a) Outlet structures (Soakaway  complete with all the earthworks valves and piping complete with infiltrator chamber system 500 litre capacity)</t>
  </si>
  <si>
    <t>Provide the sum of R225 000,00 (One Hundred thousand Rand) for the supply and installation, specification of the electrical installation complete with issuance of a COC and applications to the Municipality for Connection and complying with all the provisions thereof...</t>
  </si>
  <si>
    <t>(c) Training (Generic, Technical, Venue)</t>
  </si>
  <si>
    <t>(c) Contract Nameboards</t>
  </si>
  <si>
    <t>Payment Reference</t>
  </si>
  <si>
    <t>Amount (R)</t>
  </si>
  <si>
    <t>Rate (R)</t>
  </si>
  <si>
    <t>For installation of polythene sheeting aloongside berm for depths up to 2.5m:</t>
  </si>
  <si>
    <t>Pipes in subsoil drainage systems:</t>
  </si>
  <si>
    <t>Extra-over item 8.3.2(a) for:</t>
  </si>
  <si>
    <t>Supply, handle,lay, joint, bed, test HDPE water supply mains with rubber rings integrally moulded couplings Z-lok to SABS 966 (Part 1)</t>
  </si>
  <si>
    <t>plain ending for uPVC pipes to SABS 664</t>
  </si>
  <si>
    <t>Extra-over item 4.7 for the supplying, laying and bedding of specials for use with HDPEpipes complete with Couplings</t>
  </si>
  <si>
    <t>Sewer</t>
  </si>
  <si>
    <t>(a)  0,0 to 1,0 m</t>
  </si>
  <si>
    <t xml:space="preserve">  Excavate unsuitable material from the trench bottom and dispose of within the freehaul distance</t>
  </si>
  <si>
    <t>(a) Provision of bedding material from trench excavations selected granular material</t>
  </si>
  <si>
    <t>(b) Selected fill material</t>
  </si>
  <si>
    <t>(a) Selected granular material</t>
  </si>
  <si>
    <t>(b) 110 mm dia</t>
  </si>
  <si>
    <t>(c) deeper than 0.9 m but not deeper than 1.2 m</t>
  </si>
  <si>
    <t>Where applicable finishes to ironmongery are indicated by suffixes in accordance with the following list: BS Satin bronze lacquered CH Chromium plated, SC Satin chromium plated, SE Silver enamelled, GE Grey enamelled, AS Anodised silver, AB Anodised bronze, AG Anodised gold, ABL Anodised black, PB Polished brass, PL Polished and lacquered, PT Epoxy coated, SD Sanded</t>
  </si>
  <si>
    <r>
      <t>m</t>
    </r>
    <r>
      <rPr>
        <vertAlign val="superscript"/>
        <sz val="8"/>
        <color rgb="FF000000"/>
        <rFont val="Arial"/>
        <family val="2"/>
      </rPr>
      <t>2</t>
    </r>
  </si>
  <si>
    <t>100 Litre 400 kPa horizontal solar hot water cylinder bolted to wall</t>
  </si>
  <si>
    <t>Ceilings to be Isoboard high density 32-36kg/m rigid extruded polystrene 100% closed cell insulation ceiling formd of 25mm thick x600mm wide tongue and groove boards, with IsoPine finish, laid horizontaally over trusses and secured with timberfix screws through 38x38mm S.A Pine timber purlins/battens</t>
  </si>
  <si>
    <t>70x19mm Meranti skirting with 19mm Meranti quarter round</t>
  </si>
  <si>
    <t>6.5.9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</si>
</sst>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0.0"/>
    <numFmt numFmtId="165" formatCode="&quot;R&quot;\ #,##0.00"/>
    <numFmt numFmtId="166" formatCode="_-[$R-1C09]* #,##0.00_-;\-[$R-1C09]* #,##0.00_-;_-[$R-1C09]* &quot;-&quot;??_-;_-@_-"/>
    <numFmt numFmtId="167" formatCode="_(* #,##0_);_(* \(#,##0\);_(* &quot;-&quot;??_);_(@_)"/>
    <numFmt numFmtId="168" formatCode="&quot;R&quot;#,##0.00"/>
    <numFmt numFmtId="169" formatCode="_-[$R-1C09]* #,##0.000_-;\-[$R-1C09]* #,##0.000_-;_-[$R-1C09]* &quot;-&quot;??_-;_-@_-"/>
    <numFmt numFmtId="170" formatCode="_-[$R-1C09]* #,##0.0_-;\-[$R-1C09]* #,##0.0_-;_-[$R-1C09]* &quot;-&quot;??_-;_-@_-"/>
    <numFmt numFmtId="171" formatCode="_-[$R-1C09]* #,##0_-;\-[$R-1C09]* #,##0_-;_-[$R-1C09]* &quot;-&quot;??_-;_-@_-"/>
    <numFmt numFmtId="172" formatCode="_(&quot;R&quot;* #,##0_);_(&quot;R&quot;* \(#,##0\);_(&quot;R&quot;* &quot;-&quot;??_);_(@_)"/>
  </numFmts>
  <fonts count="35">
    <font>
      <sz val="12"/>
      <name val="Arial"/>
    </font>
    <font>
      <sz val="9"/>
      <name val="Arial MT"/>
    </font>
    <font>
      <sz val="10"/>
      <name val="Times New Roman"/>
      <family val="1"/>
    </font>
    <font>
      <sz val="10"/>
      <name val="Arial MT"/>
    </font>
    <font>
      <sz val="12"/>
      <name val="Times New Roman"/>
      <family val="1"/>
    </font>
    <font>
      <b/>
      <sz val="10"/>
      <name val="Arial"/>
      <family val="2"/>
    </font>
    <font>
      <sz val="9"/>
      <name val="Arial"/>
      <family val="2"/>
    </font>
    <font>
      <sz val="11"/>
      <name val="Arial"/>
      <family val="2"/>
    </font>
    <font>
      <sz val="10"/>
      <name val="Arial"/>
      <family val="2"/>
    </font>
    <font>
      <b/>
      <sz val="11"/>
      <name val="Arial"/>
      <family val="2"/>
    </font>
    <font>
      <sz val="12"/>
      <name val="Arial"/>
      <family val="2"/>
    </font>
    <font>
      <b/>
      <sz val="9"/>
      <color indexed="8"/>
      <name val="Arial"/>
      <family val="2"/>
    </font>
    <font>
      <sz val="9"/>
      <color indexed="8"/>
      <name val="Arial"/>
      <family val="2"/>
    </font>
    <font>
      <sz val="10"/>
      <name val="Arial"/>
      <family val="2"/>
    </font>
    <font>
      <sz val="12"/>
      <name val="Arial"/>
      <family val="2"/>
    </font>
    <font>
      <b/>
      <u/>
      <sz val="9"/>
      <color indexed="8"/>
      <name val="Arial"/>
      <family val="2"/>
    </font>
    <font>
      <sz val="9"/>
      <color indexed="8"/>
      <name val="Times New Roman"/>
      <family val="1"/>
    </font>
    <font>
      <sz val="11"/>
      <color indexed="8"/>
      <name val="Times New Roman"/>
      <family val="1"/>
    </font>
    <font>
      <sz val="9"/>
      <color indexed="8"/>
      <name val="Arial MT"/>
    </font>
    <font>
      <b/>
      <sz val="11"/>
      <color indexed="8"/>
      <name val="Arial"/>
      <family val="2"/>
    </font>
    <font>
      <vertAlign val="superscript"/>
      <sz val="9"/>
      <color indexed="8"/>
      <name val="Arial"/>
      <family val="2"/>
    </font>
    <font>
      <sz val="8"/>
      <name val="Arial"/>
      <family val="2"/>
    </font>
    <font>
      <sz val="8"/>
      <color indexed="8"/>
      <name val="Arial"/>
      <family val="2"/>
    </font>
    <font>
      <sz val="8"/>
      <color indexed="8"/>
      <name val="Times New Roman"/>
      <family val="1"/>
    </font>
    <font>
      <b/>
      <sz val="8"/>
      <color indexed="8"/>
      <name val="Arial"/>
      <family val="2"/>
    </font>
    <font>
      <b/>
      <u/>
      <sz val="8"/>
      <color indexed="8"/>
      <name val="Arial"/>
      <family val="2"/>
    </font>
    <font>
      <vertAlign val="superscript"/>
      <sz val="8"/>
      <color indexed="8"/>
      <name val="Arial"/>
      <family val="2"/>
    </font>
    <font>
      <b/>
      <sz val="8"/>
      <name val="Arial"/>
      <family val="2"/>
    </font>
    <font>
      <b/>
      <u/>
      <sz val="8"/>
      <name val="Arial"/>
      <family val="2"/>
    </font>
    <font>
      <sz val="8"/>
      <color rgb="FF000000"/>
      <name val="Arial"/>
      <family val="2"/>
    </font>
    <font>
      <sz val="8"/>
      <color indexed="8"/>
      <name val="Arial MT"/>
    </font>
    <font>
      <u/>
      <sz val="8"/>
      <color indexed="8"/>
      <name val="Arial"/>
      <family val="2"/>
    </font>
    <font>
      <sz val="8"/>
      <color theme="1"/>
      <name val="Arial"/>
      <family val="2"/>
    </font>
    <font>
      <b/>
      <sz val="8"/>
      <color theme="1"/>
      <name val="Arial"/>
      <family val="2"/>
    </font>
    <font>
      <vertAlign val="superscript"/>
      <sz val="8"/>
      <color rgb="FF000000"/>
      <name val="Arial"/>
      <family val="2"/>
    </font>
  </fonts>
  <fills count="2">
    <fill>
      <patternFill patternType="none"/>
    </fill>
    <fill>
      <patternFill patternType="gray125"/>
    </fill>
  </fills>
  <borders count="37">
    <border>
      <left/>
      <right/>
      <top/>
      <bottom/>
      <diagonal/>
    </border>
    <border>
      <left style="thin">
        <color indexed="8"/>
      </left>
      <right/>
      <top/>
      <bottom/>
      <diagonal/>
    </border>
    <border>
      <left style="thin">
        <color indexed="8"/>
      </left>
      <right style="thin">
        <color indexed="8"/>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8"/>
      </left>
      <right/>
      <top style="thin">
        <color indexed="8"/>
      </top>
      <bottom/>
      <diagonal/>
    </border>
    <border>
      <left style="thin">
        <color indexed="64"/>
      </left>
      <right/>
      <top/>
      <bottom/>
      <diagonal/>
    </border>
    <border>
      <left/>
      <right style="thin">
        <color indexed="8"/>
      </right>
      <top/>
      <bottom/>
      <diagonal/>
    </border>
    <border>
      <left style="thin">
        <color indexed="64"/>
      </left>
      <right style="thin">
        <color indexed="64"/>
      </right>
      <top style="thin">
        <color indexed="64"/>
      </top>
      <bottom style="thin">
        <color indexed="64"/>
      </bottom>
      <diagonal/>
    </border>
    <border>
      <left style="thin">
        <color indexed="8"/>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8"/>
      </left>
      <right/>
      <top/>
      <bottom style="thin">
        <color indexed="64"/>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diagonal/>
    </border>
    <border>
      <left style="thin">
        <color rgb="FF000000"/>
      </left>
      <right style="thin">
        <color rgb="FF000000"/>
      </right>
      <top/>
      <bottom/>
      <diagonal/>
    </border>
    <border>
      <left/>
      <right style="thin">
        <color rgb="FF000000"/>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8"/>
      </right>
      <top/>
      <bottom/>
      <diagonal/>
    </border>
    <border>
      <left/>
      <right style="thin">
        <color indexed="8"/>
      </right>
      <top style="thin">
        <color indexed="64"/>
      </top>
      <bottom style="thin">
        <color indexed="64"/>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right style="thin">
        <color indexed="8"/>
      </right>
      <top/>
      <bottom style="thin">
        <color indexed="64"/>
      </bottom>
      <diagonal/>
    </border>
  </borders>
  <cellStyleXfs count="8">
    <xf numFmtId="0" fontId="0" fillId="0" borderId="0"/>
    <xf numFmtId="43" fontId="13" fillId="0" borderId="0" applyFont="0" applyFill="0" applyBorder="0" applyAlignment="0" applyProtection="0"/>
    <xf numFmtId="3" fontId="13" fillId="0" borderId="0" applyFont="0" applyFill="0" applyBorder="0" applyAlignment="0" applyProtection="0"/>
    <xf numFmtId="44" fontId="13" fillId="0" borderId="0" applyFont="0" applyFill="0" applyBorder="0" applyAlignment="0" applyProtection="0"/>
    <xf numFmtId="0" fontId="14" fillId="0" borderId="0"/>
    <xf numFmtId="9" fontId="13" fillId="0" borderId="0" applyFont="0" applyFill="0" applyBorder="0" applyAlignment="0" applyProtection="0"/>
    <xf numFmtId="0" fontId="10" fillId="0" borderId="0"/>
    <xf numFmtId="43" fontId="8" fillId="0" borderId="0" applyFont="0" applyFill="0" applyBorder="0" applyAlignment="0" applyProtection="0"/>
  </cellStyleXfs>
  <cellXfs count="542">
    <xf numFmtId="0" fontId="0" fillId="0" borderId="0" xfId="0"/>
    <xf numFmtId="0" fontId="1" fillId="0" borderId="0" xfId="0" applyFont="1"/>
    <xf numFmtId="0" fontId="1" fillId="0" borderId="0" xfId="0" applyFont="1" applyAlignment="1">
      <alignment horizontal="center"/>
    </xf>
    <xf numFmtId="0" fontId="2" fillId="0" borderId="0" xfId="0" applyFont="1"/>
    <xf numFmtId="0" fontId="3" fillId="0" borderId="0" xfId="0" applyFont="1"/>
    <xf numFmtId="0" fontId="4" fillId="0" borderId="0" xfId="0" applyFont="1"/>
    <xf numFmtId="0" fontId="7" fillId="0" borderId="0" xfId="0" applyFont="1" applyAlignment="1">
      <alignment horizontal="left"/>
    </xf>
    <xf numFmtId="0" fontId="7" fillId="0" borderId="0" xfId="0" applyFont="1" applyAlignment="1">
      <alignment horizontal="center"/>
    </xf>
    <xf numFmtId="0" fontId="9" fillId="0" borderId="0" xfId="0" applyFont="1" applyAlignment="1">
      <alignment horizontal="left"/>
    </xf>
    <xf numFmtId="0" fontId="8" fillId="0" borderId="0" xfId="0" applyFont="1" applyAlignment="1">
      <alignment horizontal="center"/>
    </xf>
    <xf numFmtId="4" fontId="2" fillId="0" borderId="0" xfId="0" applyNumberFormat="1" applyFont="1"/>
    <xf numFmtId="0" fontId="8" fillId="0" borderId="0" xfId="0" applyFont="1" applyAlignment="1">
      <alignment horizontal="left"/>
    </xf>
    <xf numFmtId="0" fontId="8" fillId="0" borderId="0" xfId="0" applyFont="1"/>
    <xf numFmtId="49" fontId="15" fillId="0" borderId="1" xfId="0" applyNumberFormat="1" applyFont="1" applyBorder="1" applyAlignment="1">
      <alignment vertical="top" wrapText="1"/>
    </xf>
    <xf numFmtId="49" fontId="12" fillId="0" borderId="1" xfId="0" applyNumberFormat="1" applyFont="1" applyBorder="1" applyAlignment="1" applyProtection="1">
      <alignment horizontal="left"/>
      <protection locked="0"/>
    </xf>
    <xf numFmtId="49" fontId="12" fillId="0" borderId="2" xfId="0" applyNumberFormat="1" applyFont="1" applyBorder="1" applyAlignment="1">
      <alignment horizontal="left"/>
    </xf>
    <xf numFmtId="49" fontId="12" fillId="0" borderId="0" xfId="0" applyNumberFormat="1" applyFont="1" applyAlignment="1">
      <alignment horizontal="center"/>
    </xf>
    <xf numFmtId="49" fontId="16" fillId="0" borderId="0" xfId="0" applyNumberFormat="1" applyFont="1"/>
    <xf numFmtId="2" fontId="16" fillId="0" borderId="0" xfId="0" applyNumberFormat="1" applyFont="1"/>
    <xf numFmtId="165" fontId="2" fillId="0" borderId="0" xfId="0" applyNumberFormat="1" applyFont="1"/>
    <xf numFmtId="49" fontId="12" fillId="0" borderId="5" xfId="0" applyNumberFormat="1" applyFont="1" applyBorder="1" applyAlignment="1" applyProtection="1">
      <alignment horizontal="left"/>
      <protection locked="0"/>
    </xf>
    <xf numFmtId="49" fontId="11" fillId="0" borderId="1" xfId="0" applyNumberFormat="1" applyFont="1" applyBorder="1" applyAlignment="1" applyProtection="1">
      <alignment horizontal="left"/>
      <protection locked="0"/>
    </xf>
    <xf numFmtId="49" fontId="15" fillId="0" borderId="6" xfId="4" applyNumberFormat="1" applyFont="1" applyBorder="1"/>
    <xf numFmtId="49" fontId="12" fillId="0" borderId="1" xfId="0" applyNumberFormat="1" applyFont="1" applyBorder="1" applyAlignment="1">
      <alignment horizontal="left"/>
    </xf>
    <xf numFmtId="49" fontId="19" fillId="0" borderId="0" xfId="0" applyNumberFormat="1" applyFont="1" applyAlignment="1" applyProtection="1">
      <alignment horizontal="right"/>
      <protection locked="0"/>
    </xf>
    <xf numFmtId="49" fontId="18" fillId="0" borderId="0" xfId="0" applyNumberFormat="1" applyFont="1"/>
    <xf numFmtId="49" fontId="17" fillId="0" borderId="0" xfId="0" applyNumberFormat="1" applyFont="1" applyProtection="1">
      <protection locked="0"/>
    </xf>
    <xf numFmtId="2" fontId="18" fillId="0" borderId="0" xfId="0" applyNumberFormat="1" applyFont="1"/>
    <xf numFmtId="49" fontId="17" fillId="0" borderId="0" xfId="0" applyNumberFormat="1" applyFont="1" applyAlignment="1" applyProtection="1">
      <alignment horizontal="right"/>
      <protection locked="0"/>
    </xf>
    <xf numFmtId="49" fontId="12" fillId="0" borderId="0" xfId="0" applyNumberFormat="1" applyFont="1"/>
    <xf numFmtId="1" fontId="12" fillId="0" borderId="0" xfId="0" applyNumberFormat="1" applyFont="1" applyAlignment="1">
      <alignment horizontal="center"/>
    </xf>
    <xf numFmtId="1" fontId="12" fillId="0" borderId="0" xfId="0" applyNumberFormat="1" applyFont="1" applyAlignment="1" applyProtection="1">
      <alignment horizontal="center"/>
      <protection locked="0"/>
    </xf>
    <xf numFmtId="43" fontId="11" fillId="0" borderId="0" xfId="1" applyFont="1" applyAlignment="1" applyProtection="1">
      <alignment horizontal="right"/>
      <protection locked="0"/>
    </xf>
    <xf numFmtId="43" fontId="16" fillId="0" borderId="0" xfId="1" applyFont="1"/>
    <xf numFmtId="49" fontId="12" fillId="0" borderId="5" xfId="0" applyNumberFormat="1" applyFont="1" applyBorder="1" applyAlignment="1" applyProtection="1">
      <alignment horizontal="center" vertical="center"/>
      <protection locked="0"/>
    </xf>
    <xf numFmtId="49" fontId="11" fillId="0" borderId="4" xfId="0" applyNumberFormat="1" applyFont="1" applyBorder="1" applyAlignment="1">
      <alignment horizontal="center" vertical="center"/>
    </xf>
    <xf numFmtId="49" fontId="11" fillId="0" borderId="1" xfId="0" applyNumberFormat="1" applyFont="1" applyBorder="1" applyAlignment="1">
      <alignment horizontal="center" vertical="center"/>
    </xf>
    <xf numFmtId="49" fontId="11" fillId="0" borderId="1" xfId="0" applyNumberFormat="1" applyFont="1" applyBorder="1" applyAlignment="1" applyProtection="1">
      <alignment horizontal="center" vertical="center"/>
      <protection locked="0"/>
    </xf>
    <xf numFmtId="49" fontId="12" fillId="0" borderId="1" xfId="0" applyNumberFormat="1" applyFont="1" applyBorder="1" applyAlignment="1" applyProtection="1">
      <alignment horizontal="center" vertical="center"/>
      <protection locked="0"/>
    </xf>
    <xf numFmtId="49" fontId="11" fillId="0" borderId="1" xfId="0" quotePrefix="1" applyNumberFormat="1" applyFont="1" applyBorder="1" applyAlignment="1" applyProtection="1">
      <alignment horizontal="center" vertical="center"/>
      <protection locked="0"/>
    </xf>
    <xf numFmtId="49" fontId="12" fillId="0" borderId="2" xfId="0" applyNumberFormat="1" applyFont="1" applyBorder="1" applyAlignment="1">
      <alignment horizontal="center" vertical="center"/>
    </xf>
    <xf numFmtId="49" fontId="12" fillId="0" borderId="2" xfId="0" applyNumberFormat="1" applyFont="1" applyBorder="1" applyAlignment="1">
      <alignment horizontal="justify" vertical="center"/>
    </xf>
    <xf numFmtId="49" fontId="16" fillId="0" borderId="0" xfId="0" applyNumberFormat="1" applyFont="1" applyAlignment="1">
      <alignment horizontal="center" vertical="center"/>
    </xf>
    <xf numFmtId="0" fontId="7" fillId="0" borderId="0" xfId="0" applyFont="1"/>
    <xf numFmtId="4" fontId="1" fillId="0" borderId="0" xfId="0" applyNumberFormat="1" applyFont="1"/>
    <xf numFmtId="0" fontId="8" fillId="0" borderId="8" xfId="0" applyFont="1" applyBorder="1" applyAlignment="1">
      <alignment horizontal="left"/>
    </xf>
    <xf numFmtId="0" fontId="9" fillId="0" borderId="0" xfId="0" applyFont="1" applyAlignment="1" applyProtection="1">
      <alignment horizontal="center"/>
      <protection locked="0"/>
    </xf>
    <xf numFmtId="0" fontId="5" fillId="0" borderId="0" xfId="0" applyFont="1" applyAlignment="1">
      <alignment horizontal="center"/>
    </xf>
    <xf numFmtId="0" fontId="10" fillId="0" borderId="0" xfId="0" applyFont="1"/>
    <xf numFmtId="1" fontId="16" fillId="0" borderId="0" xfId="0" applyNumberFormat="1" applyFont="1"/>
    <xf numFmtId="49" fontId="12" fillId="0" borderId="7" xfId="0" applyNumberFormat="1" applyFont="1" applyBorder="1" applyAlignment="1">
      <alignment horizontal="left"/>
    </xf>
    <xf numFmtId="49" fontId="16" fillId="0" borderId="4" xfId="0" applyNumberFormat="1" applyFont="1" applyBorder="1" applyAlignment="1">
      <alignment horizontal="center" vertical="center"/>
    </xf>
    <xf numFmtId="49" fontId="22" fillId="0" borderId="5" xfId="0" applyNumberFormat="1" applyFont="1" applyBorder="1" applyAlignment="1">
      <alignment horizontal="center" vertical="center"/>
    </xf>
    <xf numFmtId="1" fontId="22" fillId="0" borderId="14" xfId="0" applyNumberFormat="1" applyFont="1" applyBorder="1" applyAlignment="1">
      <alignment horizontal="center"/>
    </xf>
    <xf numFmtId="49" fontId="22" fillId="0" borderId="1" xfId="0" applyNumberFormat="1" applyFont="1" applyBorder="1" applyAlignment="1">
      <alignment horizontal="center" vertical="center"/>
    </xf>
    <xf numFmtId="1" fontId="22" fillId="0" borderId="1" xfId="0" applyNumberFormat="1" applyFont="1" applyBorder="1" applyAlignment="1">
      <alignment horizontal="center"/>
    </xf>
    <xf numFmtId="49" fontId="22" fillId="0" borderId="5" xfId="0" applyNumberFormat="1" applyFont="1" applyBorder="1" applyAlignment="1" applyProtection="1">
      <alignment horizontal="center" vertical="center"/>
      <protection locked="0"/>
    </xf>
    <xf numFmtId="49" fontId="22" fillId="0" borderId="5" xfId="0" applyNumberFormat="1" applyFont="1" applyBorder="1" applyAlignment="1" applyProtection="1">
      <alignment horizontal="left"/>
      <protection locked="0"/>
    </xf>
    <xf numFmtId="1" fontId="22" fillId="0" borderId="5" xfId="0" applyNumberFormat="1" applyFont="1" applyBorder="1" applyProtection="1">
      <protection locked="0"/>
    </xf>
    <xf numFmtId="49" fontId="24" fillId="0" borderId="4" xfId="0" applyNumberFormat="1" applyFont="1" applyBorder="1" applyAlignment="1">
      <alignment horizontal="center" vertical="center"/>
    </xf>
    <xf numFmtId="1" fontId="22" fillId="0" borderId="1" xfId="0" applyNumberFormat="1" applyFont="1" applyBorder="1" applyAlignment="1" applyProtection="1">
      <alignment horizontal="center"/>
      <protection locked="0"/>
    </xf>
    <xf numFmtId="49" fontId="24" fillId="0" borderId="1" xfId="0" applyNumberFormat="1" applyFont="1" applyBorder="1" applyAlignment="1" applyProtection="1">
      <alignment horizontal="center" vertical="center"/>
      <protection locked="0"/>
    </xf>
    <xf numFmtId="49" fontId="24" fillId="0" borderId="1" xfId="0" applyNumberFormat="1" applyFont="1" applyBorder="1" applyAlignment="1" applyProtection="1">
      <alignment horizontal="left"/>
      <protection locked="0"/>
    </xf>
    <xf numFmtId="49" fontId="24" fillId="0" borderId="1" xfId="0" applyNumberFormat="1" applyFont="1" applyBorder="1" applyAlignment="1" applyProtection="1">
      <alignment horizontal="center" vertical="distributed"/>
      <protection locked="0"/>
    </xf>
    <xf numFmtId="49" fontId="25" fillId="0" borderId="6" xfId="4" applyNumberFormat="1" applyFont="1" applyBorder="1"/>
    <xf numFmtId="49" fontId="22" fillId="0" borderId="1" xfId="0" applyNumberFormat="1" applyFont="1" applyBorder="1" applyAlignment="1" applyProtection="1">
      <alignment horizontal="center" vertical="center"/>
      <protection locked="0"/>
    </xf>
    <xf numFmtId="49" fontId="22" fillId="0" borderId="2" xfId="0" applyNumberFormat="1" applyFont="1" applyBorder="1" applyAlignment="1">
      <alignment horizontal="left"/>
    </xf>
    <xf numFmtId="49" fontId="24" fillId="0" borderId="1" xfId="0" quotePrefix="1" applyNumberFormat="1" applyFont="1" applyBorder="1" applyAlignment="1" applyProtection="1">
      <alignment horizontal="center" vertical="center"/>
      <protection locked="0"/>
    </xf>
    <xf numFmtId="49" fontId="22" fillId="0" borderId="1" xfId="0" applyNumberFormat="1" applyFont="1" applyBorder="1" applyAlignment="1">
      <alignment horizontal="left"/>
    </xf>
    <xf numFmtId="49" fontId="25" fillId="0" borderId="1" xfId="0" applyNumberFormat="1" applyFont="1" applyBorder="1" applyAlignment="1" applyProtection="1">
      <alignment horizontal="left"/>
      <protection locked="0"/>
    </xf>
    <xf numFmtId="49" fontId="22" fillId="0" borderId="1" xfId="0" applyNumberFormat="1" applyFont="1" applyBorder="1" applyAlignment="1" applyProtection="1">
      <alignment horizontal="left"/>
      <protection locked="0"/>
    </xf>
    <xf numFmtId="49" fontId="22" fillId="0" borderId="2" xfId="0" applyNumberFormat="1" applyFont="1" applyBorder="1" applyAlignment="1">
      <alignment horizontal="center" vertical="center"/>
    </xf>
    <xf numFmtId="49" fontId="22" fillId="0" borderId="2" xfId="0" applyNumberFormat="1" applyFont="1" applyBorder="1" applyAlignment="1">
      <alignment horizontal="justify"/>
    </xf>
    <xf numFmtId="49" fontId="22" fillId="0" borderId="2" xfId="0" applyNumberFormat="1" applyFont="1" applyBorder="1" applyAlignment="1">
      <alignment horizontal="center"/>
    </xf>
    <xf numFmtId="1" fontId="22" fillId="0" borderId="2" xfId="0" applyNumberFormat="1" applyFont="1" applyBorder="1" applyAlignment="1">
      <alignment horizontal="center"/>
    </xf>
    <xf numFmtId="49" fontId="22" fillId="0" borderId="1" xfId="0" applyNumberFormat="1" applyFont="1" applyBorder="1" applyAlignment="1">
      <alignment horizontal="justify"/>
    </xf>
    <xf numFmtId="49" fontId="28" fillId="0" borderId="1" xfId="0" applyNumberFormat="1" applyFont="1" applyBorder="1" applyAlignment="1" applyProtection="1">
      <alignment horizontal="left"/>
      <protection locked="0"/>
    </xf>
    <xf numFmtId="49" fontId="24" fillId="0" borderId="2" xfId="0" applyNumberFormat="1" applyFont="1" applyBorder="1" applyAlignment="1">
      <alignment horizontal="center" vertical="center"/>
    </xf>
    <xf numFmtId="49" fontId="25" fillId="0" borderId="2" xfId="0" applyNumberFormat="1" applyFont="1" applyBorder="1" applyAlignment="1">
      <alignment horizontal="left"/>
    </xf>
    <xf numFmtId="49" fontId="23" fillId="0" borderId="2" xfId="0" applyNumberFormat="1" applyFont="1" applyBorder="1"/>
    <xf numFmtId="1" fontId="23" fillId="0" borderId="2" xfId="0" applyNumberFormat="1" applyFont="1" applyBorder="1"/>
    <xf numFmtId="0" fontId="22" fillId="0" borderId="4" xfId="0" applyFont="1" applyBorder="1"/>
    <xf numFmtId="0" fontId="22" fillId="0" borderId="4" xfId="0" applyFont="1" applyBorder="1" applyAlignment="1">
      <alignment horizontal="center" vertical="center"/>
    </xf>
    <xf numFmtId="49" fontId="24" fillId="0" borderId="2" xfId="0" applyNumberFormat="1" applyFont="1" applyBorder="1" applyAlignment="1">
      <alignment horizontal="left"/>
    </xf>
    <xf numFmtId="49" fontId="22" fillId="0" borderId="2" xfId="0" applyNumberFormat="1" applyFont="1" applyBorder="1" applyAlignment="1">
      <alignment horizontal="justify" vertical="distributed"/>
    </xf>
    <xf numFmtId="49" fontId="24" fillId="0" borderId="2" xfId="0" applyNumberFormat="1" applyFont="1" applyBorder="1" applyAlignment="1">
      <alignment horizontal="justify"/>
    </xf>
    <xf numFmtId="1" fontId="29" fillId="0" borderId="22" xfId="0" applyNumberFormat="1" applyFont="1" applyBorder="1" applyAlignment="1">
      <alignment horizontal="center"/>
    </xf>
    <xf numFmtId="0" fontId="22" fillId="0" borderId="0" xfId="0" applyFont="1" applyAlignment="1">
      <alignment horizontal="center" vertical="center"/>
    </xf>
    <xf numFmtId="49" fontId="24" fillId="0" borderId="16" xfId="0" applyNumberFormat="1" applyFont="1" applyBorder="1" applyAlignment="1">
      <alignment horizontal="center"/>
    </xf>
    <xf numFmtId="49" fontId="30" fillId="0" borderId="0" xfId="0" applyNumberFormat="1" applyFont="1"/>
    <xf numFmtId="0" fontId="22" fillId="0" borderId="6" xfId="0" applyFont="1" applyBorder="1" applyAlignment="1">
      <alignment horizontal="center" vertical="center"/>
    </xf>
    <xf numFmtId="49" fontId="23" fillId="0" borderId="0" xfId="0" applyNumberFormat="1" applyFont="1"/>
    <xf numFmtId="0" fontId="24" fillId="0" borderId="15" xfId="0" applyFont="1" applyBorder="1" applyAlignment="1">
      <alignment horizontal="center" vertical="center"/>
    </xf>
    <xf numFmtId="49" fontId="24" fillId="0" borderId="13" xfId="0" applyNumberFormat="1" applyFont="1" applyBorder="1" applyAlignment="1">
      <alignment horizontal="center" vertical="center"/>
    </xf>
    <xf numFmtId="0" fontId="24" fillId="0" borderId="10" xfId="0" applyFont="1" applyBorder="1" applyAlignment="1">
      <alignment horizontal="center" vertical="center"/>
    </xf>
    <xf numFmtId="49" fontId="24" fillId="0" borderId="12" xfId="0" applyNumberFormat="1" applyFont="1" applyBorder="1" applyAlignment="1">
      <alignment horizontal="center" vertical="center"/>
    </xf>
    <xf numFmtId="49" fontId="24" fillId="0" borderId="26" xfId="0" applyNumberFormat="1" applyFont="1" applyBorder="1" applyAlignment="1">
      <alignment horizontal="center"/>
    </xf>
    <xf numFmtId="0" fontId="24" fillId="0" borderId="4" xfId="0" applyFont="1" applyBorder="1" applyAlignment="1">
      <alignment horizontal="center" vertical="center"/>
    </xf>
    <xf numFmtId="0" fontId="24" fillId="0" borderId="4" xfId="0" applyFont="1" applyBorder="1"/>
    <xf numFmtId="0" fontId="22" fillId="0" borderId="4" xfId="0" applyFont="1" applyBorder="1" applyAlignment="1">
      <alignment horizontal="center"/>
    </xf>
    <xf numFmtId="49" fontId="22" fillId="0" borderId="7" xfId="0" applyNumberFormat="1" applyFont="1" applyBorder="1" applyAlignment="1">
      <alignment horizontal="center"/>
    </xf>
    <xf numFmtId="49" fontId="23" fillId="0" borderId="6" xfId="0" applyNumberFormat="1" applyFont="1" applyBorder="1"/>
    <xf numFmtId="0" fontId="22" fillId="0" borderId="4" xfId="0" quotePrefix="1" applyFont="1" applyBorder="1" applyAlignment="1">
      <alignment horizontal="center" vertical="center"/>
    </xf>
    <xf numFmtId="0" fontId="22" fillId="0" borderId="24" xfId="0" applyFont="1" applyBorder="1" applyAlignment="1">
      <alignment horizontal="center"/>
    </xf>
    <xf numFmtId="49" fontId="22" fillId="0" borderId="4" xfId="0" applyNumberFormat="1" applyFont="1" applyBorder="1" applyProtection="1">
      <protection locked="0"/>
    </xf>
    <xf numFmtId="166" fontId="22" fillId="0" borderId="7" xfId="0" applyNumberFormat="1" applyFont="1" applyBorder="1" applyAlignment="1">
      <alignment horizontal="center"/>
    </xf>
    <xf numFmtId="0" fontId="22" fillId="0" borderId="4" xfId="0" quotePrefix="1" applyFont="1" applyBorder="1"/>
    <xf numFmtId="49" fontId="22" fillId="0" borderId="4" xfId="0" applyNumberFormat="1" applyFont="1" applyBorder="1" applyAlignment="1" applyProtection="1">
      <alignment horizontal="left"/>
      <protection locked="0"/>
    </xf>
    <xf numFmtId="49" fontId="22" fillId="0" borderId="4" xfId="0" applyNumberFormat="1" applyFont="1" applyBorder="1" applyAlignment="1">
      <alignment horizontal="center" vertical="center"/>
    </xf>
    <xf numFmtId="49" fontId="22" fillId="0" borderId="4" xfId="0" applyNumberFormat="1" applyFont="1" applyBorder="1"/>
    <xf numFmtId="49" fontId="24" fillId="0" borderId="4" xfId="0" applyNumberFormat="1" applyFont="1" applyBorder="1"/>
    <xf numFmtId="0" fontId="22" fillId="0" borderId="4" xfId="0" applyFont="1" applyBorder="1" applyAlignment="1">
      <alignment wrapText="1"/>
    </xf>
    <xf numFmtId="0" fontId="23" fillId="0" borderId="4" xfId="0" applyFont="1" applyBorder="1" applyAlignment="1">
      <alignment horizontal="center" vertical="center"/>
    </xf>
    <xf numFmtId="0" fontId="22" fillId="0" borderId="11" xfId="0" applyFont="1" applyBorder="1" applyAlignment="1">
      <alignment horizontal="center" vertical="center"/>
    </xf>
    <xf numFmtId="49" fontId="22" fillId="0" borderId="3" xfId="0" applyNumberFormat="1" applyFont="1" applyBorder="1" applyAlignment="1">
      <alignment horizontal="center" vertical="center"/>
    </xf>
    <xf numFmtId="0" fontId="22" fillId="0" borderId="27" xfId="0" applyFont="1" applyBorder="1" applyAlignment="1">
      <alignment horizontal="center" vertical="center"/>
    </xf>
    <xf numFmtId="0" fontId="22" fillId="0" borderId="27" xfId="0" quotePrefix="1" applyFont="1" applyBorder="1" applyAlignment="1">
      <alignment horizontal="center" vertical="center"/>
    </xf>
    <xf numFmtId="0" fontId="22" fillId="0" borderId="6" xfId="0" applyFont="1" applyBorder="1" applyAlignment="1" applyProtection="1">
      <alignment horizontal="center" vertical="center"/>
      <protection locked="0"/>
    </xf>
    <xf numFmtId="49" fontId="24" fillId="0" borderId="3" xfId="0" applyNumberFormat="1" applyFont="1" applyBorder="1" applyAlignment="1" applyProtection="1">
      <alignment horizontal="left"/>
      <protection locked="0"/>
    </xf>
    <xf numFmtId="0" fontId="23" fillId="0" borderId="0" xfId="0" applyFont="1" applyAlignment="1">
      <alignment horizontal="center" vertical="center"/>
    </xf>
    <xf numFmtId="49" fontId="23" fillId="0" borderId="0" xfId="0" applyNumberFormat="1" applyFont="1" applyAlignment="1">
      <alignment horizontal="center" vertical="center"/>
    </xf>
    <xf numFmtId="4" fontId="23" fillId="0" borderId="0" xfId="0" applyNumberFormat="1" applyFont="1"/>
    <xf numFmtId="0" fontId="24" fillId="0" borderId="4" xfId="0" applyFont="1" applyBorder="1" applyAlignment="1">
      <alignment vertical="distributed"/>
    </xf>
    <xf numFmtId="0" fontId="22" fillId="0" borderId="0" xfId="0" applyFont="1"/>
    <xf numFmtId="0" fontId="22" fillId="0" borderId="4" xfId="0" applyFont="1" applyBorder="1" applyAlignment="1">
      <alignment vertical="distributed"/>
    </xf>
    <xf numFmtId="49" fontId="24" fillId="0" borderId="5" xfId="0" applyNumberFormat="1" applyFont="1" applyBorder="1" applyAlignment="1">
      <alignment horizontal="center" vertical="center"/>
    </xf>
    <xf numFmtId="0" fontId="24" fillId="0" borderId="1" xfId="0" applyFont="1" applyBorder="1" applyAlignment="1" applyProtection="1">
      <alignment horizontal="center" vertical="distributed"/>
      <protection locked="0"/>
    </xf>
    <xf numFmtId="0" fontId="24" fillId="0" borderId="2" xfId="0" applyFont="1" applyBorder="1" applyAlignment="1">
      <alignment horizontal="left"/>
    </xf>
    <xf numFmtId="3" fontId="22" fillId="0" borderId="2" xfId="0" applyNumberFormat="1" applyFont="1" applyBorder="1" applyAlignment="1">
      <alignment horizontal="center"/>
    </xf>
    <xf numFmtId="0" fontId="24" fillId="0" borderId="1" xfId="0" quotePrefix="1"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4" fontId="24" fillId="0" borderId="2" xfId="0" applyNumberFormat="1" applyFont="1" applyBorder="1" applyAlignment="1">
      <alignment horizontal="left"/>
    </xf>
    <xf numFmtId="0" fontId="22" fillId="0" borderId="1" xfId="0" quotePrefix="1" applyFont="1" applyBorder="1" applyAlignment="1" applyProtection="1">
      <alignment horizontal="center" vertical="center"/>
      <protection locked="0"/>
    </xf>
    <xf numFmtId="0" fontId="22" fillId="0" borderId="2" xfId="0" applyFont="1" applyBorder="1" applyAlignment="1">
      <alignment horizontal="center" vertical="center"/>
    </xf>
    <xf numFmtId="0" fontId="22" fillId="0" borderId="2" xfId="0" applyFont="1" applyBorder="1" applyAlignment="1">
      <alignment horizontal="left"/>
    </xf>
    <xf numFmtId="166" fontId="22" fillId="0" borderId="2" xfId="3" applyNumberFormat="1" applyFont="1" applyBorder="1" applyAlignment="1">
      <alignment horizontal="center"/>
    </xf>
    <xf numFmtId="0" fontId="22" fillId="0" borderId="2" xfId="0" applyFont="1" applyBorder="1"/>
    <xf numFmtId="166" fontId="22" fillId="0" borderId="2" xfId="0" applyNumberFormat="1" applyFont="1" applyBorder="1" applyAlignment="1">
      <alignment horizontal="center"/>
    </xf>
    <xf numFmtId="4" fontId="22" fillId="0" borderId="2" xfId="0" applyNumberFormat="1" applyFont="1" applyBorder="1" applyAlignment="1" applyProtection="1">
      <alignment horizontal="center" vertical="center"/>
      <protection locked="0"/>
    </xf>
    <xf numFmtId="4" fontId="22" fillId="0" borderId="1" xfId="0" applyNumberFormat="1" applyFont="1" applyBorder="1" applyAlignment="1" applyProtection="1">
      <alignment horizontal="left"/>
      <protection locked="0"/>
    </xf>
    <xf numFmtId="4" fontId="24" fillId="0" borderId="2" xfId="0" applyNumberFormat="1" applyFont="1" applyBorder="1" applyAlignment="1" applyProtection="1">
      <alignment horizontal="left"/>
      <protection locked="0"/>
    </xf>
    <xf numFmtId="4" fontId="22" fillId="0" borderId="2" xfId="0" applyNumberFormat="1" applyFont="1" applyBorder="1" applyAlignment="1" applyProtection="1">
      <alignment horizontal="left"/>
      <protection locked="0"/>
    </xf>
    <xf numFmtId="4" fontId="22" fillId="0" borderId="4" xfId="0" applyNumberFormat="1" applyFont="1" applyBorder="1" applyAlignment="1" applyProtection="1">
      <alignment horizontal="left"/>
      <protection locked="0"/>
    </xf>
    <xf numFmtId="164" fontId="24" fillId="0" borderId="2" xfId="0" applyNumberFormat="1" applyFont="1" applyBorder="1" applyAlignment="1">
      <alignment horizontal="left"/>
    </xf>
    <xf numFmtId="4" fontId="22" fillId="0" borderId="2" xfId="0" applyNumberFormat="1" applyFont="1" applyBorder="1" applyAlignment="1">
      <alignment horizontal="center"/>
    </xf>
    <xf numFmtId="164" fontId="24" fillId="0" borderId="2" xfId="0" quotePrefix="1" applyNumberFormat="1" applyFont="1" applyBorder="1" applyAlignment="1" applyProtection="1">
      <alignment horizontal="center" vertical="center"/>
      <protection locked="0"/>
    </xf>
    <xf numFmtId="164" fontId="22" fillId="0" borderId="2" xfId="0" applyNumberFormat="1" applyFont="1" applyBorder="1" applyAlignment="1" applyProtection="1">
      <alignment horizontal="left"/>
      <protection locked="0"/>
    </xf>
    <xf numFmtId="164" fontId="22" fillId="0" borderId="2" xfId="0" applyNumberFormat="1" applyFont="1" applyBorder="1" applyAlignment="1" applyProtection="1">
      <alignment horizontal="center" vertical="center"/>
      <protection locked="0"/>
    </xf>
    <xf numFmtId="164" fontId="22" fillId="0" borderId="2" xfId="0" quotePrefix="1" applyNumberFormat="1" applyFont="1" applyBorder="1" applyAlignment="1">
      <alignment horizontal="left"/>
    </xf>
    <xf numFmtId="164" fontId="22" fillId="0" borderId="2" xfId="0" quotePrefix="1" applyNumberFormat="1" applyFont="1" applyBorder="1" applyAlignment="1" applyProtection="1">
      <alignment horizontal="left"/>
      <protection locked="0"/>
    </xf>
    <xf numFmtId="164" fontId="22" fillId="0" borderId="2" xfId="0" applyNumberFormat="1" applyFont="1" applyBorder="1" applyAlignment="1">
      <alignment horizontal="center" vertical="center"/>
    </xf>
    <xf numFmtId="164" fontId="22" fillId="0" borderId="2" xfId="0" applyNumberFormat="1" applyFont="1" applyBorder="1" applyAlignment="1">
      <alignment horizontal="left"/>
    </xf>
    <xf numFmtId="164" fontId="22" fillId="0" borderId="2" xfId="0" quotePrefix="1" applyNumberFormat="1" applyFont="1" applyBorder="1" applyAlignment="1" applyProtection="1">
      <alignment horizontal="center" vertical="center"/>
      <protection locked="0"/>
    </xf>
    <xf numFmtId="164" fontId="24" fillId="0" borderId="2" xfId="0" applyNumberFormat="1" applyFont="1" applyBorder="1" applyAlignment="1" applyProtection="1">
      <alignment horizontal="left"/>
      <protection locked="0"/>
    </xf>
    <xf numFmtId="0" fontId="22" fillId="0" borderId="2" xfId="0" quotePrefix="1" applyFont="1" applyBorder="1"/>
    <xf numFmtId="0" fontId="31" fillId="0" borderId="2" xfId="0" applyFont="1" applyBorder="1"/>
    <xf numFmtId="49" fontId="22" fillId="0" borderId="2" xfId="0" applyNumberFormat="1" applyFont="1" applyBorder="1" applyAlignment="1" applyProtection="1">
      <alignment horizontal="center" vertical="center"/>
      <protection locked="0"/>
    </xf>
    <xf numFmtId="164" fontId="22" fillId="0" borderId="2" xfId="0" quotePrefix="1" applyNumberFormat="1" applyFont="1" applyBorder="1" applyAlignment="1">
      <alignment horizontal="center" vertical="center"/>
    </xf>
    <xf numFmtId="4" fontId="22" fillId="0" borderId="4" xfId="0" applyNumberFormat="1" applyFont="1" applyBorder="1" applyAlignment="1">
      <alignment horizontal="center"/>
    </xf>
    <xf numFmtId="49" fontId="24" fillId="0" borderId="2" xfId="0" applyNumberFormat="1" applyFont="1" applyBorder="1" applyAlignment="1" applyProtection="1">
      <alignment horizontal="left"/>
      <protection locked="0"/>
    </xf>
    <xf numFmtId="49" fontId="22" fillId="0" borderId="2" xfId="0" applyNumberFormat="1" applyFont="1" applyBorder="1" applyAlignment="1" applyProtection="1">
      <alignment horizontal="left"/>
      <protection locked="0"/>
    </xf>
    <xf numFmtId="49" fontId="24" fillId="0" borderId="2" xfId="0" applyNumberFormat="1" applyFont="1" applyBorder="1"/>
    <xf numFmtId="49" fontId="22" fillId="0" borderId="2" xfId="0" quotePrefix="1" applyNumberFormat="1" applyFont="1" applyBorder="1"/>
    <xf numFmtId="43" fontId="22" fillId="0" borderId="0" xfId="1" applyFont="1"/>
    <xf numFmtId="49" fontId="22" fillId="0" borderId="2" xfId="0" applyNumberFormat="1" applyFont="1" applyBorder="1"/>
    <xf numFmtId="164" fontId="22" fillId="0" borderId="1" xfId="0" applyNumberFormat="1" applyFont="1" applyBorder="1" applyAlignment="1" applyProtection="1">
      <alignment horizontal="center" vertical="center"/>
      <protection locked="0"/>
    </xf>
    <xf numFmtId="4" fontId="22" fillId="0" borderId="0" xfId="0" applyNumberFormat="1" applyFont="1" applyAlignment="1">
      <alignment horizontal="right"/>
    </xf>
    <xf numFmtId="4" fontId="22" fillId="0" borderId="4" xfId="0" applyNumberFormat="1" applyFont="1" applyBorder="1"/>
    <xf numFmtId="4" fontId="22" fillId="0" borderId="7" xfId="0" applyNumberFormat="1" applyFont="1" applyBorder="1" applyAlignment="1">
      <alignment horizontal="center"/>
    </xf>
    <xf numFmtId="0" fontId="22" fillId="0" borderId="4" xfId="6" applyFont="1" applyBorder="1" applyAlignment="1">
      <alignment horizontal="center" vertical="center"/>
    </xf>
    <xf numFmtId="164" fontId="24" fillId="0" borderId="4" xfId="0" applyNumberFormat="1" applyFont="1" applyBorder="1" applyAlignment="1">
      <alignment horizontal="left"/>
    </xf>
    <xf numFmtId="0" fontId="22" fillId="0" borderId="6" xfId="6" applyFont="1" applyBorder="1" applyAlignment="1">
      <alignment horizontal="center" vertical="center"/>
    </xf>
    <xf numFmtId="166" fontId="32" fillId="0" borderId="1" xfId="0" applyNumberFormat="1" applyFont="1" applyBorder="1" applyAlignment="1">
      <alignment horizontal="center" vertical="center"/>
    </xf>
    <xf numFmtId="166" fontId="32" fillId="0" borderId="4" xfId="7" applyNumberFormat="1" applyFont="1" applyFill="1" applyBorder="1" applyAlignment="1" applyProtection="1">
      <alignment horizontal="right" vertical="center"/>
      <protection locked="0"/>
    </xf>
    <xf numFmtId="49" fontId="33" fillId="0" borderId="4" xfId="0" applyNumberFormat="1" applyFont="1" applyBorder="1" applyAlignment="1">
      <alignment horizontal="center" vertical="distributed"/>
    </xf>
    <xf numFmtId="49" fontId="22" fillId="0" borderId="1" xfId="6" applyNumberFormat="1" applyFont="1" applyBorder="1" applyAlignment="1">
      <alignment horizontal="justify"/>
    </xf>
    <xf numFmtId="1" fontId="32" fillId="0" borderId="1" xfId="0" applyNumberFormat="1" applyFont="1" applyBorder="1" applyAlignment="1" applyProtection="1">
      <alignment horizontal="center" vertical="center"/>
      <protection locked="0"/>
    </xf>
    <xf numFmtId="172" fontId="32" fillId="0" borderId="1" xfId="3" applyNumberFormat="1" applyFont="1" applyBorder="1" applyAlignment="1">
      <alignment horizontal="center" vertical="center"/>
    </xf>
    <xf numFmtId="49" fontId="32" fillId="0" borderId="27" xfId="0" applyNumberFormat="1" applyFont="1" applyBorder="1" applyAlignment="1">
      <alignment horizontal="center"/>
    </xf>
    <xf numFmtId="166" fontId="22" fillId="0" borderId="1" xfId="0" applyNumberFormat="1" applyFont="1" applyBorder="1" applyAlignment="1">
      <alignment horizontal="center"/>
    </xf>
    <xf numFmtId="166" fontId="32" fillId="0" borderId="4" xfId="3" applyNumberFormat="1" applyFont="1" applyFill="1" applyBorder="1" applyAlignment="1" applyProtection="1">
      <alignment horizontal="right" vertical="center"/>
      <protection locked="0"/>
    </xf>
    <xf numFmtId="1" fontId="22" fillId="0" borderId="4" xfId="0" applyNumberFormat="1" applyFont="1" applyBorder="1" applyAlignment="1">
      <alignment horizontal="center" vertical="center"/>
    </xf>
    <xf numFmtId="0" fontId="22" fillId="0" borderId="0" xfId="0" applyFont="1" applyAlignment="1">
      <alignment wrapText="1"/>
    </xf>
    <xf numFmtId="164" fontId="24" fillId="0" borderId="1" xfId="0" applyNumberFormat="1" applyFont="1" applyBorder="1" applyAlignment="1">
      <alignment horizontal="left" wrapText="1"/>
    </xf>
    <xf numFmtId="1" fontId="22" fillId="0" borderId="7" xfId="0" applyNumberFormat="1" applyFont="1" applyBorder="1" applyAlignment="1">
      <alignment horizontal="center" wrapText="1"/>
    </xf>
    <xf numFmtId="0" fontId="24" fillId="0" borderId="1" xfId="0" applyFont="1" applyBorder="1" applyAlignment="1">
      <alignment horizontal="left" wrapText="1"/>
    </xf>
    <xf numFmtId="0" fontId="22" fillId="0" borderId="1" xfId="0" applyFont="1" applyBorder="1" applyAlignment="1">
      <alignment horizontal="left" wrapText="1"/>
    </xf>
    <xf numFmtId="0" fontId="24" fillId="0" borderId="1" xfId="0" applyFont="1" applyBorder="1" applyAlignment="1" applyProtection="1">
      <alignment horizontal="left" wrapText="1"/>
      <protection locked="0"/>
    </xf>
    <xf numFmtId="0" fontId="22" fillId="0" borderId="1" xfId="0" applyFont="1" applyBorder="1" applyAlignment="1" applyProtection="1">
      <alignment horizontal="left" wrapText="1"/>
      <protection locked="0"/>
    </xf>
    <xf numFmtId="49" fontId="22" fillId="0" borderId="2" xfId="0" applyNumberFormat="1" applyFont="1" applyBorder="1" applyAlignment="1">
      <alignment horizontal="justify" wrapText="1"/>
    </xf>
    <xf numFmtId="1" fontId="22" fillId="0" borderId="4" xfId="0" applyNumberFormat="1" applyFont="1" applyBorder="1" applyAlignment="1">
      <alignment horizontal="center" wrapText="1"/>
    </xf>
    <xf numFmtId="164" fontId="22" fillId="0" borderId="1" xfId="0" applyNumberFormat="1" applyFont="1" applyBorder="1" applyAlignment="1" applyProtection="1">
      <alignment horizontal="left" wrapText="1"/>
      <protection locked="0"/>
    </xf>
    <xf numFmtId="49" fontId="22" fillId="0" borderId="2" xfId="0" applyNumberFormat="1" applyFont="1" applyBorder="1" applyAlignment="1">
      <alignment horizontal="justify" vertical="justify"/>
    </xf>
    <xf numFmtId="164" fontId="22" fillId="0" borderId="1" xfId="0" applyNumberFormat="1" applyFont="1" applyBorder="1" applyAlignment="1">
      <alignment horizontal="left" wrapText="1"/>
    </xf>
    <xf numFmtId="0" fontId="24" fillId="0" borderId="4" xfId="0" applyFont="1" applyBorder="1" applyAlignment="1">
      <alignment wrapText="1"/>
    </xf>
    <xf numFmtId="164" fontId="24" fillId="0" borderId="4" xfId="0" applyNumberFormat="1" applyFont="1" applyBorder="1" applyAlignment="1">
      <alignment horizontal="left" wrapText="1"/>
    </xf>
    <xf numFmtId="164" fontId="22" fillId="0" borderId="4" xfId="0" applyNumberFormat="1" applyFont="1" applyBorder="1" applyAlignment="1">
      <alignment horizontal="left" wrapText="1"/>
    </xf>
    <xf numFmtId="0" fontId="24" fillId="0" borderId="4" xfId="0" applyFont="1" applyBorder="1" applyAlignment="1">
      <alignment horizontal="left" wrapText="1"/>
    </xf>
    <xf numFmtId="164" fontId="22" fillId="0" borderId="4" xfId="0" applyNumberFormat="1" applyFont="1" applyBorder="1" applyAlignment="1" applyProtection="1">
      <alignment horizontal="left" wrapText="1"/>
      <protection locked="0"/>
    </xf>
    <xf numFmtId="164" fontId="22" fillId="0" borderId="9" xfId="0" applyNumberFormat="1" applyFont="1" applyBorder="1" applyAlignment="1" applyProtection="1">
      <alignment horizontal="left" wrapText="1"/>
      <protection locked="0"/>
    </xf>
    <xf numFmtId="164" fontId="22" fillId="0" borderId="9" xfId="0" applyNumberFormat="1" applyFont="1" applyBorder="1" applyAlignment="1">
      <alignment horizontal="left" wrapText="1"/>
    </xf>
    <xf numFmtId="49" fontId="22" fillId="0" borderId="0" xfId="0" applyNumberFormat="1" applyFont="1" applyAlignment="1">
      <alignment horizontal="left" wrapText="1"/>
    </xf>
    <xf numFmtId="1" fontId="22" fillId="0" borderId="0" xfId="0" applyNumberFormat="1" applyFont="1" applyAlignment="1">
      <alignment horizontal="center" wrapText="1"/>
    </xf>
    <xf numFmtId="43" fontId="22" fillId="0" borderId="0" xfId="1" applyFont="1" applyAlignment="1" applyProtection="1">
      <alignment horizontal="center" wrapText="1"/>
      <protection locked="0"/>
    </xf>
    <xf numFmtId="164" fontId="22" fillId="0" borderId="0" xfId="0" applyNumberFormat="1" applyFont="1" applyAlignment="1">
      <alignment horizontal="left" wrapText="1"/>
    </xf>
    <xf numFmtId="0" fontId="24" fillId="0" borderId="0" xfId="0" applyFont="1" applyAlignment="1">
      <alignment horizontal="left" wrapText="1"/>
    </xf>
    <xf numFmtId="164" fontId="22" fillId="0" borderId="0" xfId="0" applyNumberFormat="1" applyFont="1" applyAlignment="1" applyProtection="1">
      <alignment horizontal="left" wrapText="1"/>
      <protection locked="0"/>
    </xf>
    <xf numFmtId="49" fontId="22" fillId="0" borderId="0" xfId="0" applyNumberFormat="1" applyFont="1" applyAlignment="1">
      <alignment wrapText="1"/>
    </xf>
    <xf numFmtId="49" fontId="24" fillId="0" borderId="0" xfId="0" applyNumberFormat="1" applyFont="1" applyAlignment="1">
      <alignment wrapText="1"/>
    </xf>
    <xf numFmtId="43" fontId="22" fillId="0" borderId="0" xfId="1" applyFont="1" applyAlignment="1">
      <alignment horizontal="center" wrapText="1"/>
    </xf>
    <xf numFmtId="166" fontId="22" fillId="0" borderId="7" xfId="0" applyNumberFormat="1" applyFont="1" applyBorder="1" applyAlignment="1">
      <alignment horizontal="center" wrapText="1"/>
    </xf>
    <xf numFmtId="166" fontId="22" fillId="0" borderId="4" xfId="0" applyNumberFormat="1" applyFont="1" applyBorder="1" applyAlignment="1">
      <alignment horizontal="center" wrapText="1"/>
    </xf>
    <xf numFmtId="166" fontId="1" fillId="0" borderId="0" xfId="0" applyNumberFormat="1" applyFont="1"/>
    <xf numFmtId="0" fontId="22" fillId="0" borderId="2" xfId="0" quotePrefix="1" applyFont="1" applyBorder="1" applyAlignment="1">
      <alignment horizontal="left"/>
    </xf>
    <xf numFmtId="168" fontId="8" fillId="0" borderId="8" xfId="0" applyNumberFormat="1" applyFont="1" applyBorder="1"/>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8" fillId="0" borderId="8" xfId="0" applyFont="1" applyBorder="1"/>
    <xf numFmtId="0" fontId="2" fillId="0" borderId="15" xfId="0" applyFont="1" applyBorder="1"/>
    <xf numFmtId="0" fontId="2" fillId="0" borderId="6" xfId="0" applyFont="1" applyBorder="1"/>
    <xf numFmtId="0" fontId="9" fillId="0" borderId="24" xfId="0" applyFont="1" applyBorder="1" applyAlignment="1" applyProtection="1">
      <alignment horizontal="right"/>
      <protection locked="0"/>
    </xf>
    <xf numFmtId="2" fontId="8" fillId="0" borderId="6" xfId="0" applyNumberFormat="1" applyFont="1" applyBorder="1" applyAlignment="1">
      <alignment horizontal="center"/>
    </xf>
    <xf numFmtId="0" fontId="8" fillId="0" borderId="6" xfId="0" applyFont="1" applyBorder="1" applyAlignment="1">
      <alignment horizontal="center"/>
    </xf>
    <xf numFmtId="0" fontId="2" fillId="0" borderId="24" xfId="0" applyFont="1" applyBorder="1"/>
    <xf numFmtId="0" fontId="10" fillId="0" borderId="6" xfId="0" applyFont="1" applyBorder="1" applyAlignment="1">
      <alignment horizontal="center"/>
    </xf>
    <xf numFmtId="0" fontId="4" fillId="0" borderId="24" xfId="0" applyFont="1" applyBorder="1"/>
    <xf numFmtId="49" fontId="11" fillId="0" borderId="5" xfId="0" applyNumberFormat="1" applyFont="1" applyBorder="1" applyAlignment="1">
      <alignment horizontal="center" vertical="center"/>
    </xf>
    <xf numFmtId="167" fontId="24" fillId="0" borderId="12" xfId="0" applyNumberFormat="1" applyFont="1" applyBorder="1" applyAlignment="1">
      <alignment horizontal="center" vertical="center" wrapText="1"/>
    </xf>
    <xf numFmtId="167" fontId="24" fillId="0" borderId="5" xfId="0" applyNumberFormat="1" applyFont="1" applyBorder="1" applyAlignment="1">
      <alignment horizontal="center" vertical="center" wrapText="1"/>
    </xf>
    <xf numFmtId="0" fontId="27" fillId="0" borderId="6" xfId="0" applyFont="1" applyBorder="1" applyAlignment="1">
      <alignment wrapText="1"/>
    </xf>
    <xf numFmtId="0" fontId="21" fillId="0" borderId="6" xfId="0" applyFont="1" applyBorder="1" applyAlignment="1">
      <alignment wrapText="1"/>
    </xf>
    <xf numFmtId="0" fontId="27" fillId="0" borderId="15" xfId="0" applyFont="1" applyBorder="1" applyAlignment="1">
      <alignment wrapText="1"/>
    </xf>
    <xf numFmtId="0" fontId="21" fillId="0" borderId="6" xfId="0" applyFont="1" applyBorder="1" applyAlignment="1">
      <alignment horizontal="left" wrapText="1"/>
    </xf>
    <xf numFmtId="0" fontId="21" fillId="0" borderId="0" xfId="0" applyFont="1" applyAlignment="1">
      <alignment wrapText="1"/>
    </xf>
    <xf numFmtId="0" fontId="22" fillId="0" borderId="4" xfId="0" quotePrefix="1" applyFont="1" applyBorder="1" applyAlignment="1">
      <alignment wrapText="1"/>
    </xf>
    <xf numFmtId="0" fontId="12" fillId="0" borderId="15" xfId="0" applyFont="1" applyBorder="1" applyAlignment="1">
      <alignment horizontal="center" vertical="center"/>
    </xf>
    <xf numFmtId="49" fontId="16" fillId="0" borderId="16" xfId="0" applyNumberFormat="1" applyFont="1" applyBorder="1" applyAlignment="1">
      <alignment horizontal="center" vertical="center"/>
    </xf>
    <xf numFmtId="49" fontId="12" fillId="0" borderId="6" xfId="0" applyNumberFormat="1" applyFont="1" applyBorder="1" applyAlignment="1">
      <alignment horizontal="center" vertical="center"/>
    </xf>
    <xf numFmtId="49" fontId="12" fillId="0" borderId="0" xfId="0" applyNumberFormat="1" applyFont="1" applyAlignment="1">
      <alignment horizontal="center" vertical="center"/>
    </xf>
    <xf numFmtId="49" fontId="11" fillId="0" borderId="0" xfId="0" applyNumberFormat="1" applyFont="1" applyAlignment="1" applyProtection="1">
      <alignment horizontal="right"/>
      <protection locked="0"/>
    </xf>
    <xf numFmtId="49" fontId="11" fillId="0" borderId="24" xfId="0" applyNumberFormat="1" applyFont="1" applyBorder="1" applyAlignment="1" applyProtection="1">
      <alignment horizontal="right"/>
      <protection locked="0"/>
    </xf>
    <xf numFmtId="49" fontId="12" fillId="0" borderId="29" xfId="0" applyNumberFormat="1" applyFont="1" applyBorder="1" applyAlignment="1" applyProtection="1">
      <alignment horizontal="center" vertical="center"/>
      <protection locked="0"/>
    </xf>
    <xf numFmtId="43" fontId="12" fillId="0" borderId="30" xfId="1" applyFont="1" applyBorder="1" applyAlignment="1" applyProtection="1">
      <alignment horizontal="right"/>
      <protection locked="0"/>
    </xf>
    <xf numFmtId="49" fontId="15" fillId="0" borderId="0" xfId="0" applyNumberFormat="1" applyFont="1" applyAlignment="1">
      <alignment vertical="top" wrapText="1"/>
    </xf>
    <xf numFmtId="43" fontId="12" fillId="0" borderId="9" xfId="1" applyFont="1" applyBorder="1" applyAlignment="1" applyProtection="1">
      <alignment horizontal="right"/>
      <protection locked="0"/>
    </xf>
    <xf numFmtId="49" fontId="12" fillId="0" borderId="6" xfId="0" applyNumberFormat="1" applyFont="1" applyBorder="1" applyAlignment="1" applyProtection="1">
      <alignment horizontal="center" vertical="center"/>
      <protection locked="0"/>
    </xf>
    <xf numFmtId="166" fontId="12" fillId="0" borderId="9" xfId="1" applyNumberFormat="1" applyFont="1" applyBorder="1" applyAlignment="1" applyProtection="1">
      <alignment horizontal="right"/>
      <protection locked="0"/>
    </xf>
    <xf numFmtId="166" fontId="12" fillId="0" borderId="9" xfId="3" applyNumberFormat="1" applyFont="1" applyBorder="1" applyAlignment="1" applyProtection="1">
      <alignment horizontal="right"/>
      <protection locked="0"/>
    </xf>
    <xf numFmtId="49" fontId="12" fillId="0" borderId="27" xfId="0" applyNumberFormat="1" applyFont="1" applyBorder="1" applyAlignment="1">
      <alignment horizontal="center" vertical="center"/>
    </xf>
    <xf numFmtId="49" fontId="16" fillId="0" borderId="6" xfId="0" applyNumberFormat="1" applyFont="1" applyBorder="1"/>
    <xf numFmtId="49" fontId="12" fillId="0" borderId="11" xfId="0" applyNumberFormat="1" applyFont="1" applyBorder="1" applyAlignment="1">
      <alignment horizontal="center" vertical="center"/>
    </xf>
    <xf numFmtId="49" fontId="12" fillId="0" borderId="3" xfId="0" applyNumberFormat="1" applyFont="1" applyBorder="1" applyAlignment="1">
      <alignment horizontal="center" vertical="center"/>
    </xf>
    <xf numFmtId="49" fontId="11" fillId="0" borderId="3" xfId="0" applyNumberFormat="1" applyFont="1" applyBorder="1" applyAlignment="1" applyProtection="1">
      <alignment horizontal="left"/>
      <protection locked="0"/>
    </xf>
    <xf numFmtId="166" fontId="12" fillId="0" borderId="31" xfId="1" applyNumberFormat="1" applyFont="1" applyBorder="1" applyAlignment="1" applyProtection="1">
      <alignment horizontal="right"/>
      <protection locked="0"/>
    </xf>
    <xf numFmtId="0" fontId="22" fillId="0" borderId="15" xfId="0" applyFont="1" applyBorder="1" applyAlignment="1">
      <alignment horizontal="center" vertical="center"/>
    </xf>
    <xf numFmtId="49" fontId="23" fillId="0" borderId="16" xfId="0" applyNumberFormat="1" applyFont="1" applyBorder="1" applyAlignment="1">
      <alignment horizontal="center" vertical="center"/>
    </xf>
    <xf numFmtId="49" fontId="22" fillId="0" borderId="6" xfId="0" applyNumberFormat="1" applyFont="1" applyBorder="1" applyAlignment="1">
      <alignment horizontal="center" vertical="center"/>
    </xf>
    <xf numFmtId="49" fontId="22" fillId="0" borderId="0" xfId="0" applyNumberFormat="1" applyFont="1" applyAlignment="1">
      <alignment horizontal="center" vertical="center"/>
    </xf>
    <xf numFmtId="49" fontId="24" fillId="0" borderId="0" xfId="0" applyNumberFormat="1" applyFont="1" applyAlignment="1" applyProtection="1">
      <alignment horizontal="right"/>
      <protection locked="0"/>
    </xf>
    <xf numFmtId="49" fontId="24" fillId="0" borderId="24" xfId="0" applyNumberFormat="1" applyFont="1" applyBorder="1" applyAlignment="1" applyProtection="1">
      <alignment horizontal="right"/>
      <protection locked="0"/>
    </xf>
    <xf numFmtId="49" fontId="22" fillId="0" borderId="29" xfId="0" applyNumberFormat="1" applyFont="1" applyBorder="1" applyAlignment="1">
      <alignment horizontal="center" vertical="center"/>
    </xf>
    <xf numFmtId="43" fontId="22" fillId="0" borderId="32" xfId="1" applyFont="1" applyBorder="1" applyAlignment="1">
      <alignment horizontal="center"/>
    </xf>
    <xf numFmtId="43" fontId="22" fillId="0" borderId="9" xfId="1" applyFont="1" applyBorder="1" applyAlignment="1">
      <alignment horizontal="center"/>
    </xf>
    <xf numFmtId="49" fontId="22" fillId="0" borderId="29" xfId="0" applyNumberFormat="1" applyFont="1" applyBorder="1" applyAlignment="1" applyProtection="1">
      <alignment horizontal="center" vertical="center"/>
      <protection locked="0"/>
    </xf>
    <xf numFmtId="43" fontId="22" fillId="0" borderId="30" xfId="1" applyFont="1" applyBorder="1" applyAlignment="1" applyProtection="1">
      <alignment horizontal="right"/>
      <protection locked="0"/>
    </xf>
    <xf numFmtId="49" fontId="25" fillId="0" borderId="0" xfId="0" applyNumberFormat="1" applyFont="1" applyAlignment="1">
      <alignment vertical="top" wrapText="1"/>
    </xf>
    <xf numFmtId="43" fontId="22" fillId="0" borderId="9" xfId="1" applyFont="1" applyBorder="1" applyAlignment="1" applyProtection="1">
      <alignment horizontal="right"/>
      <protection locked="0"/>
    </xf>
    <xf numFmtId="49" fontId="22" fillId="0" borderId="6" xfId="0" applyNumberFormat="1" applyFont="1" applyBorder="1" applyAlignment="1" applyProtection="1">
      <alignment horizontal="center" vertical="center"/>
      <protection locked="0"/>
    </xf>
    <xf numFmtId="49" fontId="22" fillId="0" borderId="27" xfId="0" applyNumberFormat="1" applyFont="1" applyBorder="1" applyAlignment="1">
      <alignment horizontal="center" vertical="center"/>
    </xf>
    <xf numFmtId="49" fontId="21" fillId="0" borderId="27" xfId="0" applyNumberFormat="1" applyFont="1" applyBorder="1" applyAlignment="1">
      <alignment horizontal="center" vertical="center"/>
    </xf>
    <xf numFmtId="43" fontId="22" fillId="0" borderId="9" xfId="1" applyFont="1" applyBorder="1" applyAlignment="1">
      <alignment horizontal="right"/>
    </xf>
    <xf numFmtId="43" fontId="22" fillId="0" borderId="9" xfId="1" applyFont="1" applyFill="1" applyBorder="1" applyAlignment="1">
      <alignment horizontal="right"/>
    </xf>
    <xf numFmtId="43" fontId="29" fillId="0" borderId="24" xfId="0" applyNumberFormat="1" applyFont="1" applyBorder="1" applyAlignment="1">
      <alignment horizontal="right"/>
    </xf>
    <xf numFmtId="43" fontId="22" fillId="0" borderId="24" xfId="1" applyFont="1" applyBorder="1" applyAlignment="1">
      <alignment horizontal="right"/>
    </xf>
    <xf numFmtId="49" fontId="23" fillId="0" borderId="24" xfId="0" applyNumberFormat="1" applyFont="1" applyBorder="1"/>
    <xf numFmtId="43" fontId="21" fillId="0" borderId="9" xfId="1" applyFont="1" applyBorder="1" applyProtection="1">
      <protection locked="0"/>
    </xf>
    <xf numFmtId="43" fontId="23" fillId="0" borderId="24" xfId="1" applyFont="1" applyBorder="1"/>
    <xf numFmtId="49" fontId="22" fillId="0" borderId="11" xfId="0" applyNumberFormat="1" applyFont="1" applyBorder="1" applyAlignment="1">
      <alignment horizontal="center" vertical="center"/>
    </xf>
    <xf numFmtId="43" fontId="22" fillId="0" borderId="31" xfId="1" applyFont="1" applyBorder="1" applyAlignment="1" applyProtection="1">
      <alignment horizontal="right"/>
      <protection locked="0"/>
    </xf>
    <xf numFmtId="4" fontId="24" fillId="0" borderId="32" xfId="0" applyNumberFormat="1" applyFont="1" applyBorder="1" applyAlignment="1">
      <alignment horizontal="center"/>
    </xf>
    <xf numFmtId="4" fontId="24" fillId="0" borderId="33" xfId="0" applyNumberFormat="1" applyFont="1" applyBorder="1" applyAlignment="1">
      <alignment horizontal="center"/>
    </xf>
    <xf numFmtId="166" fontId="22" fillId="0" borderId="9" xfId="1" applyNumberFormat="1" applyFont="1" applyBorder="1" applyAlignment="1" applyProtection="1">
      <alignment horizontal="right"/>
      <protection locked="0"/>
    </xf>
    <xf numFmtId="166" fontId="22" fillId="0" borderId="9" xfId="1" applyNumberFormat="1" applyFont="1" applyBorder="1" applyAlignment="1">
      <alignment horizontal="right"/>
    </xf>
    <xf numFmtId="49" fontId="22" fillId="0" borderId="0" xfId="0" applyNumberFormat="1" applyFont="1" applyAlignment="1">
      <alignment horizontal="justify"/>
    </xf>
    <xf numFmtId="166" fontId="22" fillId="0" borderId="9" xfId="0" applyNumberFormat="1" applyFont="1" applyBorder="1" applyAlignment="1">
      <alignment horizontal="right"/>
    </xf>
    <xf numFmtId="49" fontId="24" fillId="0" borderId="0" xfId="0" applyNumberFormat="1" applyFont="1" applyAlignment="1">
      <alignment horizontal="center" vertical="center" wrapText="1"/>
    </xf>
    <xf numFmtId="166" fontId="22" fillId="0" borderId="0" xfId="0" applyNumberFormat="1" applyFont="1" applyAlignment="1">
      <alignment horizontal="center"/>
    </xf>
    <xf numFmtId="166" fontId="22" fillId="0" borderId="4" xfId="0" applyNumberFormat="1" applyFont="1" applyBorder="1" applyAlignment="1">
      <alignment horizontal="right"/>
    </xf>
    <xf numFmtId="49" fontId="24" fillId="0" borderId="0" xfId="0" applyNumberFormat="1" applyFont="1" applyAlignment="1">
      <alignment horizontal="center" vertical="center"/>
    </xf>
    <xf numFmtId="0" fontId="24" fillId="0" borderId="0" xfId="0" applyFont="1" applyAlignment="1">
      <alignment horizontal="center" vertical="center"/>
    </xf>
    <xf numFmtId="166" fontId="22" fillId="0" borderId="4" xfId="1" applyNumberFormat="1" applyFont="1" applyBorder="1" applyAlignment="1">
      <alignment horizontal="right"/>
    </xf>
    <xf numFmtId="0" fontId="22" fillId="0" borderId="0" xfId="0" quotePrefix="1" applyFont="1" applyAlignment="1">
      <alignment horizontal="center" vertical="center"/>
    </xf>
    <xf numFmtId="166" fontId="22" fillId="0" borderId="31" xfId="0" applyNumberFormat="1" applyFont="1" applyBorder="1" applyAlignment="1" applyProtection="1">
      <alignment horizontal="right"/>
      <protection locked="0"/>
    </xf>
    <xf numFmtId="0" fontId="22" fillId="0" borderId="6" xfId="0" quotePrefix="1" applyFont="1" applyBorder="1" applyAlignment="1">
      <alignment horizontal="center" vertical="center"/>
    </xf>
    <xf numFmtId="166" fontId="22" fillId="0" borderId="9" xfId="3" applyNumberFormat="1" applyFont="1" applyBorder="1" applyAlignment="1" applyProtection="1">
      <alignment horizontal="right"/>
      <protection locked="0"/>
    </xf>
    <xf numFmtId="4" fontId="22" fillId="0" borderId="24" xfId="0" applyNumberFormat="1" applyFont="1" applyBorder="1" applyAlignment="1">
      <alignment horizontal="right"/>
    </xf>
    <xf numFmtId="4" fontId="22" fillId="0" borderId="27" xfId="0" applyNumberFormat="1" applyFont="1" applyBorder="1" applyAlignment="1" applyProtection="1">
      <alignment horizontal="center" vertical="center"/>
      <protection locked="0"/>
    </xf>
    <xf numFmtId="4" fontId="22" fillId="0" borderId="4" xfId="0" applyNumberFormat="1" applyFont="1" applyBorder="1" applyAlignment="1" applyProtection="1">
      <alignment horizontal="center" vertical="center"/>
      <protection locked="0"/>
    </xf>
    <xf numFmtId="4" fontId="22" fillId="0" borderId="0" xfId="0" applyNumberFormat="1" applyFont="1" applyAlignment="1" applyProtection="1">
      <alignment horizontal="center" vertical="center"/>
      <protection locked="0"/>
    </xf>
    <xf numFmtId="4" fontId="22" fillId="0" borderId="0" xfId="0" applyNumberFormat="1" applyFont="1" applyAlignment="1">
      <alignment horizontal="center"/>
    </xf>
    <xf numFmtId="4" fontId="22" fillId="0" borderId="9" xfId="0" applyNumberFormat="1" applyFont="1" applyBorder="1" applyAlignment="1">
      <alignment horizontal="right"/>
    </xf>
    <xf numFmtId="49" fontId="22" fillId="0" borderId="27" xfId="0" quotePrefix="1" applyNumberFormat="1" applyFont="1" applyBorder="1" applyAlignment="1" applyProtection="1">
      <alignment horizontal="center" vertical="center"/>
      <protection locked="0"/>
    </xf>
    <xf numFmtId="49" fontId="23" fillId="0" borderId="27" xfId="0" applyNumberFormat="1" applyFont="1" applyBorder="1" applyAlignment="1">
      <alignment horizontal="center" vertical="center"/>
    </xf>
    <xf numFmtId="49" fontId="22" fillId="0" borderId="27" xfId="0" applyNumberFormat="1" applyFont="1" applyBorder="1" applyAlignment="1" applyProtection="1">
      <alignment horizontal="center" vertical="center"/>
      <protection locked="0"/>
    </xf>
    <xf numFmtId="2" fontId="22" fillId="0" borderId="27" xfId="0" quotePrefix="1" applyNumberFormat="1" applyFont="1" applyBorder="1" applyAlignment="1">
      <alignment horizontal="center" vertical="center"/>
    </xf>
    <xf numFmtId="49" fontId="22" fillId="0" borderId="4" xfId="0" quotePrefix="1" applyNumberFormat="1" applyFont="1" applyBorder="1" applyAlignment="1" applyProtection="1">
      <alignment horizontal="center" vertical="center"/>
      <protection locked="0"/>
    </xf>
    <xf numFmtId="49" fontId="22" fillId="0" borderId="4" xfId="0" applyNumberFormat="1" applyFont="1" applyBorder="1" applyAlignment="1" applyProtection="1">
      <alignment horizontal="center" vertical="center"/>
      <protection locked="0"/>
    </xf>
    <xf numFmtId="49" fontId="30" fillId="0" borderId="4" xfId="0" quotePrefix="1" applyNumberFormat="1" applyFont="1" applyBorder="1" applyAlignment="1">
      <alignment horizontal="center" vertical="center"/>
    </xf>
    <xf numFmtId="49" fontId="22" fillId="0" borderId="4" xfId="0" quotePrefix="1" applyNumberFormat="1" applyFont="1" applyBorder="1" applyAlignment="1">
      <alignment horizontal="center" vertical="center"/>
    </xf>
    <xf numFmtId="49" fontId="22" fillId="0" borderId="6" xfId="0" quotePrefix="1" applyNumberFormat="1" applyFont="1" applyBorder="1" applyAlignment="1">
      <alignment horizontal="center" vertical="center"/>
    </xf>
    <xf numFmtId="166" fontId="22" fillId="0" borderId="24" xfId="1" applyNumberFormat="1" applyFont="1" applyBorder="1" applyAlignment="1">
      <alignment horizontal="right"/>
    </xf>
    <xf numFmtId="2" fontId="22" fillId="0" borderId="6" xfId="0" quotePrefix="1" applyNumberFormat="1" applyFont="1" applyBorder="1" applyAlignment="1">
      <alignment horizontal="center" vertical="center"/>
    </xf>
    <xf numFmtId="49" fontId="22" fillId="0" borderId="27" xfId="0" quotePrefix="1" applyNumberFormat="1" applyFont="1" applyBorder="1" applyAlignment="1">
      <alignment horizontal="center" vertical="center"/>
    </xf>
    <xf numFmtId="0" fontId="22" fillId="0" borderId="6" xfId="0" quotePrefix="1" applyFont="1" applyBorder="1" applyAlignment="1" applyProtection="1">
      <alignment horizontal="center" vertical="center"/>
      <protection locked="0"/>
    </xf>
    <xf numFmtId="0" fontId="30" fillId="0" borderId="27" xfId="0" quotePrefix="1" applyFont="1" applyBorder="1" applyAlignment="1">
      <alignment horizontal="center" vertical="center"/>
    </xf>
    <xf numFmtId="172" fontId="22" fillId="0" borderId="0" xfId="0" applyNumberFormat="1" applyFont="1" applyAlignment="1">
      <alignment horizontal="center" vertical="center"/>
    </xf>
    <xf numFmtId="172" fontId="22" fillId="0" borderId="0" xfId="3" applyNumberFormat="1" applyFont="1" applyBorder="1" applyAlignment="1">
      <alignment horizontal="center" vertical="center"/>
    </xf>
    <xf numFmtId="49" fontId="24" fillId="0" borderId="0" xfId="0" applyNumberFormat="1" applyFont="1" applyAlignment="1" applyProtection="1">
      <alignment horizontal="right" wrapText="1"/>
      <protection locked="0"/>
    </xf>
    <xf numFmtId="49" fontId="24" fillId="0" borderId="24" xfId="0" applyNumberFormat="1" applyFont="1" applyBorder="1" applyAlignment="1" applyProtection="1">
      <alignment horizontal="right" wrapText="1"/>
      <protection locked="0"/>
    </xf>
    <xf numFmtId="49" fontId="24" fillId="0" borderId="29" xfId="0" applyNumberFormat="1" applyFont="1" applyBorder="1" applyAlignment="1">
      <alignment horizontal="center" vertical="center" wrapText="1"/>
    </xf>
    <xf numFmtId="43" fontId="24" fillId="0" borderId="30" xfId="1" applyFont="1" applyBorder="1" applyAlignment="1">
      <alignment horizontal="center" vertical="center" wrapText="1"/>
    </xf>
    <xf numFmtId="49" fontId="24" fillId="0" borderId="10" xfId="0" applyNumberFormat="1" applyFont="1" applyBorder="1" applyAlignment="1">
      <alignment horizontal="center" vertical="center" wrapText="1"/>
    </xf>
    <xf numFmtId="43" fontId="24" fillId="0" borderId="33" xfId="1" applyFont="1" applyBorder="1" applyAlignment="1">
      <alignment horizontal="center" vertical="center" wrapText="1"/>
    </xf>
    <xf numFmtId="43" fontId="22" fillId="0" borderId="9" xfId="1" applyFont="1" applyBorder="1" applyAlignment="1" applyProtection="1">
      <alignment horizontal="center" wrapText="1"/>
      <protection locked="0"/>
    </xf>
    <xf numFmtId="166" fontId="22" fillId="0" borderId="9" xfId="1" applyNumberFormat="1" applyFont="1" applyBorder="1" applyAlignment="1" applyProtection="1">
      <alignment horizontal="center" wrapText="1"/>
      <protection locked="0"/>
    </xf>
    <xf numFmtId="166" fontId="22" fillId="0" borderId="0" xfId="0" applyNumberFormat="1" applyFont="1" applyAlignment="1">
      <alignment horizontal="center" wrapText="1"/>
    </xf>
    <xf numFmtId="43" fontId="22" fillId="0" borderId="9" xfId="1" applyFont="1" applyBorder="1" applyAlignment="1">
      <alignment horizontal="center" wrapText="1"/>
    </xf>
    <xf numFmtId="166" fontId="22" fillId="0" borderId="4" xfId="1" applyNumberFormat="1" applyFont="1" applyBorder="1" applyAlignment="1">
      <alignment horizontal="center" wrapText="1"/>
    </xf>
    <xf numFmtId="170" fontId="22" fillId="0" borderId="0" xfId="0" applyNumberFormat="1" applyFont="1" applyAlignment="1">
      <alignment horizontal="center" wrapText="1"/>
    </xf>
    <xf numFmtId="170" fontId="22" fillId="0" borderId="31" xfId="1" applyNumberFormat="1" applyFont="1" applyBorder="1" applyAlignment="1" applyProtection="1">
      <alignment horizontal="center" wrapText="1"/>
      <protection locked="0"/>
    </xf>
    <xf numFmtId="49" fontId="11" fillId="0" borderId="29" xfId="0" applyNumberFormat="1" applyFont="1" applyBorder="1" applyAlignment="1">
      <alignment horizontal="center" vertical="center"/>
    </xf>
    <xf numFmtId="49" fontId="11" fillId="0" borderId="5" xfId="0" applyNumberFormat="1" applyFont="1" applyBorder="1"/>
    <xf numFmtId="43" fontId="11" fillId="0" borderId="30" xfId="1" applyFont="1" applyBorder="1" applyAlignment="1">
      <alignment horizontal="center"/>
    </xf>
    <xf numFmtId="49" fontId="11" fillId="0" borderId="6" xfId="0" applyNumberFormat="1" applyFont="1" applyBorder="1" applyAlignment="1">
      <alignment horizontal="center" vertical="center"/>
    </xf>
    <xf numFmtId="49" fontId="11" fillId="0" borderId="1" xfId="0" applyNumberFormat="1" applyFont="1" applyBorder="1" applyAlignment="1">
      <alignment horizontal="center"/>
    </xf>
    <xf numFmtId="43" fontId="11" fillId="0" borderId="9" xfId="1" applyFont="1" applyBorder="1" applyAlignment="1">
      <alignment horizontal="center"/>
    </xf>
    <xf numFmtId="49" fontId="24" fillId="0" borderId="0" xfId="0" applyNumberFormat="1" applyFont="1" applyAlignment="1" applyProtection="1">
      <alignment horizontal="center" vertical="center" wrapText="1"/>
      <protection locked="0"/>
    </xf>
    <xf numFmtId="167" fontId="24" fillId="0" borderId="0" xfId="0" applyNumberFormat="1" applyFont="1" applyAlignment="1" applyProtection="1">
      <alignment horizontal="center" vertical="center" wrapText="1"/>
      <protection locked="0"/>
    </xf>
    <xf numFmtId="49" fontId="24" fillId="0" borderId="24" xfId="0" applyNumberFormat="1" applyFont="1" applyBorder="1" applyAlignment="1" applyProtection="1">
      <alignment horizontal="center" vertical="center" wrapText="1"/>
      <protection locked="0"/>
    </xf>
    <xf numFmtId="0" fontId="21" fillId="0" borderId="6" xfId="0" applyFont="1" applyBorder="1" applyAlignment="1">
      <alignment horizontal="center" vertical="center"/>
    </xf>
    <xf numFmtId="1" fontId="21" fillId="0" borderId="6" xfId="1" applyNumberFormat="1" applyFont="1" applyFill="1" applyBorder="1" applyAlignment="1">
      <alignment horizontal="center" vertical="center"/>
    </xf>
    <xf numFmtId="167" fontId="21" fillId="0" borderId="4" xfId="1" applyNumberFormat="1" applyFont="1" applyFill="1" applyBorder="1" applyAlignment="1">
      <alignment horizontal="center" vertical="center"/>
    </xf>
    <xf numFmtId="43" fontId="21" fillId="0" borderId="24" xfId="1" applyFont="1" applyFill="1" applyBorder="1" applyAlignment="1">
      <alignment horizontal="center" vertical="center"/>
    </xf>
    <xf numFmtId="166" fontId="21" fillId="0" borderId="4" xfId="3" applyNumberFormat="1" applyFont="1" applyFill="1" applyBorder="1" applyAlignment="1">
      <alignment horizontal="center" vertical="center"/>
    </xf>
    <xf numFmtId="166" fontId="21" fillId="0" borderId="24" xfId="3" applyNumberFormat="1" applyFont="1" applyFill="1" applyBorder="1" applyAlignment="1">
      <alignment horizontal="center" vertical="center"/>
    </xf>
    <xf numFmtId="2" fontId="21" fillId="0" borderId="6" xfId="1" applyNumberFormat="1" applyFont="1" applyFill="1" applyBorder="1" applyAlignment="1">
      <alignment horizontal="center" vertical="center"/>
    </xf>
    <xf numFmtId="43" fontId="22" fillId="0" borderId="31" xfId="1" applyFont="1" applyBorder="1" applyAlignment="1" applyProtection="1">
      <alignment horizontal="center" vertical="center" wrapText="1"/>
      <protection locked="0"/>
    </xf>
    <xf numFmtId="43" fontId="22" fillId="0" borderId="33" xfId="1" applyFont="1" applyBorder="1" applyAlignment="1" applyProtection="1">
      <alignment horizontal="center" vertical="center" wrapText="1"/>
      <protection locked="0"/>
    </xf>
    <xf numFmtId="43" fontId="22" fillId="0" borderId="9" xfId="1" applyFont="1" applyBorder="1" applyAlignment="1" applyProtection="1">
      <alignment horizontal="center" vertical="center" wrapText="1"/>
      <protection locked="0"/>
    </xf>
    <xf numFmtId="0" fontId="21" fillId="0" borderId="15" xfId="0" applyFont="1" applyBorder="1" applyAlignment="1">
      <alignment horizontal="center" vertical="center"/>
    </xf>
    <xf numFmtId="1" fontId="21" fillId="0" borderId="15" xfId="1" applyNumberFormat="1" applyFont="1" applyFill="1" applyBorder="1" applyAlignment="1">
      <alignment horizontal="center" vertical="center"/>
    </xf>
    <xf numFmtId="167" fontId="21" fillId="0" borderId="17" xfId="1" applyNumberFormat="1" applyFont="1" applyFill="1" applyBorder="1" applyAlignment="1">
      <alignment horizontal="center" vertical="center"/>
    </xf>
    <xf numFmtId="43" fontId="21" fillId="0" borderId="23" xfId="1" applyFont="1" applyFill="1" applyBorder="1" applyAlignment="1">
      <alignment horizontal="center" vertical="center"/>
    </xf>
    <xf numFmtId="166" fontId="21" fillId="0" borderId="4" xfId="1" applyNumberFormat="1" applyFont="1" applyFill="1" applyBorder="1" applyAlignment="1">
      <alignment horizontal="center" vertical="center"/>
    </xf>
    <xf numFmtId="166" fontId="21" fillId="0" borderId="24" xfId="1" applyNumberFormat="1" applyFont="1" applyFill="1" applyBorder="1" applyAlignment="1">
      <alignment horizontal="center" vertical="center"/>
    </xf>
    <xf numFmtId="171" fontId="21" fillId="0" borderId="4" xfId="1" applyNumberFormat="1" applyFont="1" applyFill="1" applyBorder="1" applyAlignment="1">
      <alignment horizontal="center" vertical="center"/>
    </xf>
    <xf numFmtId="171" fontId="21" fillId="0" borderId="24" xfId="1" applyNumberFormat="1" applyFont="1" applyFill="1" applyBorder="1" applyAlignment="1">
      <alignment horizontal="center" vertical="center"/>
    </xf>
    <xf numFmtId="43" fontId="22" fillId="0" borderId="31" xfId="1" applyFont="1" applyFill="1" applyBorder="1" applyAlignment="1" applyProtection="1">
      <alignment horizontal="center" vertical="center" wrapText="1"/>
      <protection locked="0"/>
    </xf>
    <xf numFmtId="43" fontId="22" fillId="0" borderId="33" xfId="1" applyFont="1" applyFill="1" applyBorder="1" applyAlignment="1" applyProtection="1">
      <alignment horizontal="center" vertical="center" wrapText="1"/>
      <protection locked="0"/>
    </xf>
    <xf numFmtId="171" fontId="21" fillId="0" borderId="4" xfId="3" applyNumberFormat="1" applyFont="1" applyFill="1" applyBorder="1" applyAlignment="1">
      <alignment horizontal="center" vertical="center"/>
    </xf>
    <xf numFmtId="171" fontId="21" fillId="0" borderId="24" xfId="3" applyNumberFormat="1" applyFont="1" applyFill="1" applyBorder="1" applyAlignment="1">
      <alignment horizontal="center" vertical="center"/>
    </xf>
    <xf numFmtId="170" fontId="22" fillId="0" borderId="31" xfId="1" applyNumberFormat="1" applyFont="1" applyBorder="1" applyAlignment="1" applyProtection="1">
      <alignment horizontal="center" vertical="center" wrapText="1"/>
      <protection locked="0"/>
    </xf>
    <xf numFmtId="0" fontId="21" fillId="0" borderId="0" xfId="0" applyFont="1" applyAlignment="1">
      <alignment horizontal="center" vertical="center"/>
    </xf>
    <xf numFmtId="1" fontId="21" fillId="0" borderId="0" xfId="1" applyNumberFormat="1" applyFont="1" applyFill="1" applyBorder="1" applyAlignment="1">
      <alignment horizontal="center" vertical="center"/>
    </xf>
    <xf numFmtId="167" fontId="21" fillId="0" borderId="0" xfId="1" applyNumberFormat="1" applyFont="1" applyFill="1" applyBorder="1" applyAlignment="1">
      <alignment horizontal="center" vertical="center"/>
    </xf>
    <xf numFmtId="43" fontId="21" fillId="0" borderId="0" xfId="1" applyFont="1" applyFill="1" applyBorder="1" applyAlignment="1">
      <alignment horizontal="center" vertical="center"/>
    </xf>
    <xf numFmtId="0" fontId="22" fillId="0" borderId="0" xfId="0" applyFont="1" applyAlignment="1">
      <alignment horizontal="center" vertical="center" wrapText="1"/>
    </xf>
    <xf numFmtId="1" fontId="22" fillId="0" borderId="0" xfId="0" applyNumberFormat="1" applyFont="1" applyAlignment="1">
      <alignment horizontal="center" vertical="center" wrapText="1"/>
    </xf>
    <xf numFmtId="167" fontId="22" fillId="0" borderId="0" xfId="0" applyNumberFormat="1" applyFont="1" applyAlignment="1">
      <alignment horizontal="center" vertical="center" wrapText="1"/>
    </xf>
    <xf numFmtId="43" fontId="22" fillId="0" borderId="0" xfId="1" applyFont="1" applyBorder="1" applyAlignment="1">
      <alignment horizontal="center" vertical="center" wrapText="1"/>
    </xf>
    <xf numFmtId="43" fontId="22" fillId="0" borderId="0" xfId="1" applyFont="1" applyAlignment="1">
      <alignment horizontal="center" vertical="center" wrapText="1"/>
    </xf>
    <xf numFmtId="0" fontId="22" fillId="0" borderId="15" xfId="0" applyFont="1" applyBorder="1" applyAlignment="1">
      <alignment horizontal="center" vertical="center" wrapText="1"/>
    </xf>
    <xf numFmtId="49" fontId="22" fillId="0" borderId="16" xfId="0" applyNumberFormat="1" applyFont="1" applyBorder="1" applyAlignment="1">
      <alignment horizontal="center" vertical="center" wrapText="1"/>
    </xf>
    <xf numFmtId="49" fontId="22" fillId="0" borderId="6"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49" fontId="21" fillId="0" borderId="6" xfId="0" quotePrefix="1" applyNumberFormat="1" applyFont="1" applyBorder="1" applyAlignment="1">
      <alignment horizontal="right" vertical="center"/>
    </xf>
    <xf numFmtId="49" fontId="21" fillId="0" borderId="6" xfId="0" applyNumberFormat="1" applyFont="1" applyBorder="1" applyAlignment="1">
      <alignment horizontal="right" vertical="center"/>
    </xf>
    <xf numFmtId="49" fontId="21" fillId="0" borderId="0" xfId="0" applyNumberFormat="1" applyFont="1" applyAlignment="1">
      <alignment horizontal="right" vertical="center"/>
    </xf>
    <xf numFmtId="49" fontId="21" fillId="0" borderId="10" xfId="0" quotePrefix="1" applyNumberFormat="1" applyFont="1" applyBorder="1" applyAlignment="1">
      <alignment horizontal="right" vertical="center"/>
    </xf>
    <xf numFmtId="49" fontId="21" fillId="0" borderId="17" xfId="0" applyNumberFormat="1" applyFont="1" applyBorder="1" applyAlignment="1">
      <alignment horizontal="right" vertical="center"/>
    </xf>
    <xf numFmtId="49" fontId="21" fillId="0" borderId="4" xfId="0" applyNumberFormat="1" applyFont="1" applyBorder="1" applyAlignment="1">
      <alignment horizontal="right" vertical="center"/>
    </xf>
    <xf numFmtId="49" fontId="21" fillId="0" borderId="4" xfId="0" quotePrefix="1" applyNumberFormat="1" applyFont="1" applyBorder="1" applyAlignment="1">
      <alignment horizontal="right" vertical="center"/>
    </xf>
    <xf numFmtId="49" fontId="21" fillId="0" borderId="25" xfId="0" applyNumberFormat="1" applyFont="1" applyBorder="1" applyAlignment="1">
      <alignment horizontal="right" vertical="center"/>
    </xf>
    <xf numFmtId="49" fontId="21" fillId="0" borderId="17" xfId="0" quotePrefix="1" applyNumberFormat="1" applyFont="1" applyBorder="1" applyAlignment="1">
      <alignment horizontal="right" vertical="center"/>
    </xf>
    <xf numFmtId="49" fontId="21" fillId="0" borderId="25" xfId="0" quotePrefix="1" applyNumberFormat="1" applyFont="1" applyBorder="1" applyAlignment="1">
      <alignment horizontal="right" vertical="center"/>
    </xf>
    <xf numFmtId="0" fontId="21" fillId="0" borderId="4" xfId="0" applyFont="1" applyBorder="1" applyAlignment="1">
      <alignment horizontal="right" vertical="center"/>
    </xf>
    <xf numFmtId="0" fontId="21" fillId="0" borderId="4" xfId="0" quotePrefix="1" applyFont="1" applyBorder="1" applyAlignment="1">
      <alignment horizontal="right" vertical="center"/>
    </xf>
    <xf numFmtId="0" fontId="21" fillId="0" borderId="25" xfId="0" applyFont="1" applyBorder="1" applyAlignment="1">
      <alignment horizontal="right" vertical="center"/>
    </xf>
    <xf numFmtId="0" fontId="21" fillId="0" borderId="17" xfId="0" applyFont="1" applyBorder="1" applyAlignment="1">
      <alignment horizontal="right" vertical="center"/>
    </xf>
    <xf numFmtId="0" fontId="21" fillId="0" borderId="17" xfId="0" quotePrefix="1" applyFont="1" applyBorder="1" applyAlignment="1">
      <alignment horizontal="right" vertical="center"/>
    </xf>
    <xf numFmtId="0" fontId="21" fillId="0" borderId="25" xfId="0" quotePrefix="1" applyFont="1" applyBorder="1" applyAlignment="1">
      <alignment horizontal="right" vertical="center"/>
    </xf>
    <xf numFmtId="169" fontId="22" fillId="0" borderId="33" xfId="1" applyNumberFormat="1" applyFont="1" applyBorder="1" applyAlignment="1" applyProtection="1">
      <alignment horizontal="center" wrapText="1"/>
      <protection locked="0"/>
    </xf>
    <xf numFmtId="169" fontId="22" fillId="0" borderId="31" xfId="1" applyNumberFormat="1" applyFont="1" applyBorder="1" applyAlignment="1" applyProtection="1">
      <alignment horizontal="center" wrapText="1"/>
      <protection locked="0"/>
    </xf>
    <xf numFmtId="49" fontId="22" fillId="0" borderId="10" xfId="0" applyNumberFormat="1" applyFont="1" applyBorder="1" applyAlignment="1">
      <alignment horizontal="center" vertical="center"/>
    </xf>
    <xf numFmtId="49" fontId="22" fillId="0" borderId="26" xfId="0" applyNumberFormat="1" applyFont="1" applyBorder="1" applyAlignment="1">
      <alignment horizontal="center" vertical="center"/>
    </xf>
    <xf numFmtId="49" fontId="22" fillId="0" borderId="26" xfId="0" applyNumberFormat="1" applyFont="1" applyBorder="1" applyAlignment="1">
      <alignment horizontal="left"/>
    </xf>
    <xf numFmtId="4" fontId="23" fillId="0" borderId="26" xfId="0" applyNumberFormat="1" applyFont="1" applyBorder="1" applyAlignment="1">
      <alignment horizontal="center"/>
    </xf>
    <xf numFmtId="43" fontId="22" fillId="0" borderId="33" xfId="1" applyFont="1" applyBorder="1" applyAlignment="1" applyProtection="1">
      <alignment horizontal="right"/>
      <protection locked="0"/>
    </xf>
    <xf numFmtId="49" fontId="22" fillId="0" borderId="3" xfId="0" applyNumberFormat="1" applyFont="1" applyBorder="1" applyAlignment="1">
      <alignment horizontal="left"/>
    </xf>
    <xf numFmtId="4" fontId="23" fillId="0" borderId="3" xfId="0" applyNumberFormat="1" applyFont="1" applyBorder="1" applyAlignment="1">
      <alignment horizontal="center"/>
    </xf>
    <xf numFmtId="4" fontId="22" fillId="0" borderId="31" xfId="0" applyNumberFormat="1" applyFont="1" applyBorder="1" applyAlignment="1" applyProtection="1">
      <alignment horizontal="right"/>
      <protection locked="0"/>
    </xf>
    <xf numFmtId="1" fontId="23" fillId="0" borderId="26" xfId="0" applyNumberFormat="1" applyFont="1" applyBorder="1" applyAlignment="1">
      <alignment horizontal="center"/>
    </xf>
    <xf numFmtId="1" fontId="23" fillId="0" borderId="3" xfId="0" applyNumberFormat="1" applyFont="1" applyBorder="1" applyAlignment="1">
      <alignment horizontal="center"/>
    </xf>
    <xf numFmtId="1" fontId="11" fillId="0" borderId="5" xfId="0" applyNumberFormat="1" applyFont="1" applyBorder="1" applyAlignment="1">
      <alignment horizontal="center" vertical="center"/>
    </xf>
    <xf numFmtId="1" fontId="11" fillId="0" borderId="1" xfId="0" applyNumberFormat="1" applyFont="1" applyBorder="1" applyAlignment="1">
      <alignment horizontal="center" vertical="center"/>
    </xf>
    <xf numFmtId="2" fontId="12" fillId="0" borderId="1" xfId="0" applyNumberFormat="1" applyFont="1" applyBorder="1" applyAlignment="1" applyProtection="1">
      <alignment horizontal="center" vertical="center"/>
      <protection locked="0"/>
    </xf>
    <xf numFmtId="1" fontId="12" fillId="0" borderId="1" xfId="0" applyNumberFormat="1" applyFont="1" applyBorder="1" applyAlignment="1" applyProtection="1">
      <alignment horizontal="center" vertical="center"/>
      <protection locked="0"/>
    </xf>
    <xf numFmtId="166" fontId="12" fillId="0" borderId="1" xfId="0" applyNumberFormat="1" applyFont="1" applyBorder="1" applyAlignment="1" applyProtection="1">
      <alignment horizontal="center" vertical="center"/>
      <protection locked="0"/>
    </xf>
    <xf numFmtId="171" fontId="12" fillId="0" borderId="1" xfId="0" applyNumberFormat="1" applyFont="1" applyBorder="1" applyAlignment="1" applyProtection="1">
      <alignment horizontal="center" vertical="center"/>
      <protection locked="0"/>
    </xf>
    <xf numFmtId="1" fontId="12" fillId="0" borderId="1" xfId="3" applyNumberFormat="1" applyFont="1" applyBorder="1" applyAlignment="1" applyProtection="1">
      <alignment horizontal="center" vertical="center"/>
      <protection locked="0"/>
    </xf>
    <xf numFmtId="171" fontId="12" fillId="0" borderId="1" xfId="5" applyNumberFormat="1" applyFont="1" applyBorder="1" applyAlignment="1" applyProtection="1">
      <alignment horizontal="center" vertical="center"/>
      <protection locked="0"/>
    </xf>
    <xf numFmtId="171" fontId="12" fillId="0" borderId="1" xfId="3" applyNumberFormat="1" applyFont="1" applyBorder="1" applyAlignment="1" applyProtection="1">
      <alignment horizontal="center" vertical="center"/>
      <protection locked="0"/>
    </xf>
    <xf numFmtId="2" fontId="12" fillId="0" borderId="2" xfId="0" applyNumberFormat="1" applyFont="1" applyBorder="1" applyAlignment="1">
      <alignment horizontal="center" vertical="center"/>
    </xf>
    <xf numFmtId="1" fontId="6" fillId="0" borderId="1" xfId="0" applyNumberFormat="1" applyFont="1" applyBorder="1" applyAlignment="1" applyProtection="1">
      <alignment horizontal="center" vertical="center"/>
      <protection locked="0"/>
    </xf>
    <xf numFmtId="1" fontId="12" fillId="0" borderId="2" xfId="0" applyNumberFormat="1" applyFont="1" applyBorder="1" applyAlignment="1">
      <alignment horizontal="center" vertical="center"/>
    </xf>
    <xf numFmtId="171" fontId="12" fillId="0" borderId="2" xfId="0" applyNumberFormat="1" applyFont="1" applyBorder="1" applyAlignment="1">
      <alignment horizontal="center" vertical="center"/>
    </xf>
    <xf numFmtId="170" fontId="12" fillId="0" borderId="2" xfId="0" applyNumberFormat="1" applyFont="1" applyBorder="1" applyAlignment="1">
      <alignment horizontal="center" vertical="center"/>
    </xf>
    <xf numFmtId="1" fontId="12" fillId="0" borderId="2" xfId="5" applyNumberFormat="1" applyFont="1" applyBorder="1" applyAlignment="1">
      <alignment horizontal="center" vertical="center"/>
    </xf>
    <xf numFmtId="49" fontId="16" fillId="0" borderId="0" xfId="0" applyNumberFormat="1" applyFont="1" applyAlignment="1">
      <alignment vertical="center"/>
    </xf>
    <xf numFmtId="49" fontId="16" fillId="0" borderId="0" xfId="0" applyNumberFormat="1" applyFont="1" applyAlignment="1">
      <alignment horizontal="right" vertical="center"/>
    </xf>
    <xf numFmtId="49" fontId="11" fillId="0" borderId="0" xfId="0" applyNumberFormat="1" applyFont="1" applyAlignment="1" applyProtection="1">
      <alignment horizontal="center" vertical="center"/>
      <protection locked="0"/>
    </xf>
    <xf numFmtId="2" fontId="12" fillId="0" borderId="5" xfId="0" applyNumberFormat="1" applyFont="1" applyBorder="1" applyAlignment="1" applyProtection="1">
      <alignment horizontal="center" vertical="center"/>
      <protection locked="0"/>
    </xf>
    <xf numFmtId="1" fontId="12" fillId="0" borderId="5" xfId="0" applyNumberFormat="1" applyFont="1" applyBorder="1" applyAlignment="1" applyProtection="1">
      <alignment horizontal="center" vertical="center"/>
      <protection locked="0"/>
    </xf>
    <xf numFmtId="1" fontId="16" fillId="0" borderId="0" xfId="0" applyNumberFormat="1" applyFont="1" applyAlignment="1">
      <alignment horizontal="center" vertical="center"/>
    </xf>
    <xf numFmtId="49" fontId="24" fillId="0" borderId="0" xfId="0" applyNumberFormat="1" applyFont="1" applyAlignment="1" applyProtection="1">
      <alignment horizontal="right" vertical="center"/>
      <protection locked="0"/>
    </xf>
    <xf numFmtId="49" fontId="22" fillId="0" borderId="5" xfId="0" applyNumberFormat="1" applyFont="1" applyBorder="1" applyAlignment="1" applyProtection="1">
      <alignment vertical="center"/>
      <protection locked="0"/>
    </xf>
    <xf numFmtId="2" fontId="22" fillId="0" borderId="5" xfId="0" applyNumberFormat="1" applyFont="1" applyBorder="1" applyAlignment="1" applyProtection="1">
      <alignment horizontal="right" vertical="center"/>
      <protection locked="0"/>
    </xf>
    <xf numFmtId="2" fontId="22" fillId="0" borderId="1" xfId="0" applyNumberFormat="1" applyFont="1" applyBorder="1" applyAlignment="1" applyProtection="1">
      <alignment horizontal="center" vertical="center"/>
      <protection locked="0"/>
    </xf>
    <xf numFmtId="2" fontId="22" fillId="0" borderId="2" xfId="0" applyNumberFormat="1" applyFont="1" applyBorder="1" applyAlignment="1">
      <alignment horizontal="center" vertical="center"/>
    </xf>
    <xf numFmtId="1" fontId="21" fillId="0" borderId="1" xfId="0" applyNumberFormat="1" applyFont="1" applyBorder="1" applyAlignment="1" applyProtection="1">
      <alignment horizontal="center" vertical="center"/>
      <protection locked="0"/>
    </xf>
    <xf numFmtId="1" fontId="22" fillId="0" borderId="1" xfId="0" applyNumberFormat="1" applyFont="1" applyBorder="1" applyAlignment="1" applyProtection="1">
      <alignment horizontal="center" vertical="center"/>
      <protection locked="0"/>
    </xf>
    <xf numFmtId="1" fontId="22" fillId="0" borderId="2" xfId="0" applyNumberFormat="1" applyFont="1" applyBorder="1" applyAlignment="1">
      <alignment horizontal="center" vertical="center"/>
    </xf>
    <xf numFmtId="2" fontId="29" fillId="0" borderId="21" xfId="0" applyNumberFormat="1" applyFont="1" applyBorder="1" applyAlignment="1">
      <alignment horizontal="center" vertical="center"/>
    </xf>
    <xf numFmtId="1" fontId="29" fillId="0" borderId="22" xfId="0" applyNumberFormat="1" applyFont="1" applyBorder="1" applyAlignment="1">
      <alignment horizontal="center" vertical="center"/>
    </xf>
    <xf numFmtId="49" fontId="23" fillId="0" borderId="2" xfId="0" applyNumberFormat="1" applyFont="1" applyBorder="1" applyAlignment="1">
      <alignment vertical="center"/>
    </xf>
    <xf numFmtId="2" fontId="22" fillId="0" borderId="4" xfId="0" applyNumberFormat="1" applyFont="1" applyBorder="1" applyAlignment="1">
      <alignment horizontal="center" vertical="center"/>
    </xf>
    <xf numFmtId="49" fontId="23" fillId="0" borderId="2" xfId="0" applyNumberFormat="1" applyFont="1" applyBorder="1" applyAlignment="1">
      <alignment horizontal="right" vertical="center"/>
    </xf>
    <xf numFmtId="49" fontId="23" fillId="0" borderId="0" xfId="0" applyNumberFormat="1" applyFont="1" applyAlignment="1">
      <alignment vertical="center"/>
    </xf>
    <xf numFmtId="49" fontId="23" fillId="0" borderId="0" xfId="0" applyNumberFormat="1" applyFont="1" applyAlignment="1">
      <alignment horizontal="right" vertical="center"/>
    </xf>
    <xf numFmtId="0" fontId="22" fillId="0" borderId="2" xfId="0" applyFont="1" applyBorder="1" applyAlignment="1" applyProtection="1">
      <alignment horizontal="center" vertical="center"/>
      <protection locked="0"/>
    </xf>
    <xf numFmtId="1" fontId="22" fillId="0" borderId="2" xfId="0" applyNumberFormat="1"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2" fontId="22" fillId="0" borderId="2" xfId="0" applyNumberFormat="1" applyFont="1" applyBorder="1" applyAlignment="1" applyProtection="1">
      <alignment horizontal="center" vertical="center"/>
      <protection locked="0"/>
    </xf>
    <xf numFmtId="164" fontId="22" fillId="0" borderId="4" xfId="0" applyNumberFormat="1" applyFont="1" applyBorder="1" applyAlignment="1" applyProtection="1">
      <alignment horizontal="center" vertical="center"/>
      <protection locked="0"/>
    </xf>
    <xf numFmtId="164" fontId="22" fillId="0" borderId="6" xfId="0" applyNumberFormat="1" applyFont="1" applyBorder="1" applyAlignment="1" applyProtection="1">
      <alignment horizontal="center" vertical="center"/>
      <protection locked="0"/>
    </xf>
    <xf numFmtId="0" fontId="22" fillId="0" borderId="1" xfId="0" applyFont="1" applyBorder="1" applyAlignment="1">
      <alignment horizontal="center" vertical="center"/>
    </xf>
    <xf numFmtId="49" fontId="24" fillId="0" borderId="0" xfId="0" applyNumberFormat="1" applyFont="1" applyAlignment="1" applyProtection="1">
      <alignment horizontal="center" vertical="center"/>
      <protection locked="0"/>
    </xf>
    <xf numFmtId="49" fontId="24" fillId="0" borderId="0" xfId="0" applyNumberFormat="1" applyFont="1" applyAlignment="1" applyProtection="1">
      <alignment horizontal="right" vertical="center" wrapText="1"/>
      <protection locked="0"/>
    </xf>
    <xf numFmtId="164" fontId="22" fillId="0" borderId="1" xfId="0" applyNumberFormat="1" applyFont="1" applyBorder="1" applyAlignment="1" applyProtection="1">
      <alignment horizontal="center" vertical="center" wrapText="1"/>
      <protection locked="0"/>
    </xf>
    <xf numFmtId="1" fontId="22" fillId="0" borderId="9" xfId="0" applyNumberFormat="1"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center" vertical="center" wrapText="1"/>
    </xf>
    <xf numFmtId="1" fontId="22" fillId="0" borderId="9" xfId="0" applyNumberFormat="1" applyFont="1" applyBorder="1" applyAlignment="1">
      <alignment horizontal="center" vertical="center" wrapText="1"/>
    </xf>
    <xf numFmtId="1" fontId="22" fillId="0" borderId="4" xfId="0" applyNumberFormat="1" applyFont="1" applyBorder="1" applyAlignment="1" applyProtection="1">
      <alignment horizontal="center" vertical="center" wrapText="1"/>
      <protection locked="0"/>
    </xf>
    <xf numFmtId="1" fontId="22" fillId="0" borderId="4" xfId="0" applyNumberFormat="1" applyFont="1" applyBorder="1" applyAlignment="1">
      <alignment horizontal="center" vertical="center" wrapText="1"/>
    </xf>
    <xf numFmtId="164" fontId="22" fillId="0" borderId="1" xfId="0" applyNumberFormat="1" applyFont="1" applyBorder="1" applyAlignment="1">
      <alignment horizontal="center" vertical="center" wrapText="1"/>
    </xf>
    <xf numFmtId="164" fontId="22" fillId="0" borderId="0" xfId="0" applyNumberFormat="1" applyFont="1" applyAlignment="1">
      <alignment horizontal="center" vertical="center" wrapText="1"/>
    </xf>
    <xf numFmtId="164" fontId="22" fillId="0" borderId="0" xfId="0" applyNumberFormat="1" applyFont="1" applyAlignment="1" applyProtection="1">
      <alignment horizontal="center" vertical="center" wrapText="1"/>
      <protection locked="0"/>
    </xf>
    <xf numFmtId="1" fontId="22" fillId="0" borderId="0" xfId="0" applyNumberFormat="1" applyFont="1" applyAlignment="1" applyProtection="1">
      <alignment horizontal="center" vertical="center" wrapText="1"/>
      <protection locked="0"/>
    </xf>
    <xf numFmtId="1" fontId="24" fillId="0" borderId="0" xfId="0" applyNumberFormat="1" applyFont="1" applyAlignment="1">
      <alignment horizontal="center" vertical="center" wrapText="1"/>
    </xf>
    <xf numFmtId="164" fontId="22" fillId="0" borderId="6" xfId="0" applyNumberFormat="1" applyFont="1" applyBorder="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xf numFmtId="0" fontId="22" fillId="0" borderId="6" xfId="0" applyFont="1" applyBorder="1" applyAlignment="1">
      <alignment horizontal="center" vertical="center" wrapText="1"/>
    </xf>
    <xf numFmtId="0" fontId="22" fillId="0" borderId="6" xfId="0" quotePrefix="1"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2" fillId="0" borderId="6" xfId="0" quotePrefix="1" applyFont="1" applyBorder="1" applyAlignment="1">
      <alignment horizontal="center" vertical="center" wrapText="1"/>
    </xf>
    <xf numFmtId="0" fontId="22" fillId="0" borderId="4" xfId="0" applyFont="1" applyBorder="1" applyAlignment="1">
      <alignment horizontal="center" vertical="center" wrapText="1"/>
    </xf>
    <xf numFmtId="49" fontId="22" fillId="0" borderId="6" xfId="0" applyNumberFormat="1" applyFont="1" applyBorder="1" applyAlignment="1" applyProtection="1">
      <alignment horizontal="center" vertical="center" wrapText="1"/>
      <protection locked="0"/>
    </xf>
    <xf numFmtId="49" fontId="22" fillId="0" borderId="6" xfId="0" quotePrefix="1" applyNumberFormat="1" applyFont="1" applyBorder="1" applyAlignment="1" applyProtection="1">
      <alignment horizontal="center" vertical="center" wrapText="1"/>
      <protection locked="0"/>
    </xf>
    <xf numFmtId="164" fontId="22" fillId="0" borderId="6" xfId="0" quotePrefix="1" applyNumberFormat="1" applyFont="1" applyBorder="1" applyAlignment="1" applyProtection="1">
      <alignment horizontal="center" vertical="center" wrapText="1"/>
      <protection locked="0"/>
    </xf>
    <xf numFmtId="164" fontId="24" fillId="0" borderId="1" xfId="0" applyNumberFormat="1" applyFont="1" applyBorder="1" applyAlignment="1" applyProtection="1">
      <alignment horizontal="center" vertical="center" wrapText="1"/>
      <protection locked="0"/>
    </xf>
    <xf numFmtId="164" fontId="22" fillId="0" borderId="6" xfId="0" quotePrefix="1" applyNumberFormat="1" applyFont="1" applyBorder="1" applyAlignment="1" applyProtection="1">
      <alignment horizontal="center" vertical="center"/>
      <protection locked="0"/>
    </xf>
    <xf numFmtId="0" fontId="22" fillId="0" borderId="4" xfId="0" quotePrefix="1" applyFont="1" applyBorder="1" applyAlignment="1">
      <alignment horizontal="center" vertical="center" wrapText="1"/>
    </xf>
    <xf numFmtId="49" fontId="22" fillId="0" borderId="4" xfId="0" applyNumberFormat="1" applyFont="1" applyBorder="1" applyAlignment="1">
      <alignment horizontal="center" vertical="center" wrapText="1"/>
    </xf>
    <xf numFmtId="164" fontId="22" fillId="0" borderId="4" xfId="0" quotePrefix="1" applyNumberFormat="1" applyFont="1" applyBorder="1" applyAlignment="1" applyProtection="1">
      <alignment horizontal="center" vertical="center" wrapText="1"/>
      <protection locked="0"/>
    </xf>
    <xf numFmtId="164" fontId="22" fillId="0" borderId="4" xfId="0" applyNumberFormat="1" applyFont="1" applyBorder="1" applyAlignment="1" applyProtection="1">
      <alignment horizontal="center" vertical="center" wrapText="1"/>
      <protection locked="0"/>
    </xf>
    <xf numFmtId="164" fontId="22" fillId="0" borderId="6" xfId="0" applyNumberFormat="1" applyFont="1" applyBorder="1" applyAlignment="1">
      <alignment horizontal="center" vertical="center" wrapText="1"/>
    </xf>
    <xf numFmtId="49" fontId="22" fillId="0" borderId="10" xfId="0" applyNumberFormat="1" applyFont="1" applyBorder="1" applyAlignment="1">
      <alignment horizontal="center" vertical="center" wrapText="1"/>
    </xf>
    <xf numFmtId="49" fontId="22" fillId="0" borderId="11" xfId="0" applyNumberFormat="1" applyFont="1" applyBorder="1" applyAlignment="1">
      <alignment horizontal="center" vertical="center" wrapText="1"/>
    </xf>
    <xf numFmtId="49" fontId="21" fillId="0" borderId="6" xfId="0" quotePrefix="1" applyNumberFormat="1" applyFont="1" applyBorder="1" applyAlignment="1">
      <alignment horizontal="center" vertical="center"/>
    </xf>
    <xf numFmtId="49" fontId="21" fillId="0" borderId="6" xfId="0" applyNumberFormat="1" applyFont="1" applyBorder="1" applyAlignment="1">
      <alignment horizontal="center" vertical="center"/>
    </xf>
    <xf numFmtId="49" fontId="21" fillId="0" borderId="15" xfId="0" quotePrefix="1" applyNumberFormat="1" applyFont="1" applyBorder="1" applyAlignment="1">
      <alignment horizontal="center" vertical="center"/>
    </xf>
    <xf numFmtId="0" fontId="21" fillId="0" borderId="6" xfId="0" quotePrefix="1" applyFont="1" applyBorder="1" applyAlignment="1">
      <alignment horizontal="center" vertical="center"/>
    </xf>
    <xf numFmtId="49" fontId="21" fillId="0" borderId="0" xfId="0" applyNumberFormat="1" applyFont="1" applyAlignment="1">
      <alignment horizontal="center" vertical="center"/>
    </xf>
    <xf numFmtId="49" fontId="12" fillId="0" borderId="2" xfId="0" applyNumberFormat="1" applyFont="1" applyBorder="1" applyAlignment="1">
      <alignment horizontal="left" vertical="center" wrapText="1"/>
    </xf>
    <xf numFmtId="0" fontId="24" fillId="0" borderId="2" xfId="0" applyFont="1" applyBorder="1"/>
    <xf numFmtId="164" fontId="22" fillId="0" borderId="1" xfId="0" quotePrefix="1" applyNumberFormat="1" applyFont="1" applyBorder="1" applyAlignment="1">
      <alignment horizontal="left" wrapText="1"/>
    </xf>
    <xf numFmtId="0" fontId="29" fillId="0" borderId="4" xfId="0" applyFont="1" applyBorder="1" applyAlignment="1">
      <alignment horizontal="center" vertical="center"/>
    </xf>
    <xf numFmtId="0" fontId="21" fillId="0" borderId="6" xfId="0" applyFont="1" applyBorder="1" applyAlignment="1">
      <alignment vertical="distributed"/>
    </xf>
    <xf numFmtId="49" fontId="11" fillId="0" borderId="16" xfId="0" applyNumberFormat="1" applyFont="1" applyBorder="1" applyAlignment="1">
      <alignment horizontal="right"/>
    </xf>
    <xf numFmtId="49" fontId="11" fillId="0" borderId="23" xfId="0" applyNumberFormat="1" applyFont="1" applyBorder="1" applyAlignment="1">
      <alignment horizontal="right"/>
    </xf>
    <xf numFmtId="49" fontId="11" fillId="0" borderId="0" xfId="0" applyNumberFormat="1" applyFont="1" applyAlignment="1" applyProtection="1">
      <alignment horizontal="right"/>
      <protection locked="0"/>
    </xf>
    <xf numFmtId="49" fontId="11" fillId="0" borderId="24" xfId="0" applyNumberFormat="1" applyFont="1" applyBorder="1" applyAlignment="1" applyProtection="1">
      <alignment horizontal="right"/>
      <protection locked="0"/>
    </xf>
    <xf numFmtId="2" fontId="12" fillId="0" borderId="3" xfId="0" applyNumberFormat="1" applyFont="1" applyBorder="1" applyAlignment="1">
      <alignment horizontal="center" vertical="center"/>
    </xf>
    <xf numFmtId="2" fontId="12" fillId="0" borderId="28" xfId="0" applyNumberFormat="1" applyFont="1" applyBorder="1" applyAlignment="1">
      <alignment horizontal="center" vertical="center"/>
    </xf>
    <xf numFmtId="2" fontId="22" fillId="0" borderId="3" xfId="0" applyNumberFormat="1" applyFont="1" applyBorder="1" applyAlignment="1">
      <alignment horizontal="center"/>
    </xf>
    <xf numFmtId="2" fontId="22" fillId="0" borderId="28" xfId="0" applyNumberFormat="1" applyFont="1" applyBorder="1" applyAlignment="1">
      <alignment horizontal="center"/>
    </xf>
    <xf numFmtId="49" fontId="24" fillId="0" borderId="0" xfId="0" applyNumberFormat="1" applyFont="1" applyAlignment="1" applyProtection="1">
      <alignment horizontal="right"/>
      <protection locked="0"/>
    </xf>
    <xf numFmtId="49" fontId="24" fillId="0" borderId="24" xfId="0" applyNumberFormat="1" applyFont="1" applyBorder="1" applyAlignment="1" applyProtection="1">
      <alignment horizontal="right"/>
      <protection locked="0"/>
    </xf>
    <xf numFmtId="49" fontId="24" fillId="0" borderId="16" xfId="0" applyNumberFormat="1" applyFont="1" applyBorder="1" applyAlignment="1">
      <alignment horizontal="right"/>
    </xf>
    <xf numFmtId="49" fontId="24" fillId="0" borderId="23" xfId="0" applyNumberFormat="1" applyFont="1" applyBorder="1" applyAlignment="1">
      <alignment horizontal="right"/>
    </xf>
    <xf numFmtId="49" fontId="22" fillId="0" borderId="14" xfId="0" applyNumberFormat="1" applyFont="1" applyBorder="1" applyAlignment="1">
      <alignment horizontal="center" vertical="center"/>
    </xf>
    <xf numFmtId="49" fontId="22" fillId="0" borderId="18" xfId="0" applyNumberFormat="1" applyFont="1" applyBorder="1" applyAlignment="1">
      <alignment horizontal="center" vertical="center"/>
    </xf>
    <xf numFmtId="49" fontId="22" fillId="0" borderId="3" xfId="0" applyNumberFormat="1" applyFont="1" applyBorder="1" applyAlignment="1">
      <alignment horizontal="center"/>
    </xf>
    <xf numFmtId="49" fontId="22" fillId="0" borderId="28" xfId="0" applyNumberFormat="1" applyFont="1" applyBorder="1" applyAlignment="1">
      <alignment horizontal="center"/>
    </xf>
    <xf numFmtId="49" fontId="24" fillId="0" borderId="14" xfId="0" applyNumberFormat="1" applyFont="1" applyBorder="1" applyAlignment="1">
      <alignment horizontal="center" vertical="center"/>
    </xf>
    <xf numFmtId="49" fontId="24" fillId="0" borderId="19" xfId="0" applyNumberFormat="1" applyFont="1" applyBorder="1" applyAlignment="1">
      <alignment horizontal="center" vertical="center"/>
    </xf>
    <xf numFmtId="49" fontId="24" fillId="0" borderId="15" xfId="0" applyNumberFormat="1" applyFont="1" applyBorder="1" applyAlignment="1">
      <alignment horizontal="center"/>
    </xf>
    <xf numFmtId="49" fontId="24" fillId="0" borderId="16" xfId="0" applyNumberFormat="1" applyFont="1" applyBorder="1" applyAlignment="1">
      <alignment horizontal="center"/>
    </xf>
    <xf numFmtId="49" fontId="24" fillId="0" borderId="23" xfId="0" applyNumberFormat="1" applyFont="1" applyBorder="1" applyAlignment="1">
      <alignment horizontal="center"/>
    </xf>
    <xf numFmtId="49" fontId="24" fillId="0" borderId="17" xfId="0" applyNumberFormat="1" applyFont="1" applyBorder="1" applyAlignment="1">
      <alignment horizontal="center" vertical="center"/>
    </xf>
    <xf numFmtId="49" fontId="24" fillId="0" borderId="25" xfId="0" applyNumberFormat="1" applyFont="1" applyBorder="1" applyAlignment="1">
      <alignment horizontal="center" vertical="center"/>
    </xf>
    <xf numFmtId="49" fontId="24" fillId="0" borderId="3" xfId="0" applyNumberFormat="1" applyFont="1" applyBorder="1" applyAlignment="1">
      <alignment horizontal="right"/>
    </xf>
    <xf numFmtId="49" fontId="24" fillId="0" borderId="28" xfId="0" applyNumberFormat="1" applyFont="1" applyBorder="1" applyAlignment="1">
      <alignment horizontal="right"/>
    </xf>
    <xf numFmtId="49" fontId="24" fillId="0" borderId="20" xfId="0" applyNumberFormat="1" applyFont="1" applyBorder="1" applyAlignment="1">
      <alignment horizontal="center" vertical="center" wrapText="1"/>
    </xf>
    <xf numFmtId="49" fontId="24" fillId="0" borderId="19" xfId="0" applyNumberFormat="1" applyFont="1" applyBorder="1" applyAlignment="1">
      <alignment horizontal="center" vertical="center" wrapText="1"/>
    </xf>
    <xf numFmtId="49" fontId="24" fillId="0" borderId="34" xfId="0" applyNumberFormat="1" applyFont="1" applyBorder="1" applyAlignment="1">
      <alignment horizontal="center" vertical="center" wrapText="1"/>
    </xf>
    <xf numFmtId="49" fontId="24" fillId="0" borderId="35" xfId="0" applyNumberFormat="1" applyFont="1" applyBorder="1" applyAlignment="1">
      <alignment horizontal="center" vertical="center" wrapText="1"/>
    </xf>
    <xf numFmtId="1" fontId="24" fillId="0" borderId="20" xfId="0" applyNumberFormat="1" applyFont="1" applyBorder="1" applyAlignment="1">
      <alignment horizontal="center" vertical="center" wrapText="1"/>
    </xf>
    <xf numFmtId="1" fontId="24" fillId="0" borderId="19" xfId="0" applyNumberFormat="1" applyFont="1" applyBorder="1" applyAlignment="1">
      <alignment horizontal="center" vertical="center" wrapText="1"/>
    </xf>
    <xf numFmtId="43" fontId="24" fillId="0" borderId="30" xfId="1" applyFont="1" applyBorder="1" applyAlignment="1">
      <alignment horizontal="center" vertical="center" wrapText="1"/>
    </xf>
    <xf numFmtId="43" fontId="24" fillId="0" borderId="33" xfId="1" applyFont="1" applyBorder="1" applyAlignment="1">
      <alignment horizontal="center" vertical="center" wrapText="1"/>
    </xf>
    <xf numFmtId="1" fontId="24" fillId="0" borderId="11" xfId="0" applyNumberFormat="1" applyFont="1" applyBorder="1" applyAlignment="1">
      <alignment horizontal="right" wrapText="1"/>
    </xf>
    <xf numFmtId="1" fontId="24" fillId="0" borderId="3" xfId="0" applyNumberFormat="1" applyFont="1" applyBorder="1" applyAlignment="1">
      <alignment horizontal="right" wrapText="1"/>
    </xf>
    <xf numFmtId="1" fontId="24" fillId="0" borderId="28" xfId="0" applyNumberFormat="1" applyFont="1" applyBorder="1" applyAlignment="1">
      <alignment horizontal="right" wrapText="1"/>
    </xf>
    <xf numFmtId="49" fontId="24" fillId="0" borderId="16" xfId="0" applyNumberFormat="1" applyFont="1" applyBorder="1" applyAlignment="1">
      <alignment horizontal="right" wrapText="1"/>
    </xf>
    <xf numFmtId="49" fontId="24" fillId="0" borderId="23" xfId="0" applyNumberFormat="1" applyFont="1" applyBorder="1" applyAlignment="1">
      <alignment horizontal="right" wrapText="1"/>
    </xf>
    <xf numFmtId="49" fontId="24" fillId="0" borderId="0" xfId="0" applyNumberFormat="1" applyFont="1" applyAlignment="1" applyProtection="1">
      <alignment horizontal="right" wrapText="1"/>
      <protection locked="0"/>
    </xf>
    <xf numFmtId="49" fontId="24" fillId="0" borderId="24" xfId="0" applyNumberFormat="1" applyFont="1" applyBorder="1" applyAlignment="1" applyProtection="1">
      <alignment horizontal="right" wrapText="1"/>
      <protection locked="0"/>
    </xf>
    <xf numFmtId="1" fontId="22" fillId="0" borderId="11" xfId="0" applyNumberFormat="1" applyFont="1" applyBorder="1" applyAlignment="1">
      <alignment horizontal="right" wrapText="1"/>
    </xf>
    <xf numFmtId="1" fontId="22" fillId="0" borderId="3" xfId="0" applyNumberFormat="1" applyFont="1" applyBorder="1" applyAlignment="1">
      <alignment horizontal="right" wrapText="1"/>
    </xf>
    <xf numFmtId="1" fontId="22" fillId="0" borderId="28" xfId="0" applyNumberFormat="1" applyFont="1" applyBorder="1" applyAlignment="1">
      <alignment horizontal="right" wrapText="1"/>
    </xf>
    <xf numFmtId="1" fontId="22" fillId="0" borderId="10" xfId="0" applyNumberFormat="1" applyFont="1" applyBorder="1" applyAlignment="1">
      <alignment horizontal="right" wrapText="1"/>
    </xf>
    <xf numFmtId="1" fontId="22" fillId="0" borderId="26" xfId="0" applyNumberFormat="1" applyFont="1" applyBorder="1" applyAlignment="1">
      <alignment horizontal="right" wrapText="1"/>
    </xf>
    <xf numFmtId="1" fontId="22" fillId="0" borderId="36" xfId="0" applyNumberFormat="1" applyFont="1" applyBorder="1" applyAlignment="1">
      <alignment horizontal="right" wrapText="1"/>
    </xf>
    <xf numFmtId="1" fontId="22" fillId="0" borderId="6" xfId="0" applyNumberFormat="1" applyFont="1" applyBorder="1" applyAlignment="1">
      <alignment horizontal="right" wrapText="1"/>
    </xf>
    <xf numFmtId="1" fontId="22" fillId="0" borderId="0" xfId="0" applyNumberFormat="1" applyFont="1" applyAlignment="1">
      <alignment horizontal="right" wrapText="1"/>
    </xf>
    <xf numFmtId="1" fontId="22" fillId="0" borderId="7" xfId="0" applyNumberFormat="1" applyFont="1" applyBorder="1" applyAlignment="1">
      <alignment horizontal="right" wrapText="1"/>
    </xf>
    <xf numFmtId="0" fontId="5" fillId="0" borderId="8" xfId="0" applyFont="1" applyBorder="1" applyAlignment="1">
      <alignment horizontal="right"/>
    </xf>
    <xf numFmtId="49" fontId="11" fillId="0" borderId="0" xfId="0" applyNumberFormat="1" applyFont="1" applyAlignment="1">
      <alignment horizontal="right"/>
    </xf>
    <xf numFmtId="0" fontId="9" fillId="0" borderId="16" xfId="0" applyFont="1" applyBorder="1" applyAlignment="1" applyProtection="1">
      <alignment horizontal="center"/>
      <protection locked="0"/>
    </xf>
    <xf numFmtId="0" fontId="0" fillId="0" borderId="23" xfId="0" applyBorder="1"/>
  </cellXfs>
  <cellStyles count="8">
    <cellStyle name="Comma" xfId="1" builtinId="3"/>
    <cellStyle name="Comma 2" xfId="7" xr:uid="{00000000-0005-0000-0000-000001000000}"/>
    <cellStyle name="Comma0" xfId="2" xr:uid="{00000000-0005-0000-0000-000002000000}"/>
    <cellStyle name="Currency" xfId="3" builtinId="4"/>
    <cellStyle name="Normal" xfId="0" builtinId="0"/>
    <cellStyle name="Normal 2" xfId="6" xr:uid="{00000000-0005-0000-0000-000005000000}"/>
    <cellStyle name="Normal_Evaluation-Devland Phase 1" xfId="4" xr:uid="{00000000-0005-0000-0000-000006000000}"/>
    <cellStyle name="Percent" xfId="5" builtinId="5"/>
  </cellStyles>
  <dxfs count="100">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u/>
      </font>
    </dxf>
    <dxf>
      <font>
        <b/>
        <i val="0"/>
        <condense val="0"/>
        <extend val="0"/>
        <u/>
      </font>
    </dxf>
    <dxf>
      <font>
        <color theme="0"/>
      </font>
    </dxf>
    <dxf>
      <font>
        <color theme="0"/>
      </font>
    </dxf>
    <dxf>
      <font>
        <color theme="0"/>
      </font>
    </dxf>
    <dxf>
      <font>
        <color theme="0"/>
      </font>
    </dxf>
    <dxf>
      <font>
        <condense val="0"/>
        <extend val="0"/>
        <u/>
      </font>
    </dxf>
    <dxf>
      <font>
        <b/>
        <i val="0"/>
        <condense val="0"/>
        <extend val="0"/>
        <u/>
      </font>
    </dxf>
    <dxf>
      <font>
        <color theme="0"/>
      </font>
    </dxf>
    <dxf>
      <font>
        <color theme="0"/>
      </font>
    </dxf>
    <dxf>
      <font>
        <color theme="0"/>
      </font>
    </dxf>
    <dxf>
      <font>
        <color theme="0"/>
      </font>
    </dxf>
    <dxf>
      <font>
        <condense val="0"/>
        <extend val="0"/>
        <u/>
      </font>
    </dxf>
    <dxf>
      <font>
        <b/>
        <i val="0"/>
        <condense val="0"/>
        <extend val="0"/>
        <u/>
      </font>
    </dxf>
    <dxf>
      <font>
        <color theme="0"/>
      </font>
    </dxf>
    <dxf>
      <font>
        <color theme="0"/>
      </font>
    </dxf>
    <dxf>
      <font>
        <color theme="0"/>
      </font>
    </dxf>
    <dxf>
      <font>
        <color theme="0"/>
      </font>
    </dxf>
    <dxf>
      <font>
        <condense val="0"/>
        <extend val="0"/>
        <u/>
      </font>
    </dxf>
    <dxf>
      <font>
        <b/>
        <i val="0"/>
        <condense val="0"/>
        <extend val="0"/>
        <u/>
      </font>
    </dxf>
    <dxf>
      <font>
        <color theme="0"/>
      </font>
    </dxf>
    <dxf>
      <font>
        <color theme="0"/>
      </font>
    </dxf>
    <dxf>
      <font>
        <color theme="0"/>
      </font>
    </dxf>
    <dxf>
      <font>
        <color theme="0"/>
      </font>
    </dxf>
    <dxf>
      <font>
        <condense val="0"/>
        <extend val="0"/>
        <u/>
      </font>
    </dxf>
    <dxf>
      <font>
        <b/>
        <i val="0"/>
        <condense val="0"/>
        <extend val="0"/>
        <u/>
      </font>
    </dxf>
    <dxf>
      <font>
        <color theme="0"/>
      </font>
    </dxf>
    <dxf>
      <font>
        <color theme="0"/>
      </font>
    </dxf>
    <dxf>
      <font>
        <color theme="0"/>
      </font>
    </dxf>
    <dxf>
      <font>
        <color theme="0"/>
      </font>
    </dxf>
    <dxf>
      <font>
        <condense val="0"/>
        <extend val="0"/>
        <u/>
      </font>
    </dxf>
    <dxf>
      <font>
        <b/>
        <i val="0"/>
        <condense val="0"/>
        <extend val="0"/>
        <u/>
      </font>
    </dxf>
    <dxf>
      <font>
        <color theme="0"/>
      </font>
    </dxf>
    <dxf>
      <font>
        <color theme="0"/>
      </font>
    </dxf>
    <dxf>
      <font>
        <color theme="0"/>
      </font>
    </dxf>
    <dxf>
      <font>
        <color theme="0"/>
      </font>
    </dxf>
    <dxf>
      <font>
        <condense val="0"/>
        <extend val="0"/>
        <u/>
      </font>
    </dxf>
    <dxf>
      <font>
        <b/>
        <i val="0"/>
        <condense val="0"/>
        <extend val="0"/>
        <u/>
      </font>
    </dxf>
    <dxf>
      <font>
        <color theme="0"/>
      </font>
    </dxf>
    <dxf>
      <font>
        <color theme="0"/>
      </font>
    </dxf>
    <dxf>
      <font>
        <color theme="0"/>
      </font>
    </dxf>
    <dxf>
      <font>
        <color theme="0"/>
      </font>
    </dxf>
    <dxf>
      <font>
        <condense val="0"/>
        <extend val="0"/>
        <u/>
      </font>
    </dxf>
    <dxf>
      <font>
        <b/>
        <i val="0"/>
        <condense val="0"/>
        <extend val="0"/>
        <u/>
      </font>
    </dxf>
    <dxf>
      <font>
        <color theme="0"/>
      </font>
    </dxf>
    <dxf>
      <font>
        <color theme="0"/>
      </font>
    </dxf>
    <dxf>
      <font>
        <color theme="0"/>
      </font>
    </dxf>
    <dxf>
      <font>
        <color theme="0"/>
      </font>
    </dxf>
    <dxf>
      <font>
        <condense val="0"/>
        <extend val="0"/>
        <u/>
      </font>
    </dxf>
    <dxf>
      <font>
        <b/>
        <i val="0"/>
        <condense val="0"/>
        <extend val="0"/>
        <u/>
      </font>
    </dxf>
    <dxf>
      <font>
        <color theme="0"/>
      </font>
    </dxf>
    <dxf>
      <font>
        <color theme="0"/>
      </font>
    </dxf>
    <dxf>
      <font>
        <color theme="0"/>
      </font>
    </dxf>
    <dxf>
      <font>
        <color theme="0"/>
      </font>
    </dxf>
    <dxf>
      <font>
        <condense val="0"/>
        <extend val="0"/>
        <u/>
      </font>
    </dxf>
    <dxf>
      <font>
        <b/>
        <i val="0"/>
        <condense val="0"/>
        <extend val="0"/>
        <u/>
      </font>
    </dxf>
    <dxf>
      <font>
        <color theme="0"/>
      </font>
    </dxf>
    <dxf>
      <font>
        <color theme="0"/>
      </font>
    </dxf>
    <dxf>
      <font>
        <color theme="0"/>
      </font>
    </dxf>
    <dxf>
      <font>
        <color theme="0"/>
      </font>
    </dxf>
    <dxf>
      <font>
        <condense val="0"/>
        <extend val="0"/>
        <u/>
      </font>
    </dxf>
    <dxf>
      <font>
        <b/>
        <i val="0"/>
        <condense val="0"/>
        <extend val="0"/>
        <u/>
      </font>
    </dxf>
    <dxf>
      <font>
        <color theme="0"/>
      </font>
    </dxf>
    <dxf>
      <font>
        <color theme="0"/>
      </font>
    </dxf>
    <dxf>
      <font>
        <color theme="0"/>
      </font>
    </dxf>
    <dxf>
      <font>
        <color theme="0"/>
      </font>
    </dxf>
    <dxf>
      <font>
        <condense val="0"/>
        <extend val="0"/>
        <u/>
      </font>
    </dxf>
    <dxf>
      <font>
        <b/>
        <i val="0"/>
        <condense val="0"/>
        <extend val="0"/>
        <u/>
      </font>
    </dxf>
    <dxf>
      <font>
        <color theme="0"/>
      </font>
    </dxf>
    <dxf>
      <font>
        <color theme="0"/>
      </font>
    </dxf>
    <dxf>
      <font>
        <color theme="0"/>
      </font>
    </dxf>
    <dxf>
      <font>
        <color theme="0"/>
      </font>
    </dxf>
    <dxf>
      <font>
        <condense val="0"/>
        <extend val="0"/>
        <u/>
      </font>
    </dxf>
    <dxf>
      <font>
        <b/>
        <i val="0"/>
        <condense val="0"/>
        <extend val="0"/>
        <u/>
      </font>
    </dxf>
    <dxf>
      <font>
        <color theme="0"/>
      </font>
    </dxf>
    <dxf>
      <font>
        <color theme="0"/>
      </font>
    </dxf>
    <dxf>
      <font>
        <color theme="0"/>
      </font>
    </dxf>
    <dxf>
      <font>
        <color theme="0"/>
      </font>
    </dxf>
    <dxf>
      <font>
        <condense val="0"/>
        <extend val="0"/>
        <u/>
      </font>
    </dxf>
    <dxf>
      <font>
        <b/>
        <i val="0"/>
        <condense val="0"/>
        <extend val="0"/>
        <u/>
      </font>
    </dxf>
    <dxf>
      <font>
        <condense val="0"/>
        <extend val="0"/>
        <u/>
      </font>
    </dxf>
    <dxf>
      <font>
        <b/>
        <i val="0"/>
        <condense val="0"/>
        <extend val="0"/>
        <u/>
      </font>
    </dxf>
    <dxf>
      <font>
        <condense val="0"/>
        <extend val="0"/>
        <u/>
      </font>
    </dxf>
    <dxf>
      <font>
        <b/>
        <i val="0"/>
        <condense val="0"/>
        <extend val="0"/>
        <u/>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177800</xdr:colOff>
      <xdr:row>3</xdr:row>
      <xdr:rowOff>114300</xdr:rowOff>
    </xdr:to>
    <xdr:pic>
      <xdr:nvPicPr>
        <xdr:cNvPr id="14605" name="Picture 1">
          <a:extLst>
            <a:ext uri="{FF2B5EF4-FFF2-40B4-BE49-F238E27FC236}">
              <a16:creationId xmlns:a16="http://schemas.microsoft.com/office/drawing/2014/main" id="{45128B25-314A-5F97-AF50-478B07CFC0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5842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63500</xdr:rowOff>
    </xdr:from>
    <xdr:to>
      <xdr:col>1</xdr:col>
      <xdr:colOff>118533</xdr:colOff>
      <xdr:row>3</xdr:row>
      <xdr:rowOff>127000</xdr:rowOff>
    </xdr:to>
    <xdr:pic>
      <xdr:nvPicPr>
        <xdr:cNvPr id="10539" name="Picture 2">
          <a:extLst>
            <a:ext uri="{FF2B5EF4-FFF2-40B4-BE49-F238E27FC236}">
              <a16:creationId xmlns:a16="http://schemas.microsoft.com/office/drawing/2014/main" id="{13CAFDC0-A043-32D6-9F00-F47876F2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63500"/>
          <a:ext cx="584200"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402492</xdr:colOff>
      <xdr:row>4</xdr:row>
      <xdr:rowOff>124069</xdr:rowOff>
    </xdr:to>
    <xdr:pic>
      <xdr:nvPicPr>
        <xdr:cNvPr id="11559" name="Picture 1">
          <a:extLst>
            <a:ext uri="{FF2B5EF4-FFF2-40B4-BE49-F238E27FC236}">
              <a16:creationId xmlns:a16="http://schemas.microsoft.com/office/drawing/2014/main" id="{AE6CD59A-924E-A780-A321-F879714306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76200"/>
          <a:ext cx="7493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25401</xdr:colOff>
      <xdr:row>0</xdr:row>
      <xdr:rowOff>50800</xdr:rowOff>
    </xdr:from>
    <xdr:to>
      <xdr:col>1</xdr:col>
      <xdr:colOff>175847</xdr:colOff>
      <xdr:row>3</xdr:row>
      <xdr:rowOff>112423</xdr:rowOff>
    </xdr:to>
    <xdr:pic>
      <xdr:nvPicPr>
        <xdr:cNvPr id="12582" name="Picture 1">
          <a:extLst>
            <a:ext uri="{FF2B5EF4-FFF2-40B4-BE49-F238E27FC236}">
              <a16:creationId xmlns:a16="http://schemas.microsoft.com/office/drawing/2014/main" id="{5C2B4875-E193-A210-EE6E-EEFEBFA2B1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1" y="50800"/>
          <a:ext cx="531446" cy="4719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50800</xdr:colOff>
      <xdr:row>0</xdr:row>
      <xdr:rowOff>63500</xdr:rowOff>
    </xdr:from>
    <xdr:to>
      <xdr:col>1</xdr:col>
      <xdr:colOff>110543</xdr:colOff>
      <xdr:row>3</xdr:row>
      <xdr:rowOff>128431</xdr:rowOff>
    </xdr:to>
    <xdr:pic>
      <xdr:nvPicPr>
        <xdr:cNvPr id="13606" name="Picture 1">
          <a:extLst>
            <a:ext uri="{FF2B5EF4-FFF2-40B4-BE49-F238E27FC236}">
              <a16:creationId xmlns:a16="http://schemas.microsoft.com/office/drawing/2014/main" id="{6CE9C2A6-6B47-922D-AF7C-88162F2E72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00" y="63500"/>
          <a:ext cx="571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50800</xdr:colOff>
      <xdr:row>0</xdr:row>
      <xdr:rowOff>63500</xdr:rowOff>
    </xdr:from>
    <xdr:to>
      <xdr:col>1</xdr:col>
      <xdr:colOff>121920</xdr:colOff>
      <xdr:row>3</xdr:row>
      <xdr:rowOff>132080</xdr:rowOff>
    </xdr:to>
    <xdr:pic>
      <xdr:nvPicPr>
        <xdr:cNvPr id="15528" name="Picture 1">
          <a:extLst>
            <a:ext uri="{FF2B5EF4-FFF2-40B4-BE49-F238E27FC236}">
              <a16:creationId xmlns:a16="http://schemas.microsoft.com/office/drawing/2014/main" id="{38913FE9-F79B-4A3F-02A0-8678954DC0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00" y="63500"/>
          <a:ext cx="571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0</xdr:row>
      <xdr:rowOff>114300</xdr:rowOff>
    </xdr:from>
    <xdr:to>
      <xdr:col>0</xdr:col>
      <xdr:colOff>863600</xdr:colOff>
      <xdr:row>3</xdr:row>
      <xdr:rowOff>177800</xdr:rowOff>
    </xdr:to>
    <xdr:pic>
      <xdr:nvPicPr>
        <xdr:cNvPr id="16474" name="Picture 1">
          <a:extLst>
            <a:ext uri="{FF2B5EF4-FFF2-40B4-BE49-F238E27FC236}">
              <a16:creationId xmlns:a16="http://schemas.microsoft.com/office/drawing/2014/main" id="{2A2B89C4-3C3B-C30C-EDC4-6207E5F4D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14300"/>
          <a:ext cx="787400"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DMIN/9677/30/00/D/D01-Sched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ched2"/>
      <sheetName val="Sched3"/>
      <sheetName val="Sched4"/>
      <sheetName val="Sched5"/>
      <sheetName val="Sched6"/>
      <sheetName val="Sched7"/>
      <sheetName val="Sched8"/>
      <sheetName val="Summary"/>
    </sheetNames>
    <sheetDataSet>
      <sheetData sheetId="0"/>
      <sheetData sheetId="1" refreshError="1">
        <row r="8">
          <cell r="A8" t="str">
            <v xml:space="preserve">  2.</v>
          </cell>
          <cell r="B8" t="str">
            <v>SABS 1200A</v>
          </cell>
          <cell r="C8" t="str">
            <v xml:space="preserve">  SCHEDULE 2  :</v>
          </cell>
          <cell r="D8" t="str">
            <v/>
          </cell>
        </row>
        <row r="9">
          <cell r="C9" t="str">
            <v xml:space="preserve">  DAYWORKS</v>
          </cell>
        </row>
        <row r="12">
          <cell r="A12" t="str">
            <v xml:space="preserve">  2.1</v>
          </cell>
          <cell r="C12" t="str">
            <v xml:space="preserve">  LABOUR</v>
          </cell>
        </row>
        <row r="14">
          <cell r="C14" t="str">
            <v xml:space="preserve">  a.    Qualified artisan    </v>
          </cell>
          <cell r="D14" t="str">
            <v>hour</v>
          </cell>
          <cell r="E14">
            <v>10</v>
          </cell>
          <cell r="F14">
            <v>20</v>
          </cell>
          <cell r="G14">
            <v>200</v>
          </cell>
        </row>
        <row r="15">
          <cell r="C15" t="str">
            <v xml:space="preserve">  b.    Foreman, leader-hand   (......... hour/workday)*</v>
          </cell>
          <cell r="D15" t="str">
            <v>W/day</v>
          </cell>
          <cell r="E15">
            <v>5</v>
          </cell>
          <cell r="F15">
            <v>750</v>
          </cell>
          <cell r="G15">
            <v>3750</v>
          </cell>
        </row>
        <row r="16">
          <cell r="C16" t="str">
            <v xml:space="preserve">  c.    Semi-skilled labourer     (......... hour/workday)*</v>
          </cell>
          <cell r="D16" t="str">
            <v>W/day</v>
          </cell>
          <cell r="E16">
            <v>10</v>
          </cell>
          <cell r="F16">
            <v>120</v>
          </cell>
          <cell r="G16">
            <v>1200</v>
          </cell>
        </row>
        <row r="17">
          <cell r="C17" t="str">
            <v xml:space="preserve">  d.    Labourer                         (......... hour/workday)*</v>
          </cell>
          <cell r="D17" t="str">
            <v>W/day</v>
          </cell>
          <cell r="E17">
            <v>30</v>
          </cell>
          <cell r="F17">
            <v>100</v>
          </cell>
          <cell r="G17">
            <v>3000</v>
          </cell>
        </row>
        <row r="18">
          <cell r="C18" t="str">
            <v xml:space="preserve">  e.    Blaster                            (......... hour/workday)*</v>
          </cell>
          <cell r="D18" t="str">
            <v>W/day</v>
          </cell>
          <cell r="E18">
            <v>5</v>
          </cell>
          <cell r="F18">
            <v>1100</v>
          </cell>
          <cell r="G18">
            <v>5500</v>
          </cell>
        </row>
        <row r="19">
          <cell r="C19" t="str">
            <v xml:space="preserve">  *     Tenderer to specify</v>
          </cell>
        </row>
        <row r="21">
          <cell r="C21" t="str">
            <v xml:space="preserve"> </v>
          </cell>
        </row>
        <row r="22">
          <cell r="A22" t="str">
            <v xml:space="preserve">  2.2</v>
          </cell>
          <cell r="C22" t="str">
            <v xml:space="preserve">  PLANTHIRE  :  WORK RATES ON SITE </v>
          </cell>
        </row>
        <row r="24">
          <cell r="A24" t="str">
            <v xml:space="preserve">  2.2.1</v>
          </cell>
          <cell r="C24" t="str">
            <v xml:space="preserve">  Tipper truck (specify capacity)</v>
          </cell>
        </row>
        <row r="25">
          <cell r="C25" t="str">
            <v xml:space="preserve">  a.    .......... m3 (small)</v>
          </cell>
          <cell r="D25" t="str">
            <v>hour</v>
          </cell>
          <cell r="E25">
            <v>10</v>
          </cell>
          <cell r="F25">
            <v>85</v>
          </cell>
          <cell r="G25">
            <v>850</v>
          </cell>
        </row>
        <row r="26">
          <cell r="C26" t="str">
            <v xml:space="preserve">  b.    .......... m3 (large)</v>
          </cell>
          <cell r="D26" t="str">
            <v>hour</v>
          </cell>
          <cell r="E26">
            <v>10</v>
          </cell>
          <cell r="F26">
            <v>120</v>
          </cell>
          <cell r="G26">
            <v>1200</v>
          </cell>
        </row>
        <row r="28">
          <cell r="A28" t="str">
            <v xml:space="preserve">  2.2.2</v>
          </cell>
          <cell r="C28" t="str">
            <v xml:space="preserve">  Flatbed truck (specify capacity)</v>
          </cell>
        </row>
        <row r="29">
          <cell r="C29" t="str">
            <v xml:space="preserve">  a.    .......... t (small)</v>
          </cell>
          <cell r="D29" t="str">
            <v>hour</v>
          </cell>
          <cell r="E29" t="str">
            <v>R/only</v>
          </cell>
          <cell r="F29">
            <v>65</v>
          </cell>
        </row>
        <row r="30">
          <cell r="C30" t="str">
            <v xml:space="preserve">  b.    .......... t (large)</v>
          </cell>
          <cell r="D30" t="str">
            <v>hour</v>
          </cell>
          <cell r="E30" t="str">
            <v>R/only</v>
          </cell>
          <cell r="F30">
            <v>85</v>
          </cell>
        </row>
        <row r="32">
          <cell r="A32" t="str">
            <v xml:space="preserve">  2.2.3</v>
          </cell>
          <cell r="C32" t="str">
            <v xml:space="preserve">  LDV</v>
          </cell>
          <cell r="D32" t="str">
            <v>km</v>
          </cell>
          <cell r="E32">
            <v>200</v>
          </cell>
          <cell r="F32">
            <v>2</v>
          </cell>
          <cell r="G32">
            <v>400</v>
          </cell>
        </row>
        <row r="34">
          <cell r="A34" t="str">
            <v xml:space="preserve">  2.2.4</v>
          </cell>
          <cell r="C34" t="str">
            <v xml:space="preserve">  Wheel loader .......... m3 bucket (specify type)</v>
          </cell>
          <cell r="D34" t="str">
            <v>hour</v>
          </cell>
          <cell r="E34">
            <v>10</v>
          </cell>
          <cell r="F34">
            <v>200</v>
          </cell>
          <cell r="G34">
            <v>2000</v>
          </cell>
        </row>
        <row r="36">
          <cell r="A36" t="str">
            <v xml:space="preserve">  2.2.5</v>
          </cell>
          <cell r="C36" t="str">
            <v xml:space="preserve">  Motor grader (specify)</v>
          </cell>
          <cell r="D36" t="str">
            <v>hour</v>
          </cell>
          <cell r="E36">
            <v>2</v>
          </cell>
          <cell r="F36">
            <v>210</v>
          </cell>
          <cell r="G36">
            <v>420</v>
          </cell>
        </row>
        <row r="38">
          <cell r="A38" t="str">
            <v xml:space="preserve">  2.2.6</v>
          </cell>
          <cell r="C38" t="str">
            <v xml:space="preserve">  Bulldozer (specify)</v>
          </cell>
        </row>
        <row r="39">
          <cell r="C39" t="str">
            <v xml:space="preserve">  a.    .......... (small)</v>
          </cell>
          <cell r="D39" t="str">
            <v>hour</v>
          </cell>
          <cell r="E39">
            <v>2</v>
          </cell>
          <cell r="F39">
            <v>180</v>
          </cell>
          <cell r="G39">
            <v>360</v>
          </cell>
        </row>
        <row r="40">
          <cell r="C40" t="str">
            <v xml:space="preserve">  b.    .......... (large)</v>
          </cell>
          <cell r="D40" t="str">
            <v>hour</v>
          </cell>
          <cell r="E40">
            <v>2</v>
          </cell>
          <cell r="F40">
            <v>220</v>
          </cell>
          <cell r="G40">
            <v>440</v>
          </cell>
        </row>
        <row r="42">
          <cell r="A42" t="str">
            <v xml:space="preserve">  2.2.7</v>
          </cell>
          <cell r="C42" t="str">
            <v xml:space="preserve">  Back-actor (specify) .........</v>
          </cell>
          <cell r="D42" t="str">
            <v>hour</v>
          </cell>
          <cell r="E42">
            <v>2</v>
          </cell>
          <cell r="F42">
            <v>190</v>
          </cell>
          <cell r="G42">
            <v>380</v>
          </cell>
        </row>
        <row r="44">
          <cell r="A44" t="str">
            <v xml:space="preserve">  2.2.8</v>
          </cell>
          <cell r="C44" t="str">
            <v xml:space="preserve">  Tractor loader backhoe (TLB) .......... m3 bucket</v>
          </cell>
        </row>
        <row r="45">
          <cell r="C45" t="str">
            <v xml:space="preserve">  Specify type ..........</v>
          </cell>
          <cell r="D45" t="str">
            <v>hour</v>
          </cell>
          <cell r="E45">
            <v>2</v>
          </cell>
          <cell r="F45">
            <v>1100</v>
          </cell>
          <cell r="G45">
            <v>2200</v>
          </cell>
        </row>
        <row r="47">
          <cell r="A47" t="str">
            <v xml:space="preserve">  2.2.9</v>
          </cell>
          <cell r="C47" t="str">
            <v xml:space="preserve">  Pedestrian roller</v>
          </cell>
        </row>
        <row r="48">
          <cell r="C48" t="str">
            <v xml:space="preserve">  a.    Bomag BW 90</v>
          </cell>
          <cell r="D48" t="str">
            <v>hour</v>
          </cell>
          <cell r="E48">
            <v>2</v>
          </cell>
          <cell r="F48">
            <v>30</v>
          </cell>
          <cell r="G48">
            <v>60</v>
          </cell>
        </row>
        <row r="49">
          <cell r="C49" t="str">
            <v xml:space="preserve">  b.    Other (&lt;3 000 kg applied force) ..........</v>
          </cell>
          <cell r="D49" t="str">
            <v>hour</v>
          </cell>
          <cell r="E49">
            <v>2</v>
          </cell>
          <cell r="F49">
            <v>120</v>
          </cell>
          <cell r="G49">
            <v>240</v>
          </cell>
        </row>
        <row r="51">
          <cell r="A51" t="str">
            <v xml:space="preserve">  2.2.10</v>
          </cell>
          <cell r="C51" t="str">
            <v xml:space="preserve">  Vibratory road roller (specify type) ..........</v>
          </cell>
          <cell r="D51" t="str">
            <v>hour</v>
          </cell>
          <cell r="E51">
            <v>2</v>
          </cell>
          <cell r="F51">
            <v>20</v>
          </cell>
          <cell r="G51">
            <v>40</v>
          </cell>
        </row>
        <row r="54">
          <cell r="E54" t="str">
            <v>Carried Forward</v>
          </cell>
          <cell r="G54">
            <v>22240</v>
          </cell>
        </row>
        <row r="55">
          <cell r="E55" t="str">
            <v>Brought Forward</v>
          </cell>
          <cell r="G55">
            <v>22240</v>
          </cell>
        </row>
        <row r="58">
          <cell r="A58" t="str">
            <v xml:space="preserve">  2.2.11</v>
          </cell>
          <cell r="C58" t="str">
            <v xml:space="preserve">  Water tanker (specify capacity)</v>
          </cell>
        </row>
        <row r="59">
          <cell r="C59" t="str">
            <v xml:space="preserve">  a.    .......... (small, towable)</v>
          </cell>
          <cell r="D59" t="str">
            <v>hour</v>
          </cell>
          <cell r="E59">
            <v>2</v>
          </cell>
          <cell r="F59">
            <v>20</v>
          </cell>
          <cell r="G59">
            <v>40</v>
          </cell>
        </row>
        <row r="60">
          <cell r="C60" t="str">
            <v xml:space="preserve">  b.    .......... (large)</v>
          </cell>
          <cell r="D60" t="str">
            <v>hour</v>
          </cell>
          <cell r="E60">
            <v>2</v>
          </cell>
          <cell r="F60">
            <v>105</v>
          </cell>
          <cell r="G60">
            <v>210</v>
          </cell>
        </row>
        <row r="62">
          <cell r="A62" t="str">
            <v xml:space="preserve">  2.2.12</v>
          </cell>
          <cell r="C62" t="str">
            <v xml:space="preserve">  Concrete mixer (specify)</v>
          </cell>
        </row>
        <row r="63">
          <cell r="C63" t="str">
            <v xml:space="preserve">  a.    ..........</v>
          </cell>
          <cell r="D63" t="str">
            <v>hour</v>
          </cell>
          <cell r="E63">
            <v>1</v>
          </cell>
          <cell r="F63">
            <v>20</v>
          </cell>
          <cell r="G63">
            <v>20</v>
          </cell>
        </row>
        <row r="64">
          <cell r="C64" t="str">
            <v xml:space="preserve">  b.    ..........</v>
          </cell>
          <cell r="D64" t="str">
            <v>hour</v>
          </cell>
          <cell r="E64">
            <v>1</v>
          </cell>
          <cell r="F64">
            <v>120</v>
          </cell>
          <cell r="G64">
            <v>120</v>
          </cell>
        </row>
        <row r="67">
          <cell r="A67" t="str">
            <v xml:space="preserve">  2.3</v>
          </cell>
          <cell r="C67" t="str">
            <v xml:space="preserve">  MISCELLANEOUS  :  WORK RATES ON SITE</v>
          </cell>
        </row>
        <row r="69">
          <cell r="A69" t="str">
            <v xml:space="preserve">  2.3.1</v>
          </cell>
          <cell r="C69" t="str">
            <v xml:space="preserve">  Compressor with capacity of -10 m3.min</v>
          </cell>
          <cell r="D69" t="str">
            <v>hour</v>
          </cell>
          <cell r="E69">
            <v>2</v>
          </cell>
          <cell r="F69">
            <v>150</v>
          </cell>
          <cell r="G69">
            <v>300</v>
          </cell>
        </row>
        <row r="71">
          <cell r="A71" t="str">
            <v xml:space="preserve">  2.3.2</v>
          </cell>
          <cell r="C71" t="str">
            <v xml:space="preserve">  Waterpump with 50 mm outlet</v>
          </cell>
          <cell r="D71" t="str">
            <v>hour</v>
          </cell>
          <cell r="E71">
            <v>2</v>
          </cell>
          <cell r="F71">
            <v>20</v>
          </cell>
          <cell r="G71">
            <v>40</v>
          </cell>
        </row>
        <row r="73">
          <cell r="A73" t="str">
            <v xml:space="preserve">  2.3.3</v>
          </cell>
          <cell r="C73" t="str">
            <v xml:space="preserve">  Welding unit (300 Amp)</v>
          </cell>
          <cell r="D73" t="str">
            <v>hour</v>
          </cell>
          <cell r="E73" t="str">
            <v>R/only</v>
          </cell>
          <cell r="F73">
            <v>70</v>
          </cell>
        </row>
        <row r="75">
          <cell r="A75" t="str">
            <v xml:space="preserve">  2.3.4</v>
          </cell>
          <cell r="C75" t="str">
            <v xml:space="preserve">  4 kVA diesel-driven generator set</v>
          </cell>
          <cell r="D75" t="str">
            <v>hour</v>
          </cell>
          <cell r="E75" t="str">
            <v>R/only</v>
          </cell>
          <cell r="F75">
            <v>30</v>
          </cell>
        </row>
        <row r="78">
          <cell r="A78" t="str">
            <v xml:space="preserve">  2.4</v>
          </cell>
          <cell r="C78" t="str">
            <v xml:space="preserve">  PLANTHIRE  :  TRANSPORT COST TO AND</v>
          </cell>
        </row>
        <row r="79">
          <cell r="C79" t="str">
            <v xml:space="preserve">  FROM SITE</v>
          </cell>
        </row>
        <row r="81">
          <cell r="C81" t="str">
            <v xml:space="preserve">  (Distance shall be measured one way only.  Tendered</v>
          </cell>
        </row>
        <row r="82">
          <cell r="C82" t="str">
            <v xml:space="preserve">  rates shall include for transport both to and from site)</v>
          </cell>
        </row>
        <row r="84">
          <cell r="A84" t="str">
            <v xml:space="preserve">  2.4.1</v>
          </cell>
          <cell r="C84" t="str">
            <v xml:space="preserve">  Low-bed (suitable for the largest piece of equipment</v>
          </cell>
        </row>
        <row r="85">
          <cell r="C85" t="str">
            <v xml:space="preserve">  above)</v>
          </cell>
          <cell r="D85" t="str">
            <v>km</v>
          </cell>
          <cell r="E85" t="str">
            <v>R/only</v>
          </cell>
          <cell r="F85">
            <v>20</v>
          </cell>
        </row>
        <row r="87">
          <cell r="A87" t="str">
            <v xml:space="preserve">  2.4.2</v>
          </cell>
          <cell r="C87" t="str">
            <v xml:space="preserve">  Tipper truck</v>
          </cell>
        </row>
        <row r="88">
          <cell r="C88" t="str">
            <v xml:space="preserve">  a.    Small</v>
          </cell>
          <cell r="D88" t="str">
            <v>hour</v>
          </cell>
          <cell r="E88" t="str">
            <v>R/only</v>
          </cell>
          <cell r="F88">
            <v>7</v>
          </cell>
        </row>
        <row r="89">
          <cell r="C89" t="str">
            <v xml:space="preserve">  b.    Large</v>
          </cell>
          <cell r="D89" t="str">
            <v>hour</v>
          </cell>
          <cell r="E89" t="str">
            <v>R/only</v>
          </cell>
          <cell r="F89">
            <v>8.5</v>
          </cell>
        </row>
        <row r="91">
          <cell r="A91" t="str">
            <v xml:space="preserve">  2.4.3</v>
          </cell>
          <cell r="C91" t="str">
            <v xml:space="preserve">  Flat-bed truck</v>
          </cell>
        </row>
        <row r="92">
          <cell r="C92" t="str">
            <v xml:space="preserve">  a.    Small</v>
          </cell>
          <cell r="D92" t="str">
            <v>hour</v>
          </cell>
          <cell r="E92" t="str">
            <v>R/only</v>
          </cell>
          <cell r="F92">
            <v>7</v>
          </cell>
        </row>
        <row r="93">
          <cell r="C93" t="str">
            <v xml:space="preserve">  b.    Large</v>
          </cell>
          <cell r="D93" t="str">
            <v>hour</v>
          </cell>
          <cell r="E93" t="str">
            <v>R/only</v>
          </cell>
          <cell r="F93">
            <v>8.5</v>
          </cell>
        </row>
        <row r="95">
          <cell r="A95" t="str">
            <v xml:space="preserve">  2.4.4</v>
          </cell>
          <cell r="C95" t="str">
            <v xml:space="preserve">  LDV</v>
          </cell>
          <cell r="D95" t="str">
            <v>km</v>
          </cell>
          <cell r="E95">
            <v>200</v>
          </cell>
          <cell r="F95">
            <v>2</v>
          </cell>
          <cell r="G95">
            <v>400</v>
          </cell>
        </row>
        <row r="99">
          <cell r="E99" t="str">
            <v>Carried Forward</v>
          </cell>
          <cell r="G99">
            <v>23370</v>
          </cell>
        </row>
        <row r="100">
          <cell r="E100" t="str">
            <v>Brought Forward</v>
          </cell>
          <cell r="G100">
            <v>23370</v>
          </cell>
        </row>
        <row r="103">
          <cell r="A103" t="str">
            <v xml:space="preserve">  2.4.5</v>
          </cell>
          <cell r="C103" t="str">
            <v xml:space="preserve">  Water tanker</v>
          </cell>
        </row>
        <row r="104">
          <cell r="C104" t="str">
            <v xml:space="preserve">  a.    Small (towable)</v>
          </cell>
          <cell r="D104" t="str">
            <v>km</v>
          </cell>
          <cell r="E104" t="str">
            <v>R/only</v>
          </cell>
          <cell r="F104">
            <v>2.5</v>
          </cell>
        </row>
        <row r="105">
          <cell r="C105" t="str">
            <v xml:space="preserve">  b.    Large</v>
          </cell>
          <cell r="D105" t="str">
            <v>km</v>
          </cell>
          <cell r="E105" t="str">
            <v>R/only</v>
          </cell>
          <cell r="F105">
            <v>8.5</v>
          </cell>
        </row>
        <row r="107">
          <cell r="A107" t="str">
            <v xml:space="preserve">  2.4.6</v>
          </cell>
          <cell r="C107" t="str">
            <v xml:space="preserve">  Concrete mixer</v>
          </cell>
        </row>
        <row r="108">
          <cell r="C108" t="str">
            <v xml:space="preserve">  a.    Small (towable)</v>
          </cell>
          <cell r="D108" t="str">
            <v>km</v>
          </cell>
          <cell r="E108" t="str">
            <v>R/only</v>
          </cell>
          <cell r="F108">
            <v>10</v>
          </cell>
        </row>
        <row r="109">
          <cell r="C109" t="str">
            <v xml:space="preserve">  b.    Large</v>
          </cell>
          <cell r="D109" t="str">
            <v>km</v>
          </cell>
          <cell r="E109" t="str">
            <v>R/only</v>
          </cell>
          <cell r="F109">
            <v>30</v>
          </cell>
        </row>
        <row r="111">
          <cell r="A111" t="str">
            <v xml:space="preserve">  2.4.7</v>
          </cell>
          <cell r="C111" t="str">
            <v xml:space="preserve">  Other (specify)</v>
          </cell>
        </row>
        <row r="142">
          <cell r="C142" t="str">
            <v xml:space="preserve">  TOTAL  :  SCHEDULE 2</v>
          </cell>
        </row>
        <row r="143">
          <cell r="C143" t="str">
            <v xml:space="preserve">  DAYWORKS</v>
          </cell>
        </row>
        <row r="144">
          <cell r="C144" t="str">
            <v xml:space="preserve">  CARRIED TO SUMMARY</v>
          </cell>
        </row>
        <row r="146">
          <cell r="E146" t="str">
            <v>Total</v>
          </cell>
          <cell r="G146">
            <v>23370</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8"/>
  <sheetViews>
    <sheetView tabSelected="1" view="pageBreakPreview" zoomScale="143" zoomScaleNormal="108" zoomScaleSheetLayoutView="100" workbookViewId="0">
      <selection activeCell="C33" sqref="C33"/>
    </sheetView>
  </sheetViews>
  <sheetFormatPr defaultColWidth="9.5546875" defaultRowHeight="12.75" customHeight="1"/>
  <cols>
    <col min="1" max="1" width="5" style="42" customWidth="1"/>
    <col min="2" max="2" width="6.5546875" style="42" customWidth="1"/>
    <col min="3" max="3" width="27.109375" style="17" customWidth="1"/>
    <col min="4" max="4" width="7.6640625" style="42" customWidth="1"/>
    <col min="5" max="5" width="8.109375" style="42" customWidth="1"/>
    <col min="6" max="6" width="8.109375" style="423" customWidth="1"/>
    <col min="7" max="7" width="9.6640625" style="33" customWidth="1"/>
    <col min="8" max="13" width="9.5546875" style="18"/>
    <col min="14" max="16384" width="9.5546875" style="17"/>
  </cols>
  <sheetData>
    <row r="1" spans="1:13" s="25" customFormat="1" ht="12">
      <c r="A1" s="235"/>
      <c r="B1" s="236"/>
      <c r="C1" s="489" t="s">
        <v>148</v>
      </c>
      <c r="D1" s="489"/>
      <c r="E1" s="489"/>
      <c r="F1" s="489"/>
      <c r="G1" s="490"/>
      <c r="H1" s="27"/>
      <c r="I1" s="27"/>
      <c r="J1" s="27"/>
      <c r="K1" s="27"/>
      <c r="L1" s="27"/>
      <c r="M1" s="27"/>
    </row>
    <row r="2" spans="1:13" ht="12">
      <c r="A2" s="237"/>
      <c r="B2" s="238"/>
      <c r="C2" s="491" t="s">
        <v>155</v>
      </c>
      <c r="D2" s="491"/>
      <c r="E2" s="491"/>
      <c r="F2" s="491"/>
      <c r="G2" s="492"/>
    </row>
    <row r="3" spans="1:13" ht="12">
      <c r="A3" s="237"/>
      <c r="B3" s="238"/>
      <c r="C3" s="239"/>
      <c r="D3" s="420"/>
      <c r="E3" s="420"/>
      <c r="F3" s="420"/>
      <c r="G3" s="240"/>
    </row>
    <row r="4" spans="1:13" ht="12">
      <c r="A4" s="237"/>
      <c r="B4" s="238"/>
      <c r="C4" s="239"/>
      <c r="D4" s="420"/>
      <c r="E4" s="420"/>
      <c r="F4" s="420"/>
      <c r="G4" s="240"/>
    </row>
    <row r="5" spans="1:13" ht="12">
      <c r="A5" s="330"/>
      <c r="B5" s="226" t="s">
        <v>2</v>
      </c>
      <c r="C5" s="331"/>
      <c r="D5" s="226"/>
      <c r="E5" s="226"/>
      <c r="F5" s="403" t="s">
        <v>9</v>
      </c>
      <c r="G5" s="332" t="s">
        <v>11</v>
      </c>
    </row>
    <row r="6" spans="1:13" ht="12">
      <c r="A6" s="333" t="s">
        <v>1</v>
      </c>
      <c r="B6" s="36" t="s">
        <v>3</v>
      </c>
      <c r="C6" s="334" t="s">
        <v>4</v>
      </c>
      <c r="D6" s="36" t="s">
        <v>5</v>
      </c>
      <c r="E6" s="36" t="s">
        <v>6</v>
      </c>
      <c r="F6" s="404" t="s">
        <v>10</v>
      </c>
      <c r="G6" s="335" t="s">
        <v>10</v>
      </c>
    </row>
    <row r="7" spans="1:13" ht="12">
      <c r="A7" s="241"/>
      <c r="B7" s="34"/>
      <c r="C7" s="20"/>
      <c r="D7" s="34"/>
      <c r="E7" s="421"/>
      <c r="F7" s="422"/>
      <c r="G7" s="242"/>
    </row>
    <row r="8" spans="1:13" ht="12">
      <c r="A8" s="237" t="s">
        <v>157</v>
      </c>
      <c r="B8" s="35"/>
      <c r="C8" s="243" t="s">
        <v>523</v>
      </c>
      <c r="D8" s="38"/>
      <c r="E8" s="405"/>
      <c r="F8" s="406"/>
      <c r="G8" s="244"/>
    </row>
    <row r="9" spans="1:13" ht="12">
      <c r="A9" s="237"/>
      <c r="B9" s="36"/>
      <c r="C9" s="13"/>
      <c r="D9" s="38"/>
      <c r="E9" s="405"/>
      <c r="F9" s="406"/>
      <c r="G9" s="244"/>
    </row>
    <row r="10" spans="1:13" ht="12">
      <c r="A10" s="237" t="s">
        <v>511</v>
      </c>
      <c r="B10" s="36" t="s">
        <v>17</v>
      </c>
      <c r="C10" s="22" t="s">
        <v>158</v>
      </c>
      <c r="D10" s="38"/>
      <c r="E10" s="405"/>
      <c r="F10" s="406"/>
      <c r="G10" s="244"/>
    </row>
    <row r="11" spans="1:13" ht="12">
      <c r="A11" s="245"/>
      <c r="B11" s="37"/>
      <c r="C11" s="14" t="s">
        <v>167</v>
      </c>
      <c r="D11" s="38" t="s">
        <v>170</v>
      </c>
      <c r="E11" s="406">
        <v>4</v>
      </c>
      <c r="F11" s="407"/>
      <c r="G11" s="246"/>
    </row>
    <row r="12" spans="1:13" ht="12">
      <c r="A12" s="245"/>
      <c r="B12" s="37"/>
      <c r="C12" s="14" t="s">
        <v>168</v>
      </c>
      <c r="D12" s="38" t="s">
        <v>16</v>
      </c>
      <c r="E12" s="406">
        <v>1</v>
      </c>
      <c r="F12" s="408">
        <v>30000</v>
      </c>
      <c r="G12" s="246"/>
    </row>
    <row r="13" spans="1:13" ht="12">
      <c r="A13" s="245"/>
      <c r="B13" s="37"/>
      <c r="C13" s="14" t="s">
        <v>831</v>
      </c>
      <c r="D13" s="38" t="s">
        <v>16</v>
      </c>
      <c r="E13" s="406">
        <v>1</v>
      </c>
      <c r="F13" s="408">
        <v>60000</v>
      </c>
      <c r="G13" s="246"/>
    </row>
    <row r="14" spans="1:13" ht="12">
      <c r="A14" s="245"/>
      <c r="B14" s="37"/>
      <c r="C14" s="14"/>
      <c r="D14" s="38"/>
      <c r="E14" s="406"/>
      <c r="F14" s="408"/>
      <c r="G14" s="246"/>
    </row>
    <row r="15" spans="1:13" ht="12">
      <c r="A15" s="245" t="s">
        <v>506</v>
      </c>
      <c r="B15" s="37"/>
      <c r="C15" s="14" t="s">
        <v>169</v>
      </c>
      <c r="D15" s="38" t="s">
        <v>110</v>
      </c>
      <c r="E15" s="409">
        <f>SUM(G11:G13)</f>
        <v>0</v>
      </c>
      <c r="F15" s="410"/>
      <c r="G15" s="246"/>
    </row>
    <row r="16" spans="1:13" ht="12">
      <c r="A16" s="245"/>
      <c r="B16" s="37"/>
      <c r="C16" s="14"/>
      <c r="D16" s="38"/>
      <c r="E16" s="406"/>
      <c r="F16" s="408"/>
      <c r="G16" s="246"/>
    </row>
    <row r="17" spans="1:7" ht="12">
      <c r="A17" s="245" t="s">
        <v>176</v>
      </c>
      <c r="B17" s="36" t="s">
        <v>27</v>
      </c>
      <c r="C17" s="22" t="s">
        <v>159</v>
      </c>
      <c r="D17" s="38"/>
      <c r="E17" s="406"/>
      <c r="F17" s="408"/>
      <c r="G17" s="246"/>
    </row>
    <row r="18" spans="1:7" ht="12">
      <c r="A18" s="245"/>
      <c r="B18" s="37" t="s">
        <v>156</v>
      </c>
      <c r="C18" s="21"/>
      <c r="D18" s="38"/>
      <c r="E18" s="406"/>
      <c r="F18" s="408"/>
      <c r="G18" s="246"/>
    </row>
    <row r="19" spans="1:7" ht="12">
      <c r="A19" s="245" t="s">
        <v>507</v>
      </c>
      <c r="B19" s="38" t="s">
        <v>160</v>
      </c>
      <c r="C19" s="21" t="s">
        <v>161</v>
      </c>
      <c r="D19" s="38"/>
      <c r="E19" s="406"/>
      <c r="F19" s="408"/>
      <c r="G19" s="246"/>
    </row>
    <row r="20" spans="1:7" ht="12">
      <c r="A20" s="245"/>
      <c r="B20" s="39"/>
      <c r="C20" s="23" t="s">
        <v>832</v>
      </c>
      <c r="D20" s="38" t="s">
        <v>75</v>
      </c>
      <c r="E20" s="406">
        <v>2</v>
      </c>
      <c r="F20" s="411">
        <v>3500</v>
      </c>
      <c r="G20" s="247"/>
    </row>
    <row r="21" spans="1:7" ht="24">
      <c r="A21" s="245"/>
      <c r="B21" s="39"/>
      <c r="C21" s="484" t="s">
        <v>502</v>
      </c>
      <c r="D21" s="38" t="s">
        <v>16</v>
      </c>
      <c r="E21" s="406">
        <v>1</v>
      </c>
      <c r="F21" s="411">
        <v>90000</v>
      </c>
      <c r="G21" s="247"/>
    </row>
    <row r="22" spans="1:7" ht="12">
      <c r="A22" s="245"/>
      <c r="B22" s="39"/>
      <c r="C22" s="23"/>
      <c r="D22" s="38"/>
      <c r="E22" s="406"/>
      <c r="F22" s="408"/>
      <c r="G22" s="246"/>
    </row>
    <row r="23" spans="1:7" ht="12">
      <c r="A23" s="245" t="s">
        <v>508</v>
      </c>
      <c r="B23" s="38" t="s">
        <v>160</v>
      </c>
      <c r="C23" s="21" t="s">
        <v>162</v>
      </c>
      <c r="D23" s="38"/>
      <c r="E23" s="406"/>
      <c r="F23" s="408"/>
      <c r="G23" s="246"/>
    </row>
    <row r="24" spans="1:7" ht="13.5">
      <c r="A24" s="245"/>
      <c r="B24" s="51"/>
      <c r="C24" s="50" t="s">
        <v>163</v>
      </c>
      <c r="D24" s="412" t="s">
        <v>136</v>
      </c>
      <c r="E24" s="413">
        <v>20</v>
      </c>
      <c r="F24" s="408"/>
      <c r="G24" s="246"/>
    </row>
    <row r="25" spans="1:7" ht="13.5">
      <c r="A25" s="245"/>
      <c r="B25" s="39"/>
      <c r="C25" s="23" t="s">
        <v>793</v>
      </c>
      <c r="D25" s="412" t="s">
        <v>136</v>
      </c>
      <c r="E25" s="406">
        <v>5</v>
      </c>
      <c r="F25" s="408"/>
      <c r="G25" s="246"/>
    </row>
    <row r="26" spans="1:7" ht="13.5">
      <c r="A26" s="245"/>
      <c r="B26" s="40"/>
      <c r="C26" s="15" t="s">
        <v>794</v>
      </c>
      <c r="D26" s="412" t="s">
        <v>136</v>
      </c>
      <c r="E26" s="414">
        <v>15</v>
      </c>
      <c r="F26" s="415"/>
      <c r="G26" s="246"/>
    </row>
    <row r="27" spans="1:7" ht="24">
      <c r="A27" s="245"/>
      <c r="B27" s="40"/>
      <c r="C27" s="41" t="s">
        <v>795</v>
      </c>
      <c r="D27" s="38" t="s">
        <v>16</v>
      </c>
      <c r="E27" s="414">
        <v>1</v>
      </c>
      <c r="F27" s="415">
        <v>40000</v>
      </c>
      <c r="G27" s="246"/>
    </row>
    <row r="28" spans="1:7" ht="12">
      <c r="A28" s="248"/>
      <c r="B28" s="40"/>
      <c r="C28" s="15"/>
      <c r="D28" s="38"/>
      <c r="E28" s="414"/>
      <c r="F28" s="415"/>
      <c r="G28" s="246"/>
    </row>
    <row r="29" spans="1:7" ht="12">
      <c r="A29" s="248" t="s">
        <v>509</v>
      </c>
      <c r="B29" s="40" t="s">
        <v>15</v>
      </c>
      <c r="C29" s="21" t="s">
        <v>164</v>
      </c>
      <c r="D29" s="38"/>
      <c r="E29" s="414"/>
      <c r="F29" s="416"/>
      <c r="G29" s="246"/>
    </row>
    <row r="30" spans="1:7" ht="12">
      <c r="A30" s="249"/>
      <c r="B30" s="40"/>
      <c r="C30" s="15" t="s">
        <v>171</v>
      </c>
      <c r="D30" s="38" t="s">
        <v>174</v>
      </c>
      <c r="E30" s="417">
        <v>1</v>
      </c>
      <c r="F30" s="416"/>
      <c r="G30" s="246"/>
    </row>
    <row r="31" spans="1:7" ht="12">
      <c r="A31" s="248"/>
      <c r="B31" s="40"/>
      <c r="C31" s="21"/>
      <c r="D31" s="38"/>
      <c r="E31" s="414"/>
      <c r="F31" s="416"/>
      <c r="G31" s="246"/>
    </row>
    <row r="32" spans="1:7" ht="12">
      <c r="A32" s="248" t="s">
        <v>510</v>
      </c>
      <c r="B32" s="40" t="s">
        <v>166</v>
      </c>
      <c r="C32" s="21" t="s">
        <v>165</v>
      </c>
      <c r="D32" s="38"/>
      <c r="E32" s="414"/>
      <c r="F32" s="416"/>
      <c r="G32" s="246"/>
    </row>
    <row r="33" spans="1:7" ht="12">
      <c r="A33" s="249"/>
      <c r="B33" s="40"/>
      <c r="C33" s="15" t="s">
        <v>172</v>
      </c>
      <c r="D33" s="38" t="s">
        <v>175</v>
      </c>
      <c r="E33" s="414">
        <v>4</v>
      </c>
      <c r="F33" s="416"/>
      <c r="G33" s="246"/>
    </row>
    <row r="34" spans="1:7" ht="12">
      <c r="A34" s="248"/>
      <c r="B34" s="40"/>
      <c r="C34" s="15" t="s">
        <v>173</v>
      </c>
      <c r="D34" s="38" t="s">
        <v>175</v>
      </c>
      <c r="E34" s="414">
        <v>4</v>
      </c>
      <c r="F34" s="416"/>
      <c r="G34" s="246"/>
    </row>
    <row r="35" spans="1:7" ht="12">
      <c r="A35" s="248"/>
      <c r="B35" s="40"/>
      <c r="C35" s="15"/>
      <c r="D35" s="38"/>
      <c r="E35" s="414"/>
      <c r="F35" s="416"/>
      <c r="G35" s="246"/>
    </row>
    <row r="36" spans="1:7" ht="12">
      <c r="A36" s="248"/>
      <c r="B36" s="40"/>
      <c r="C36" s="15"/>
      <c r="D36" s="38"/>
      <c r="E36" s="414"/>
      <c r="F36" s="416"/>
      <c r="G36" s="246"/>
    </row>
    <row r="37" spans="1:7" ht="12">
      <c r="A37" s="248"/>
      <c r="B37" s="40"/>
      <c r="C37" s="15"/>
      <c r="D37" s="38"/>
      <c r="E37" s="414"/>
      <c r="F37" s="416"/>
      <c r="G37" s="246"/>
    </row>
    <row r="38" spans="1:7" ht="12">
      <c r="A38" s="248"/>
      <c r="B38" s="40"/>
      <c r="C38" s="15"/>
      <c r="D38" s="38"/>
      <c r="E38" s="414"/>
      <c r="F38" s="416"/>
      <c r="G38" s="246"/>
    </row>
    <row r="39" spans="1:7" ht="12">
      <c r="A39" s="248"/>
      <c r="B39" s="40"/>
      <c r="C39" s="15"/>
      <c r="D39" s="38"/>
      <c r="E39" s="414"/>
      <c r="F39" s="416"/>
      <c r="G39" s="246"/>
    </row>
    <row r="40" spans="1:7" ht="12">
      <c r="A40" s="248"/>
      <c r="B40" s="40"/>
      <c r="C40" s="15"/>
      <c r="D40" s="38"/>
      <c r="E40" s="414"/>
      <c r="F40" s="416"/>
      <c r="G40" s="246"/>
    </row>
    <row r="41" spans="1:7" ht="12">
      <c r="A41" s="248"/>
      <c r="B41" s="40"/>
      <c r="C41" s="15"/>
      <c r="D41" s="38"/>
      <c r="E41" s="414"/>
      <c r="F41" s="416"/>
      <c r="G41" s="246"/>
    </row>
    <row r="42" spans="1:7" ht="12">
      <c r="A42" s="248"/>
      <c r="B42" s="40"/>
      <c r="C42" s="15"/>
      <c r="D42" s="38"/>
      <c r="E42" s="414"/>
      <c r="F42" s="416"/>
      <c r="G42" s="246"/>
    </row>
    <row r="43" spans="1:7" ht="12">
      <c r="A43" s="248"/>
      <c r="B43" s="40"/>
      <c r="C43" s="15"/>
      <c r="D43" s="38"/>
      <c r="E43" s="414"/>
      <c r="F43" s="416"/>
      <c r="G43" s="246"/>
    </row>
    <row r="44" spans="1:7" ht="12">
      <c r="A44" s="248"/>
      <c r="B44" s="40"/>
      <c r="C44" s="15"/>
      <c r="D44" s="38"/>
      <c r="E44" s="414"/>
      <c r="F44" s="416"/>
      <c r="G44" s="246"/>
    </row>
    <row r="45" spans="1:7" ht="12">
      <c r="A45" s="248"/>
      <c r="B45" s="40"/>
      <c r="C45" s="15"/>
      <c r="D45" s="38"/>
      <c r="E45" s="414"/>
      <c r="F45" s="416"/>
      <c r="G45" s="246"/>
    </row>
    <row r="46" spans="1:7" ht="12">
      <c r="A46" s="248"/>
      <c r="B46" s="40"/>
      <c r="C46" s="15"/>
      <c r="D46" s="38"/>
      <c r="E46" s="414"/>
      <c r="F46" s="416"/>
      <c r="G46" s="246"/>
    </row>
    <row r="47" spans="1:7" ht="12">
      <c r="A47" s="248"/>
      <c r="B47" s="40"/>
      <c r="C47" s="15"/>
      <c r="D47" s="38"/>
      <c r="E47" s="414"/>
      <c r="F47" s="416"/>
      <c r="G47" s="246"/>
    </row>
    <row r="48" spans="1:7" ht="12">
      <c r="A48" s="248"/>
      <c r="B48" s="40"/>
      <c r="C48" s="15"/>
      <c r="D48" s="38"/>
      <c r="E48" s="414"/>
      <c r="F48" s="416"/>
      <c r="G48" s="246"/>
    </row>
    <row r="49" spans="1:7" ht="12">
      <c r="A49" s="248"/>
      <c r="B49" s="40"/>
      <c r="C49" s="15"/>
      <c r="D49" s="38"/>
      <c r="E49" s="414"/>
      <c r="F49" s="416"/>
      <c r="G49" s="246"/>
    </row>
    <row r="50" spans="1:7" ht="12">
      <c r="A50" s="248"/>
      <c r="B50" s="40"/>
      <c r="C50" s="15"/>
      <c r="D50" s="38"/>
      <c r="E50" s="414"/>
      <c r="F50" s="416"/>
      <c r="G50" s="246"/>
    </row>
    <row r="51" spans="1:7" ht="12">
      <c r="A51" s="248"/>
      <c r="B51" s="40"/>
      <c r="C51" s="15"/>
      <c r="D51" s="38"/>
      <c r="E51" s="414"/>
      <c r="F51" s="416"/>
      <c r="G51" s="246"/>
    </row>
    <row r="52" spans="1:7" ht="12">
      <c r="A52" s="248"/>
      <c r="B52" s="40"/>
      <c r="C52" s="15"/>
      <c r="D52" s="38"/>
      <c r="E52" s="414"/>
      <c r="F52" s="416"/>
      <c r="G52" s="246"/>
    </row>
    <row r="53" spans="1:7" ht="12">
      <c r="A53" s="248"/>
      <c r="B53" s="40"/>
      <c r="C53" s="15"/>
      <c r="D53" s="38"/>
      <c r="E53" s="414"/>
      <c r="F53" s="416"/>
      <c r="G53" s="246"/>
    </row>
    <row r="54" spans="1:7" ht="12">
      <c r="A54" s="248"/>
      <c r="B54" s="40"/>
      <c r="C54" s="15"/>
      <c r="D54" s="38"/>
      <c r="E54" s="414"/>
      <c r="F54" s="416"/>
      <c r="G54" s="246"/>
    </row>
    <row r="55" spans="1:7" ht="12">
      <c r="A55" s="248"/>
      <c r="B55" s="40"/>
      <c r="C55" s="15"/>
      <c r="D55" s="38"/>
      <c r="E55" s="414"/>
      <c r="F55" s="416"/>
      <c r="G55" s="246"/>
    </row>
    <row r="56" spans="1:7" ht="12">
      <c r="A56" s="248"/>
      <c r="B56" s="40"/>
      <c r="C56" s="15"/>
      <c r="D56" s="38"/>
      <c r="E56" s="414"/>
      <c r="F56" s="416"/>
      <c r="G56" s="246"/>
    </row>
    <row r="57" spans="1:7" ht="12">
      <c r="A57" s="248"/>
      <c r="B57" s="40"/>
      <c r="C57" s="15"/>
      <c r="D57" s="38"/>
      <c r="E57" s="414"/>
      <c r="F57" s="416"/>
      <c r="G57" s="246"/>
    </row>
    <row r="58" spans="1:7" ht="12">
      <c r="A58" s="248"/>
      <c r="B58" s="40"/>
      <c r="C58" s="15"/>
      <c r="D58" s="38"/>
      <c r="E58" s="414"/>
      <c r="F58" s="416"/>
      <c r="G58" s="246"/>
    </row>
    <row r="59" spans="1:7" ht="12">
      <c r="A59" s="248"/>
      <c r="B59" s="40"/>
      <c r="C59" s="15"/>
      <c r="D59" s="38"/>
      <c r="E59" s="414"/>
      <c r="F59" s="416"/>
      <c r="G59" s="246"/>
    </row>
    <row r="60" spans="1:7" ht="12">
      <c r="A60" s="248"/>
      <c r="B60" s="40"/>
      <c r="C60" s="15"/>
      <c r="D60" s="38"/>
      <c r="E60" s="414"/>
      <c r="F60" s="416"/>
      <c r="G60" s="246"/>
    </row>
    <row r="61" spans="1:7" ht="12">
      <c r="A61" s="248"/>
      <c r="B61" s="40"/>
      <c r="C61" s="15"/>
      <c r="D61" s="38"/>
      <c r="E61" s="414"/>
      <c r="F61" s="416"/>
      <c r="G61" s="246"/>
    </row>
    <row r="62" spans="1:7" ht="12">
      <c r="A62" s="248"/>
      <c r="B62" s="40"/>
      <c r="C62" s="15"/>
      <c r="D62" s="38"/>
      <c r="E62" s="414"/>
      <c r="F62" s="416"/>
      <c r="G62" s="246"/>
    </row>
    <row r="63" spans="1:7" ht="12">
      <c r="A63" s="248"/>
      <c r="B63" s="40"/>
      <c r="C63" s="15"/>
      <c r="D63" s="38"/>
      <c r="E63" s="414"/>
      <c r="F63" s="416"/>
      <c r="G63" s="246"/>
    </row>
    <row r="64" spans="1:7" ht="12">
      <c r="A64" s="248"/>
      <c r="B64" s="40"/>
      <c r="C64" s="15"/>
      <c r="D64" s="40"/>
      <c r="E64" s="414"/>
      <c r="F64" s="414"/>
      <c r="G64" s="246"/>
    </row>
    <row r="65" spans="1:7" ht="12">
      <c r="A65" s="248"/>
      <c r="B65" s="40"/>
      <c r="C65" s="15"/>
      <c r="D65" s="40"/>
      <c r="E65" s="414"/>
      <c r="F65" s="414"/>
      <c r="G65" s="246"/>
    </row>
    <row r="66" spans="1:7" ht="12">
      <c r="A66" s="248"/>
      <c r="B66" s="40"/>
      <c r="C66" s="15"/>
      <c r="D66" s="40"/>
      <c r="E66" s="414"/>
      <c r="F66" s="414"/>
      <c r="G66" s="246"/>
    </row>
    <row r="67" spans="1:7" ht="12">
      <c r="A67" s="248"/>
      <c r="B67" s="40"/>
      <c r="C67" s="15"/>
      <c r="D67" s="40"/>
      <c r="E67" s="414"/>
      <c r="F67" s="414"/>
      <c r="G67" s="246"/>
    </row>
    <row r="68" spans="1:7" ht="12">
      <c r="A68" s="250"/>
      <c r="B68" s="251"/>
      <c r="C68" s="252"/>
      <c r="D68" s="493" t="s">
        <v>45</v>
      </c>
      <c r="E68" s="493"/>
      <c r="F68" s="494"/>
      <c r="G68" s="253"/>
    </row>
  </sheetData>
  <mergeCells count="3">
    <mergeCell ref="C1:G1"/>
    <mergeCell ref="C2:G2"/>
    <mergeCell ref="D68:F68"/>
  </mergeCells>
  <phoneticPr fontId="21" type="noConversion"/>
  <printOptions horizontalCentered="1"/>
  <pageMargins left="0.75" right="0.75" top="1" bottom="1" header="0.5" footer="0.5"/>
  <pageSetup paperSize="9" scale="89" firstPageNumber="100" orientation="portrait" useFirstPageNumber="1" r:id="rId1"/>
  <headerFooter>
    <oddFooter>&amp;C&amp;K000000&amp;P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ntry="1"/>
  <dimension ref="A1:M102"/>
  <sheetViews>
    <sheetView showRuler="0" showOutlineSymbols="0" view="pageBreakPreview" topLeftCell="A70" zoomScale="213" zoomScaleNormal="87" zoomScaleSheetLayoutView="163" workbookViewId="0">
      <selection activeCell="C17" sqref="C17"/>
    </sheetView>
  </sheetViews>
  <sheetFormatPr defaultColWidth="9.5546875" defaultRowHeight="12"/>
  <cols>
    <col min="1" max="2" width="5.6640625" style="42" customWidth="1"/>
    <col min="3" max="3" width="30.6640625" style="17" customWidth="1"/>
    <col min="4" max="4" width="3.6640625" style="418" customWidth="1"/>
    <col min="5" max="5" width="5.6640625" style="419" customWidth="1"/>
    <col min="6" max="6" width="6.109375" style="49" customWidth="1"/>
    <col min="7" max="7" width="10.5546875" style="33" customWidth="1"/>
    <col min="8" max="13" width="9.5546875" style="18" customWidth="1"/>
    <col min="14" max="16384" width="9.5546875" style="17"/>
  </cols>
  <sheetData>
    <row r="1" spans="1:13" s="25" customFormat="1">
      <c r="A1" s="254"/>
      <c r="B1" s="255"/>
      <c r="C1" s="499" t="s">
        <v>148</v>
      </c>
      <c r="D1" s="499"/>
      <c r="E1" s="499"/>
      <c r="F1" s="499"/>
      <c r="G1" s="500"/>
      <c r="H1" s="27"/>
      <c r="I1" s="27"/>
      <c r="J1" s="27"/>
      <c r="K1" s="27"/>
      <c r="L1" s="27"/>
      <c r="M1" s="27"/>
    </row>
    <row r="2" spans="1:13">
      <c r="A2" s="256"/>
      <c r="B2" s="257"/>
      <c r="C2" s="497" t="s">
        <v>143</v>
      </c>
      <c r="D2" s="497"/>
      <c r="E2" s="497"/>
      <c r="F2" s="497"/>
      <c r="G2" s="498"/>
    </row>
    <row r="3" spans="1:13">
      <c r="A3" s="256"/>
      <c r="B3" s="257"/>
      <c r="C3" s="258"/>
      <c r="D3" s="424"/>
      <c r="E3" s="424"/>
      <c r="F3" s="258"/>
      <c r="G3" s="259"/>
    </row>
    <row r="4" spans="1:13">
      <c r="A4" s="256"/>
      <c r="B4" s="257"/>
      <c r="C4" s="258"/>
      <c r="D4" s="424"/>
      <c r="E4" s="424"/>
      <c r="F4" s="258"/>
      <c r="G4" s="259"/>
    </row>
    <row r="5" spans="1:13" ht="15.95" customHeight="1">
      <c r="A5" s="260"/>
      <c r="B5" s="52" t="s">
        <v>2</v>
      </c>
      <c r="C5" s="501" t="s">
        <v>4</v>
      </c>
      <c r="D5" s="501" t="s">
        <v>5</v>
      </c>
      <c r="E5" s="501" t="s">
        <v>6</v>
      </c>
      <c r="F5" s="53" t="s">
        <v>9</v>
      </c>
      <c r="G5" s="261" t="s">
        <v>11</v>
      </c>
    </row>
    <row r="6" spans="1:13" ht="9.9499999999999993" customHeight="1">
      <c r="A6" s="256" t="s">
        <v>1</v>
      </c>
      <c r="B6" s="54" t="s">
        <v>3</v>
      </c>
      <c r="C6" s="502"/>
      <c r="D6" s="502"/>
      <c r="E6" s="502"/>
      <c r="F6" s="55" t="s">
        <v>10</v>
      </c>
      <c r="G6" s="262" t="s">
        <v>10</v>
      </c>
    </row>
    <row r="7" spans="1:13">
      <c r="A7" s="263"/>
      <c r="B7" s="56"/>
      <c r="C7" s="57"/>
      <c r="D7" s="425"/>
      <c r="E7" s="426"/>
      <c r="F7" s="58"/>
      <c r="G7" s="264"/>
    </row>
    <row r="8" spans="1:13">
      <c r="A8" s="256" t="s">
        <v>28</v>
      </c>
      <c r="B8" s="59"/>
      <c r="C8" s="265" t="s">
        <v>522</v>
      </c>
      <c r="D8" s="65"/>
      <c r="E8" s="427"/>
      <c r="F8" s="60"/>
      <c r="G8" s="266"/>
    </row>
    <row r="9" spans="1:13">
      <c r="A9" s="267"/>
      <c r="B9" s="61"/>
      <c r="C9" s="62"/>
      <c r="D9" s="65"/>
      <c r="E9" s="427"/>
      <c r="F9" s="60"/>
      <c r="G9" s="266"/>
    </row>
    <row r="10" spans="1:13" ht="22.5">
      <c r="A10" s="267" t="s">
        <v>467</v>
      </c>
      <c r="B10" s="63" t="s">
        <v>739</v>
      </c>
      <c r="C10" s="64" t="s">
        <v>29</v>
      </c>
      <c r="D10" s="65"/>
      <c r="E10" s="427"/>
      <c r="F10" s="60"/>
      <c r="G10" s="266"/>
    </row>
    <row r="11" spans="1:13">
      <c r="A11" s="267"/>
      <c r="B11" s="61"/>
      <c r="C11" s="62"/>
      <c r="D11" s="65"/>
      <c r="E11" s="427"/>
      <c r="F11" s="60"/>
      <c r="G11" s="266"/>
    </row>
    <row r="12" spans="1:13">
      <c r="A12" s="267" t="s">
        <v>468</v>
      </c>
      <c r="B12" s="65" t="s">
        <v>466</v>
      </c>
      <c r="C12" s="66" t="s">
        <v>734</v>
      </c>
      <c r="D12" s="428" t="s">
        <v>748</v>
      </c>
      <c r="E12" s="429">
        <f>50*25</f>
        <v>1250</v>
      </c>
      <c r="F12" s="60"/>
      <c r="G12" s="266"/>
    </row>
    <row r="13" spans="1:13">
      <c r="A13" s="267" t="s">
        <v>469</v>
      </c>
      <c r="B13" s="65" t="s">
        <v>466</v>
      </c>
      <c r="C13" s="66" t="s">
        <v>733</v>
      </c>
      <c r="D13" s="428" t="s">
        <v>748</v>
      </c>
      <c r="E13" s="429">
        <f>53873.54*60%</f>
        <v>32324.124</v>
      </c>
      <c r="F13" s="60"/>
      <c r="G13" s="266"/>
    </row>
    <row r="14" spans="1:13">
      <c r="A14" s="267"/>
      <c r="B14" s="67"/>
      <c r="C14" s="68"/>
      <c r="D14" s="65"/>
      <c r="E14" s="430"/>
      <c r="F14" s="60"/>
      <c r="G14" s="266"/>
    </row>
    <row r="15" spans="1:13" ht="22.5">
      <c r="A15" s="267" t="s">
        <v>736</v>
      </c>
      <c r="B15" s="63" t="s">
        <v>738</v>
      </c>
      <c r="C15" s="69" t="s">
        <v>30</v>
      </c>
      <c r="D15" s="65"/>
      <c r="E15" s="430"/>
      <c r="F15" s="55"/>
      <c r="G15" s="266"/>
    </row>
    <row r="16" spans="1:13">
      <c r="A16" s="267"/>
      <c r="B16" s="61"/>
      <c r="C16" s="70"/>
      <c r="D16" s="65"/>
      <c r="E16" s="430"/>
      <c r="F16" s="60"/>
      <c r="G16" s="266"/>
    </row>
    <row r="17" spans="1:7" ht="24.95" customHeight="1">
      <c r="A17" s="268" t="s">
        <v>737</v>
      </c>
      <c r="B17" s="71" t="s">
        <v>747</v>
      </c>
      <c r="C17" s="72" t="s">
        <v>735</v>
      </c>
      <c r="D17" s="71" t="s">
        <v>749</v>
      </c>
      <c r="E17" s="431">
        <f>7391*0.25</f>
        <v>1847.75</v>
      </c>
      <c r="F17" s="74"/>
      <c r="G17" s="266"/>
    </row>
    <row r="18" spans="1:7" ht="22.5">
      <c r="A18" s="268"/>
      <c r="B18" s="71" t="s">
        <v>33</v>
      </c>
      <c r="C18" s="85" t="s">
        <v>740</v>
      </c>
      <c r="D18" s="71"/>
      <c r="E18" s="431"/>
      <c r="F18" s="74"/>
      <c r="G18" s="266"/>
    </row>
    <row r="19" spans="1:7" ht="27" customHeight="1">
      <c r="A19" s="268"/>
      <c r="B19" s="71"/>
      <c r="C19" s="72" t="s">
        <v>741</v>
      </c>
      <c r="D19" s="71" t="s">
        <v>749</v>
      </c>
      <c r="E19" s="431">
        <f>E17</f>
        <v>1847.75</v>
      </c>
      <c r="F19" s="74"/>
      <c r="G19" s="266"/>
    </row>
    <row r="20" spans="1:7" ht="21" customHeight="1">
      <c r="A20" s="268"/>
      <c r="B20" s="71"/>
      <c r="C20" s="84" t="s">
        <v>745</v>
      </c>
      <c r="D20" s="71" t="s">
        <v>749</v>
      </c>
      <c r="E20" s="431">
        <f>E17*0.5</f>
        <v>923.875</v>
      </c>
      <c r="F20" s="74"/>
      <c r="G20" s="266"/>
    </row>
    <row r="21" spans="1:7">
      <c r="A21" s="268"/>
      <c r="B21" s="71" t="s">
        <v>742</v>
      </c>
      <c r="C21" s="75" t="s">
        <v>743</v>
      </c>
      <c r="D21" s="71"/>
      <c r="E21" s="431"/>
      <c r="F21" s="74"/>
      <c r="G21" s="266"/>
    </row>
    <row r="22" spans="1:7">
      <c r="A22" s="268"/>
      <c r="B22" s="71"/>
      <c r="C22" s="75" t="s">
        <v>746</v>
      </c>
      <c r="D22" s="71" t="s">
        <v>744</v>
      </c>
      <c r="E22" s="431">
        <f>((1920*2.5%*(E20)/1000))*1.15</f>
        <v>50.997899999999994</v>
      </c>
      <c r="F22" s="74"/>
      <c r="G22" s="266"/>
    </row>
    <row r="23" spans="1:7">
      <c r="A23" s="268"/>
      <c r="B23" s="71"/>
      <c r="C23" s="75"/>
      <c r="D23" s="71"/>
      <c r="E23" s="431"/>
      <c r="F23" s="74"/>
      <c r="G23" s="266"/>
    </row>
    <row r="24" spans="1:7" ht="22.5">
      <c r="A24" s="269" t="s">
        <v>120</v>
      </c>
      <c r="B24" s="63" t="s">
        <v>758</v>
      </c>
      <c r="C24" s="76" t="s">
        <v>178</v>
      </c>
      <c r="D24" s="71"/>
      <c r="E24" s="71"/>
      <c r="F24" s="74"/>
      <c r="G24" s="270"/>
    </row>
    <row r="25" spans="1:7" ht="33.75">
      <c r="A25" s="268" t="s">
        <v>35</v>
      </c>
      <c r="B25" s="71" t="s">
        <v>15</v>
      </c>
      <c r="C25" s="72" t="s">
        <v>474</v>
      </c>
      <c r="D25" s="71" t="s">
        <v>749</v>
      </c>
      <c r="E25" s="428">
        <f>E20</f>
        <v>923.875</v>
      </c>
      <c r="F25" s="74"/>
      <c r="G25" s="270"/>
    </row>
    <row r="26" spans="1:7">
      <c r="A26" s="268"/>
      <c r="B26" s="71"/>
      <c r="C26" s="66"/>
      <c r="D26" s="71"/>
      <c r="E26" s="71"/>
      <c r="F26" s="74"/>
      <c r="G26" s="270"/>
    </row>
    <row r="27" spans="1:7" ht="22.5">
      <c r="A27" s="268" t="s">
        <v>177</v>
      </c>
      <c r="B27" s="63" t="s">
        <v>757</v>
      </c>
      <c r="C27" s="78" t="s">
        <v>141</v>
      </c>
      <c r="D27" s="71"/>
      <c r="E27" s="71"/>
      <c r="F27" s="74"/>
      <c r="G27" s="270"/>
    </row>
    <row r="28" spans="1:7">
      <c r="A28" s="268"/>
      <c r="B28" s="71"/>
      <c r="C28" s="66"/>
      <c r="D28" s="71"/>
      <c r="E28" s="431"/>
      <c r="F28" s="74"/>
      <c r="G28" s="270"/>
    </row>
    <row r="29" spans="1:7" ht="33.75">
      <c r="A29" s="268" t="s">
        <v>470</v>
      </c>
      <c r="B29" s="71" t="s">
        <v>13</v>
      </c>
      <c r="C29" s="72" t="s">
        <v>750</v>
      </c>
      <c r="D29" s="428" t="s">
        <v>748</v>
      </c>
      <c r="E29" s="431">
        <f>3070-1408</f>
        <v>1662</v>
      </c>
      <c r="F29" s="74"/>
      <c r="G29" s="271"/>
    </row>
    <row r="30" spans="1:7">
      <c r="A30" s="268"/>
      <c r="B30" s="71"/>
      <c r="C30" s="72" t="s">
        <v>751</v>
      </c>
      <c r="D30" s="428" t="s">
        <v>748</v>
      </c>
      <c r="E30" s="431">
        <f>5%*E29</f>
        <v>83.100000000000009</v>
      </c>
      <c r="F30" s="74"/>
      <c r="G30" s="271"/>
    </row>
    <row r="31" spans="1:7">
      <c r="A31" s="268" t="s">
        <v>471</v>
      </c>
      <c r="B31" s="71" t="s">
        <v>73</v>
      </c>
      <c r="C31" s="66" t="s">
        <v>755</v>
      </c>
      <c r="D31" s="428" t="s">
        <v>12</v>
      </c>
      <c r="E31" s="431">
        <f>E35+E34</f>
        <v>505</v>
      </c>
      <c r="F31" s="74"/>
      <c r="G31" s="270"/>
    </row>
    <row r="32" spans="1:7">
      <c r="A32" s="268"/>
      <c r="B32" s="71"/>
      <c r="C32" s="66"/>
      <c r="D32" s="428"/>
      <c r="E32" s="431"/>
      <c r="F32" s="74"/>
      <c r="G32" s="270"/>
    </row>
    <row r="33" spans="1:7">
      <c r="A33" s="268" t="s">
        <v>472</v>
      </c>
      <c r="B33" s="71" t="s">
        <v>48</v>
      </c>
      <c r="C33" s="83" t="s">
        <v>754</v>
      </c>
      <c r="D33" s="428"/>
      <c r="E33" s="431"/>
      <c r="F33" s="74"/>
      <c r="G33" s="270"/>
    </row>
    <row r="34" spans="1:7">
      <c r="A34" s="268"/>
      <c r="B34" s="71"/>
      <c r="C34" s="66" t="s">
        <v>752</v>
      </c>
      <c r="D34" s="428" t="s">
        <v>12</v>
      </c>
      <c r="E34" s="431">
        <f>64+70+237</f>
        <v>371</v>
      </c>
      <c r="F34" s="74"/>
      <c r="G34" s="270"/>
    </row>
    <row r="35" spans="1:7">
      <c r="A35" s="268"/>
      <c r="B35" s="71"/>
      <c r="C35" s="66" t="s">
        <v>753</v>
      </c>
      <c r="D35" s="432" t="s">
        <v>12</v>
      </c>
      <c r="E35" s="433">
        <v>134</v>
      </c>
      <c r="F35" s="86"/>
      <c r="G35" s="272"/>
    </row>
    <row r="36" spans="1:7">
      <c r="A36" s="268"/>
      <c r="B36" s="71"/>
      <c r="C36" s="66"/>
      <c r="D36" s="432"/>
      <c r="E36" s="433"/>
      <c r="F36" s="86"/>
      <c r="G36" s="272"/>
    </row>
    <row r="37" spans="1:7" ht="35.1" customHeight="1">
      <c r="A37" s="268" t="s">
        <v>473</v>
      </c>
      <c r="B37" s="71" t="s">
        <v>13</v>
      </c>
      <c r="C37" s="72" t="s">
        <v>756</v>
      </c>
      <c r="D37" s="428" t="s">
        <v>748</v>
      </c>
      <c r="E37" s="431">
        <v>270</v>
      </c>
      <c r="F37" s="74"/>
      <c r="G37" s="273"/>
    </row>
    <row r="38" spans="1:7">
      <c r="A38" s="268"/>
      <c r="B38" s="71"/>
      <c r="C38" s="66"/>
      <c r="D38" s="434"/>
      <c r="E38" s="434"/>
      <c r="F38" s="79"/>
      <c r="G38" s="274"/>
    </row>
    <row r="39" spans="1:7">
      <c r="A39" s="268"/>
      <c r="B39" s="71"/>
      <c r="C39" s="66"/>
      <c r="D39" s="434"/>
      <c r="E39" s="434"/>
      <c r="F39" s="79"/>
      <c r="G39" s="274"/>
    </row>
    <row r="40" spans="1:7">
      <c r="A40" s="268"/>
      <c r="B40" s="71"/>
      <c r="C40" s="66"/>
      <c r="D40" s="434"/>
      <c r="E40" s="434"/>
      <c r="F40" s="79"/>
      <c r="G40" s="274"/>
    </row>
    <row r="41" spans="1:7">
      <c r="A41" s="268"/>
      <c r="B41" s="71"/>
      <c r="C41" s="66"/>
      <c r="D41" s="434"/>
      <c r="E41" s="434"/>
      <c r="F41" s="79"/>
      <c r="G41" s="274"/>
    </row>
    <row r="42" spans="1:7">
      <c r="A42" s="268"/>
      <c r="B42" s="71"/>
      <c r="C42" s="66"/>
      <c r="D42" s="434"/>
      <c r="E42" s="434"/>
      <c r="F42" s="79"/>
      <c r="G42" s="274"/>
    </row>
    <row r="43" spans="1:7">
      <c r="A43" s="268"/>
      <c r="B43" s="71"/>
      <c r="C43" s="66"/>
      <c r="D43" s="434"/>
      <c r="E43" s="434"/>
      <c r="F43" s="79"/>
      <c r="G43" s="274"/>
    </row>
    <row r="44" spans="1:7">
      <c r="A44" s="268"/>
      <c r="B44" s="71"/>
      <c r="C44" s="66"/>
      <c r="D44" s="434"/>
      <c r="E44" s="434"/>
      <c r="F44" s="79"/>
      <c r="G44" s="274"/>
    </row>
    <row r="45" spans="1:7">
      <c r="A45" s="268"/>
      <c r="B45" s="71"/>
      <c r="C45" s="66"/>
      <c r="D45" s="434"/>
      <c r="E45" s="434"/>
      <c r="F45" s="79"/>
      <c r="G45" s="274"/>
    </row>
    <row r="46" spans="1:7">
      <c r="A46" s="268"/>
      <c r="B46" s="71"/>
      <c r="C46" s="66"/>
      <c r="D46" s="434"/>
      <c r="E46" s="434"/>
      <c r="F46" s="79"/>
      <c r="G46" s="274"/>
    </row>
    <row r="47" spans="1:7">
      <c r="A47" s="268"/>
      <c r="B47" s="71"/>
      <c r="C47" s="66"/>
      <c r="D47" s="434"/>
      <c r="E47" s="434"/>
      <c r="F47" s="79"/>
      <c r="G47" s="274"/>
    </row>
    <row r="48" spans="1:7">
      <c r="A48" s="268"/>
      <c r="B48" s="71"/>
      <c r="C48" s="66"/>
      <c r="D48" s="428"/>
      <c r="E48" s="431"/>
      <c r="F48" s="74"/>
      <c r="G48" s="270"/>
    </row>
    <row r="49" spans="1:7">
      <c r="A49" s="277"/>
      <c r="B49" s="114"/>
      <c r="C49" s="398"/>
      <c r="D49" s="114"/>
      <c r="E49" s="114" t="s">
        <v>7</v>
      </c>
      <c r="F49" s="402"/>
      <c r="G49" s="278"/>
    </row>
    <row r="50" spans="1:7">
      <c r="A50" s="277"/>
      <c r="B50" s="114"/>
      <c r="C50" s="398"/>
      <c r="D50" s="114"/>
      <c r="E50" s="114" t="s">
        <v>8</v>
      </c>
      <c r="F50" s="402"/>
      <c r="G50" s="278"/>
    </row>
    <row r="51" spans="1:7">
      <c r="A51" s="268"/>
      <c r="B51" s="71"/>
      <c r="C51" s="72"/>
      <c r="D51" s="428"/>
      <c r="E51" s="428"/>
      <c r="F51" s="74"/>
      <c r="G51" s="275"/>
    </row>
    <row r="52" spans="1:7">
      <c r="A52" s="268" t="s">
        <v>799</v>
      </c>
      <c r="B52" s="77" t="s">
        <v>18</v>
      </c>
      <c r="C52" s="78" t="s">
        <v>37</v>
      </c>
      <c r="D52" s="435"/>
      <c r="E52" s="428"/>
      <c r="F52" s="74"/>
      <c r="G52" s="270"/>
    </row>
    <row r="53" spans="1:7">
      <c r="A53" s="268"/>
      <c r="B53" s="77" t="s">
        <v>38</v>
      </c>
      <c r="C53" s="81"/>
      <c r="D53" s="435"/>
      <c r="E53" s="428"/>
      <c r="F53" s="74"/>
      <c r="G53" s="270"/>
    </row>
    <row r="54" spans="1:7">
      <c r="A54" s="267"/>
      <c r="B54" s="82"/>
      <c r="C54" s="81"/>
      <c r="D54" s="435"/>
      <c r="E54" s="428"/>
      <c r="F54" s="74"/>
      <c r="G54" s="270"/>
    </row>
    <row r="55" spans="1:7">
      <c r="A55" s="268" t="s">
        <v>800</v>
      </c>
      <c r="B55" s="71" t="s">
        <v>32</v>
      </c>
      <c r="C55" s="83" t="s">
        <v>39</v>
      </c>
      <c r="D55" s="428"/>
      <c r="E55" s="428"/>
      <c r="F55" s="74"/>
      <c r="G55" s="270"/>
    </row>
    <row r="56" spans="1:7">
      <c r="A56" s="268"/>
      <c r="B56" s="71"/>
      <c r="C56" s="66"/>
      <c r="D56" s="428"/>
      <c r="E56" s="428"/>
      <c r="F56" s="74"/>
      <c r="G56" s="270"/>
    </row>
    <row r="57" spans="1:7">
      <c r="A57" s="268"/>
      <c r="B57" s="71"/>
      <c r="C57" s="66" t="s">
        <v>40</v>
      </c>
      <c r="D57" s="428"/>
      <c r="E57" s="428"/>
      <c r="F57" s="74"/>
      <c r="G57" s="270"/>
    </row>
    <row r="58" spans="1:7">
      <c r="A58" s="268"/>
      <c r="B58" s="71"/>
      <c r="C58" s="66"/>
      <c r="D58" s="428"/>
      <c r="E58" s="428"/>
      <c r="F58" s="74"/>
      <c r="G58" s="270"/>
    </row>
    <row r="59" spans="1:7">
      <c r="A59" s="268"/>
      <c r="B59" s="71"/>
      <c r="C59" s="66" t="s">
        <v>727</v>
      </c>
      <c r="D59" s="428" t="s">
        <v>14</v>
      </c>
      <c r="E59" s="431">
        <v>1</v>
      </c>
      <c r="F59" s="74"/>
      <c r="G59" s="270"/>
    </row>
    <row r="60" spans="1:7">
      <c r="A60" s="268"/>
      <c r="B60" s="71"/>
      <c r="C60" s="66"/>
      <c r="D60" s="428"/>
      <c r="E60" s="428"/>
      <c r="F60" s="74"/>
      <c r="G60" s="270"/>
    </row>
    <row r="61" spans="1:7">
      <c r="A61" s="268"/>
      <c r="B61" s="71"/>
      <c r="C61" s="66" t="s">
        <v>726</v>
      </c>
      <c r="D61" s="428" t="s">
        <v>14</v>
      </c>
      <c r="E61" s="133">
        <v>1</v>
      </c>
      <c r="F61" s="74"/>
      <c r="G61" s="270"/>
    </row>
    <row r="62" spans="1:7">
      <c r="A62" s="268"/>
      <c r="B62" s="71"/>
      <c r="C62" s="66"/>
      <c r="D62" s="428"/>
      <c r="E62" s="428"/>
      <c r="F62" s="74"/>
      <c r="G62" s="270"/>
    </row>
    <row r="63" spans="1:7">
      <c r="A63" s="268"/>
      <c r="B63" s="71"/>
      <c r="C63" s="66" t="s">
        <v>179</v>
      </c>
      <c r="D63" s="428" t="s">
        <v>14</v>
      </c>
      <c r="E63" s="428">
        <v>1</v>
      </c>
      <c r="F63" s="74"/>
      <c r="G63" s="270"/>
    </row>
    <row r="64" spans="1:7">
      <c r="A64" s="268"/>
      <c r="B64" s="71"/>
      <c r="C64" s="66"/>
      <c r="D64" s="428"/>
      <c r="E64" s="428"/>
      <c r="F64" s="74"/>
      <c r="G64" s="270"/>
    </row>
    <row r="65" spans="1:7">
      <c r="A65" s="268"/>
      <c r="B65" s="71"/>
      <c r="C65" s="83"/>
      <c r="D65" s="428"/>
      <c r="E65" s="428"/>
      <c r="F65" s="74"/>
      <c r="G65" s="270"/>
    </row>
    <row r="66" spans="1:7">
      <c r="A66" s="268"/>
      <c r="B66" s="71"/>
      <c r="C66" s="66" t="s">
        <v>42</v>
      </c>
      <c r="D66" s="428"/>
      <c r="E66" s="428"/>
      <c r="F66" s="74"/>
      <c r="G66" s="270"/>
    </row>
    <row r="67" spans="1:7">
      <c r="A67" s="268"/>
      <c r="B67" s="71"/>
      <c r="C67" s="66"/>
      <c r="D67" s="428"/>
      <c r="E67" s="428"/>
      <c r="F67" s="74"/>
      <c r="G67" s="270"/>
    </row>
    <row r="68" spans="1:7">
      <c r="A68" s="268"/>
      <c r="B68" s="71"/>
      <c r="C68" s="66" t="s">
        <v>43</v>
      </c>
      <c r="D68" s="428"/>
      <c r="E68" s="428"/>
      <c r="F68" s="74"/>
      <c r="G68" s="270"/>
    </row>
    <row r="69" spans="1:7" ht="22.5">
      <c r="A69" s="268"/>
      <c r="B69" s="71"/>
      <c r="C69" s="72" t="s">
        <v>567</v>
      </c>
      <c r="D69" s="428" t="s">
        <v>44</v>
      </c>
      <c r="E69" s="428">
        <v>0.2</v>
      </c>
      <c r="F69" s="74"/>
      <c r="G69" s="270"/>
    </row>
    <row r="70" spans="1:7" ht="22.5">
      <c r="A70" s="268"/>
      <c r="B70" s="71"/>
      <c r="C70" s="72" t="s">
        <v>566</v>
      </c>
      <c r="D70" s="428" t="s">
        <v>44</v>
      </c>
      <c r="E70" s="428">
        <v>0</v>
      </c>
      <c r="F70" s="74"/>
      <c r="G70" s="270"/>
    </row>
    <row r="71" spans="1:7">
      <c r="A71" s="268"/>
      <c r="B71" s="71"/>
      <c r="C71" s="66"/>
      <c r="D71" s="434"/>
      <c r="E71" s="436"/>
      <c r="F71" s="80"/>
      <c r="G71" s="276"/>
    </row>
    <row r="72" spans="1:7">
      <c r="A72" s="268"/>
      <c r="B72" s="71"/>
      <c r="C72" s="66" t="s">
        <v>41</v>
      </c>
      <c r="D72" s="428"/>
      <c r="E72" s="431"/>
      <c r="F72" s="74"/>
      <c r="G72" s="270"/>
    </row>
    <row r="73" spans="1:7">
      <c r="A73" s="268"/>
      <c r="B73" s="71"/>
      <c r="C73" s="66"/>
      <c r="D73" s="428"/>
      <c r="E73" s="431"/>
      <c r="F73" s="74"/>
      <c r="G73" s="270"/>
    </row>
    <row r="74" spans="1:7">
      <c r="A74" s="268"/>
      <c r="B74" s="71"/>
      <c r="C74" s="66" t="s">
        <v>564</v>
      </c>
      <c r="D74" s="428" t="s">
        <v>36</v>
      </c>
      <c r="E74" s="431">
        <v>15</v>
      </c>
      <c r="F74" s="74"/>
      <c r="G74" s="270"/>
    </row>
    <row r="75" spans="1:7">
      <c r="A75" s="268"/>
      <c r="B75" s="71"/>
      <c r="C75" s="66" t="s">
        <v>565</v>
      </c>
      <c r="D75" s="428" t="s">
        <v>36</v>
      </c>
      <c r="E75" s="431">
        <v>15</v>
      </c>
      <c r="F75" s="74"/>
      <c r="G75" s="270"/>
    </row>
    <row r="76" spans="1:7">
      <c r="A76" s="268"/>
      <c r="B76" s="71"/>
      <c r="C76" s="66"/>
      <c r="D76" s="428"/>
      <c r="E76" s="431"/>
      <c r="F76" s="74"/>
      <c r="G76" s="270"/>
    </row>
    <row r="77" spans="1:7">
      <c r="A77" s="268"/>
      <c r="B77" s="71"/>
      <c r="C77" s="66"/>
      <c r="D77" s="428"/>
      <c r="E77" s="431"/>
      <c r="F77" s="74"/>
      <c r="G77" s="270"/>
    </row>
    <row r="78" spans="1:7">
      <c r="A78" s="268"/>
      <c r="B78" s="71"/>
      <c r="C78" s="66"/>
      <c r="D78" s="428"/>
      <c r="E78" s="431"/>
      <c r="F78" s="74"/>
      <c r="G78" s="270"/>
    </row>
    <row r="79" spans="1:7">
      <c r="A79" s="268"/>
      <c r="B79" s="71"/>
      <c r="C79" s="66"/>
      <c r="D79" s="428"/>
      <c r="E79" s="431"/>
      <c r="F79" s="74"/>
      <c r="G79" s="270"/>
    </row>
    <row r="80" spans="1:7">
      <c r="A80" s="268"/>
      <c r="B80" s="71"/>
      <c r="C80" s="66"/>
      <c r="D80" s="428"/>
      <c r="E80" s="431"/>
      <c r="F80" s="74"/>
      <c r="G80" s="270"/>
    </row>
    <row r="81" spans="1:7">
      <c r="A81" s="268"/>
      <c r="B81" s="71"/>
      <c r="C81" s="66"/>
      <c r="D81" s="428"/>
      <c r="E81" s="431"/>
      <c r="F81" s="74"/>
      <c r="G81" s="270"/>
    </row>
    <row r="82" spans="1:7">
      <c r="A82" s="268"/>
      <c r="B82" s="71"/>
      <c r="C82" s="66"/>
      <c r="D82" s="428"/>
      <c r="E82" s="431"/>
      <c r="F82" s="74"/>
      <c r="G82" s="270"/>
    </row>
    <row r="83" spans="1:7">
      <c r="A83" s="268"/>
      <c r="B83" s="71"/>
      <c r="C83" s="66"/>
      <c r="D83" s="428"/>
      <c r="E83" s="431"/>
      <c r="F83" s="74"/>
      <c r="G83" s="270"/>
    </row>
    <row r="84" spans="1:7">
      <c r="A84" s="268"/>
      <c r="B84" s="71"/>
      <c r="C84" s="66"/>
      <c r="D84" s="428"/>
      <c r="E84" s="431"/>
      <c r="F84" s="74"/>
      <c r="G84" s="270"/>
    </row>
    <row r="85" spans="1:7">
      <c r="A85" s="268"/>
      <c r="B85" s="71"/>
      <c r="C85" s="66"/>
      <c r="D85" s="428"/>
      <c r="E85" s="431"/>
      <c r="F85" s="74"/>
      <c r="G85" s="270"/>
    </row>
    <row r="86" spans="1:7">
      <c r="A86" s="268"/>
      <c r="B86" s="71"/>
      <c r="C86" s="66"/>
      <c r="D86" s="428"/>
      <c r="E86" s="431"/>
      <c r="F86" s="74"/>
      <c r="G86" s="270"/>
    </row>
    <row r="87" spans="1:7">
      <c r="A87" s="268"/>
      <c r="B87" s="71"/>
      <c r="C87" s="66"/>
      <c r="D87" s="428"/>
      <c r="E87" s="431"/>
      <c r="F87" s="74"/>
      <c r="G87" s="270"/>
    </row>
    <row r="88" spans="1:7">
      <c r="A88" s="268"/>
      <c r="B88" s="71"/>
      <c r="C88" s="66"/>
      <c r="D88" s="428"/>
      <c r="E88" s="431"/>
      <c r="F88" s="74"/>
      <c r="G88" s="270"/>
    </row>
    <row r="89" spans="1:7">
      <c r="A89" s="268"/>
      <c r="B89" s="71"/>
      <c r="C89" s="66"/>
      <c r="D89" s="428"/>
      <c r="E89" s="431"/>
      <c r="F89" s="74"/>
      <c r="G89" s="270"/>
    </row>
    <row r="90" spans="1:7">
      <c r="A90" s="268"/>
      <c r="B90" s="71"/>
      <c r="C90" s="66"/>
      <c r="D90" s="428"/>
      <c r="E90" s="431"/>
      <c r="F90" s="74"/>
      <c r="G90" s="270"/>
    </row>
    <row r="91" spans="1:7">
      <c r="A91" s="268"/>
      <c r="B91" s="71"/>
      <c r="C91" s="66"/>
      <c r="D91" s="428"/>
      <c r="E91" s="431"/>
      <c r="F91" s="74"/>
      <c r="G91" s="270"/>
    </row>
    <row r="92" spans="1:7">
      <c r="A92" s="268"/>
      <c r="B92" s="71"/>
      <c r="C92" s="66"/>
      <c r="D92" s="428"/>
      <c r="E92" s="431"/>
      <c r="F92" s="74"/>
      <c r="G92" s="270"/>
    </row>
    <row r="93" spans="1:7">
      <c r="A93" s="268"/>
      <c r="B93" s="71"/>
      <c r="C93" s="66"/>
      <c r="D93" s="428"/>
      <c r="E93" s="431"/>
      <c r="F93" s="74"/>
      <c r="G93" s="270"/>
    </row>
    <row r="94" spans="1:7">
      <c r="A94" s="268"/>
      <c r="B94" s="71"/>
      <c r="C94" s="66"/>
      <c r="D94" s="428"/>
      <c r="E94" s="431"/>
      <c r="F94" s="74"/>
      <c r="G94" s="270"/>
    </row>
    <row r="95" spans="1:7">
      <c r="A95" s="268"/>
      <c r="B95" s="71"/>
      <c r="C95" s="66"/>
      <c r="D95" s="428"/>
      <c r="E95" s="431"/>
      <c r="F95" s="74"/>
      <c r="G95" s="270"/>
    </row>
    <row r="96" spans="1:7">
      <c r="A96" s="268"/>
      <c r="B96" s="71"/>
      <c r="C96" s="66"/>
      <c r="D96" s="428"/>
      <c r="E96" s="431"/>
      <c r="F96" s="74"/>
      <c r="G96" s="270"/>
    </row>
    <row r="97" spans="1:7">
      <c r="A97" s="268"/>
      <c r="B97" s="71"/>
      <c r="C97" s="66"/>
      <c r="D97" s="428"/>
      <c r="E97" s="431"/>
      <c r="F97" s="74"/>
      <c r="G97" s="270"/>
    </row>
    <row r="98" spans="1:7">
      <c r="A98" s="268"/>
      <c r="B98" s="71"/>
      <c r="C98" s="66"/>
      <c r="D98" s="428"/>
      <c r="E98" s="431"/>
      <c r="F98" s="74"/>
      <c r="G98" s="270"/>
    </row>
    <row r="99" spans="1:7">
      <c r="A99" s="268"/>
      <c r="B99" s="71"/>
      <c r="C99" s="66"/>
      <c r="D99" s="428"/>
      <c r="E99" s="431"/>
      <c r="F99" s="74"/>
      <c r="G99" s="270"/>
    </row>
    <row r="100" spans="1:7">
      <c r="A100" s="268"/>
      <c r="B100" s="71"/>
      <c r="C100" s="66"/>
      <c r="D100" s="428"/>
      <c r="E100" s="431"/>
      <c r="F100" s="74"/>
      <c r="G100" s="270"/>
    </row>
    <row r="101" spans="1:7">
      <c r="A101" s="268"/>
      <c r="B101" s="71"/>
      <c r="C101" s="66"/>
      <c r="D101" s="428"/>
      <c r="E101" s="431"/>
      <c r="F101" s="74"/>
      <c r="G101" s="270"/>
    </row>
    <row r="102" spans="1:7">
      <c r="A102" s="277"/>
      <c r="B102" s="114"/>
      <c r="C102" s="118"/>
      <c r="D102" s="495" t="s">
        <v>45</v>
      </c>
      <c r="E102" s="495"/>
      <c r="F102" s="496"/>
      <c r="G102" s="278"/>
    </row>
  </sheetData>
  <customSheetViews>
    <customSheetView guid="{BF732B95-2094-4DD9-9C3E-BA570FFBA300}" showPageBreaks="1" outlineSymbols="0" printArea="1" view="pageBreakPreview" showRuler="0" topLeftCell="A205">
      <selection activeCell="C213" sqref="C213:C215"/>
      <rowBreaks count="4" manualBreakCount="4">
        <brk id="60" max="6" man="1"/>
        <brk id="111" max="6" man="1"/>
        <brk id="156" max="6" man="1"/>
        <brk id="201" max="6" man="1"/>
      </rowBreaks>
      <pageMargins left="0.59055118110236227" right="0.31496062992125984" top="0.47244094488188981" bottom="0.39370078740157483" header="0.39370078740157483" footer="0.31496062992125984"/>
      <printOptions horizontalCentered="1"/>
      <pageSetup paperSize="9" fitToHeight="2" orientation="portrait" useFirstPageNumber="1" horizontalDpi="4294967293"/>
      <headerFooter alignWithMargins="0">
        <oddFooter>&amp;L&amp;9&amp;F&amp;A&amp;R&amp;9Page &amp;P of  &amp;N</oddFooter>
      </headerFooter>
    </customSheetView>
    <customSheetView guid="{61D60923-8B4D-4DD0-8849-BD659836FD33}" showPageBreaks="1" outlineSymbols="0" printArea="1" view="pageBreakPreview" showRuler="0" topLeftCell="A176">
      <selection activeCell="E143" sqref="E143"/>
      <rowBreaks count="4" manualBreakCount="4">
        <brk id="64" max="6" man="1"/>
        <brk id="119" max="6" man="1"/>
        <brk id="167" max="6" man="1"/>
        <brk id="215" max="6" man="1"/>
      </rowBreaks>
      <pageMargins left="0.31" right="0.31496062992125984" top="0.47244094488188981" bottom="0.39370078740157483" header="0.39370078740157483" footer="0.31496062992125984"/>
      <printOptions horizontalCentered="1"/>
      <pageSetup paperSize="9" scale="94" fitToHeight="2" orientation="portrait" useFirstPageNumber="1"/>
      <headerFooter alignWithMargins="0">
        <oddFooter xml:space="preserve">&amp;L&amp;7&amp;Z&amp;F &amp;A&amp;R&amp;7Page &amp;P of &amp;N </oddFooter>
      </headerFooter>
    </customSheetView>
    <customSheetView guid="{9131C745-0306-4F59-890C-BA90439570A3}" showPageBreaks="1" outlineSymbols="0" printArea="1" view="pageBreakPreview" showRuler="0" topLeftCell="A4">
      <selection activeCell="C12" sqref="C12"/>
      <rowBreaks count="4" manualBreakCount="4">
        <brk id="64" max="6" man="1"/>
        <brk id="119" max="6" man="1"/>
        <brk id="167" max="6" man="1"/>
        <brk id="215" max="6" man="1"/>
      </rowBreaks>
      <pageMargins left="0.31" right="0.31496062992125984" top="0.47244094488188981" bottom="0.39370078740157483" header="0.39370078740157483" footer="0.31496062992125984"/>
      <printOptions horizontalCentered="1"/>
      <pageSetup paperSize="9" scale="94" fitToHeight="2" orientation="portrait" useFirstPageNumber="1"/>
      <headerFooter alignWithMargins="0">
        <oddFooter xml:space="preserve">&amp;L&amp;7&amp;Z&amp;F &amp;A&amp;R&amp;7Page &amp;P of &amp;N </oddFooter>
      </headerFooter>
    </customSheetView>
    <customSheetView guid="{57EFE8D5-4D5A-4F03-9473-28058BE3869D}" showPageBreaks="1" outlineSymbols="0" printArea="1" view="pageBreakPreview" showRuler="0" topLeftCell="A176">
      <selection activeCell="E143" sqref="E143"/>
      <rowBreaks count="4" manualBreakCount="4">
        <brk id="64" max="6" man="1"/>
        <brk id="119" max="6" man="1"/>
        <brk id="167" max="6" man="1"/>
        <brk id="215" max="6" man="1"/>
      </rowBreaks>
      <pageMargins left="0.31" right="0.31496062992125984" top="0.47244094488188981" bottom="0.39370078740157483" header="0.39370078740157483" footer="0.31496062992125984"/>
      <printOptions horizontalCentered="1"/>
      <pageSetup paperSize="9" scale="94" fitToHeight="2" orientation="portrait" useFirstPageNumber="1"/>
      <headerFooter alignWithMargins="0">
        <oddFooter xml:space="preserve">&amp;L&amp;7&amp;Z&amp;F &amp;A&amp;R&amp;7Page &amp;P of &amp;N </oddFooter>
      </headerFooter>
    </customSheetView>
    <customSheetView guid="{E30D84A0-2930-4AE9-894E-187FF7940EEC}" showPageBreaks="1" outlineSymbols="0" printArea="1" view="pageBreakPreview" showRuler="0" topLeftCell="A55">
      <selection activeCell="E198" sqref="E198"/>
      <rowBreaks count="4" manualBreakCount="4">
        <brk id="64" max="6" man="1"/>
        <brk id="119" max="6" man="1"/>
        <brk id="167" max="6" man="1"/>
        <brk id="215" max="6" man="1"/>
      </rowBreaks>
      <pageMargins left="0.31" right="0.31496062992125984" top="0.47244094488188981" bottom="0.39370078740157483" header="0.39370078740157483" footer="0.31496062992125984"/>
      <printOptions horizontalCentered="1"/>
      <pageSetup paperSize="9" scale="94" fitToHeight="2" orientation="portrait" useFirstPageNumber="1"/>
      <headerFooter alignWithMargins="0">
        <oddFooter xml:space="preserve">&amp;L&amp;7&amp;Z&amp;F &amp;A&amp;R&amp;7Page &amp;P of &amp;N </oddFooter>
      </headerFooter>
    </customSheetView>
    <customSheetView guid="{F725983C-248E-4C5A-AB27-007AD88F3FE4}" showPageBreaks="1" outlineSymbols="0" printArea="1" view="pageBreakPreview" showRuler="0" topLeftCell="A217">
      <selection activeCell="I225" sqref="I225"/>
      <rowBreaks count="4" manualBreakCount="4">
        <brk id="60" max="6" man="1"/>
        <brk id="111" max="6" man="1"/>
        <brk id="156" max="6" man="1"/>
        <brk id="201" max="6" man="1"/>
      </rowBreaks>
      <pageMargins left="0.59055118110236227" right="0.31496062992125984" top="0.47244094488188981" bottom="0.39370078740157483" header="0.39370078740157483" footer="0.31496062992125984"/>
      <printOptions horizontalCentered="1"/>
      <pageSetup paperSize="9" fitToHeight="2" orientation="portrait" useFirstPageNumber="1" horizontalDpi="4294967293"/>
      <headerFooter alignWithMargins="0">
        <oddFooter>&amp;L&amp;9&amp;F&amp;A&amp;R&amp;9Page &amp;P of  &amp;N</oddFooter>
      </headerFooter>
    </customSheetView>
  </customSheetViews>
  <mergeCells count="6">
    <mergeCell ref="D102:F102"/>
    <mergeCell ref="C2:G2"/>
    <mergeCell ref="C1:G1"/>
    <mergeCell ref="C5:C6"/>
    <mergeCell ref="D5:D6"/>
    <mergeCell ref="E5:E6"/>
  </mergeCells>
  <phoneticPr fontId="0" type="noConversion"/>
  <printOptions horizontalCentered="1"/>
  <pageMargins left="0.75" right="0.75" top="1" bottom="1" header="0.5" footer="0.5"/>
  <pageSetup paperSize="9" firstPageNumber="100" fitToHeight="2" orientation="portrait" useFirstPageNumber="1" r:id="rId1"/>
  <headerFooter alignWithMargins="0">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ntry="1"/>
  <dimension ref="A1:M107"/>
  <sheetViews>
    <sheetView showRuler="0" showOutlineSymbols="0" view="pageBreakPreview" topLeftCell="A23" zoomScale="245" zoomScaleNormal="87" zoomScaleSheetLayoutView="130" workbookViewId="0">
      <selection activeCell="D42" sqref="D42"/>
    </sheetView>
  </sheetViews>
  <sheetFormatPr defaultColWidth="9.5546875" defaultRowHeight="11.25"/>
  <cols>
    <col min="1" max="1" width="4.6640625" style="119" customWidth="1"/>
    <col min="2" max="2" width="5.6640625" style="120" customWidth="1"/>
    <col min="3" max="3" width="30.6640625" style="91" customWidth="1"/>
    <col min="4" max="4" width="3.6640625" style="437" customWidth="1"/>
    <col min="5" max="5" width="5.6640625" style="438" customWidth="1"/>
    <col min="6" max="6" width="9" style="91" customWidth="1"/>
    <col min="7" max="7" width="9" style="121" customWidth="1"/>
    <col min="8" max="16384" width="9.5546875" style="91"/>
  </cols>
  <sheetData>
    <row r="1" spans="1:7" s="89" customFormat="1" ht="16.350000000000001" customHeight="1">
      <c r="A1" s="507" t="s">
        <v>148</v>
      </c>
      <c r="B1" s="508"/>
      <c r="C1" s="508"/>
      <c r="D1" s="508"/>
      <c r="E1" s="508"/>
      <c r="F1" s="508"/>
      <c r="G1" s="509"/>
    </row>
    <row r="2" spans="1:7">
      <c r="A2" s="90"/>
      <c r="B2" s="257"/>
      <c r="C2" s="497" t="s">
        <v>0</v>
      </c>
      <c r="D2" s="497"/>
      <c r="E2" s="497"/>
      <c r="F2" s="497"/>
      <c r="G2" s="498"/>
    </row>
    <row r="3" spans="1:7">
      <c r="A3" s="90"/>
      <c r="B3" s="257"/>
      <c r="C3" s="258"/>
      <c r="D3" s="424"/>
      <c r="E3" s="424"/>
      <c r="F3" s="258"/>
      <c r="G3" s="259"/>
    </row>
    <row r="4" spans="1:7">
      <c r="A4" s="90"/>
      <c r="B4" s="257"/>
      <c r="C4" s="258"/>
      <c r="D4" s="424"/>
      <c r="E4" s="424"/>
      <c r="F4" s="258"/>
      <c r="G4" s="259"/>
    </row>
    <row r="5" spans="1:7">
      <c r="A5" s="90"/>
      <c r="B5" s="257"/>
      <c r="C5" s="258"/>
      <c r="D5" s="424"/>
      <c r="E5" s="424"/>
      <c r="F5" s="258"/>
      <c r="G5" s="259"/>
    </row>
    <row r="6" spans="1:7" ht="12" customHeight="1">
      <c r="A6" s="92"/>
      <c r="B6" s="93" t="s">
        <v>2</v>
      </c>
      <c r="C6" s="505" t="s">
        <v>4</v>
      </c>
      <c r="D6" s="505" t="s">
        <v>5</v>
      </c>
      <c r="E6" s="510" t="s">
        <v>6</v>
      </c>
      <c r="F6" s="88" t="s">
        <v>9</v>
      </c>
      <c r="G6" s="279" t="s">
        <v>11</v>
      </c>
    </row>
    <row r="7" spans="1:7">
      <c r="A7" s="94" t="s">
        <v>1</v>
      </c>
      <c r="B7" s="95" t="s">
        <v>3</v>
      </c>
      <c r="C7" s="506"/>
      <c r="D7" s="506"/>
      <c r="E7" s="511"/>
      <c r="F7" s="96" t="s">
        <v>10</v>
      </c>
      <c r="G7" s="280" t="s">
        <v>10</v>
      </c>
    </row>
    <row r="8" spans="1:7">
      <c r="A8" s="82">
        <v>3</v>
      </c>
      <c r="B8" s="97"/>
      <c r="C8" s="98" t="s">
        <v>125</v>
      </c>
      <c r="D8" s="82"/>
      <c r="E8" s="82"/>
      <c r="F8" s="100"/>
      <c r="G8" s="281"/>
    </row>
    <row r="9" spans="1:7">
      <c r="A9" s="82"/>
      <c r="B9" s="82"/>
      <c r="C9" s="81"/>
      <c r="D9" s="82"/>
      <c r="E9" s="82"/>
      <c r="F9" s="100"/>
      <c r="G9" s="281"/>
    </row>
    <row r="10" spans="1:7">
      <c r="A10" s="82">
        <v>3.1</v>
      </c>
      <c r="B10" s="97" t="s">
        <v>18</v>
      </c>
      <c r="C10" s="98" t="s">
        <v>50</v>
      </c>
      <c r="D10" s="82"/>
      <c r="E10" s="82"/>
      <c r="F10" s="100"/>
      <c r="G10" s="281"/>
    </row>
    <row r="11" spans="1:7">
      <c r="A11" s="82"/>
      <c r="B11" s="97" t="s">
        <v>47</v>
      </c>
      <c r="C11" s="81"/>
      <c r="D11" s="82"/>
      <c r="E11" s="82"/>
      <c r="F11" s="100"/>
      <c r="G11" s="281"/>
    </row>
    <row r="12" spans="1:7">
      <c r="A12" s="101"/>
      <c r="B12" s="82"/>
      <c r="C12" s="98" t="s">
        <v>51</v>
      </c>
      <c r="D12" s="82"/>
      <c r="E12" s="82"/>
      <c r="F12" s="100"/>
      <c r="G12" s="281"/>
    </row>
    <row r="13" spans="1:7">
      <c r="A13" s="82"/>
      <c r="B13" s="82"/>
      <c r="C13" s="81"/>
      <c r="D13" s="82"/>
      <c r="E13" s="82"/>
      <c r="F13" s="100"/>
      <c r="G13" s="282"/>
    </row>
    <row r="14" spans="1:7" ht="22.5">
      <c r="A14" s="102" t="s">
        <v>512</v>
      </c>
      <c r="B14" s="82" t="s">
        <v>49</v>
      </c>
      <c r="C14" s="72" t="s">
        <v>759</v>
      </c>
      <c r="D14" s="82"/>
      <c r="E14" s="82"/>
      <c r="F14" s="103"/>
      <c r="G14" s="281"/>
    </row>
    <row r="15" spans="1:7">
      <c r="A15" s="102"/>
      <c r="B15" s="82"/>
      <c r="C15" s="283"/>
      <c r="D15" s="82"/>
      <c r="E15" s="82"/>
      <c r="F15" s="103"/>
      <c r="G15" s="281"/>
    </row>
    <row r="16" spans="1:7">
      <c r="A16" s="82"/>
      <c r="B16" s="82"/>
      <c r="C16" s="98" t="s">
        <v>761</v>
      </c>
      <c r="D16" s="82"/>
      <c r="E16" s="181"/>
      <c r="F16" s="103"/>
      <c r="G16" s="282"/>
    </row>
    <row r="17" spans="1:7">
      <c r="A17" s="82"/>
      <c r="B17" s="82"/>
      <c r="C17" s="104" t="s">
        <v>762</v>
      </c>
      <c r="D17" s="82" t="s">
        <v>12</v>
      </c>
      <c r="E17" s="181">
        <f>13.24+15.743+9.189</f>
        <v>38.171999999999997</v>
      </c>
      <c r="F17" s="105"/>
      <c r="G17" s="282"/>
    </row>
    <row r="18" spans="1:7">
      <c r="A18" s="82"/>
      <c r="B18" s="82"/>
      <c r="C18" s="104" t="s">
        <v>763</v>
      </c>
      <c r="D18" s="82" t="s">
        <v>12</v>
      </c>
      <c r="E18" s="181">
        <v>20.48</v>
      </c>
      <c r="F18" s="105"/>
      <c r="G18" s="282"/>
    </row>
    <row r="19" spans="1:7">
      <c r="A19" s="82"/>
      <c r="B19" s="82"/>
      <c r="C19" s="81" t="s">
        <v>760</v>
      </c>
      <c r="D19" s="82"/>
      <c r="E19" s="181"/>
      <c r="F19" s="105"/>
      <c r="G19" s="282"/>
    </row>
    <row r="20" spans="1:7">
      <c r="A20" s="82"/>
      <c r="B20" s="82"/>
      <c r="C20" s="104"/>
      <c r="D20" s="82"/>
      <c r="E20" s="181"/>
      <c r="F20" s="105"/>
      <c r="G20" s="282"/>
    </row>
    <row r="21" spans="1:7">
      <c r="A21" s="82"/>
      <c r="B21" s="82"/>
      <c r="C21" s="81" t="s">
        <v>764</v>
      </c>
      <c r="D21" s="82" t="s">
        <v>12</v>
      </c>
      <c r="E21" s="181">
        <f>54.43+41+14.1+12.37+(4*6.83)+700</f>
        <v>849.22</v>
      </c>
      <c r="F21" s="105"/>
      <c r="G21" s="282"/>
    </row>
    <row r="22" spans="1:7" ht="22.5">
      <c r="A22" s="82"/>
      <c r="B22" s="82"/>
      <c r="C22" s="124" t="s">
        <v>765</v>
      </c>
      <c r="D22" s="82" t="s">
        <v>12</v>
      </c>
      <c r="E22" s="181">
        <f>690.11+604.39</f>
        <v>1294.5</v>
      </c>
      <c r="F22" s="105"/>
      <c r="G22" s="282"/>
    </row>
    <row r="23" spans="1:7" ht="22.5">
      <c r="A23" s="82"/>
      <c r="B23" s="82"/>
      <c r="C23" s="124" t="s">
        <v>836</v>
      </c>
      <c r="D23" s="82" t="s">
        <v>12</v>
      </c>
      <c r="E23" s="181">
        <f>631*1.2</f>
        <v>757.19999999999993</v>
      </c>
      <c r="F23" s="105"/>
      <c r="G23" s="282"/>
    </row>
    <row r="24" spans="1:7">
      <c r="A24" s="82"/>
      <c r="B24" s="82"/>
      <c r="C24" s="104"/>
      <c r="D24" s="82"/>
      <c r="E24" s="181"/>
      <c r="F24" s="105"/>
      <c r="G24" s="282"/>
    </row>
    <row r="25" spans="1:7">
      <c r="A25" s="82"/>
      <c r="B25" s="82"/>
      <c r="C25" s="104"/>
      <c r="D25" s="82"/>
      <c r="E25" s="181"/>
      <c r="F25" s="105"/>
      <c r="G25" s="282"/>
    </row>
    <row r="26" spans="1:7">
      <c r="A26" s="102" t="s">
        <v>513</v>
      </c>
      <c r="B26" s="102" t="s">
        <v>31</v>
      </c>
      <c r="C26" s="98" t="s">
        <v>52</v>
      </c>
      <c r="D26" s="82"/>
      <c r="E26" s="181"/>
      <c r="F26" s="105"/>
      <c r="G26" s="282"/>
    </row>
    <row r="27" spans="1:7">
      <c r="A27" s="82"/>
      <c r="B27" s="82"/>
      <c r="C27" s="81" t="s">
        <v>53</v>
      </c>
      <c r="D27" s="82" t="s">
        <v>749</v>
      </c>
      <c r="E27" s="181">
        <f>60%*E17*1*1</f>
        <v>22.903199999999998</v>
      </c>
      <c r="F27" s="105"/>
      <c r="G27" s="282"/>
    </row>
    <row r="28" spans="1:7">
      <c r="A28" s="82"/>
      <c r="B28" s="87"/>
      <c r="C28" s="106" t="s">
        <v>131</v>
      </c>
      <c r="D28" s="82" t="s">
        <v>749</v>
      </c>
      <c r="E28" s="181">
        <f>5%*E17*1*1</f>
        <v>1.9085999999999999</v>
      </c>
      <c r="F28" s="105"/>
      <c r="G28" s="282"/>
    </row>
    <row r="29" spans="1:7">
      <c r="A29" s="82"/>
      <c r="B29" s="87"/>
      <c r="C29" s="81"/>
      <c r="D29" s="82"/>
      <c r="E29" s="181"/>
      <c r="F29" s="105"/>
      <c r="G29" s="282"/>
    </row>
    <row r="30" spans="1:7" ht="22.5">
      <c r="A30" s="102" t="s">
        <v>514</v>
      </c>
      <c r="B30" s="257" t="s">
        <v>15</v>
      </c>
      <c r="C30" s="72" t="s">
        <v>475</v>
      </c>
      <c r="D30" s="82" t="s">
        <v>749</v>
      </c>
      <c r="E30" s="181">
        <v>5</v>
      </c>
      <c r="F30" s="105"/>
      <c r="G30" s="282"/>
    </row>
    <row r="31" spans="1:7">
      <c r="A31" s="102" t="s">
        <v>515</v>
      </c>
      <c r="B31" s="257" t="s">
        <v>33</v>
      </c>
      <c r="C31" s="107" t="s">
        <v>124</v>
      </c>
      <c r="D31" s="257" t="s">
        <v>12</v>
      </c>
      <c r="E31" s="181">
        <v>15</v>
      </c>
      <c r="F31" s="105"/>
      <c r="G31" s="282"/>
    </row>
    <row r="32" spans="1:7">
      <c r="A32" s="82"/>
      <c r="B32" s="87"/>
      <c r="C32" s="81"/>
      <c r="D32" s="87"/>
      <c r="E32" s="181"/>
      <c r="F32" s="105"/>
      <c r="G32" s="284"/>
    </row>
    <row r="33" spans="1:7" ht="22.5">
      <c r="A33" s="82" t="s">
        <v>54</v>
      </c>
      <c r="B33" s="285" t="s">
        <v>132</v>
      </c>
      <c r="C33" s="98" t="s">
        <v>55</v>
      </c>
      <c r="D33" s="87"/>
      <c r="E33" s="82"/>
      <c r="F33" s="286"/>
      <c r="G33" s="287"/>
    </row>
    <row r="34" spans="1:7" ht="22.5">
      <c r="A34" s="108" t="s">
        <v>111</v>
      </c>
      <c r="B34" s="257" t="s">
        <v>48</v>
      </c>
      <c r="C34" s="72" t="s">
        <v>476</v>
      </c>
      <c r="D34" s="87"/>
      <c r="E34" s="82"/>
      <c r="F34" s="286"/>
      <c r="G34" s="287"/>
    </row>
    <row r="35" spans="1:7">
      <c r="A35" s="108"/>
      <c r="B35" s="288"/>
      <c r="C35" s="109" t="s">
        <v>133</v>
      </c>
      <c r="D35" s="82" t="s">
        <v>749</v>
      </c>
      <c r="E35" s="82">
        <v>0</v>
      </c>
      <c r="F35" s="286"/>
      <c r="G35" s="287"/>
    </row>
    <row r="36" spans="1:7">
      <c r="A36" s="108"/>
      <c r="B36" s="288"/>
      <c r="C36" s="109" t="s">
        <v>134</v>
      </c>
      <c r="D36" s="82" t="s">
        <v>749</v>
      </c>
      <c r="E36" s="82">
        <v>0</v>
      </c>
      <c r="F36" s="286"/>
      <c r="G36" s="287"/>
    </row>
    <row r="37" spans="1:7">
      <c r="A37" s="108"/>
      <c r="B37" s="288"/>
      <c r="C37" s="110"/>
      <c r="D37" s="87"/>
      <c r="E37" s="82"/>
      <c r="F37" s="286"/>
      <c r="G37" s="287"/>
    </row>
    <row r="38" spans="1:7" ht="22.5">
      <c r="A38" s="108" t="s">
        <v>135</v>
      </c>
      <c r="B38" s="257" t="s">
        <v>766</v>
      </c>
      <c r="C38" s="85" t="s">
        <v>767</v>
      </c>
      <c r="D38" s="87"/>
      <c r="E38" s="82"/>
      <c r="F38" s="286"/>
      <c r="G38" s="287"/>
    </row>
    <row r="39" spans="1:7">
      <c r="A39" s="108"/>
      <c r="B39" s="257"/>
      <c r="C39" s="109" t="s">
        <v>801</v>
      </c>
      <c r="D39" s="82" t="s">
        <v>749</v>
      </c>
      <c r="E39" s="82">
        <f>(0.6*1*E23*0.5)+(0.4*1*0.5*E22)</f>
        <v>486.06</v>
      </c>
      <c r="F39" s="286"/>
      <c r="G39" s="287"/>
    </row>
    <row r="40" spans="1:7" ht="21" customHeight="1">
      <c r="A40" s="82"/>
      <c r="B40" s="288"/>
      <c r="C40" s="72" t="s">
        <v>802</v>
      </c>
      <c r="D40" s="82" t="s">
        <v>749</v>
      </c>
      <c r="E40" s="82">
        <f>0.6*E22*1</f>
        <v>776.69999999999993</v>
      </c>
      <c r="F40" s="286"/>
      <c r="G40" s="287"/>
    </row>
    <row r="41" spans="1:7">
      <c r="A41" s="82"/>
      <c r="B41" s="288"/>
      <c r="C41" s="72" t="s">
        <v>803</v>
      </c>
      <c r="D41" s="82" t="s">
        <v>749</v>
      </c>
      <c r="E41" s="82">
        <f>E22*0.3*0.6*1.1</f>
        <v>256.31099999999998</v>
      </c>
      <c r="F41" s="286"/>
      <c r="G41" s="287"/>
    </row>
    <row r="42" spans="1:7">
      <c r="A42" s="82"/>
      <c r="B42" s="288"/>
      <c r="C42" s="72" t="s">
        <v>804</v>
      </c>
      <c r="D42" s="82" t="s">
        <v>748</v>
      </c>
      <c r="E42" s="82">
        <v>2304</v>
      </c>
      <c r="F42" s="286"/>
      <c r="G42" s="287"/>
    </row>
    <row r="43" spans="1:7" ht="23.1" customHeight="1">
      <c r="A43" s="82"/>
      <c r="B43" s="288"/>
      <c r="C43" s="84" t="s">
        <v>805</v>
      </c>
      <c r="D43" s="82" t="s">
        <v>36</v>
      </c>
      <c r="E43" s="82">
        <f>(2.5)*E23</f>
        <v>1892.9999999999998</v>
      </c>
      <c r="F43" s="286"/>
      <c r="G43" s="287"/>
    </row>
    <row r="44" spans="1:7" ht="33.75">
      <c r="A44" s="102" t="s">
        <v>137</v>
      </c>
      <c r="B44" s="289"/>
      <c r="C44" s="72" t="s">
        <v>477</v>
      </c>
      <c r="D44" s="82" t="s">
        <v>749</v>
      </c>
      <c r="E44" s="82">
        <f>40*0.3</f>
        <v>12</v>
      </c>
      <c r="F44" s="286"/>
      <c r="G44" s="287"/>
    </row>
    <row r="45" spans="1:7">
      <c r="A45" s="82"/>
      <c r="B45" s="289"/>
      <c r="C45" s="98"/>
      <c r="D45" s="87"/>
      <c r="E45" s="82"/>
      <c r="F45" s="286"/>
      <c r="G45" s="287"/>
    </row>
    <row r="46" spans="1:7" ht="22.5">
      <c r="A46" s="102" t="s">
        <v>516</v>
      </c>
      <c r="B46" s="285" t="s">
        <v>768</v>
      </c>
      <c r="C46" s="98" t="s">
        <v>56</v>
      </c>
      <c r="D46" s="87"/>
      <c r="E46" s="82"/>
      <c r="F46" s="286"/>
      <c r="G46" s="287"/>
    </row>
    <row r="47" spans="1:7" ht="22.5">
      <c r="A47" s="82" t="s">
        <v>57</v>
      </c>
      <c r="B47" s="87" t="s">
        <v>48</v>
      </c>
      <c r="C47" s="72" t="s">
        <v>478</v>
      </c>
      <c r="D47" s="87"/>
      <c r="E47" s="82"/>
      <c r="F47" s="286"/>
      <c r="G47" s="287"/>
    </row>
    <row r="48" spans="1:7">
      <c r="A48" s="112"/>
      <c r="B48" s="87"/>
      <c r="C48" s="81" t="s">
        <v>58</v>
      </c>
      <c r="D48" s="87" t="s">
        <v>12</v>
      </c>
      <c r="E48" s="181">
        <f>E17</f>
        <v>38.171999999999997</v>
      </c>
      <c r="F48" s="105"/>
      <c r="G48" s="290"/>
    </row>
    <row r="49" spans="1:13">
      <c r="A49" s="82"/>
      <c r="B49" s="257"/>
      <c r="C49" s="81" t="s">
        <v>130</v>
      </c>
      <c r="D49" s="87" t="s">
        <v>12</v>
      </c>
      <c r="E49" s="181">
        <f>E18</f>
        <v>20.48</v>
      </c>
      <c r="F49" s="286"/>
      <c r="G49" s="290"/>
    </row>
    <row r="50" spans="1:13">
      <c r="A50" s="82"/>
      <c r="B50" s="257"/>
      <c r="C50" s="81"/>
      <c r="D50" s="87"/>
      <c r="E50" s="181"/>
      <c r="F50" s="286"/>
      <c r="G50" s="290"/>
    </row>
    <row r="51" spans="1:13">
      <c r="A51" s="82"/>
      <c r="B51" s="257"/>
      <c r="C51" s="81"/>
      <c r="D51" s="87"/>
      <c r="E51" s="181"/>
      <c r="F51" s="286"/>
      <c r="G51" s="290"/>
    </row>
    <row r="52" spans="1:13">
      <c r="A52" s="82"/>
      <c r="B52" s="257"/>
      <c r="C52" s="81"/>
      <c r="D52" s="87"/>
      <c r="E52" s="181"/>
      <c r="F52" s="286"/>
      <c r="G52" s="290"/>
    </row>
    <row r="53" spans="1:13" s="17" customFormat="1" ht="12">
      <c r="A53" s="277"/>
      <c r="B53" s="114"/>
      <c r="C53" s="398"/>
      <c r="D53" s="114"/>
      <c r="E53" s="114" t="s">
        <v>7</v>
      </c>
      <c r="F53" s="402"/>
      <c r="G53" s="278"/>
      <c r="H53" s="18"/>
      <c r="I53" s="18"/>
      <c r="J53" s="18"/>
      <c r="K53" s="18"/>
      <c r="L53" s="18"/>
      <c r="M53" s="18"/>
    </row>
    <row r="54" spans="1:13" s="17" customFormat="1" ht="12">
      <c r="A54" s="393"/>
      <c r="B54" s="394"/>
      <c r="C54" s="395"/>
      <c r="D54" s="394"/>
      <c r="E54" s="394" t="s">
        <v>8</v>
      </c>
      <c r="F54" s="401"/>
      <c r="G54" s="397"/>
      <c r="H54" s="18"/>
      <c r="I54" s="18"/>
      <c r="J54" s="18"/>
      <c r="K54" s="18"/>
      <c r="L54" s="18"/>
      <c r="M54" s="18"/>
    </row>
    <row r="55" spans="1:13">
      <c r="A55" s="102" t="s">
        <v>517</v>
      </c>
      <c r="B55" s="87"/>
      <c r="C55" s="85" t="s">
        <v>837</v>
      </c>
      <c r="D55" s="87"/>
      <c r="E55" s="82"/>
      <c r="F55" s="286"/>
      <c r="G55" s="287"/>
    </row>
    <row r="56" spans="1:13">
      <c r="A56" s="112"/>
      <c r="B56" s="87"/>
      <c r="C56" s="81" t="s">
        <v>769</v>
      </c>
      <c r="D56" s="87" t="s">
        <v>12</v>
      </c>
      <c r="E56" s="181">
        <f>E22</f>
        <v>1294.5</v>
      </c>
      <c r="F56" s="105"/>
      <c r="G56" s="290"/>
    </row>
    <row r="57" spans="1:13">
      <c r="A57" s="82"/>
      <c r="B57" s="257"/>
      <c r="C57" s="81"/>
      <c r="D57" s="87"/>
      <c r="E57" s="82"/>
      <c r="F57" s="286"/>
      <c r="G57" s="290"/>
    </row>
    <row r="58" spans="1:13">
      <c r="A58" s="102" t="s">
        <v>806</v>
      </c>
      <c r="B58" s="87"/>
      <c r="C58" s="98" t="s">
        <v>113</v>
      </c>
      <c r="D58" s="87"/>
      <c r="E58" s="82"/>
      <c r="F58" s="286"/>
      <c r="G58" s="290"/>
    </row>
    <row r="59" spans="1:13">
      <c r="A59" s="102" t="s">
        <v>518</v>
      </c>
      <c r="B59" s="291" t="s">
        <v>26</v>
      </c>
      <c r="C59" s="81" t="s">
        <v>112</v>
      </c>
      <c r="D59" s="87"/>
      <c r="E59" s="82"/>
      <c r="F59" s="286"/>
      <c r="G59" s="290"/>
    </row>
    <row r="60" spans="1:13">
      <c r="A60" s="82"/>
      <c r="B60" s="87"/>
      <c r="C60" s="81" t="s">
        <v>58</v>
      </c>
      <c r="D60" s="87" t="s">
        <v>14</v>
      </c>
      <c r="E60" s="82">
        <v>1</v>
      </c>
      <c r="F60" s="286"/>
      <c r="G60" s="290"/>
    </row>
    <row r="61" spans="1:13">
      <c r="A61" s="82"/>
      <c r="B61" s="291"/>
      <c r="C61" s="81" t="s">
        <v>138</v>
      </c>
      <c r="D61" s="87" t="s">
        <v>14</v>
      </c>
      <c r="E61" s="82">
        <v>2</v>
      </c>
      <c r="F61" s="286"/>
      <c r="G61" s="290"/>
    </row>
    <row r="62" spans="1:13">
      <c r="A62" s="102"/>
      <c r="B62" s="291"/>
      <c r="C62" s="81"/>
      <c r="D62" s="87"/>
      <c r="E62" s="82"/>
      <c r="F62" s="286"/>
      <c r="G62" s="290"/>
    </row>
    <row r="63" spans="1:13">
      <c r="A63" s="102" t="s">
        <v>519</v>
      </c>
      <c r="B63" s="291" t="s">
        <v>63</v>
      </c>
      <c r="C63" s="98" t="s">
        <v>114</v>
      </c>
      <c r="D63" s="87"/>
      <c r="E63" s="82"/>
      <c r="F63" s="286"/>
      <c r="G63" s="290"/>
    </row>
    <row r="64" spans="1:13">
      <c r="A64" s="82"/>
      <c r="B64" s="87"/>
      <c r="C64" s="81" t="s">
        <v>139</v>
      </c>
      <c r="D64" s="87"/>
      <c r="E64" s="82"/>
      <c r="F64" s="286"/>
      <c r="G64" s="290"/>
    </row>
    <row r="65" spans="1:7">
      <c r="A65" s="82"/>
      <c r="B65" s="87"/>
      <c r="C65" s="106" t="s">
        <v>807</v>
      </c>
      <c r="D65" s="87" t="s">
        <v>14</v>
      </c>
      <c r="E65" s="82">
        <v>0</v>
      </c>
      <c r="F65" s="286"/>
      <c r="G65" s="290"/>
    </row>
    <row r="66" spans="1:7">
      <c r="A66" s="82"/>
      <c r="B66" s="87"/>
      <c r="C66" s="106" t="s">
        <v>808</v>
      </c>
      <c r="D66" s="87" t="s">
        <v>14</v>
      </c>
      <c r="E66" s="82">
        <v>0</v>
      </c>
      <c r="F66" s="286"/>
      <c r="G66" s="290"/>
    </row>
    <row r="67" spans="1:7" ht="22.5">
      <c r="A67" s="82"/>
      <c r="B67" s="87"/>
      <c r="C67" s="124" t="s">
        <v>809</v>
      </c>
      <c r="D67" s="87" t="s">
        <v>14</v>
      </c>
      <c r="E67" s="82">
        <v>2</v>
      </c>
      <c r="F67" s="286"/>
      <c r="G67" s="290"/>
    </row>
    <row r="68" spans="1:7">
      <c r="A68" s="82"/>
      <c r="B68" s="87"/>
      <c r="C68" s="81" t="s">
        <v>810</v>
      </c>
      <c r="D68" s="87" t="s">
        <v>14</v>
      </c>
      <c r="E68" s="82">
        <v>1</v>
      </c>
      <c r="F68" s="286"/>
      <c r="G68" s="290"/>
    </row>
    <row r="69" spans="1:7">
      <c r="A69" s="82"/>
      <c r="B69" s="87"/>
      <c r="C69" s="81"/>
      <c r="D69" s="87"/>
      <c r="E69" s="82"/>
      <c r="F69" s="286"/>
      <c r="G69" s="290"/>
    </row>
    <row r="70" spans="1:7" ht="33.75">
      <c r="A70" s="102" t="s">
        <v>811</v>
      </c>
      <c r="B70" s="87"/>
      <c r="C70" s="122" t="s">
        <v>770</v>
      </c>
      <c r="D70" s="87"/>
      <c r="E70" s="82"/>
      <c r="F70" s="286"/>
      <c r="G70" s="290"/>
    </row>
    <row r="71" spans="1:7" ht="30.95" customHeight="1">
      <c r="A71" s="82"/>
      <c r="B71" s="87"/>
      <c r="C71" s="234" t="s">
        <v>829</v>
      </c>
      <c r="D71" s="87" t="s">
        <v>75</v>
      </c>
      <c r="E71" s="82">
        <v>2</v>
      </c>
      <c r="F71" s="286"/>
      <c r="G71" s="290"/>
    </row>
    <row r="72" spans="1:7">
      <c r="A72" s="82"/>
      <c r="B72" s="87"/>
      <c r="C72" s="81" t="s">
        <v>771</v>
      </c>
      <c r="D72" s="87" t="s">
        <v>75</v>
      </c>
      <c r="E72" s="82">
        <f>11-5</f>
        <v>6</v>
      </c>
      <c r="F72" s="286"/>
      <c r="G72" s="290"/>
    </row>
    <row r="73" spans="1:7">
      <c r="A73" s="82"/>
      <c r="B73" s="87"/>
      <c r="C73" s="81" t="s">
        <v>772</v>
      </c>
      <c r="D73" s="87" t="s">
        <v>75</v>
      </c>
      <c r="E73" s="82">
        <v>0</v>
      </c>
      <c r="F73" s="286"/>
      <c r="G73" s="290"/>
    </row>
    <row r="74" spans="1:7">
      <c r="A74" s="82"/>
      <c r="B74" s="87"/>
      <c r="C74" s="81" t="s">
        <v>773</v>
      </c>
      <c r="D74" s="87" t="s">
        <v>75</v>
      </c>
      <c r="E74" s="181">
        <f>E56/30</f>
        <v>43.15</v>
      </c>
      <c r="F74" s="286"/>
      <c r="G74" s="290"/>
    </row>
    <row r="75" spans="1:7">
      <c r="A75" s="82"/>
      <c r="B75" s="87"/>
      <c r="C75" s="98" t="s">
        <v>774</v>
      </c>
      <c r="D75" s="87" t="s">
        <v>75</v>
      </c>
      <c r="E75" s="82">
        <v>22</v>
      </c>
      <c r="F75" s="286"/>
      <c r="G75" s="290"/>
    </row>
    <row r="76" spans="1:7">
      <c r="A76" s="82"/>
      <c r="B76" s="87"/>
      <c r="C76" s="81" t="s">
        <v>775</v>
      </c>
      <c r="D76" s="87" t="s">
        <v>75</v>
      </c>
      <c r="E76" s="82">
        <v>11</v>
      </c>
      <c r="F76" s="286"/>
      <c r="G76" s="290"/>
    </row>
    <row r="77" spans="1:7">
      <c r="A77" s="82"/>
      <c r="B77" s="87"/>
      <c r="C77" s="81"/>
      <c r="D77" s="87"/>
      <c r="E77" s="82"/>
      <c r="F77" s="286"/>
      <c r="G77" s="290"/>
    </row>
    <row r="78" spans="1:7">
      <c r="A78" s="102" t="s">
        <v>520</v>
      </c>
      <c r="B78" s="97" t="s">
        <v>18</v>
      </c>
      <c r="C78" s="98" t="s">
        <v>60</v>
      </c>
      <c r="D78" s="71"/>
      <c r="E78" s="82"/>
      <c r="F78" s="105"/>
      <c r="G78" s="287"/>
    </row>
    <row r="79" spans="1:7">
      <c r="A79" s="82"/>
      <c r="B79" s="97" t="s">
        <v>34</v>
      </c>
      <c r="C79" s="98"/>
      <c r="D79" s="71"/>
      <c r="E79" s="82"/>
      <c r="F79" s="105"/>
      <c r="G79" s="287"/>
    </row>
    <row r="80" spans="1:7">
      <c r="A80" s="115"/>
      <c r="B80" s="71"/>
      <c r="C80" s="66"/>
      <c r="D80" s="71"/>
      <c r="E80" s="82"/>
      <c r="F80" s="105"/>
      <c r="G80" s="287"/>
    </row>
    <row r="81" spans="1:7" ht="22.5">
      <c r="A81" s="116" t="s">
        <v>121</v>
      </c>
      <c r="B81" s="71" t="s">
        <v>26</v>
      </c>
      <c r="C81" s="72" t="s">
        <v>524</v>
      </c>
      <c r="D81" s="82"/>
      <c r="E81" s="82"/>
      <c r="F81" s="105"/>
      <c r="G81" s="287"/>
    </row>
    <row r="82" spans="1:7">
      <c r="A82" s="117"/>
      <c r="B82" s="71"/>
      <c r="C82" s="66" t="s">
        <v>525</v>
      </c>
      <c r="D82" s="82" t="s">
        <v>748</v>
      </c>
      <c r="E82" s="82">
        <v>0</v>
      </c>
      <c r="F82" s="105"/>
      <c r="G82" s="287"/>
    </row>
    <row r="83" spans="1:7">
      <c r="A83" s="115"/>
      <c r="B83" s="71"/>
      <c r="C83" s="66" t="s">
        <v>526</v>
      </c>
      <c r="D83" s="82" t="s">
        <v>748</v>
      </c>
      <c r="E83" s="181">
        <f>E21*1.2</f>
        <v>1019.064</v>
      </c>
      <c r="F83" s="105"/>
      <c r="G83" s="287"/>
    </row>
    <row r="84" spans="1:7">
      <c r="A84" s="82"/>
      <c r="B84" s="87"/>
      <c r="C84" s="81"/>
      <c r="D84" s="87"/>
      <c r="E84" s="82"/>
      <c r="F84" s="286"/>
      <c r="G84" s="287"/>
    </row>
    <row r="85" spans="1:7" ht="22.5">
      <c r="A85" s="102" t="s">
        <v>122</v>
      </c>
      <c r="B85" s="291" t="s">
        <v>63</v>
      </c>
      <c r="C85" s="72" t="s">
        <v>527</v>
      </c>
      <c r="D85" s="82" t="s">
        <v>749</v>
      </c>
      <c r="E85" s="82">
        <f>((1.2*0.1))*(6.83*4)</f>
        <v>3.2784</v>
      </c>
      <c r="F85" s="286"/>
      <c r="G85" s="287"/>
    </row>
    <row r="86" spans="1:7">
      <c r="A86" s="82"/>
      <c r="B86" s="289"/>
      <c r="C86" s="81"/>
      <c r="D86" s="87"/>
      <c r="E86" s="82"/>
      <c r="F86" s="286"/>
      <c r="G86" s="287"/>
    </row>
    <row r="87" spans="1:7">
      <c r="A87" s="82"/>
      <c r="B87" s="87"/>
      <c r="C87" s="81" t="s">
        <v>528</v>
      </c>
      <c r="D87" s="82" t="s">
        <v>748</v>
      </c>
      <c r="E87" s="82">
        <f>E85</f>
        <v>3.2784</v>
      </c>
      <c r="F87" s="105"/>
      <c r="G87" s="287"/>
    </row>
    <row r="88" spans="1:7">
      <c r="A88" s="102"/>
      <c r="B88" s="87"/>
      <c r="C88" s="109"/>
      <c r="D88" s="87"/>
      <c r="E88" s="82"/>
      <c r="F88" s="286"/>
      <c r="G88" s="287"/>
    </row>
    <row r="89" spans="1:7">
      <c r="A89" s="82"/>
      <c r="B89" s="87"/>
      <c r="C89" s="109" t="s">
        <v>529</v>
      </c>
      <c r="D89" s="82" t="s">
        <v>14</v>
      </c>
      <c r="E89" s="82">
        <v>4</v>
      </c>
      <c r="F89" s="286"/>
      <c r="G89" s="287"/>
    </row>
    <row r="90" spans="1:7">
      <c r="A90" s="82"/>
      <c r="B90" s="87"/>
      <c r="C90" s="109"/>
      <c r="D90" s="87"/>
      <c r="E90" s="82"/>
      <c r="F90" s="286"/>
      <c r="G90" s="287"/>
    </row>
    <row r="91" spans="1:7" ht="22.5">
      <c r="A91" s="82"/>
      <c r="B91" s="87"/>
      <c r="C91" s="124" t="s">
        <v>217</v>
      </c>
      <c r="D91" s="87" t="s">
        <v>748</v>
      </c>
      <c r="E91" s="82">
        <f>E85/0.1</f>
        <v>32.783999999999999</v>
      </c>
      <c r="F91" s="286"/>
      <c r="G91" s="287"/>
    </row>
    <row r="92" spans="1:7">
      <c r="A92" s="82"/>
      <c r="B92" s="87"/>
      <c r="C92" s="124"/>
      <c r="D92" s="87"/>
      <c r="E92" s="82"/>
      <c r="F92" s="286"/>
      <c r="G92" s="287"/>
    </row>
    <row r="93" spans="1:7">
      <c r="A93" s="82"/>
      <c r="B93" s="87"/>
      <c r="C93" s="124"/>
      <c r="D93" s="87"/>
      <c r="E93" s="82"/>
      <c r="F93" s="286"/>
      <c r="G93" s="287"/>
    </row>
    <row r="94" spans="1:7">
      <c r="A94" s="82"/>
      <c r="B94" s="87"/>
      <c r="C94" s="124"/>
      <c r="D94" s="87"/>
      <c r="E94" s="82"/>
      <c r="F94" s="286"/>
      <c r="G94" s="287"/>
    </row>
    <row r="95" spans="1:7">
      <c r="A95" s="82"/>
      <c r="B95" s="87"/>
      <c r="C95" s="124"/>
      <c r="D95" s="87"/>
      <c r="E95" s="82"/>
      <c r="F95" s="286"/>
      <c r="G95" s="287"/>
    </row>
    <row r="96" spans="1:7">
      <c r="A96" s="82"/>
      <c r="B96" s="87"/>
      <c r="C96" s="124"/>
      <c r="D96" s="87"/>
      <c r="E96" s="82"/>
      <c r="F96" s="286"/>
      <c r="G96" s="287"/>
    </row>
    <row r="97" spans="1:7">
      <c r="A97" s="82"/>
      <c r="B97" s="87"/>
      <c r="C97" s="124"/>
      <c r="D97" s="87"/>
      <c r="E97" s="82"/>
      <c r="F97" s="286"/>
      <c r="G97" s="287"/>
    </row>
    <row r="98" spans="1:7">
      <c r="A98" s="82"/>
      <c r="B98" s="87"/>
      <c r="C98" s="124"/>
      <c r="D98" s="87"/>
      <c r="E98" s="82"/>
      <c r="F98" s="286"/>
      <c r="G98" s="287"/>
    </row>
    <row r="99" spans="1:7">
      <c r="A99" s="82"/>
      <c r="B99" s="87"/>
      <c r="C99" s="124"/>
      <c r="D99" s="87"/>
      <c r="E99" s="82"/>
      <c r="F99" s="286"/>
      <c r="G99" s="287"/>
    </row>
    <row r="100" spans="1:7">
      <c r="A100" s="82"/>
      <c r="B100" s="87"/>
      <c r="C100" s="124"/>
      <c r="D100" s="87"/>
      <c r="E100" s="82"/>
      <c r="F100" s="286"/>
      <c r="G100" s="287"/>
    </row>
    <row r="101" spans="1:7">
      <c r="A101" s="82"/>
      <c r="B101" s="87"/>
      <c r="C101" s="124"/>
      <c r="D101" s="87"/>
      <c r="E101" s="82"/>
      <c r="F101" s="286"/>
      <c r="G101" s="287"/>
    </row>
    <row r="102" spans="1:7">
      <c r="A102" s="82"/>
      <c r="B102" s="87"/>
      <c r="C102" s="124"/>
      <c r="D102" s="87"/>
      <c r="E102" s="82"/>
      <c r="F102" s="286"/>
      <c r="G102" s="287"/>
    </row>
    <row r="103" spans="1:7">
      <c r="A103" s="82"/>
      <c r="B103" s="87"/>
      <c r="C103" s="124"/>
      <c r="D103" s="87"/>
      <c r="E103" s="82"/>
      <c r="F103" s="286"/>
      <c r="G103" s="287"/>
    </row>
    <row r="104" spans="1:7">
      <c r="A104" s="82"/>
      <c r="B104" s="87"/>
      <c r="C104" s="124"/>
      <c r="D104" s="87"/>
      <c r="E104" s="82"/>
      <c r="F104" s="286"/>
      <c r="G104" s="287"/>
    </row>
    <row r="105" spans="1:7">
      <c r="A105" s="82"/>
      <c r="B105" s="87"/>
      <c r="C105" s="124"/>
      <c r="D105" s="87"/>
      <c r="E105" s="82"/>
      <c r="F105" s="286"/>
      <c r="G105" s="287"/>
    </row>
    <row r="106" spans="1:7">
      <c r="A106" s="82"/>
      <c r="B106" s="87"/>
      <c r="C106" s="124"/>
      <c r="D106" s="87"/>
      <c r="E106" s="82"/>
      <c r="F106" s="286"/>
      <c r="G106" s="287"/>
    </row>
    <row r="107" spans="1:7">
      <c r="A107" s="113"/>
      <c r="B107" s="114"/>
      <c r="C107" s="118"/>
      <c r="D107" s="503" t="s">
        <v>61</v>
      </c>
      <c r="E107" s="503"/>
      <c r="F107" s="504"/>
      <c r="G107" s="292"/>
    </row>
  </sheetData>
  <customSheetViews>
    <customSheetView guid="{BF732B95-2094-4DD9-9C3E-BA570FFBA300}" showPageBreaks="1" outlineSymbols="0" printArea="1" view="pageBreakPreview" showRuler="0" topLeftCell="A109">
      <selection activeCell="G102" sqref="G102"/>
      <rowBreaks count="2" manualBreakCount="2">
        <brk id="53" max="6" man="1"/>
        <brk id="101" max="6" man="1"/>
      </rowBreaks>
      <pageMargins left="0.59055118110236227" right="0.31496062992125984" top="0.47244094488188981" bottom="0.39370078740157483" header="0.39370078740157483" footer="0.31496062992125984"/>
      <printOptions horizontalCentered="1"/>
      <pageSetup paperSize="9" fitToHeight="2" orientation="portrait" useFirstPageNumber="1"/>
      <headerFooter alignWithMargins="0">
        <oddFooter>&amp;L&amp;9&amp;F&amp;A&amp;R&amp;9Page &amp;P of  &amp;N</oddFooter>
      </headerFooter>
    </customSheetView>
    <customSheetView guid="{61D60923-8B4D-4DD0-8849-BD659836FD33}" showPageBreaks="1" outlineSymbols="0" printArea="1" view="pageBreakPreview" showRuler="0" topLeftCell="A132">
      <selection activeCell="A141" sqref="A141"/>
      <rowBreaks count="2" manualBreakCount="2">
        <brk id="55" max="2" man="1"/>
        <brk id="125" max="2" man="1"/>
      </rowBreaks>
      <pageMargins left="0.59055118110236227" right="0.31496062992125984" top="0.47244094488188981" bottom="0.39370078740157483" header="0.39370078740157483" footer="0.31496062992125984"/>
      <printOptions horizontalCentered="1"/>
      <pageSetup paperSize="9" scale="69" fitToHeight="2" orientation="portrait" useFirstPageNumber="1"/>
      <headerFooter alignWithMargins="0">
        <oddFooter>&amp;L&amp;7&amp;Z&amp;F &amp;A&amp;R&amp;7Page &amp;P of &amp;N</oddFooter>
      </headerFooter>
    </customSheetView>
    <customSheetView guid="{9131C745-0306-4F59-890C-BA90439570A3}" showPageBreaks="1" outlineSymbols="0" printArea="1" view="pageBreakPreview" showRuler="0" topLeftCell="A134">
      <selection activeCell="G160" sqref="G160"/>
      <rowBreaks count="2" manualBreakCount="2">
        <brk id="55" max="6" man="1"/>
        <brk id="125" max="6" man="1"/>
      </rowBreaks>
      <pageMargins left="0.59055118110236227" right="0.31496062992125984" top="0.47244094488188981" bottom="0.39370078740157483" header="0.39370078740157483" footer="0.31496062992125984"/>
      <printOptions horizontalCentered="1"/>
      <pageSetup paperSize="9" scale="69" fitToHeight="2" orientation="portrait" useFirstPageNumber="1"/>
      <headerFooter alignWithMargins="0">
        <oddFooter>&amp;L&amp;7&amp;Z&amp;F &amp;A&amp;R&amp;7Page &amp;P of &amp;N</oddFooter>
      </headerFooter>
    </customSheetView>
    <customSheetView guid="{57EFE8D5-4D5A-4F03-9473-28058BE3869D}" showPageBreaks="1" outlineSymbols="0" printArea="1" view="pageBreakPreview" showRuler="0" topLeftCell="A132">
      <selection activeCell="A141" sqref="A141"/>
      <rowBreaks count="2" manualBreakCount="2">
        <brk id="55" max="2" man="1"/>
        <brk id="125" max="2" man="1"/>
      </rowBreaks>
      <pageMargins left="0.59055118110236227" right="0.31496062992125984" top="0.47244094488188981" bottom="0.39370078740157483" header="0.39370078740157483" footer="0.31496062992125984"/>
      <printOptions horizontalCentered="1"/>
      <pageSetup paperSize="9" scale="69" fitToHeight="2" orientation="portrait" useFirstPageNumber="1"/>
      <headerFooter alignWithMargins="0">
        <oddFooter>&amp;L&amp;7&amp;Z&amp;F &amp;A&amp;R&amp;7Page &amp;P of &amp;N</oddFooter>
      </headerFooter>
    </customSheetView>
    <customSheetView guid="{E30D84A0-2930-4AE9-894E-187FF7940EEC}" showPageBreaks="1" outlineSymbols="0" printArea="1" view="pageBreakPreview" showRuler="0" topLeftCell="A19">
      <selection activeCell="G164" sqref="G164"/>
      <rowBreaks count="2" manualBreakCount="2">
        <brk id="55" max="6" man="1"/>
        <brk id="127" max="6" man="1"/>
      </rowBreaks>
      <pageMargins left="0.59055118110236227" right="0.31496062992125984" top="0.47244094488188981" bottom="0.39370078740157483" header="0.39370078740157483" footer="0.31496062992125984"/>
      <printOptions horizontalCentered="1"/>
      <pageSetup paperSize="9" scale="69" fitToHeight="2" orientation="portrait" useFirstPageNumber="1"/>
      <headerFooter alignWithMargins="0">
        <oddFooter>&amp;L&amp;7&amp;Z&amp;F &amp;A&amp;R&amp;7Page &amp;P of &amp;N</oddFooter>
      </headerFooter>
    </customSheetView>
    <customSheetView guid="{F725983C-248E-4C5A-AB27-007AD88F3FE4}" showPageBreaks="1" outlineSymbols="0" printArea="1" view="pageBreakPreview" showRuler="0" topLeftCell="A109">
      <selection activeCell="G102" sqref="G102"/>
      <rowBreaks count="2" manualBreakCount="2">
        <brk id="53" max="6" man="1"/>
        <brk id="101" max="6" man="1"/>
      </rowBreaks>
      <pageMargins left="0.59055118110236227" right="0.31496062992125984" top="0.47244094488188981" bottom="0.39370078740157483" header="0.39370078740157483" footer="0.31496062992125984"/>
      <printOptions horizontalCentered="1"/>
      <pageSetup paperSize="9" fitToHeight="2" orientation="portrait" useFirstPageNumber="1"/>
      <headerFooter alignWithMargins="0">
        <oddFooter>&amp;L&amp;9&amp;F&amp;A&amp;R&amp;9Page &amp;P of  &amp;N</oddFooter>
      </headerFooter>
    </customSheetView>
  </customSheetViews>
  <mergeCells count="6">
    <mergeCell ref="D107:F107"/>
    <mergeCell ref="C6:C7"/>
    <mergeCell ref="D6:D7"/>
    <mergeCell ref="A1:G1"/>
    <mergeCell ref="C2:G2"/>
    <mergeCell ref="E6:E7"/>
  </mergeCells>
  <phoneticPr fontId="0" type="noConversion"/>
  <printOptions horizontalCentered="1"/>
  <pageMargins left="0.75" right="0.75" top="1" bottom="1" header="0.5" footer="0.5"/>
  <pageSetup paperSize="9" fitToHeight="2" orientation="portrait" useFirstPageNumber="1" r:id="rId1"/>
  <headerFooter alignWithMargins="0">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2"/>
  <sheetViews>
    <sheetView showRuler="0" view="pageBreakPreview" topLeftCell="A74" zoomScale="130" zoomScaleNormal="100" zoomScaleSheetLayoutView="130" workbookViewId="0">
      <selection activeCell="D94" sqref="D94"/>
    </sheetView>
  </sheetViews>
  <sheetFormatPr defaultColWidth="8.88671875" defaultRowHeight="11.25"/>
  <cols>
    <col min="1" max="1" width="4.33203125" style="87" customWidth="1"/>
    <col min="2" max="2" width="6.109375" style="87" customWidth="1"/>
    <col min="3" max="3" width="30.6640625" style="123" customWidth="1"/>
    <col min="4" max="4" width="3.6640625" style="87" customWidth="1"/>
    <col min="5" max="5" width="6.109375" style="87" customWidth="1"/>
    <col min="6" max="6" width="9" style="123" customWidth="1"/>
    <col min="7" max="7" width="9" style="166" customWidth="1"/>
    <col min="8" max="16384" width="8.88671875" style="123"/>
  </cols>
  <sheetData>
    <row r="1" spans="1:7">
      <c r="A1" s="254"/>
      <c r="B1" s="255"/>
      <c r="C1" s="499" t="s">
        <v>148</v>
      </c>
      <c r="D1" s="499"/>
      <c r="E1" s="499"/>
      <c r="F1" s="499"/>
      <c r="G1" s="500"/>
    </row>
    <row r="2" spans="1:7">
      <c r="A2" s="256"/>
      <c r="B2" s="257"/>
      <c r="C2" s="497" t="s">
        <v>62</v>
      </c>
      <c r="D2" s="497"/>
      <c r="E2" s="497"/>
      <c r="F2" s="497"/>
      <c r="G2" s="498"/>
    </row>
    <row r="3" spans="1:7">
      <c r="A3" s="256"/>
      <c r="B3" s="257"/>
      <c r="C3" s="258"/>
      <c r="D3" s="446"/>
      <c r="E3" s="446"/>
      <c r="F3" s="258"/>
      <c r="G3" s="259"/>
    </row>
    <row r="4" spans="1:7">
      <c r="A4" s="256"/>
      <c r="B4" s="257"/>
      <c r="C4" s="258"/>
      <c r="D4" s="446"/>
      <c r="E4" s="446"/>
      <c r="F4" s="258"/>
      <c r="G4" s="259"/>
    </row>
    <row r="5" spans="1:7" s="182" customFormat="1" ht="15.95" customHeight="1">
      <c r="A5" s="516" t="s">
        <v>1</v>
      </c>
      <c r="B5" s="514" t="s">
        <v>833</v>
      </c>
      <c r="C5" s="514" t="s">
        <v>4</v>
      </c>
      <c r="D5" s="514" t="s">
        <v>5</v>
      </c>
      <c r="E5" s="518" t="s">
        <v>6</v>
      </c>
      <c r="F5" s="518" t="s">
        <v>835</v>
      </c>
      <c r="G5" s="520" t="s">
        <v>834</v>
      </c>
    </row>
    <row r="6" spans="1:7" s="182" customFormat="1" ht="9.9499999999999993" customHeight="1">
      <c r="A6" s="517"/>
      <c r="B6" s="515"/>
      <c r="C6" s="515"/>
      <c r="D6" s="515"/>
      <c r="E6" s="519"/>
      <c r="F6" s="519"/>
      <c r="G6" s="521"/>
    </row>
    <row r="7" spans="1:7">
      <c r="A7" s="82">
        <v>4</v>
      </c>
      <c r="B7" s="97"/>
      <c r="C7" s="98" t="s">
        <v>546</v>
      </c>
      <c r="D7" s="82"/>
      <c r="E7" s="82"/>
      <c r="F7" s="73"/>
      <c r="G7" s="266"/>
    </row>
    <row r="8" spans="1:7" ht="22.5">
      <c r="A8" s="116" t="s">
        <v>521</v>
      </c>
      <c r="B8" s="126" t="s">
        <v>778</v>
      </c>
      <c r="C8" s="127" t="s">
        <v>65</v>
      </c>
      <c r="D8" s="138"/>
      <c r="E8" s="439"/>
      <c r="F8" s="128"/>
      <c r="G8" s="266"/>
    </row>
    <row r="9" spans="1:7">
      <c r="A9" s="115"/>
      <c r="B9" s="129"/>
      <c r="C9" s="127"/>
      <c r="D9" s="138"/>
      <c r="E9" s="439"/>
      <c r="F9" s="128"/>
      <c r="G9" s="266"/>
    </row>
    <row r="10" spans="1:7">
      <c r="A10" s="115"/>
      <c r="B10" s="130"/>
      <c r="C10" s="131" t="s">
        <v>66</v>
      </c>
      <c r="D10" s="133"/>
      <c r="E10" s="439"/>
      <c r="F10" s="128"/>
      <c r="G10" s="266"/>
    </row>
    <row r="11" spans="1:7" ht="33.75">
      <c r="A11" s="293" t="s">
        <v>531</v>
      </c>
      <c r="B11" s="132" t="s">
        <v>19</v>
      </c>
      <c r="C11" s="72" t="s">
        <v>812</v>
      </c>
      <c r="D11" s="133"/>
      <c r="E11" s="439"/>
      <c r="F11" s="128"/>
      <c r="G11" s="266"/>
    </row>
    <row r="12" spans="1:7">
      <c r="A12" s="90"/>
      <c r="B12" s="133"/>
      <c r="C12" s="213" t="s">
        <v>813</v>
      </c>
      <c r="D12" s="133" t="s">
        <v>64</v>
      </c>
      <c r="E12" s="440">
        <f>(20*0.6*1)</f>
        <v>12</v>
      </c>
      <c r="F12" s="135"/>
      <c r="G12" s="294"/>
    </row>
    <row r="13" spans="1:7">
      <c r="A13" s="90"/>
      <c r="B13" s="133"/>
      <c r="C13" s="134"/>
      <c r="D13" s="133"/>
      <c r="E13" s="439"/>
      <c r="F13" s="144"/>
      <c r="G13" s="266"/>
    </row>
    <row r="14" spans="1:7">
      <c r="A14" s="293" t="s">
        <v>530</v>
      </c>
      <c r="B14" s="133" t="s">
        <v>19</v>
      </c>
      <c r="C14" s="485" t="s">
        <v>838</v>
      </c>
      <c r="D14" s="133"/>
      <c r="E14" s="439"/>
      <c r="F14" s="144"/>
      <c r="G14" s="266"/>
    </row>
    <row r="15" spans="1:7">
      <c r="A15" s="90"/>
      <c r="B15" s="133"/>
      <c r="C15" s="136" t="s">
        <v>776</v>
      </c>
      <c r="D15" s="138" t="s">
        <v>64</v>
      </c>
      <c r="E15" s="439">
        <v>50</v>
      </c>
      <c r="F15" s="137"/>
      <c r="G15" s="281"/>
    </row>
    <row r="16" spans="1:7" ht="22.5">
      <c r="A16" s="90"/>
      <c r="B16" s="133" t="s">
        <v>19</v>
      </c>
      <c r="C16" s="72" t="s">
        <v>480</v>
      </c>
      <c r="D16" s="138" t="s">
        <v>64</v>
      </c>
      <c r="E16" s="439">
        <f>0.1*(E12)</f>
        <v>1.2000000000000002</v>
      </c>
      <c r="F16" s="137"/>
      <c r="G16" s="281"/>
    </row>
    <row r="17" spans="1:7">
      <c r="A17" s="90"/>
      <c r="B17" s="138"/>
      <c r="C17" s="139" t="s">
        <v>479</v>
      </c>
      <c r="D17" s="82"/>
      <c r="E17" s="82"/>
      <c r="F17" s="167"/>
      <c r="G17" s="295"/>
    </row>
    <row r="18" spans="1:7" ht="22.5">
      <c r="A18" s="293" t="s">
        <v>532</v>
      </c>
      <c r="B18" s="126" t="s">
        <v>779</v>
      </c>
      <c r="C18" s="140" t="s">
        <v>67</v>
      </c>
      <c r="D18" s="138"/>
      <c r="E18" s="439"/>
      <c r="F18" s="144"/>
      <c r="G18" s="266"/>
    </row>
    <row r="19" spans="1:7">
      <c r="A19" s="293" t="s">
        <v>533</v>
      </c>
      <c r="B19" s="138" t="s">
        <v>48</v>
      </c>
      <c r="C19" s="141" t="s">
        <v>68</v>
      </c>
      <c r="D19" s="138"/>
      <c r="E19" s="439"/>
      <c r="F19" s="144"/>
      <c r="G19" s="266"/>
    </row>
    <row r="20" spans="1:7">
      <c r="A20" s="296"/>
      <c r="B20" s="138"/>
      <c r="C20" s="141" t="s">
        <v>69</v>
      </c>
      <c r="D20" s="138" t="s">
        <v>64</v>
      </c>
      <c r="E20" s="439">
        <v>0</v>
      </c>
      <c r="F20" s="137"/>
      <c r="G20" s="281"/>
    </row>
    <row r="21" spans="1:7">
      <c r="A21" s="297"/>
      <c r="B21" s="298"/>
      <c r="C21" s="142" t="s">
        <v>70</v>
      </c>
      <c r="D21" s="298" t="s">
        <v>64</v>
      </c>
      <c r="E21" s="441">
        <v>0</v>
      </c>
      <c r="F21" s="105"/>
      <c r="G21" s="281"/>
    </row>
    <row r="22" spans="1:7">
      <c r="A22" s="297"/>
      <c r="B22" s="298"/>
      <c r="C22" s="142"/>
      <c r="D22" s="298"/>
      <c r="E22" s="441"/>
      <c r="F22" s="168"/>
      <c r="G22" s="266"/>
    </row>
    <row r="23" spans="1:7" ht="33.75">
      <c r="A23" s="293" t="s">
        <v>534</v>
      </c>
      <c r="B23" s="138" t="s">
        <v>71</v>
      </c>
      <c r="C23" s="72" t="s">
        <v>481</v>
      </c>
      <c r="D23" s="138"/>
      <c r="E23" s="439"/>
      <c r="F23" s="299"/>
      <c r="G23" s="266"/>
    </row>
    <row r="24" spans="1:7">
      <c r="A24" s="296"/>
      <c r="B24" s="138"/>
      <c r="C24" s="141" t="s">
        <v>69</v>
      </c>
      <c r="D24" s="138" t="s">
        <v>64</v>
      </c>
      <c r="E24" s="442">
        <f>20*0.15*0.6</f>
        <v>1.7999999999999998</v>
      </c>
      <c r="F24" s="286"/>
      <c r="G24" s="281"/>
    </row>
    <row r="25" spans="1:7">
      <c r="A25" s="296"/>
      <c r="B25" s="138"/>
      <c r="C25" s="141" t="s">
        <v>70</v>
      </c>
      <c r="D25" s="138" t="s">
        <v>64</v>
      </c>
      <c r="E25" s="439">
        <v>5</v>
      </c>
      <c r="F25" s="286"/>
      <c r="G25" s="281"/>
    </row>
    <row r="26" spans="1:7">
      <c r="A26" s="296"/>
      <c r="B26" s="138"/>
      <c r="C26" s="141"/>
      <c r="D26" s="138"/>
      <c r="E26" s="439"/>
      <c r="F26" s="299"/>
      <c r="G26" s="300"/>
    </row>
    <row r="27" spans="1:7" ht="22.5">
      <c r="A27" s="116" t="s">
        <v>535</v>
      </c>
      <c r="B27" s="126" t="s">
        <v>781</v>
      </c>
      <c r="C27" s="143" t="s">
        <v>72</v>
      </c>
      <c r="D27" s="147"/>
      <c r="E27" s="439"/>
      <c r="F27" s="144"/>
      <c r="G27" s="270"/>
    </row>
    <row r="28" spans="1:7" ht="32.1" customHeight="1">
      <c r="A28" s="301" t="s">
        <v>536</v>
      </c>
      <c r="B28" s="147" t="s">
        <v>48</v>
      </c>
      <c r="C28" s="72" t="s">
        <v>839</v>
      </c>
      <c r="D28" s="147"/>
      <c r="E28" s="439"/>
      <c r="F28" s="144"/>
      <c r="G28" s="270"/>
    </row>
    <row r="29" spans="1:7">
      <c r="A29" s="301"/>
      <c r="B29" s="147"/>
      <c r="C29" s="148" t="s">
        <v>145</v>
      </c>
      <c r="D29" s="147" t="s">
        <v>12</v>
      </c>
      <c r="E29" s="439">
        <v>20</v>
      </c>
      <c r="F29" s="137"/>
      <c r="G29" s="270"/>
    </row>
    <row r="30" spans="1:7">
      <c r="A30" s="301"/>
      <c r="B30" s="147"/>
      <c r="C30" s="149" t="s">
        <v>482</v>
      </c>
      <c r="D30" s="147" t="s">
        <v>12</v>
      </c>
      <c r="E30" s="439">
        <v>10</v>
      </c>
      <c r="F30" s="137"/>
      <c r="G30" s="270"/>
    </row>
    <row r="31" spans="1:7">
      <c r="A31" s="301"/>
      <c r="B31" s="147"/>
      <c r="C31" s="149"/>
      <c r="D31" s="147"/>
      <c r="E31" s="439"/>
      <c r="F31" s="144"/>
      <c r="G31" s="270"/>
    </row>
    <row r="32" spans="1:7">
      <c r="A32" s="116" t="s">
        <v>537</v>
      </c>
      <c r="B32" s="150"/>
      <c r="C32" s="151" t="s">
        <v>503</v>
      </c>
      <c r="D32" s="150" t="s">
        <v>12</v>
      </c>
      <c r="E32" s="133">
        <f>SUM(E29:E31)</f>
        <v>30</v>
      </c>
      <c r="F32" s="137"/>
      <c r="G32" s="270"/>
    </row>
    <row r="33" spans="1:7">
      <c r="A33" s="116"/>
      <c r="B33" s="150"/>
      <c r="C33" s="151"/>
      <c r="D33" s="150"/>
      <c r="E33" s="133"/>
      <c r="F33" s="137"/>
      <c r="G33" s="270"/>
    </row>
    <row r="34" spans="1:7">
      <c r="A34" s="116" t="s">
        <v>538</v>
      </c>
      <c r="B34" s="152" t="s">
        <v>73</v>
      </c>
      <c r="C34" s="153" t="s">
        <v>74</v>
      </c>
      <c r="D34" s="147"/>
      <c r="E34" s="439"/>
      <c r="F34" s="144"/>
      <c r="G34" s="270"/>
    </row>
    <row r="35" spans="1:7" ht="33.75">
      <c r="A35" s="302"/>
      <c r="B35" s="133"/>
      <c r="C35" s="72" t="s">
        <v>484</v>
      </c>
      <c r="D35" s="133"/>
      <c r="E35" s="439"/>
      <c r="F35" s="144"/>
      <c r="G35" s="270"/>
    </row>
    <row r="36" spans="1:7">
      <c r="A36" s="303"/>
      <c r="B36" s="133"/>
      <c r="C36" s="154" t="s">
        <v>115</v>
      </c>
      <c r="D36" s="133"/>
      <c r="E36" s="439"/>
      <c r="F36" s="144"/>
      <c r="G36" s="270"/>
    </row>
    <row r="37" spans="1:7">
      <c r="A37" s="303"/>
      <c r="B37" s="133"/>
      <c r="C37" s="136" t="s">
        <v>840</v>
      </c>
      <c r="D37" s="133"/>
      <c r="E37" s="439"/>
      <c r="F37" s="128"/>
      <c r="G37" s="270"/>
    </row>
    <row r="38" spans="1:7">
      <c r="A38" s="301"/>
      <c r="B38" s="133"/>
      <c r="C38" s="148" t="s">
        <v>723</v>
      </c>
      <c r="D38" s="147" t="s">
        <v>75</v>
      </c>
      <c r="E38" s="439">
        <v>3</v>
      </c>
      <c r="F38" s="137"/>
      <c r="G38" s="270"/>
    </row>
    <row r="39" spans="1:7">
      <c r="A39" s="301"/>
      <c r="B39" s="133"/>
      <c r="C39" s="149" t="s">
        <v>722</v>
      </c>
      <c r="D39" s="147" t="s">
        <v>75</v>
      </c>
      <c r="E39" s="439">
        <v>2</v>
      </c>
      <c r="F39" s="137"/>
      <c r="G39" s="270"/>
    </row>
    <row r="40" spans="1:7">
      <c r="A40" s="303"/>
      <c r="B40" s="133"/>
      <c r="C40" s="155"/>
      <c r="D40" s="133"/>
      <c r="E40" s="439"/>
      <c r="F40" s="128"/>
      <c r="G40" s="270"/>
    </row>
    <row r="41" spans="1:7">
      <c r="A41" s="301" t="s">
        <v>539</v>
      </c>
      <c r="B41" s="156" t="s">
        <v>76</v>
      </c>
      <c r="C41" s="146" t="s">
        <v>116</v>
      </c>
      <c r="D41" s="147" t="s">
        <v>75</v>
      </c>
      <c r="E41" s="439">
        <v>5</v>
      </c>
      <c r="F41" s="137"/>
      <c r="G41" s="270"/>
    </row>
    <row r="42" spans="1:7">
      <c r="A42" s="301"/>
      <c r="B42" s="156"/>
      <c r="C42" s="146"/>
      <c r="D42" s="147"/>
      <c r="E42" s="439"/>
      <c r="F42" s="137"/>
      <c r="G42" s="270"/>
    </row>
    <row r="43" spans="1:7">
      <c r="A43" s="304" t="s">
        <v>540</v>
      </c>
      <c r="B43" s="157" t="s">
        <v>77</v>
      </c>
      <c r="C43" s="153" t="s">
        <v>78</v>
      </c>
      <c r="D43" s="147"/>
      <c r="E43" s="133"/>
      <c r="F43" s="128"/>
      <c r="G43" s="270"/>
    </row>
    <row r="44" spans="1:7" ht="33.75">
      <c r="A44" s="301" t="s">
        <v>541</v>
      </c>
      <c r="B44" s="133" t="s">
        <v>13</v>
      </c>
      <c r="C44" s="72" t="s">
        <v>841</v>
      </c>
      <c r="D44" s="133"/>
      <c r="E44" s="133"/>
      <c r="F44" s="128"/>
      <c r="G44" s="270"/>
    </row>
    <row r="45" spans="1:7">
      <c r="A45" s="303"/>
      <c r="B45" s="133"/>
      <c r="C45" s="136" t="s">
        <v>144</v>
      </c>
      <c r="D45" s="147"/>
      <c r="E45" s="439"/>
      <c r="F45" s="128"/>
      <c r="G45" s="270"/>
    </row>
    <row r="46" spans="1:7">
      <c r="A46" s="303"/>
      <c r="B46" s="133"/>
      <c r="C46" s="485" t="s">
        <v>146</v>
      </c>
      <c r="D46" s="147"/>
      <c r="E46" s="133"/>
      <c r="F46" s="128"/>
      <c r="G46" s="270"/>
    </row>
    <row r="47" spans="1:7">
      <c r="A47" s="303"/>
      <c r="B47" s="133"/>
      <c r="C47" s="154" t="s">
        <v>79</v>
      </c>
      <c r="D47" s="147" t="s">
        <v>75</v>
      </c>
      <c r="E47" s="133">
        <v>6</v>
      </c>
      <c r="F47" s="137"/>
      <c r="G47" s="270"/>
    </row>
    <row r="48" spans="1:7">
      <c r="A48" s="303"/>
      <c r="B48" s="133"/>
      <c r="C48" s="154" t="s">
        <v>80</v>
      </c>
      <c r="D48" s="147" t="s">
        <v>75</v>
      </c>
      <c r="E48" s="133">
        <v>1</v>
      </c>
      <c r="F48" s="137"/>
      <c r="G48" s="270"/>
    </row>
    <row r="49" spans="1:7">
      <c r="A49" s="303"/>
      <c r="B49" s="133"/>
      <c r="C49" s="485" t="s">
        <v>483</v>
      </c>
      <c r="D49" s="147"/>
      <c r="E49" s="133"/>
      <c r="F49" s="137"/>
      <c r="G49" s="270"/>
    </row>
    <row r="50" spans="1:7">
      <c r="A50" s="303"/>
      <c r="B50" s="133"/>
      <c r="C50" s="154" t="s">
        <v>79</v>
      </c>
      <c r="D50" s="147" t="s">
        <v>75</v>
      </c>
      <c r="E50" s="133">
        <v>2</v>
      </c>
      <c r="F50" s="137"/>
      <c r="G50" s="270"/>
    </row>
    <row r="51" spans="1:7">
      <c r="A51" s="303"/>
      <c r="B51" s="133"/>
      <c r="C51" s="154" t="s">
        <v>80</v>
      </c>
      <c r="D51" s="147" t="s">
        <v>75</v>
      </c>
      <c r="E51" s="133">
        <v>3</v>
      </c>
      <c r="F51" s="137"/>
      <c r="G51" s="270"/>
    </row>
    <row r="52" spans="1:7">
      <c r="A52" s="303"/>
      <c r="B52" s="133"/>
      <c r="C52" s="154"/>
      <c r="D52" s="147"/>
      <c r="E52" s="133"/>
      <c r="F52" s="137"/>
      <c r="G52" s="270"/>
    </row>
    <row r="53" spans="1:7">
      <c r="A53" s="303"/>
      <c r="B53" s="133"/>
      <c r="C53" s="154"/>
      <c r="D53" s="147"/>
      <c r="E53" s="133"/>
      <c r="F53" s="137"/>
      <c r="G53" s="270"/>
    </row>
    <row r="54" spans="1:7">
      <c r="A54" s="303"/>
      <c r="B54" s="133"/>
      <c r="C54" s="154"/>
      <c r="D54" s="147"/>
      <c r="E54" s="133"/>
      <c r="F54" s="137"/>
      <c r="G54" s="270"/>
    </row>
    <row r="55" spans="1:7">
      <c r="A55" s="277"/>
      <c r="B55" s="114"/>
      <c r="C55" s="398"/>
      <c r="D55" s="114"/>
      <c r="E55" s="114" t="s">
        <v>24</v>
      </c>
      <c r="F55" s="399"/>
      <c r="G55" s="400"/>
    </row>
    <row r="56" spans="1:7">
      <c r="A56" s="393"/>
      <c r="B56" s="394"/>
      <c r="C56" s="395"/>
      <c r="D56" s="394"/>
      <c r="E56" s="394" t="s">
        <v>46</v>
      </c>
      <c r="F56" s="396"/>
      <c r="G56" s="397"/>
    </row>
    <row r="57" spans="1:7">
      <c r="A57" s="268"/>
      <c r="B57" s="133"/>
      <c r="D57" s="133"/>
      <c r="E57" s="133"/>
      <c r="F57" s="158"/>
      <c r="G57" s="266"/>
    </row>
    <row r="58" spans="1:7" ht="22.5">
      <c r="A58" s="301" t="s">
        <v>814</v>
      </c>
      <c r="B58" s="133"/>
      <c r="C58" s="85" t="s">
        <v>724</v>
      </c>
      <c r="D58" s="82"/>
      <c r="E58" s="82"/>
      <c r="F58" s="144"/>
      <c r="G58" s="270"/>
    </row>
    <row r="59" spans="1:7">
      <c r="A59" s="305"/>
      <c r="B59" s="82"/>
      <c r="C59" s="81" t="s">
        <v>82</v>
      </c>
      <c r="D59" s="82"/>
      <c r="E59" s="82"/>
      <c r="F59" s="128"/>
      <c r="G59" s="270"/>
    </row>
    <row r="60" spans="1:7">
      <c r="A60" s="305"/>
      <c r="B60" s="82"/>
      <c r="C60" s="106" t="s">
        <v>485</v>
      </c>
      <c r="D60" s="443" t="s">
        <v>75</v>
      </c>
      <c r="E60" s="82">
        <v>0</v>
      </c>
      <c r="F60" s="137"/>
      <c r="G60" s="282"/>
    </row>
    <row r="61" spans="1:7">
      <c r="A61" s="306"/>
      <c r="B61" s="82"/>
      <c r="C61" s="106" t="s">
        <v>486</v>
      </c>
      <c r="D61" s="443" t="s">
        <v>75</v>
      </c>
      <c r="E61" s="82">
        <v>1</v>
      </c>
      <c r="F61" s="137"/>
      <c r="G61" s="282"/>
    </row>
    <row r="62" spans="1:7">
      <c r="A62" s="306"/>
      <c r="B62" s="82"/>
      <c r="C62" s="106"/>
      <c r="D62" s="443"/>
      <c r="E62" s="82"/>
      <c r="F62" s="128"/>
      <c r="G62" s="270"/>
    </row>
    <row r="63" spans="1:7">
      <c r="A63" s="305"/>
      <c r="B63" s="82"/>
      <c r="C63" s="81" t="s">
        <v>81</v>
      </c>
      <c r="D63" s="443"/>
      <c r="E63" s="82"/>
      <c r="F63" s="128"/>
      <c r="G63" s="270"/>
    </row>
    <row r="64" spans="1:7">
      <c r="A64" s="268"/>
      <c r="B64" s="77"/>
      <c r="C64" s="106" t="s">
        <v>147</v>
      </c>
      <c r="D64" s="443" t="s">
        <v>75</v>
      </c>
      <c r="E64" s="82">
        <v>3</v>
      </c>
      <c r="F64" s="137"/>
      <c r="G64" s="282"/>
    </row>
    <row r="65" spans="1:8">
      <c r="A65" s="306"/>
      <c r="B65" s="82"/>
      <c r="C65" s="106" t="s">
        <v>725</v>
      </c>
      <c r="D65" s="443" t="s">
        <v>75</v>
      </c>
      <c r="E65" s="82">
        <v>3</v>
      </c>
      <c r="F65" s="137"/>
      <c r="G65" s="282"/>
    </row>
    <row r="66" spans="1:8">
      <c r="A66" s="306"/>
      <c r="B66" s="82"/>
      <c r="C66" s="106"/>
      <c r="D66" s="443"/>
      <c r="E66" s="82"/>
      <c r="F66" s="137"/>
      <c r="G66" s="282"/>
    </row>
    <row r="67" spans="1:8">
      <c r="A67" s="307"/>
      <c r="B67" s="82"/>
      <c r="C67" s="81" t="s">
        <v>83</v>
      </c>
      <c r="D67" s="443"/>
      <c r="E67" s="82"/>
      <c r="F67" s="128"/>
      <c r="G67" s="270"/>
    </row>
    <row r="68" spans="1:8">
      <c r="A68" s="308"/>
      <c r="B68" s="82"/>
      <c r="C68" s="106" t="s">
        <v>147</v>
      </c>
      <c r="D68" s="443" t="s">
        <v>75</v>
      </c>
      <c r="E68" s="82">
        <v>4</v>
      </c>
      <c r="F68" s="137"/>
      <c r="G68" s="282"/>
    </row>
    <row r="69" spans="1:8">
      <c r="A69" s="309"/>
      <c r="B69" s="82"/>
      <c r="C69" s="106"/>
      <c r="D69" s="444"/>
      <c r="E69" s="82"/>
      <c r="F69" s="179"/>
      <c r="G69" s="310"/>
    </row>
    <row r="70" spans="1:8">
      <c r="A70" s="116" t="s">
        <v>815</v>
      </c>
      <c r="B70" s="169"/>
      <c r="C70" s="170" t="s">
        <v>816</v>
      </c>
      <c r="D70" s="171"/>
      <c r="E70" s="169"/>
      <c r="F70" s="172"/>
      <c r="G70" s="173"/>
    </row>
    <row r="71" spans="1:8" ht="71.099999999999994" customHeight="1">
      <c r="A71" s="293"/>
      <c r="B71" s="174"/>
      <c r="C71" s="175" t="s">
        <v>784</v>
      </c>
      <c r="D71" s="169" t="s">
        <v>75</v>
      </c>
      <c r="E71" s="176">
        <v>1</v>
      </c>
      <c r="F71" s="177"/>
      <c r="G71" s="180"/>
    </row>
    <row r="72" spans="1:8" ht="22.5">
      <c r="A72" s="293"/>
      <c r="B72" s="178" t="s">
        <v>77</v>
      </c>
      <c r="C72" s="175" t="s">
        <v>783</v>
      </c>
      <c r="D72" s="169" t="s">
        <v>75</v>
      </c>
      <c r="E72" s="176">
        <v>1</v>
      </c>
      <c r="F72" s="177"/>
      <c r="G72" s="180"/>
    </row>
    <row r="73" spans="1:8">
      <c r="A73" s="303"/>
      <c r="B73" s="145"/>
      <c r="C73" s="160"/>
      <c r="D73" s="147"/>
      <c r="E73" s="133"/>
      <c r="F73" s="128"/>
      <c r="G73" s="270"/>
    </row>
    <row r="74" spans="1:8" ht="22.5">
      <c r="A74" s="311" t="s">
        <v>542</v>
      </c>
      <c r="B74" s="126" t="s">
        <v>780</v>
      </c>
      <c r="C74" s="159" t="s">
        <v>84</v>
      </c>
      <c r="D74" s="147"/>
      <c r="E74" s="133"/>
      <c r="F74" s="128"/>
      <c r="G74" s="270"/>
    </row>
    <row r="75" spans="1:8">
      <c r="A75" s="303"/>
      <c r="B75" s="145"/>
      <c r="C75" s="160"/>
      <c r="D75" s="147"/>
      <c r="E75" s="133"/>
      <c r="F75" s="128"/>
      <c r="G75" s="270"/>
    </row>
    <row r="76" spans="1:8">
      <c r="A76" s="116" t="s">
        <v>543</v>
      </c>
      <c r="B76" s="133"/>
      <c r="C76" s="161" t="s">
        <v>85</v>
      </c>
      <c r="D76" s="147"/>
      <c r="E76" s="133"/>
      <c r="F76" s="73"/>
      <c r="G76" s="300"/>
    </row>
    <row r="77" spans="1:8" ht="22.5">
      <c r="A77" s="312"/>
      <c r="B77" s="133"/>
      <c r="C77" s="72" t="s">
        <v>488</v>
      </c>
      <c r="D77" s="147"/>
      <c r="E77" s="133"/>
      <c r="F77" s="144"/>
      <c r="G77" s="300"/>
    </row>
    <row r="78" spans="1:8">
      <c r="A78" s="312"/>
      <c r="B78" s="133"/>
      <c r="C78" s="162"/>
      <c r="D78" s="147"/>
      <c r="E78" s="133"/>
      <c r="F78" s="128"/>
      <c r="G78" s="270"/>
      <c r="H78" s="163"/>
    </row>
    <row r="79" spans="1:8">
      <c r="A79" s="268"/>
      <c r="B79" s="133"/>
      <c r="C79" s="164" t="s">
        <v>504</v>
      </c>
      <c r="D79" s="147" t="s">
        <v>14</v>
      </c>
      <c r="E79" s="133">
        <v>0</v>
      </c>
      <c r="F79" s="137"/>
      <c r="G79" s="282"/>
      <c r="H79" s="163"/>
    </row>
    <row r="80" spans="1:8">
      <c r="A80" s="312"/>
      <c r="B80" s="133"/>
      <c r="C80" s="164" t="s">
        <v>505</v>
      </c>
      <c r="D80" s="147" t="s">
        <v>14</v>
      </c>
      <c r="E80" s="133">
        <v>14</v>
      </c>
      <c r="F80" s="137"/>
      <c r="G80" s="282"/>
      <c r="H80" s="163"/>
    </row>
    <row r="81" spans="1:8">
      <c r="A81" s="312"/>
      <c r="B81" s="133"/>
      <c r="C81" s="162"/>
      <c r="D81" s="147"/>
      <c r="E81" s="133"/>
      <c r="F81" s="128"/>
      <c r="G81" s="270"/>
      <c r="H81" s="163"/>
    </row>
    <row r="82" spans="1:8">
      <c r="A82" s="313" t="s">
        <v>544</v>
      </c>
      <c r="B82" s="165"/>
      <c r="C82" s="62" t="s">
        <v>123</v>
      </c>
      <c r="D82" s="165"/>
      <c r="E82" s="445"/>
      <c r="F82" s="128"/>
      <c r="G82" s="270"/>
      <c r="H82" s="163"/>
    </row>
    <row r="83" spans="1:8" ht="54.95" customHeight="1">
      <c r="A83" s="267"/>
      <c r="B83" s="165"/>
      <c r="C83" s="72" t="s">
        <v>782</v>
      </c>
      <c r="D83" s="165" t="s">
        <v>14</v>
      </c>
      <c r="E83" s="445">
        <v>11</v>
      </c>
      <c r="F83" s="137"/>
      <c r="G83" s="282"/>
      <c r="H83" s="163"/>
    </row>
    <row r="84" spans="1:8">
      <c r="A84" s="267"/>
      <c r="B84" s="165"/>
      <c r="C84" s="70"/>
      <c r="D84" s="165"/>
      <c r="E84" s="445"/>
      <c r="F84" s="128"/>
      <c r="G84" s="270"/>
      <c r="H84" s="163"/>
    </row>
    <row r="85" spans="1:8" ht="22.5">
      <c r="A85" s="314" t="s">
        <v>545</v>
      </c>
      <c r="B85" s="133" t="s">
        <v>87</v>
      </c>
      <c r="C85" s="72" t="s">
        <v>487</v>
      </c>
      <c r="D85" s="147"/>
      <c r="E85" s="133"/>
      <c r="F85" s="128"/>
      <c r="G85" s="270"/>
      <c r="H85" s="163"/>
    </row>
    <row r="86" spans="1:8">
      <c r="A86" s="301"/>
      <c r="B86" s="133"/>
      <c r="C86" s="164" t="s">
        <v>88</v>
      </c>
      <c r="D86" s="147" t="s">
        <v>64</v>
      </c>
      <c r="E86" s="133">
        <v>15</v>
      </c>
      <c r="F86" s="137"/>
      <c r="G86" s="282"/>
      <c r="H86" s="163"/>
    </row>
    <row r="87" spans="1:8">
      <c r="A87" s="303"/>
      <c r="B87" s="133"/>
      <c r="C87" s="164"/>
      <c r="D87" s="147"/>
      <c r="E87" s="133"/>
      <c r="F87" s="128"/>
      <c r="G87" s="282"/>
      <c r="H87" s="163"/>
    </row>
    <row r="88" spans="1:8">
      <c r="A88" s="303"/>
      <c r="B88" s="133"/>
      <c r="C88" s="164" t="s">
        <v>489</v>
      </c>
      <c r="D88" s="147" t="s">
        <v>75</v>
      </c>
      <c r="E88" s="133">
        <v>0</v>
      </c>
      <c r="F88" s="137"/>
      <c r="G88" s="282"/>
      <c r="H88" s="163"/>
    </row>
    <row r="89" spans="1:8">
      <c r="A89" s="303"/>
      <c r="B89" s="133"/>
      <c r="C89" s="164" t="s">
        <v>140</v>
      </c>
      <c r="D89" s="147" t="s">
        <v>16</v>
      </c>
      <c r="E89" s="133">
        <v>0</v>
      </c>
      <c r="F89" s="137"/>
      <c r="G89" s="282"/>
      <c r="H89" s="163"/>
    </row>
    <row r="90" spans="1:8">
      <c r="A90" s="268"/>
      <c r="B90" s="71"/>
      <c r="C90" s="66"/>
      <c r="D90" s="71"/>
      <c r="E90" s="71"/>
      <c r="F90" s="99"/>
      <c r="G90" s="284"/>
    </row>
    <row r="91" spans="1:8">
      <c r="A91" s="303"/>
      <c r="B91" s="133"/>
      <c r="C91" s="110" t="s">
        <v>785</v>
      </c>
      <c r="D91" s="257"/>
      <c r="E91" s="181"/>
      <c r="F91" s="315"/>
      <c r="G91" s="282"/>
      <c r="H91" s="163"/>
    </row>
    <row r="92" spans="1:8">
      <c r="A92" s="303"/>
      <c r="B92" s="133"/>
      <c r="C92" s="81" t="s">
        <v>786</v>
      </c>
      <c r="E92" s="181"/>
      <c r="F92" s="315"/>
      <c r="G92" s="282"/>
      <c r="H92" s="163"/>
    </row>
    <row r="93" spans="1:8">
      <c r="A93" s="303"/>
      <c r="B93" s="133"/>
      <c r="C93" s="81" t="s">
        <v>787</v>
      </c>
      <c r="D93" s="147" t="s">
        <v>75</v>
      </c>
      <c r="E93" s="181">
        <v>3</v>
      </c>
      <c r="F93" s="316"/>
      <c r="G93" s="282"/>
      <c r="H93" s="163"/>
    </row>
    <row r="94" spans="1:8">
      <c r="A94" s="303"/>
      <c r="B94" s="133"/>
      <c r="C94" s="164" t="s">
        <v>842</v>
      </c>
      <c r="D94" s="147" t="s">
        <v>75</v>
      </c>
      <c r="E94" s="133">
        <v>4</v>
      </c>
      <c r="F94" s="137"/>
      <c r="G94" s="282"/>
      <c r="H94" s="163"/>
    </row>
    <row r="95" spans="1:8">
      <c r="A95" s="303"/>
      <c r="B95" s="133"/>
      <c r="C95" s="164"/>
      <c r="D95" s="147"/>
      <c r="E95" s="133"/>
      <c r="F95" s="137"/>
      <c r="G95" s="282"/>
      <c r="H95" s="163"/>
    </row>
    <row r="96" spans="1:8">
      <c r="A96" s="303"/>
      <c r="B96" s="133"/>
      <c r="C96" s="164"/>
      <c r="D96" s="147"/>
      <c r="E96" s="133"/>
      <c r="F96" s="137"/>
      <c r="G96" s="282"/>
      <c r="H96" s="163"/>
    </row>
    <row r="97" spans="1:8">
      <c r="A97" s="303"/>
      <c r="B97" s="133"/>
      <c r="C97" s="164"/>
      <c r="D97" s="147"/>
      <c r="E97" s="133"/>
      <c r="F97" s="137"/>
      <c r="G97" s="282"/>
      <c r="H97" s="163"/>
    </row>
    <row r="98" spans="1:8">
      <c r="A98" s="303"/>
      <c r="B98" s="133"/>
      <c r="C98" s="164"/>
      <c r="D98" s="147"/>
      <c r="E98" s="133"/>
      <c r="F98" s="137"/>
      <c r="G98" s="282"/>
      <c r="H98" s="163"/>
    </row>
    <row r="99" spans="1:8">
      <c r="A99" s="303"/>
      <c r="B99" s="133"/>
      <c r="C99" s="164"/>
      <c r="D99" s="147"/>
      <c r="E99" s="133"/>
      <c r="F99" s="137"/>
      <c r="G99" s="282"/>
      <c r="H99" s="163"/>
    </row>
    <row r="100" spans="1:8">
      <c r="A100" s="303"/>
      <c r="B100" s="133"/>
      <c r="C100" s="164"/>
      <c r="D100" s="147"/>
      <c r="E100" s="133"/>
      <c r="F100" s="137"/>
      <c r="G100" s="282"/>
      <c r="H100" s="163"/>
    </row>
    <row r="101" spans="1:8">
      <c r="A101" s="303"/>
      <c r="B101" s="133"/>
      <c r="C101" s="164"/>
      <c r="D101" s="147"/>
      <c r="E101" s="133"/>
      <c r="F101" s="137"/>
      <c r="G101" s="282"/>
      <c r="H101" s="163"/>
    </row>
    <row r="102" spans="1:8">
      <c r="A102" s="277"/>
      <c r="B102" s="114"/>
      <c r="C102" s="512" t="s">
        <v>89</v>
      </c>
      <c r="D102" s="512"/>
      <c r="E102" s="512"/>
      <c r="F102" s="513"/>
      <c r="G102" s="292"/>
    </row>
  </sheetData>
  <customSheetViews>
    <customSheetView guid="{BF732B95-2094-4DD9-9C3E-BA570FFBA300}" showPageBreaks="1" printArea="1" view="pageBreakPreview" showRuler="0" topLeftCell="A112">
      <selection activeCell="F121" sqref="A1:IV65536"/>
      <rowBreaks count="4" manualBreakCount="4">
        <brk id="45" max="6" man="1"/>
        <brk id="90" max="6" man="1"/>
        <brk id="135" max="6" man="1"/>
        <brk id="170" max="6" man="1"/>
      </rowBreaks>
      <pageMargins left="0.59055118110236227" right="0.31496062992125984" top="0.47244094488188981" bottom="0.39370078740157483" header="0.39370078740157483" footer="0.31496062992125984"/>
      <pageSetup paperSize="9" orientation="portrait" horizontalDpi="4294967293" verticalDpi="300"/>
      <headerFooter alignWithMargins="0">
        <oddFooter>&amp;L&amp;9&amp;F&amp;A&amp;R&amp;9Page &amp;P of  &amp;N</oddFooter>
      </headerFooter>
    </customSheetView>
    <customSheetView guid="{61D60923-8B4D-4DD0-8849-BD659836FD33}" showPageBreaks="1" view="pageBreakPreview" showRuler="0" topLeftCell="A244">
      <selection activeCell="G267" sqref="G267"/>
      <rowBreaks count="4" manualBreakCount="4">
        <brk id="59" max="6" man="1"/>
        <brk id="115" max="16383" man="1"/>
        <brk id="164" max="16383" man="1"/>
        <brk id="216" max="16383" man="1"/>
      </rowBreaks>
      <pageMargins left="0.75" right="0.75" top="1" bottom="1" header="0.5" footer="0.5"/>
      <pageSetup paperSize="9" scale="75" orientation="portrait" horizontalDpi="4294967293" verticalDpi="300"/>
      <headerFooter alignWithMargins="0"/>
    </customSheetView>
    <customSheetView guid="{9131C745-0306-4F59-890C-BA90439570A3}" showPageBreaks="1" view="pageBreakPreview" showRuler="0">
      <selection activeCell="C180" sqref="C180"/>
      <rowBreaks count="4" manualBreakCount="4">
        <brk id="59" max="6" man="1"/>
        <brk id="115" max="16383" man="1"/>
        <brk id="163" max="16383" man="1"/>
        <brk id="212" max="16383" man="1"/>
      </rowBreaks>
      <pageMargins left="0.75" right="0.75" top="1" bottom="1" header="0.5" footer="0.5"/>
      <pageSetup paperSize="9" scale="75" orientation="portrait" horizontalDpi="4294967293" verticalDpi="300"/>
      <headerFooter alignWithMargins="0"/>
    </customSheetView>
    <customSheetView guid="{57EFE8D5-4D5A-4F03-9473-28058BE3869D}" showPageBreaks="1" view="pageBreakPreview" showRuler="0" topLeftCell="A244">
      <selection activeCell="G267" sqref="G267"/>
      <rowBreaks count="4" manualBreakCount="4">
        <brk id="59" max="6" man="1"/>
        <brk id="115" max="16383" man="1"/>
        <brk id="164" max="16383" man="1"/>
        <brk id="216" max="16383" man="1"/>
      </rowBreaks>
      <pageMargins left="0.75" right="0.75" top="1" bottom="1" header="0.5" footer="0.5"/>
      <pageSetup paperSize="9" scale="75" orientation="portrait" horizontalDpi="4294967293" verticalDpi="300"/>
      <headerFooter alignWithMargins="0"/>
    </customSheetView>
    <customSheetView guid="{E30D84A0-2930-4AE9-894E-187FF7940EEC}" showPageBreaks="1" printArea="1" view="pageBreakPreview" showRuler="0" topLeftCell="A63">
      <selection activeCell="C77" sqref="C77"/>
      <rowBreaks count="5" manualBreakCount="5">
        <brk id="59" max="6" man="1"/>
        <brk id="61" max="16383" man="1"/>
        <brk id="115" max="16383" man="1"/>
        <brk id="163" max="16383" man="1"/>
        <brk id="211" max="16383" man="1"/>
      </rowBreaks>
      <pageMargins left="0.75" right="0.75" top="1" bottom="1" header="0.5" footer="0.5"/>
      <pageSetup paperSize="9" scale="75" orientation="portrait" horizontalDpi="4294967293" verticalDpi="300"/>
      <headerFooter alignWithMargins="0"/>
    </customSheetView>
    <customSheetView guid="{F725983C-248E-4C5A-AB27-007AD88F3FE4}" showPageBreaks="1" printArea="1" view="pageBreakPreview" showRuler="0" topLeftCell="A112">
      <selection activeCell="F121" sqref="A1:IV65536"/>
      <rowBreaks count="4" manualBreakCount="4">
        <brk id="45" max="6" man="1"/>
        <brk id="90" max="6" man="1"/>
        <brk id="135" max="6" man="1"/>
        <brk id="170" max="6" man="1"/>
      </rowBreaks>
      <pageMargins left="0.59055118110236227" right="0.31496062992125984" top="0.47244094488188981" bottom="0.39370078740157483" header="0.39370078740157483" footer="0.31496062992125984"/>
      <pageSetup paperSize="9" orientation="portrait" horizontalDpi="4294967293" verticalDpi="300"/>
      <headerFooter alignWithMargins="0">
        <oddFooter>&amp;L&amp;9&amp;F&amp;A&amp;R&amp;9Page &amp;P of  &amp;N</oddFooter>
      </headerFooter>
    </customSheetView>
  </customSheetViews>
  <mergeCells count="10">
    <mergeCell ref="C102:F102"/>
    <mergeCell ref="C1:G1"/>
    <mergeCell ref="C2:G2"/>
    <mergeCell ref="C5:C6"/>
    <mergeCell ref="A5:A6"/>
    <mergeCell ref="E5:E6"/>
    <mergeCell ref="D5:D6"/>
    <mergeCell ref="B5:B6"/>
    <mergeCell ref="F5:F6"/>
    <mergeCell ref="G5:G6"/>
  </mergeCells>
  <phoneticPr fontId="0" type="noConversion"/>
  <printOptions horizontalCentered="1"/>
  <pageMargins left="0.75" right="0.75" top="1" bottom="1" header="0.5" footer="0.5"/>
  <pageSetup paperSize="9" orientation="portrait" horizontalDpi="4294967293" verticalDpi="300" r:id="rId1"/>
  <headerFooter alignWithMargins="0">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49"/>
  <sheetViews>
    <sheetView showRuler="0" view="pageBreakPreview" zoomScale="142" zoomScaleNormal="100" workbookViewId="0">
      <selection activeCell="C56" sqref="C56"/>
    </sheetView>
  </sheetViews>
  <sheetFormatPr defaultColWidth="8.88671875" defaultRowHeight="11.25"/>
  <cols>
    <col min="1" max="1" width="5.6640625" style="366" customWidth="1"/>
    <col min="2" max="2" width="5.88671875" style="366" customWidth="1"/>
    <col min="3" max="3" width="30.6640625" style="182" customWidth="1"/>
    <col min="4" max="4" width="3.6640625" style="366" customWidth="1"/>
    <col min="5" max="5" width="6.109375" style="367" customWidth="1"/>
    <col min="6" max="6" width="6.109375" style="202" customWidth="1"/>
    <col min="7" max="7" width="8.109375" style="209" bestFit="1" customWidth="1"/>
    <col min="8" max="16384" width="8.88671875" style="182"/>
  </cols>
  <sheetData>
    <row r="1" spans="1:7">
      <c r="A1" s="371"/>
      <c r="B1" s="372"/>
      <c r="C1" s="525" t="s">
        <v>148</v>
      </c>
      <c r="D1" s="525"/>
      <c r="E1" s="525"/>
      <c r="F1" s="525"/>
      <c r="G1" s="526"/>
    </row>
    <row r="2" spans="1:7">
      <c r="A2" s="373"/>
      <c r="B2" s="374"/>
      <c r="C2" s="527" t="s">
        <v>90</v>
      </c>
      <c r="D2" s="527"/>
      <c r="E2" s="527"/>
      <c r="F2" s="527"/>
      <c r="G2" s="528"/>
    </row>
    <row r="3" spans="1:7">
      <c r="A3" s="373"/>
      <c r="B3" s="374"/>
      <c r="C3" s="317"/>
      <c r="D3" s="447"/>
      <c r="E3" s="447"/>
      <c r="F3" s="317"/>
      <c r="G3" s="318"/>
    </row>
    <row r="4" spans="1:7">
      <c r="A4" s="373"/>
      <c r="B4" s="374"/>
      <c r="C4" s="317"/>
      <c r="D4" s="447"/>
      <c r="E4" s="447"/>
      <c r="F4" s="317"/>
      <c r="G4" s="318"/>
    </row>
    <row r="5" spans="1:7" ht="15.95" customHeight="1">
      <c r="A5" s="516" t="s">
        <v>1</v>
      </c>
      <c r="B5" s="514" t="s">
        <v>833</v>
      </c>
      <c r="C5" s="514" t="s">
        <v>4</v>
      </c>
      <c r="D5" s="514" t="s">
        <v>5</v>
      </c>
      <c r="E5" s="518" t="s">
        <v>6</v>
      </c>
      <c r="F5" s="518" t="s">
        <v>835</v>
      </c>
      <c r="G5" s="520" t="s">
        <v>834</v>
      </c>
    </row>
    <row r="6" spans="1:7" ht="12" customHeight="1">
      <c r="A6" s="517"/>
      <c r="B6" s="515"/>
      <c r="C6" s="515"/>
      <c r="D6" s="515"/>
      <c r="E6" s="519"/>
      <c r="F6" s="519"/>
      <c r="G6" s="521"/>
    </row>
    <row r="7" spans="1:7">
      <c r="A7" s="460">
        <v>5</v>
      </c>
      <c r="B7" s="448"/>
      <c r="C7" s="183" t="s">
        <v>91</v>
      </c>
      <c r="D7" s="448"/>
      <c r="E7" s="449"/>
      <c r="F7" s="184"/>
      <c r="G7" s="323"/>
    </row>
    <row r="8" spans="1:7">
      <c r="A8" s="461"/>
      <c r="B8" s="450"/>
      <c r="C8" s="185" t="s">
        <v>92</v>
      </c>
      <c r="D8" s="450"/>
      <c r="E8" s="449"/>
      <c r="F8" s="184"/>
      <c r="G8" s="323"/>
    </row>
    <row r="9" spans="1:7">
      <c r="A9" s="462"/>
      <c r="B9" s="451"/>
      <c r="C9" s="186"/>
      <c r="D9" s="451"/>
      <c r="E9" s="449"/>
      <c r="F9" s="184"/>
      <c r="G9" s="323"/>
    </row>
    <row r="10" spans="1:7" ht="22.5">
      <c r="A10" s="463" t="s">
        <v>547</v>
      </c>
      <c r="B10" s="464" t="s">
        <v>777</v>
      </c>
      <c r="C10" s="187" t="s">
        <v>66</v>
      </c>
      <c r="D10" s="450"/>
      <c r="E10" s="449"/>
      <c r="F10" s="184"/>
      <c r="G10" s="323"/>
    </row>
    <row r="11" spans="1:7" ht="33.75">
      <c r="A11" s="463" t="s">
        <v>93</v>
      </c>
      <c r="B11" s="450" t="s">
        <v>49</v>
      </c>
      <c r="C11" s="189" t="s">
        <v>490</v>
      </c>
      <c r="D11" s="450"/>
      <c r="E11" s="449"/>
      <c r="F11" s="184"/>
      <c r="G11" s="323"/>
    </row>
    <row r="12" spans="1:7">
      <c r="A12" s="465"/>
      <c r="B12" s="451"/>
      <c r="C12" s="186" t="s">
        <v>843</v>
      </c>
      <c r="D12" s="451" t="s">
        <v>749</v>
      </c>
      <c r="E12" s="449">
        <f>151*0.6*1</f>
        <v>90.6</v>
      </c>
      <c r="F12" s="210"/>
      <c r="G12" s="324"/>
    </row>
    <row r="13" spans="1:7">
      <c r="A13" s="462"/>
      <c r="B13" s="451"/>
      <c r="C13" s="186"/>
      <c r="D13" s="451"/>
      <c r="E13" s="452"/>
      <c r="F13" s="210"/>
      <c r="G13" s="324"/>
    </row>
    <row r="14" spans="1:7">
      <c r="A14" s="463" t="s">
        <v>94</v>
      </c>
      <c r="B14" s="450" t="s">
        <v>97</v>
      </c>
      <c r="C14" s="188" t="s">
        <v>98</v>
      </c>
      <c r="D14" s="450"/>
      <c r="E14" s="449"/>
      <c r="F14" s="210"/>
      <c r="G14" s="324"/>
    </row>
    <row r="15" spans="1:7" ht="22.5">
      <c r="A15" s="463" t="s">
        <v>548</v>
      </c>
      <c r="B15" s="450" t="s">
        <v>99</v>
      </c>
      <c r="C15" s="188" t="s">
        <v>844</v>
      </c>
      <c r="D15" s="451" t="s">
        <v>64</v>
      </c>
      <c r="E15" s="449">
        <v>5</v>
      </c>
      <c r="F15" s="210"/>
      <c r="G15" s="324"/>
    </row>
    <row r="16" spans="1:7">
      <c r="A16" s="465"/>
      <c r="B16" s="450"/>
      <c r="C16" s="188"/>
      <c r="D16" s="451"/>
      <c r="E16" s="449"/>
      <c r="F16" s="210"/>
      <c r="G16" s="324"/>
    </row>
    <row r="17" spans="1:7">
      <c r="A17" s="465"/>
      <c r="B17" s="450"/>
      <c r="C17" s="187" t="s">
        <v>127</v>
      </c>
      <c r="D17" s="451"/>
      <c r="E17" s="449"/>
      <c r="F17" s="210"/>
      <c r="G17" s="324"/>
    </row>
    <row r="18" spans="1:7">
      <c r="A18" s="465" t="s">
        <v>549</v>
      </c>
      <c r="B18" s="450" t="s">
        <v>128</v>
      </c>
      <c r="C18" s="188" t="s">
        <v>126</v>
      </c>
      <c r="D18" s="451" t="s">
        <v>12</v>
      </c>
      <c r="E18" s="453">
        <v>20</v>
      </c>
      <c r="F18" s="210"/>
      <c r="G18" s="324"/>
    </row>
    <row r="19" spans="1:7">
      <c r="A19" s="466"/>
      <c r="C19" s="111"/>
      <c r="E19" s="454"/>
      <c r="F19" s="210"/>
      <c r="G19" s="324"/>
    </row>
    <row r="20" spans="1:7">
      <c r="A20" s="467"/>
      <c r="B20" s="450"/>
      <c r="C20" s="187" t="s">
        <v>101</v>
      </c>
      <c r="D20" s="450"/>
      <c r="E20" s="449"/>
      <c r="F20" s="210"/>
      <c r="G20" s="324"/>
    </row>
    <row r="21" spans="1:7" ht="22.5">
      <c r="A21" s="468" t="s">
        <v>550</v>
      </c>
      <c r="B21" s="450" t="s">
        <v>817</v>
      </c>
      <c r="C21" s="189" t="s">
        <v>491</v>
      </c>
      <c r="D21" s="451" t="s">
        <v>64</v>
      </c>
      <c r="E21" s="449">
        <f>20*0.3*1</f>
        <v>6</v>
      </c>
      <c r="F21" s="210"/>
      <c r="G21" s="324"/>
    </row>
    <row r="22" spans="1:7">
      <c r="A22" s="465"/>
      <c r="B22" s="450"/>
      <c r="C22" s="188"/>
      <c r="D22" s="451"/>
      <c r="E22" s="453"/>
      <c r="F22" s="210"/>
      <c r="G22" s="324"/>
    </row>
    <row r="23" spans="1:7" ht="22.5">
      <c r="A23" s="468" t="s">
        <v>551</v>
      </c>
      <c r="B23" s="464" t="s">
        <v>788</v>
      </c>
      <c r="C23" s="187" t="s">
        <v>67</v>
      </c>
      <c r="D23" s="450"/>
      <c r="E23" s="449"/>
      <c r="F23" s="210"/>
      <c r="G23" s="324"/>
    </row>
    <row r="24" spans="1:7" ht="22.5">
      <c r="A24" s="468" t="s">
        <v>95</v>
      </c>
      <c r="B24" s="450" t="s">
        <v>48</v>
      </c>
      <c r="C24" s="189" t="s">
        <v>845</v>
      </c>
      <c r="D24" s="451" t="s">
        <v>64</v>
      </c>
      <c r="E24" s="449">
        <v>0</v>
      </c>
      <c r="F24" s="210"/>
      <c r="G24" s="324"/>
    </row>
    <row r="25" spans="1:7">
      <c r="A25" s="468"/>
      <c r="B25" s="450"/>
      <c r="C25" s="188" t="s">
        <v>846</v>
      </c>
      <c r="D25" s="451" t="s">
        <v>64</v>
      </c>
      <c r="E25" s="449">
        <v>0</v>
      </c>
      <c r="F25" s="210"/>
      <c r="G25" s="324"/>
    </row>
    <row r="26" spans="1:7">
      <c r="A26" s="467"/>
      <c r="B26" s="450"/>
      <c r="C26" s="188"/>
      <c r="D26" s="450"/>
      <c r="E26" s="449"/>
      <c r="F26" s="210"/>
      <c r="G26" s="324"/>
    </row>
    <row r="27" spans="1:7" ht="33.75">
      <c r="A27" s="468" t="s">
        <v>96</v>
      </c>
      <c r="B27" s="450" t="s">
        <v>71</v>
      </c>
      <c r="C27" s="189" t="s">
        <v>481</v>
      </c>
      <c r="D27" s="450"/>
      <c r="E27" s="449"/>
      <c r="F27" s="210"/>
      <c r="G27" s="324"/>
    </row>
    <row r="28" spans="1:7">
      <c r="A28" s="467"/>
      <c r="B28" s="450"/>
      <c r="C28" s="188" t="s">
        <v>847</v>
      </c>
      <c r="D28" s="451" t="s">
        <v>64</v>
      </c>
      <c r="E28" s="449">
        <f>0.05*0.6*140</f>
        <v>4.2</v>
      </c>
      <c r="F28" s="210"/>
      <c r="G28" s="324"/>
    </row>
    <row r="29" spans="1:7">
      <c r="A29" s="467"/>
      <c r="B29" s="450"/>
      <c r="C29" s="188" t="s">
        <v>846</v>
      </c>
      <c r="D29" s="451" t="s">
        <v>64</v>
      </c>
      <c r="E29" s="449">
        <f>E28</f>
        <v>4.2</v>
      </c>
      <c r="F29" s="210"/>
      <c r="G29" s="324"/>
    </row>
    <row r="30" spans="1:7">
      <c r="A30" s="467"/>
      <c r="B30" s="450"/>
      <c r="C30" s="188"/>
      <c r="D30" s="451"/>
      <c r="E30" s="449"/>
      <c r="F30" s="325"/>
      <c r="G30" s="324"/>
    </row>
    <row r="31" spans="1:7" ht="22.5">
      <c r="A31" s="469" t="s">
        <v>100</v>
      </c>
      <c r="B31" s="470" t="s">
        <v>789</v>
      </c>
      <c r="C31" s="183" t="s">
        <v>72</v>
      </c>
      <c r="D31" s="448"/>
      <c r="E31" s="449"/>
      <c r="F31" s="211"/>
      <c r="G31" s="324"/>
    </row>
    <row r="32" spans="1:7" ht="22.5">
      <c r="A32" s="471" t="s">
        <v>102</v>
      </c>
      <c r="B32" s="165" t="s">
        <v>48</v>
      </c>
      <c r="C32" s="192" t="s">
        <v>492</v>
      </c>
      <c r="D32" s="448"/>
      <c r="E32" s="449"/>
      <c r="F32" s="190"/>
      <c r="G32" s="323"/>
    </row>
    <row r="33" spans="1:7">
      <c r="A33" s="469"/>
      <c r="B33" s="448"/>
      <c r="C33" s="191" t="s">
        <v>848</v>
      </c>
      <c r="D33" s="448" t="s">
        <v>12</v>
      </c>
      <c r="E33" s="449">
        <v>151</v>
      </c>
      <c r="F33" s="211"/>
      <c r="G33" s="324"/>
    </row>
    <row r="34" spans="1:7">
      <c r="A34" s="469"/>
      <c r="B34" s="448"/>
      <c r="C34" s="191"/>
      <c r="D34" s="448"/>
      <c r="E34" s="449"/>
      <c r="F34" s="211"/>
      <c r="G34" s="324"/>
    </row>
    <row r="35" spans="1:7">
      <c r="A35" s="469" t="s">
        <v>552</v>
      </c>
      <c r="B35" s="448" t="s">
        <v>73</v>
      </c>
      <c r="C35" s="183" t="s">
        <v>103</v>
      </c>
      <c r="D35" s="448"/>
      <c r="E35" s="449"/>
      <c r="F35" s="190"/>
      <c r="G35" s="326"/>
    </row>
    <row r="36" spans="1:7" ht="67.5">
      <c r="A36" s="469"/>
      <c r="B36" s="448"/>
      <c r="C36" s="189" t="s">
        <v>493</v>
      </c>
      <c r="D36" s="448"/>
      <c r="E36" s="449"/>
      <c r="F36" s="190"/>
      <c r="G36" s="323"/>
    </row>
    <row r="37" spans="1:7">
      <c r="A37" s="469" t="s">
        <v>553</v>
      </c>
      <c r="B37" s="448"/>
      <c r="C37" s="486" t="s">
        <v>849</v>
      </c>
      <c r="D37" s="448" t="s">
        <v>14</v>
      </c>
      <c r="E37" s="452">
        <v>2</v>
      </c>
      <c r="F37" s="211"/>
      <c r="G37" s="324"/>
    </row>
    <row r="38" spans="1:7">
      <c r="A38" s="472"/>
      <c r="C38" s="194"/>
      <c r="E38" s="454"/>
      <c r="F38" s="325"/>
      <c r="G38" s="327"/>
    </row>
    <row r="39" spans="1:7">
      <c r="A39" s="472" t="s">
        <v>554</v>
      </c>
      <c r="C39" s="194" t="s">
        <v>129</v>
      </c>
      <c r="E39" s="454"/>
      <c r="F39" s="325"/>
      <c r="G39" s="327"/>
    </row>
    <row r="40" spans="1:7" ht="33.75">
      <c r="A40" s="466"/>
      <c r="C40" s="189" t="s">
        <v>495</v>
      </c>
      <c r="E40" s="454"/>
      <c r="F40" s="325"/>
      <c r="G40" s="327"/>
    </row>
    <row r="41" spans="1:7">
      <c r="A41" s="466"/>
      <c r="C41" s="191" t="s">
        <v>555</v>
      </c>
      <c r="D41" s="455" t="s">
        <v>14</v>
      </c>
      <c r="E41" s="454">
        <v>8</v>
      </c>
      <c r="F41" s="325"/>
      <c r="G41" s="327"/>
    </row>
    <row r="42" spans="1:7">
      <c r="A42" s="466"/>
      <c r="C42" s="193" t="s">
        <v>556</v>
      </c>
      <c r="D42" s="455" t="s">
        <v>14</v>
      </c>
      <c r="E42" s="454">
        <v>0</v>
      </c>
      <c r="F42" s="325"/>
      <c r="G42" s="327"/>
    </row>
    <row r="43" spans="1:7">
      <c r="A43" s="473"/>
      <c r="B43" s="374"/>
      <c r="C43" s="193" t="s">
        <v>557</v>
      </c>
      <c r="D43" s="455" t="s">
        <v>14</v>
      </c>
      <c r="E43" s="452">
        <v>0</v>
      </c>
      <c r="F43" s="211"/>
      <c r="G43" s="327"/>
    </row>
    <row r="44" spans="1:7">
      <c r="A44" s="469"/>
      <c r="B44" s="448"/>
      <c r="C44" s="193"/>
      <c r="D44" s="448"/>
      <c r="E44" s="452"/>
      <c r="F44" s="211"/>
      <c r="G44" s="324"/>
    </row>
    <row r="45" spans="1:7">
      <c r="A45" s="469"/>
      <c r="B45" s="448"/>
      <c r="C45" s="193"/>
      <c r="D45" s="448"/>
      <c r="E45" s="452"/>
      <c r="F45" s="211"/>
      <c r="G45" s="324"/>
    </row>
    <row r="46" spans="1:7">
      <c r="A46" s="469"/>
      <c r="B46" s="448"/>
      <c r="C46" s="193"/>
      <c r="D46" s="448"/>
      <c r="E46" s="452"/>
      <c r="F46" s="211"/>
      <c r="G46" s="324"/>
    </row>
    <row r="47" spans="1:7">
      <c r="A47" s="469"/>
      <c r="B47" s="448"/>
      <c r="C47" s="193"/>
      <c r="D47" s="448"/>
      <c r="E47" s="452"/>
      <c r="F47" s="211"/>
      <c r="G47" s="324"/>
    </row>
    <row r="48" spans="1:7">
      <c r="A48" s="469"/>
      <c r="B48" s="448"/>
      <c r="C48" s="193"/>
      <c r="D48" s="448"/>
      <c r="E48" s="452"/>
      <c r="F48" s="211"/>
      <c r="G48" s="324"/>
    </row>
    <row r="49" spans="1:7">
      <c r="A49" s="529" t="s">
        <v>24</v>
      </c>
      <c r="B49" s="530"/>
      <c r="C49" s="530"/>
      <c r="D49" s="530"/>
      <c r="E49" s="530"/>
      <c r="F49" s="531"/>
      <c r="G49" s="392"/>
    </row>
    <row r="50" spans="1:7">
      <c r="A50" s="532" t="s">
        <v>46</v>
      </c>
      <c r="B50" s="533"/>
      <c r="C50" s="533"/>
      <c r="D50" s="533"/>
      <c r="E50" s="533"/>
      <c r="F50" s="534"/>
      <c r="G50" s="391"/>
    </row>
    <row r="51" spans="1:7">
      <c r="A51" s="466"/>
      <c r="C51" s="111"/>
      <c r="E51" s="454"/>
      <c r="F51" s="325"/>
      <c r="G51" s="327"/>
    </row>
    <row r="52" spans="1:7">
      <c r="A52" s="474" t="s">
        <v>558</v>
      </c>
      <c r="B52" s="456"/>
      <c r="C52" s="195" t="s">
        <v>104</v>
      </c>
      <c r="D52" s="456"/>
      <c r="E52" s="454"/>
      <c r="F52" s="325"/>
      <c r="G52" s="324"/>
    </row>
    <row r="53" spans="1:7" ht="22.5">
      <c r="A53" s="474"/>
      <c r="B53" s="456"/>
      <c r="C53" s="189" t="s">
        <v>559</v>
      </c>
      <c r="D53" s="456" t="s">
        <v>14</v>
      </c>
      <c r="E53" s="454">
        <v>1</v>
      </c>
      <c r="F53" s="328"/>
      <c r="G53" s="324"/>
    </row>
    <row r="54" spans="1:7">
      <c r="A54" s="475"/>
      <c r="B54" s="456"/>
      <c r="C54" s="196"/>
      <c r="D54" s="456"/>
      <c r="E54" s="454"/>
      <c r="F54" s="325"/>
      <c r="G54" s="324"/>
    </row>
    <row r="55" spans="1:7">
      <c r="A55" s="474" t="s">
        <v>560</v>
      </c>
      <c r="B55" s="457" t="s">
        <v>105</v>
      </c>
      <c r="C55" s="197" t="s">
        <v>106</v>
      </c>
      <c r="D55" s="457"/>
      <c r="E55" s="453"/>
      <c r="F55" s="325"/>
      <c r="G55" s="324"/>
    </row>
    <row r="56" spans="1:7" ht="56.25">
      <c r="A56" s="475"/>
      <c r="B56" s="457"/>
      <c r="C56" s="189" t="s">
        <v>494</v>
      </c>
      <c r="D56" s="457"/>
      <c r="E56" s="453"/>
      <c r="F56" s="325"/>
      <c r="G56" s="324"/>
    </row>
    <row r="57" spans="1:7">
      <c r="A57" s="475"/>
      <c r="B57" s="457"/>
      <c r="C57" s="199" t="s">
        <v>562</v>
      </c>
      <c r="D57" s="366" t="s">
        <v>12</v>
      </c>
      <c r="E57" s="454">
        <v>5</v>
      </c>
      <c r="F57" s="325"/>
      <c r="G57" s="324"/>
    </row>
    <row r="58" spans="1:7">
      <c r="A58" s="475"/>
      <c r="B58" s="457"/>
      <c r="C58" s="200" t="s">
        <v>561</v>
      </c>
      <c r="D58" s="457" t="s">
        <v>12</v>
      </c>
      <c r="E58" s="454">
        <v>0</v>
      </c>
      <c r="F58" s="325"/>
      <c r="G58" s="324"/>
    </row>
    <row r="59" spans="1:7">
      <c r="A59" s="473"/>
      <c r="B59" s="374"/>
      <c r="C59" s="199"/>
      <c r="E59" s="454"/>
      <c r="F59" s="325"/>
      <c r="G59" s="324"/>
    </row>
    <row r="60" spans="1:7">
      <c r="A60" s="474" t="s">
        <v>563</v>
      </c>
      <c r="B60" s="457"/>
      <c r="C60" s="197" t="s">
        <v>86</v>
      </c>
      <c r="D60" s="457"/>
      <c r="E60" s="454"/>
      <c r="F60" s="325"/>
      <c r="G60" s="324"/>
    </row>
    <row r="61" spans="1:7">
      <c r="A61" s="474"/>
      <c r="B61" s="457" t="s">
        <v>26</v>
      </c>
      <c r="C61" s="198" t="s">
        <v>107</v>
      </c>
      <c r="D61" s="366" t="s">
        <v>64</v>
      </c>
      <c r="E61" s="454">
        <v>1</v>
      </c>
      <c r="F61" s="325"/>
      <c r="G61" s="324"/>
    </row>
    <row r="62" spans="1:7">
      <c r="A62" s="474"/>
      <c r="B62" s="457"/>
      <c r="C62" s="198"/>
      <c r="E62" s="454"/>
      <c r="F62" s="325"/>
      <c r="G62" s="324"/>
    </row>
    <row r="63" spans="1:7">
      <c r="A63" s="474"/>
      <c r="B63" s="457"/>
      <c r="C63" s="198"/>
      <c r="E63" s="454"/>
      <c r="F63" s="325"/>
      <c r="G63" s="324"/>
    </row>
    <row r="64" spans="1:7">
      <c r="A64" s="474"/>
      <c r="B64" s="457"/>
      <c r="C64" s="198"/>
      <c r="E64" s="454"/>
      <c r="F64" s="325"/>
      <c r="G64" s="324"/>
    </row>
    <row r="65" spans="1:7">
      <c r="A65" s="474"/>
      <c r="B65" s="457"/>
      <c r="C65" s="198"/>
      <c r="E65" s="454"/>
      <c r="F65" s="325"/>
      <c r="G65" s="324"/>
    </row>
    <row r="66" spans="1:7">
      <c r="A66" s="474"/>
      <c r="B66" s="457"/>
      <c r="C66" s="198"/>
      <c r="E66" s="454"/>
      <c r="F66" s="325"/>
      <c r="G66" s="324"/>
    </row>
    <row r="67" spans="1:7">
      <c r="A67" s="474"/>
      <c r="B67" s="457"/>
      <c r="C67" s="198"/>
      <c r="E67" s="454"/>
      <c r="F67" s="325"/>
      <c r="G67" s="324"/>
    </row>
    <row r="68" spans="1:7">
      <c r="A68" s="474"/>
      <c r="B68" s="457"/>
      <c r="C68" s="198"/>
      <c r="E68" s="454"/>
      <c r="F68" s="325"/>
      <c r="G68" s="324"/>
    </row>
    <row r="69" spans="1:7">
      <c r="A69" s="474"/>
      <c r="B69" s="457"/>
      <c r="C69" s="198"/>
      <c r="E69" s="454"/>
      <c r="F69" s="325"/>
      <c r="G69" s="324"/>
    </row>
    <row r="70" spans="1:7">
      <c r="A70" s="474"/>
      <c r="B70" s="457"/>
      <c r="C70" s="198"/>
      <c r="E70" s="454"/>
      <c r="F70" s="325"/>
      <c r="G70" s="324"/>
    </row>
    <row r="71" spans="1:7">
      <c r="A71" s="474"/>
      <c r="B71" s="457"/>
      <c r="C71" s="198"/>
      <c r="E71" s="454"/>
      <c r="F71" s="325"/>
      <c r="G71" s="324"/>
    </row>
    <row r="72" spans="1:7">
      <c r="A72" s="474"/>
      <c r="B72" s="457"/>
      <c r="C72" s="198"/>
      <c r="E72" s="454"/>
      <c r="F72" s="325"/>
      <c r="G72" s="324"/>
    </row>
    <row r="73" spans="1:7">
      <c r="A73" s="474"/>
      <c r="B73" s="457"/>
      <c r="C73" s="198"/>
      <c r="E73" s="454"/>
      <c r="F73" s="325"/>
      <c r="G73" s="324"/>
    </row>
    <row r="74" spans="1:7">
      <c r="A74" s="474"/>
      <c r="B74" s="457"/>
      <c r="C74" s="198"/>
      <c r="E74" s="454"/>
      <c r="F74" s="325"/>
      <c r="G74" s="324"/>
    </row>
    <row r="75" spans="1:7">
      <c r="A75" s="474"/>
      <c r="B75" s="457"/>
      <c r="C75" s="198"/>
      <c r="E75" s="454"/>
      <c r="F75" s="325"/>
      <c r="G75" s="324"/>
    </row>
    <row r="76" spans="1:7">
      <c r="A76" s="474"/>
      <c r="B76" s="457"/>
      <c r="C76" s="198"/>
      <c r="E76" s="454"/>
      <c r="F76" s="325"/>
      <c r="G76" s="324"/>
    </row>
    <row r="77" spans="1:7">
      <c r="A77" s="474"/>
      <c r="B77" s="457"/>
      <c r="C77" s="198"/>
      <c r="E77" s="454"/>
      <c r="F77" s="325"/>
      <c r="G77" s="324"/>
    </row>
    <row r="78" spans="1:7">
      <c r="A78" s="474"/>
      <c r="B78" s="457"/>
      <c r="C78" s="198"/>
      <c r="E78" s="454"/>
      <c r="F78" s="325"/>
      <c r="G78" s="324"/>
    </row>
    <row r="79" spans="1:7">
      <c r="A79" s="474"/>
      <c r="B79" s="457"/>
      <c r="C79" s="198"/>
      <c r="E79" s="454"/>
      <c r="F79" s="325"/>
      <c r="G79" s="324"/>
    </row>
    <row r="80" spans="1:7">
      <c r="A80" s="474"/>
      <c r="B80" s="457"/>
      <c r="C80" s="198"/>
      <c r="E80" s="454"/>
      <c r="F80" s="325"/>
      <c r="G80" s="324"/>
    </row>
    <row r="81" spans="1:7">
      <c r="A81" s="474"/>
      <c r="B81" s="457"/>
      <c r="C81" s="198"/>
      <c r="E81" s="454"/>
      <c r="F81" s="325"/>
      <c r="G81" s="324"/>
    </row>
    <row r="82" spans="1:7">
      <c r="A82" s="474"/>
      <c r="B82" s="457"/>
      <c r="C82" s="198"/>
      <c r="E82" s="454"/>
      <c r="F82" s="325"/>
      <c r="G82" s="324"/>
    </row>
    <row r="83" spans="1:7">
      <c r="A83" s="474"/>
      <c r="B83" s="457"/>
      <c r="C83" s="198"/>
      <c r="E83" s="454"/>
      <c r="F83" s="325"/>
      <c r="G83" s="324"/>
    </row>
    <row r="84" spans="1:7">
      <c r="A84" s="474"/>
      <c r="B84" s="457"/>
      <c r="C84" s="198"/>
      <c r="E84" s="454"/>
      <c r="F84" s="325"/>
      <c r="G84" s="324"/>
    </row>
    <row r="85" spans="1:7">
      <c r="A85" s="474"/>
      <c r="B85" s="457"/>
      <c r="C85" s="198"/>
      <c r="E85" s="454"/>
      <c r="F85" s="325"/>
      <c r="G85" s="324"/>
    </row>
    <row r="86" spans="1:7">
      <c r="A86" s="474"/>
      <c r="B86" s="457"/>
      <c r="C86" s="198"/>
      <c r="E86" s="454"/>
      <c r="F86" s="325"/>
      <c r="G86" s="324"/>
    </row>
    <row r="87" spans="1:7">
      <c r="A87" s="474"/>
      <c r="B87" s="457"/>
      <c r="C87" s="198"/>
      <c r="E87" s="454"/>
      <c r="F87" s="325"/>
      <c r="G87" s="324"/>
    </row>
    <row r="88" spans="1:7">
      <c r="A88" s="474"/>
      <c r="B88" s="457"/>
      <c r="C88" s="198"/>
      <c r="E88" s="454"/>
      <c r="F88" s="325"/>
      <c r="G88" s="324"/>
    </row>
    <row r="89" spans="1:7">
      <c r="A89" s="474"/>
      <c r="B89" s="457"/>
      <c r="C89" s="198"/>
      <c r="E89" s="454"/>
      <c r="F89" s="325"/>
      <c r="G89" s="324"/>
    </row>
    <row r="90" spans="1:7">
      <c r="A90" s="474"/>
      <c r="B90" s="457"/>
      <c r="C90" s="198"/>
      <c r="E90" s="454"/>
      <c r="F90" s="325"/>
      <c r="G90" s="324"/>
    </row>
    <row r="91" spans="1:7">
      <c r="A91" s="474"/>
      <c r="B91" s="457"/>
      <c r="C91" s="198"/>
      <c r="E91" s="454"/>
      <c r="F91" s="325"/>
      <c r="G91" s="324"/>
    </row>
    <row r="92" spans="1:7">
      <c r="A92" s="474"/>
      <c r="B92" s="457"/>
      <c r="C92" s="198"/>
      <c r="E92" s="454"/>
      <c r="F92" s="325"/>
      <c r="G92" s="324"/>
    </row>
    <row r="93" spans="1:7">
      <c r="A93" s="474"/>
      <c r="B93" s="457"/>
      <c r="C93" s="198"/>
      <c r="E93" s="454"/>
      <c r="F93" s="325"/>
      <c r="G93" s="324"/>
    </row>
    <row r="94" spans="1:7">
      <c r="A94" s="474"/>
      <c r="B94" s="457"/>
      <c r="C94" s="198"/>
      <c r="E94" s="454"/>
      <c r="F94" s="325"/>
      <c r="G94" s="324"/>
    </row>
    <row r="95" spans="1:7">
      <c r="A95" s="474"/>
      <c r="B95" s="457"/>
      <c r="C95" s="198"/>
      <c r="E95" s="454"/>
      <c r="F95" s="325"/>
      <c r="G95" s="324"/>
    </row>
    <row r="96" spans="1:7">
      <c r="A96" s="474"/>
      <c r="B96" s="457"/>
      <c r="C96" s="198"/>
      <c r="E96" s="454"/>
      <c r="F96" s="325"/>
      <c r="G96" s="324"/>
    </row>
    <row r="97" spans="1:7">
      <c r="A97" s="474"/>
      <c r="B97" s="457"/>
      <c r="C97" s="198"/>
      <c r="E97" s="454"/>
      <c r="F97" s="325"/>
      <c r="G97" s="324"/>
    </row>
    <row r="98" spans="1:7">
      <c r="A98" s="474"/>
      <c r="B98" s="457"/>
      <c r="C98" s="198"/>
      <c r="E98" s="454"/>
      <c r="F98" s="325"/>
      <c r="G98" s="324"/>
    </row>
    <row r="99" spans="1:7">
      <c r="A99" s="474"/>
      <c r="B99" s="457"/>
      <c r="C99" s="198"/>
      <c r="E99" s="454"/>
      <c r="F99" s="325"/>
      <c r="G99" s="324"/>
    </row>
    <row r="100" spans="1:7">
      <c r="A100" s="474"/>
      <c r="B100" s="457"/>
      <c r="C100" s="198"/>
      <c r="E100" s="454"/>
      <c r="F100" s="325"/>
      <c r="G100" s="324"/>
    </row>
    <row r="101" spans="1:7">
      <c r="A101" s="474"/>
      <c r="B101" s="457"/>
      <c r="C101" s="198"/>
      <c r="E101" s="454"/>
      <c r="F101" s="325"/>
      <c r="G101" s="324"/>
    </row>
    <row r="102" spans="1:7">
      <c r="A102" s="474"/>
      <c r="B102" s="457"/>
      <c r="C102" s="198"/>
      <c r="E102" s="454"/>
      <c r="F102" s="325"/>
      <c r="G102" s="324"/>
    </row>
    <row r="103" spans="1:7">
      <c r="A103" s="474"/>
      <c r="B103" s="457"/>
      <c r="C103" s="198"/>
      <c r="E103" s="454"/>
      <c r="F103" s="325"/>
      <c r="G103" s="324"/>
    </row>
    <row r="104" spans="1:7">
      <c r="A104" s="474"/>
      <c r="B104" s="457"/>
      <c r="C104" s="198"/>
      <c r="E104" s="454"/>
      <c r="F104" s="325"/>
      <c r="G104" s="324"/>
    </row>
    <row r="105" spans="1:7">
      <c r="A105" s="474"/>
      <c r="B105" s="457"/>
      <c r="C105" s="198"/>
      <c r="E105" s="454"/>
      <c r="F105" s="325"/>
      <c r="G105" s="324"/>
    </row>
    <row r="106" spans="1:7">
      <c r="A106" s="522" t="s">
        <v>61</v>
      </c>
      <c r="B106" s="523"/>
      <c r="C106" s="523"/>
      <c r="D106" s="523"/>
      <c r="E106" s="523"/>
      <c r="F106" s="524"/>
      <c r="G106" s="329"/>
    </row>
    <row r="107" spans="1:7">
      <c r="A107" s="460"/>
      <c r="B107" s="457"/>
      <c r="C107" s="206"/>
      <c r="D107" s="457"/>
      <c r="E107" s="458"/>
      <c r="G107" s="203"/>
    </row>
    <row r="108" spans="1:7">
      <c r="A108" s="373"/>
      <c r="B108" s="374"/>
      <c r="C108" s="206"/>
      <c r="D108" s="374"/>
      <c r="G108" s="203"/>
    </row>
    <row r="109" spans="1:7">
      <c r="A109" s="373"/>
      <c r="B109" s="374"/>
      <c r="C109" s="206"/>
      <c r="D109" s="374"/>
      <c r="G109" s="203"/>
    </row>
    <row r="110" spans="1:7">
      <c r="A110" s="469"/>
      <c r="B110" s="457"/>
      <c r="C110" s="206"/>
      <c r="D110" s="457"/>
      <c r="G110" s="203"/>
    </row>
    <row r="111" spans="1:7">
      <c r="A111" s="476"/>
      <c r="B111" s="456"/>
      <c r="C111" s="206"/>
      <c r="D111" s="456"/>
      <c r="G111" s="203"/>
    </row>
    <row r="112" spans="1:7">
      <c r="A112" s="460"/>
      <c r="B112" s="457"/>
      <c r="C112" s="206"/>
      <c r="G112" s="203"/>
    </row>
    <row r="113" spans="1:7">
      <c r="A113" s="476"/>
      <c r="B113" s="456"/>
      <c r="C113" s="206"/>
      <c r="D113" s="457"/>
      <c r="G113" s="203"/>
    </row>
    <row r="114" spans="1:7">
      <c r="A114" s="460"/>
      <c r="B114" s="457"/>
      <c r="C114" s="204"/>
      <c r="D114" s="457"/>
      <c r="G114" s="203"/>
    </row>
    <row r="115" spans="1:7">
      <c r="A115" s="373"/>
      <c r="B115" s="374"/>
      <c r="C115" s="206"/>
      <c r="G115" s="203"/>
    </row>
    <row r="116" spans="1:7">
      <c r="A116" s="469"/>
      <c r="B116" s="457"/>
      <c r="C116" s="205"/>
      <c r="D116" s="457"/>
      <c r="G116" s="203"/>
    </row>
    <row r="117" spans="1:7">
      <c r="A117" s="476"/>
      <c r="B117" s="456"/>
      <c r="C117" s="206"/>
      <c r="D117" s="456"/>
      <c r="G117" s="203"/>
    </row>
    <row r="118" spans="1:7">
      <c r="A118" s="469"/>
      <c r="B118" s="457"/>
      <c r="C118" s="206"/>
      <c r="G118" s="203"/>
    </row>
    <row r="119" spans="1:7">
      <c r="A119" s="476"/>
      <c r="B119" s="456"/>
      <c r="C119" s="206"/>
      <c r="D119" s="457"/>
      <c r="G119" s="203"/>
    </row>
    <row r="120" spans="1:7">
      <c r="A120" s="469"/>
      <c r="B120" s="457"/>
      <c r="C120" s="206"/>
      <c r="D120" s="457"/>
      <c r="G120" s="203"/>
    </row>
    <row r="121" spans="1:7">
      <c r="A121" s="373"/>
      <c r="B121" s="374"/>
      <c r="C121" s="207"/>
      <c r="D121" s="374"/>
      <c r="G121" s="203"/>
    </row>
    <row r="122" spans="1:7">
      <c r="A122" s="373"/>
      <c r="B122" s="374"/>
      <c r="C122" s="208"/>
      <c r="D122" s="374"/>
      <c r="G122" s="203"/>
    </row>
    <row r="123" spans="1:7">
      <c r="A123" s="462"/>
      <c r="G123" s="203"/>
    </row>
    <row r="124" spans="1:7">
      <c r="A124" s="462"/>
      <c r="G124" s="203"/>
    </row>
    <row r="125" spans="1:7">
      <c r="A125" s="462"/>
      <c r="G125" s="203"/>
    </row>
    <row r="126" spans="1:7">
      <c r="A126" s="462"/>
      <c r="G126" s="203"/>
    </row>
    <row r="127" spans="1:7">
      <c r="A127" s="462"/>
      <c r="G127" s="203"/>
    </row>
    <row r="128" spans="1:7">
      <c r="A128" s="462"/>
      <c r="G128" s="203"/>
    </row>
    <row r="129" spans="1:7">
      <c r="A129" s="462"/>
      <c r="G129" s="203"/>
    </row>
    <row r="130" spans="1:7">
      <c r="A130" s="462"/>
      <c r="G130" s="203"/>
    </row>
    <row r="131" spans="1:7">
      <c r="A131" s="462"/>
      <c r="G131" s="203"/>
    </row>
    <row r="132" spans="1:7">
      <c r="A132" s="462"/>
    </row>
    <row r="133" spans="1:7">
      <c r="A133" s="462"/>
    </row>
    <row r="134" spans="1:7">
      <c r="A134" s="462"/>
    </row>
    <row r="135" spans="1:7">
      <c r="A135" s="462"/>
    </row>
    <row r="136" spans="1:7">
      <c r="A136" s="462"/>
    </row>
    <row r="137" spans="1:7">
      <c r="A137" s="462"/>
    </row>
    <row r="138" spans="1:7">
      <c r="A138" s="462"/>
    </row>
    <row r="139" spans="1:7">
      <c r="A139" s="462"/>
    </row>
    <row r="140" spans="1:7">
      <c r="A140" s="462"/>
    </row>
    <row r="141" spans="1:7">
      <c r="A141" s="462"/>
    </row>
    <row r="142" spans="1:7">
      <c r="A142" s="462"/>
    </row>
    <row r="143" spans="1:7">
      <c r="A143" s="462"/>
    </row>
    <row r="144" spans="1:7">
      <c r="A144" s="462"/>
    </row>
    <row r="145" spans="1:7">
      <c r="A145" s="462"/>
    </row>
    <row r="146" spans="1:7">
      <c r="A146" s="462"/>
    </row>
    <row r="147" spans="1:7">
      <c r="A147" s="462"/>
    </row>
    <row r="148" spans="1:7">
      <c r="A148" s="477"/>
      <c r="B148" s="374"/>
      <c r="C148" s="201"/>
      <c r="D148" s="374"/>
      <c r="G148" s="203"/>
    </row>
    <row r="149" spans="1:7">
      <c r="A149" s="478"/>
      <c r="B149" s="374"/>
      <c r="C149" s="201"/>
      <c r="D149" s="374"/>
      <c r="E149" s="459"/>
      <c r="G149" s="203"/>
    </row>
  </sheetData>
  <customSheetViews>
    <customSheetView guid="{BF732B95-2094-4DD9-9C3E-BA570FFBA300}" showPageBreaks="1" printArea="1" view="pageBreakPreview" showRuler="0" topLeftCell="A140">
      <selection activeCell="J135" sqref="J135"/>
      <rowBreaks count="3" manualBreakCount="3">
        <brk id="47" max="6" man="1"/>
        <brk id="83" max="6" man="1"/>
        <brk id="119" max="6" man="1"/>
      </rowBreaks>
      <pageMargins left="0.59055118110236227" right="0.31496062992125984" top="0.47244094488188981" bottom="0.39370078740157483" header="0.39370078740157483" footer="0.31496062992125984"/>
      <pageSetup paperSize="9" orientation="portrait" horizontalDpi="4294967293" verticalDpi="300"/>
      <headerFooter alignWithMargins="0">
        <oddFooter>&amp;L&amp;9&amp;F&amp;A&amp;R&amp;9Page &amp;P of  &amp;N</oddFooter>
      </headerFooter>
    </customSheetView>
    <customSheetView guid="{61D60923-8B4D-4DD0-8849-BD659836FD33}" showPageBreaks="1" printArea="1" view="pageBreakPreview" showRuler="0" topLeftCell="A16">
      <selection activeCell="J54" sqref="J54"/>
      <rowBreaks count="3" manualBreakCount="3">
        <brk id="59" max="6" man="1"/>
        <brk id="113" max="6" man="1"/>
        <brk id="159" max="6" man="1"/>
      </rowBreaks>
      <pageMargins left="0.75" right="0.75" top="1" bottom="1" header="0.5" footer="0.5"/>
      <pageSetup paperSize="9" scale="78" orientation="portrait" horizontalDpi="4294967293" verticalDpi="300"/>
      <headerFooter alignWithMargins="0"/>
    </customSheetView>
    <customSheetView guid="{9131C745-0306-4F59-890C-BA90439570A3}" showPageBreaks="1" printArea="1" view="pageBreakPreview" showRuler="0">
      <selection activeCell="G49" sqref="G49"/>
      <rowBreaks count="3" manualBreakCount="3">
        <brk id="59" max="6" man="1"/>
        <brk id="113" max="6" man="1"/>
        <brk id="159" max="6" man="1"/>
      </rowBreaks>
      <pageMargins left="0.75" right="0.75" top="1" bottom="1" header="0.5" footer="0.5"/>
      <pageSetup paperSize="9" scale="78" orientation="portrait" horizontalDpi="4294967293" verticalDpi="300"/>
      <headerFooter alignWithMargins="0"/>
    </customSheetView>
    <customSheetView guid="{57EFE8D5-4D5A-4F03-9473-28058BE3869D}" showPageBreaks="1" printArea="1" view="pageBreakPreview" showRuler="0" topLeftCell="A16">
      <selection activeCell="F49" sqref="F49"/>
      <rowBreaks count="3" manualBreakCount="3">
        <brk id="59" max="6" man="1"/>
        <brk id="113" max="6" man="1"/>
        <brk id="159" max="6" man="1"/>
      </rowBreaks>
      <pageMargins left="0.75" right="0.75" top="1" bottom="1" header="0.5" footer="0.5"/>
      <pageSetup paperSize="9" scale="78" orientation="portrait" horizontalDpi="4294967293" verticalDpi="300"/>
      <headerFooter alignWithMargins="0"/>
    </customSheetView>
    <customSheetView guid="{E30D84A0-2930-4AE9-894E-187FF7940EEC}" showPageBreaks="1" printArea="1" view="pageBreakPreview" showRuler="0" topLeftCell="A58">
      <selection activeCell="G49" sqref="G49"/>
      <rowBreaks count="4" manualBreakCount="4">
        <brk id="58" max="6" man="1"/>
        <brk id="59" max="6" man="1"/>
        <brk id="113" max="6" man="1"/>
        <brk id="159" max="6" man="1"/>
      </rowBreaks>
      <pageMargins left="0.75" right="0.75" top="1" bottom="1" header="0.5" footer="0.5"/>
      <pageSetup paperSize="9" scale="78" orientation="portrait" horizontalDpi="4294967293" verticalDpi="300"/>
      <headerFooter alignWithMargins="0"/>
    </customSheetView>
    <customSheetView guid="{F725983C-248E-4C5A-AB27-007AD88F3FE4}" showPageBreaks="1" printArea="1" view="pageBreakPreview" showRuler="0" topLeftCell="A140">
      <selection activeCell="J135" sqref="J135"/>
      <rowBreaks count="3" manualBreakCount="3">
        <brk id="47" max="6" man="1"/>
        <brk id="83" max="6" man="1"/>
        <brk id="119" max="6" man="1"/>
      </rowBreaks>
      <pageMargins left="0.59055118110236227" right="0.31496062992125984" top="0.47244094488188981" bottom="0.39370078740157483" header="0.39370078740157483" footer="0.31496062992125984"/>
      <pageSetup paperSize="9" orientation="portrait" horizontalDpi="4294967293" verticalDpi="300"/>
      <headerFooter alignWithMargins="0">
        <oddFooter>&amp;L&amp;9&amp;F&amp;A&amp;R&amp;9Page &amp;P of  &amp;N</oddFooter>
      </headerFooter>
    </customSheetView>
  </customSheetViews>
  <mergeCells count="12">
    <mergeCell ref="A106:F106"/>
    <mergeCell ref="C5:C6"/>
    <mergeCell ref="D5:D6"/>
    <mergeCell ref="E5:E6"/>
    <mergeCell ref="C1:G1"/>
    <mergeCell ref="C2:G2"/>
    <mergeCell ref="A49:F49"/>
    <mergeCell ref="A50:F50"/>
    <mergeCell ref="B5:B6"/>
    <mergeCell ref="A5:A6"/>
    <mergeCell ref="G5:G6"/>
    <mergeCell ref="F5:F6"/>
  </mergeCells>
  <phoneticPr fontId="0" type="noConversion"/>
  <printOptions horizontalCentered="1"/>
  <pageMargins left="0.75" right="0.75" top="1" bottom="1" header="0.5" footer="0.5"/>
  <pageSetup paperSize="9" orientation="portrait" horizontalDpi="4294967293" verticalDpi="300" r:id="rId1"/>
  <headerFooter alignWithMargins="0">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25"/>
  <sheetViews>
    <sheetView showRuler="0" view="pageBreakPreview" zoomScale="139" zoomScaleNormal="100" zoomScaleSheetLayoutView="280" workbookViewId="0">
      <selection activeCell="A278" sqref="A278:F278"/>
    </sheetView>
  </sheetViews>
  <sheetFormatPr defaultColWidth="8.88671875" defaultRowHeight="11.25"/>
  <cols>
    <col min="1" max="1" width="5.5546875" style="366" customWidth="1"/>
    <col min="2" max="2" width="5.6640625" style="366" customWidth="1"/>
    <col min="3" max="3" width="32.109375" style="182" customWidth="1"/>
    <col min="4" max="4" width="3.6640625" style="366" customWidth="1"/>
    <col min="5" max="5" width="5.5546875" style="367" customWidth="1"/>
    <col min="6" max="6" width="7.6640625" style="368" customWidth="1"/>
    <col min="7" max="7" width="9" style="370" customWidth="1"/>
    <col min="8" max="16384" width="8.88671875" style="182"/>
  </cols>
  <sheetData>
    <row r="1" spans="1:7">
      <c r="A1" s="371"/>
      <c r="B1" s="372"/>
      <c r="C1" s="525" t="s">
        <v>148</v>
      </c>
      <c r="D1" s="525"/>
      <c r="E1" s="525"/>
      <c r="F1" s="525"/>
      <c r="G1" s="526"/>
    </row>
    <row r="2" spans="1:7">
      <c r="A2" s="373"/>
      <c r="B2" s="374"/>
      <c r="C2" s="527" t="s">
        <v>728</v>
      </c>
      <c r="D2" s="527"/>
      <c r="E2" s="527"/>
      <c r="F2" s="527"/>
      <c r="G2" s="528"/>
    </row>
    <row r="3" spans="1:7">
      <c r="A3" s="373"/>
      <c r="B3" s="374"/>
      <c r="C3" s="317"/>
      <c r="D3" s="336"/>
      <c r="E3" s="336"/>
      <c r="F3" s="337"/>
      <c r="G3" s="338"/>
    </row>
    <row r="4" spans="1:7">
      <c r="A4" s="373"/>
      <c r="B4" s="374"/>
      <c r="C4" s="317"/>
      <c r="D4" s="336"/>
      <c r="E4" s="336"/>
      <c r="F4" s="337"/>
      <c r="G4" s="338"/>
    </row>
    <row r="5" spans="1:7" ht="17.100000000000001" customHeight="1">
      <c r="A5" s="319"/>
      <c r="B5" s="125" t="s">
        <v>2</v>
      </c>
      <c r="C5" s="514" t="s">
        <v>4</v>
      </c>
      <c r="D5" s="514" t="s">
        <v>5</v>
      </c>
      <c r="E5" s="518" t="s">
        <v>6</v>
      </c>
      <c r="F5" s="228" t="s">
        <v>9</v>
      </c>
      <c r="G5" s="320" t="s">
        <v>11</v>
      </c>
    </row>
    <row r="6" spans="1:7" ht="15.95" customHeight="1">
      <c r="A6" s="321" t="s">
        <v>1</v>
      </c>
      <c r="B6" s="321" t="s">
        <v>826</v>
      </c>
      <c r="C6" s="515"/>
      <c r="D6" s="515"/>
      <c r="E6" s="519"/>
      <c r="F6" s="227" t="s">
        <v>10</v>
      </c>
      <c r="G6" s="322" t="s">
        <v>10</v>
      </c>
    </row>
    <row r="7" spans="1:7">
      <c r="A7" s="479" t="s">
        <v>568</v>
      </c>
      <c r="B7" s="375"/>
      <c r="C7" s="229" t="s">
        <v>606</v>
      </c>
      <c r="D7" s="339" t="s">
        <v>180</v>
      </c>
      <c r="E7" s="340"/>
      <c r="F7" s="341"/>
      <c r="G7" s="342"/>
    </row>
    <row r="8" spans="1:7">
      <c r="A8" s="480"/>
      <c r="B8" s="376"/>
      <c r="C8" s="230"/>
      <c r="D8" s="339"/>
      <c r="E8" s="340"/>
      <c r="F8" s="341"/>
      <c r="G8" s="342"/>
    </row>
    <row r="9" spans="1:7">
      <c r="A9" s="480"/>
      <c r="B9" s="376"/>
      <c r="C9" s="229" t="s">
        <v>465</v>
      </c>
      <c r="D9" s="339" t="s">
        <v>181</v>
      </c>
      <c r="E9" s="340"/>
      <c r="F9" s="341"/>
      <c r="G9" s="342"/>
    </row>
    <row r="10" spans="1:7">
      <c r="A10" s="480"/>
      <c r="B10" s="376"/>
      <c r="C10" s="230"/>
      <c r="D10" s="339"/>
      <c r="E10" s="340"/>
      <c r="F10" s="341"/>
      <c r="G10" s="342"/>
    </row>
    <row r="11" spans="1:7" ht="33.75">
      <c r="A11" s="480"/>
      <c r="B11" s="376"/>
      <c r="C11" s="230" t="s">
        <v>184</v>
      </c>
      <c r="D11" s="339"/>
      <c r="E11" s="340"/>
      <c r="F11" s="341"/>
      <c r="G11" s="342"/>
    </row>
    <row r="12" spans="1:7">
      <c r="A12" s="480"/>
      <c r="B12" s="376"/>
      <c r="C12" s="230"/>
      <c r="D12" s="339"/>
      <c r="E12" s="340"/>
      <c r="F12" s="341"/>
      <c r="G12" s="342"/>
    </row>
    <row r="13" spans="1:7">
      <c r="A13" s="480"/>
      <c r="B13" s="376"/>
      <c r="C13" s="229" t="s">
        <v>185</v>
      </c>
      <c r="D13" s="339" t="s">
        <v>182</v>
      </c>
      <c r="E13" s="340"/>
      <c r="F13" s="341"/>
      <c r="G13" s="342"/>
    </row>
    <row r="14" spans="1:7">
      <c r="A14" s="480"/>
      <c r="B14" s="376"/>
      <c r="C14" s="230"/>
      <c r="D14" s="339"/>
      <c r="E14" s="340"/>
      <c r="F14" s="341"/>
      <c r="G14" s="342"/>
    </row>
    <row r="15" spans="1:7">
      <c r="A15" s="480"/>
      <c r="B15" s="376"/>
      <c r="C15" s="230" t="s">
        <v>186</v>
      </c>
      <c r="D15" s="339" t="s">
        <v>183</v>
      </c>
      <c r="E15" s="340"/>
      <c r="F15" s="341"/>
      <c r="G15" s="342"/>
    </row>
    <row r="16" spans="1:7">
      <c r="A16" s="480"/>
      <c r="B16" s="376"/>
      <c r="C16" s="230"/>
      <c r="D16" s="339"/>
      <c r="E16" s="340"/>
      <c r="F16" s="341"/>
      <c r="G16" s="342"/>
    </row>
    <row r="17" spans="1:7" ht="96" customHeight="1">
      <c r="A17" s="480"/>
      <c r="B17" s="376"/>
      <c r="C17" s="230" t="s">
        <v>187</v>
      </c>
      <c r="D17" s="339"/>
      <c r="E17" s="340"/>
      <c r="F17" s="341"/>
      <c r="G17" s="342"/>
    </row>
    <row r="18" spans="1:7">
      <c r="A18" s="480"/>
      <c r="B18" s="376"/>
      <c r="C18" s="230"/>
      <c r="D18" s="339"/>
      <c r="E18" s="340"/>
      <c r="F18" s="341"/>
      <c r="G18" s="342"/>
    </row>
    <row r="19" spans="1:7">
      <c r="A19" s="480"/>
      <c r="B19" s="376"/>
      <c r="C19" s="230" t="s">
        <v>188</v>
      </c>
      <c r="D19" s="339" t="s">
        <v>183</v>
      </c>
      <c r="E19" s="340"/>
      <c r="F19" s="341"/>
      <c r="G19" s="342"/>
    </row>
    <row r="20" spans="1:7" ht="122.1" customHeight="1">
      <c r="A20" s="480"/>
      <c r="B20" s="376"/>
      <c r="C20" s="230" t="s">
        <v>189</v>
      </c>
      <c r="D20" s="339"/>
      <c r="E20" s="340"/>
      <c r="F20" s="341"/>
      <c r="G20" s="342"/>
    </row>
    <row r="21" spans="1:7">
      <c r="A21" s="480"/>
      <c r="B21" s="376"/>
      <c r="C21" s="230"/>
      <c r="D21" s="339"/>
      <c r="E21" s="340"/>
      <c r="F21" s="341"/>
      <c r="G21" s="342"/>
    </row>
    <row r="22" spans="1:7" ht="33.75">
      <c r="A22" s="480"/>
      <c r="B22" s="376"/>
      <c r="C22" s="230" t="s">
        <v>190</v>
      </c>
      <c r="D22" s="339"/>
      <c r="E22" s="340"/>
      <c r="F22" s="341"/>
      <c r="G22" s="342"/>
    </row>
    <row r="23" spans="1:7">
      <c r="A23" s="480"/>
      <c r="B23" s="376"/>
      <c r="C23" s="230"/>
      <c r="D23" s="339"/>
      <c r="E23" s="340"/>
      <c r="F23" s="341"/>
      <c r="G23" s="342"/>
    </row>
    <row r="24" spans="1:7" ht="22.5">
      <c r="A24" s="480"/>
      <c r="B24" s="376"/>
      <c r="C24" s="229" t="s">
        <v>191</v>
      </c>
      <c r="D24" s="339" t="s">
        <v>182</v>
      </c>
      <c r="E24" s="340"/>
      <c r="F24" s="341"/>
      <c r="G24" s="342"/>
    </row>
    <row r="25" spans="1:7">
      <c r="A25" s="480"/>
      <c r="B25" s="376"/>
      <c r="C25" s="230"/>
      <c r="D25" s="339"/>
      <c r="E25" s="340"/>
      <c r="F25" s="341"/>
      <c r="G25" s="342"/>
    </row>
    <row r="26" spans="1:7">
      <c r="A26" s="480"/>
      <c r="B26" s="376"/>
      <c r="C26" s="229" t="s">
        <v>192</v>
      </c>
      <c r="D26" s="339" t="s">
        <v>182</v>
      </c>
      <c r="E26" s="340"/>
      <c r="F26" s="341"/>
      <c r="G26" s="342"/>
    </row>
    <row r="27" spans="1:7">
      <c r="A27" s="480"/>
      <c r="B27" s="376"/>
      <c r="C27" s="230"/>
      <c r="D27" s="339"/>
      <c r="E27" s="340"/>
      <c r="F27" s="341"/>
      <c r="G27" s="342"/>
    </row>
    <row r="28" spans="1:7">
      <c r="A28" s="480"/>
      <c r="B28" s="376"/>
      <c r="C28" s="230" t="s">
        <v>193</v>
      </c>
      <c r="D28" s="339" t="s">
        <v>183</v>
      </c>
      <c r="E28" s="340"/>
      <c r="F28" s="341"/>
      <c r="G28" s="342"/>
    </row>
    <row r="29" spans="1:7">
      <c r="A29" s="480"/>
      <c r="B29" s="376"/>
      <c r="C29" s="230"/>
      <c r="D29" s="339"/>
      <c r="E29" s="340"/>
      <c r="F29" s="343"/>
      <c r="G29" s="344"/>
    </row>
    <row r="30" spans="1:7">
      <c r="A30" s="479" t="s">
        <v>579</v>
      </c>
      <c r="B30" s="375"/>
      <c r="C30" s="230" t="s">
        <v>194</v>
      </c>
      <c r="D30" s="82" t="s">
        <v>749</v>
      </c>
      <c r="E30" s="340">
        <v>0</v>
      </c>
      <c r="F30" s="343"/>
      <c r="G30" s="344"/>
    </row>
    <row r="31" spans="1:7">
      <c r="A31" s="479" t="s">
        <v>580</v>
      </c>
      <c r="B31" s="375"/>
      <c r="C31" s="230" t="s">
        <v>195</v>
      </c>
      <c r="D31" s="82" t="s">
        <v>749</v>
      </c>
      <c r="E31" s="345">
        <v>0.4</v>
      </c>
      <c r="F31" s="343"/>
      <c r="G31" s="344"/>
    </row>
    <row r="32" spans="1:7">
      <c r="A32" s="479"/>
      <c r="B32" s="375"/>
      <c r="C32" s="230"/>
      <c r="D32" s="339"/>
      <c r="E32" s="345"/>
      <c r="F32" s="343"/>
      <c r="G32" s="344"/>
    </row>
    <row r="33" spans="1:7" ht="22.5">
      <c r="A33" s="480"/>
      <c r="B33" s="376"/>
      <c r="C33" s="229" t="s">
        <v>196</v>
      </c>
      <c r="D33" s="339" t="s">
        <v>182</v>
      </c>
      <c r="E33" s="340"/>
      <c r="F33" s="343"/>
      <c r="G33" s="344"/>
    </row>
    <row r="34" spans="1:7">
      <c r="A34" s="480"/>
      <c r="B34" s="376"/>
      <c r="C34" s="230" t="s">
        <v>197</v>
      </c>
      <c r="D34" s="339" t="s">
        <v>183</v>
      </c>
      <c r="E34" s="340"/>
      <c r="F34" s="343"/>
      <c r="G34" s="344"/>
    </row>
    <row r="35" spans="1:7">
      <c r="A35" s="479" t="s">
        <v>581</v>
      </c>
      <c r="B35" s="375"/>
      <c r="C35" s="230" t="s">
        <v>198</v>
      </c>
      <c r="D35" s="82" t="s">
        <v>749</v>
      </c>
      <c r="E35" s="340">
        <v>0</v>
      </c>
      <c r="F35" s="343"/>
      <c r="G35" s="344"/>
    </row>
    <row r="36" spans="1:7">
      <c r="A36" s="479" t="s">
        <v>582</v>
      </c>
      <c r="B36" s="375"/>
      <c r="C36" s="230" t="s">
        <v>199</v>
      </c>
      <c r="D36" s="82" t="s">
        <v>749</v>
      </c>
      <c r="E36" s="340">
        <v>3</v>
      </c>
      <c r="F36" s="343"/>
      <c r="G36" s="344"/>
    </row>
    <row r="37" spans="1:7">
      <c r="A37" s="479"/>
      <c r="B37" s="375"/>
      <c r="C37" s="230"/>
      <c r="D37" s="339"/>
      <c r="E37" s="340"/>
      <c r="F37" s="343"/>
      <c r="G37" s="344"/>
    </row>
    <row r="38" spans="1:7">
      <c r="A38" s="479"/>
      <c r="B38" s="375"/>
      <c r="C38" s="230"/>
      <c r="D38" s="339"/>
      <c r="E38" s="340"/>
      <c r="F38" s="343"/>
      <c r="G38" s="344"/>
    </row>
    <row r="39" spans="1:7">
      <c r="A39" s="479"/>
      <c r="B39" s="375"/>
      <c r="C39" s="230"/>
      <c r="D39" s="339"/>
      <c r="E39" s="340"/>
      <c r="F39" s="343"/>
      <c r="G39" s="344"/>
    </row>
    <row r="40" spans="1:7">
      <c r="A40" s="479"/>
      <c r="B40" s="375"/>
      <c r="C40" s="230"/>
      <c r="D40" s="339"/>
      <c r="E40" s="340"/>
      <c r="F40" s="343"/>
      <c r="G40" s="344"/>
    </row>
    <row r="41" spans="1:7">
      <c r="A41" s="479"/>
      <c r="B41" s="378"/>
      <c r="C41" s="230"/>
      <c r="D41" s="339"/>
      <c r="E41" s="340"/>
      <c r="F41" s="341"/>
      <c r="G41" s="342"/>
    </row>
    <row r="42" spans="1:7">
      <c r="A42" s="529" t="s">
        <v>24</v>
      </c>
      <c r="B42" s="530"/>
      <c r="C42" s="530"/>
      <c r="D42" s="530"/>
      <c r="E42" s="530"/>
      <c r="F42" s="531"/>
      <c r="G42" s="346"/>
    </row>
    <row r="43" spans="1:7">
      <c r="A43" s="532" t="s">
        <v>46</v>
      </c>
      <c r="B43" s="533"/>
      <c r="C43" s="533"/>
      <c r="D43" s="533"/>
      <c r="E43" s="533"/>
      <c r="F43" s="534"/>
      <c r="G43" s="347"/>
    </row>
    <row r="44" spans="1:7">
      <c r="A44" s="480"/>
      <c r="B44" s="379"/>
      <c r="C44" s="229" t="s">
        <v>200</v>
      </c>
      <c r="D44" s="339" t="s">
        <v>182</v>
      </c>
      <c r="E44" s="340"/>
      <c r="F44" s="341"/>
      <c r="G44" s="342"/>
    </row>
    <row r="45" spans="1:7">
      <c r="A45" s="480"/>
      <c r="B45" s="380"/>
      <c r="C45" s="230"/>
      <c r="D45" s="339"/>
      <c r="E45" s="340"/>
      <c r="F45" s="341"/>
      <c r="G45" s="342"/>
    </row>
    <row r="46" spans="1:7">
      <c r="A46" s="480"/>
      <c r="B46" s="380"/>
      <c r="C46" s="230" t="s">
        <v>197</v>
      </c>
      <c r="D46" s="339" t="s">
        <v>183</v>
      </c>
      <c r="E46" s="340"/>
      <c r="F46" s="341"/>
      <c r="G46" s="342"/>
    </row>
    <row r="47" spans="1:7">
      <c r="A47" s="480"/>
      <c r="B47" s="380"/>
      <c r="C47" s="230"/>
      <c r="D47" s="339"/>
      <c r="E47" s="340"/>
      <c r="F47" s="341"/>
      <c r="G47" s="342"/>
    </row>
    <row r="48" spans="1:7">
      <c r="A48" s="479" t="s">
        <v>583</v>
      </c>
      <c r="B48" s="381"/>
      <c r="C48" s="230" t="s">
        <v>201</v>
      </c>
      <c r="D48" s="82" t="s">
        <v>749</v>
      </c>
      <c r="E48" s="340">
        <v>3</v>
      </c>
      <c r="F48" s="341"/>
      <c r="G48" s="342"/>
    </row>
    <row r="49" spans="1:7">
      <c r="A49" s="480"/>
      <c r="B49" s="380"/>
      <c r="C49" s="230"/>
      <c r="D49" s="339"/>
      <c r="E49" s="340"/>
      <c r="F49" s="341"/>
      <c r="G49" s="342"/>
    </row>
    <row r="50" spans="1:7">
      <c r="A50" s="480"/>
      <c r="B50" s="380"/>
      <c r="C50" s="229" t="s">
        <v>202</v>
      </c>
      <c r="D50" s="339" t="s">
        <v>182</v>
      </c>
      <c r="E50" s="340"/>
      <c r="F50" s="341"/>
      <c r="G50" s="342"/>
    </row>
    <row r="51" spans="1:7">
      <c r="A51" s="480"/>
      <c r="B51" s="380"/>
      <c r="C51" s="230"/>
      <c r="D51" s="339"/>
      <c r="E51" s="340"/>
      <c r="F51" s="341"/>
      <c r="G51" s="342"/>
    </row>
    <row r="52" spans="1:7" ht="22.5">
      <c r="A52" s="479" t="s">
        <v>584</v>
      </c>
      <c r="B52" s="381"/>
      <c r="C52" s="230" t="s">
        <v>203</v>
      </c>
      <c r="D52" s="339" t="s">
        <v>75</v>
      </c>
      <c r="E52" s="340">
        <v>5</v>
      </c>
      <c r="F52" s="341"/>
      <c r="G52" s="342"/>
    </row>
    <row r="53" spans="1:7">
      <c r="A53" s="480"/>
      <c r="B53" s="380"/>
      <c r="C53" s="230"/>
      <c r="D53" s="339"/>
      <c r="E53" s="340"/>
      <c r="F53" s="341"/>
      <c r="G53" s="342"/>
    </row>
    <row r="54" spans="1:7">
      <c r="A54" s="480"/>
      <c r="B54" s="380"/>
      <c r="C54" s="229" t="s">
        <v>204</v>
      </c>
      <c r="D54" s="339" t="s">
        <v>182</v>
      </c>
      <c r="E54" s="340"/>
      <c r="F54" s="341"/>
      <c r="G54" s="342"/>
    </row>
    <row r="55" spans="1:7">
      <c r="A55" s="480"/>
      <c r="B55" s="380"/>
      <c r="C55" s="230"/>
      <c r="D55" s="339"/>
      <c r="E55" s="340"/>
      <c r="F55" s="341"/>
      <c r="G55" s="342"/>
    </row>
    <row r="56" spans="1:7" ht="22.5">
      <c r="A56" s="480"/>
      <c r="B56" s="380"/>
      <c r="C56" s="230" t="s">
        <v>205</v>
      </c>
      <c r="D56" s="339" t="s">
        <v>183</v>
      </c>
      <c r="E56" s="340"/>
      <c r="F56" s="341"/>
      <c r="G56" s="342"/>
    </row>
    <row r="57" spans="1:7">
      <c r="A57" s="480"/>
      <c r="B57" s="380"/>
      <c r="C57" s="230"/>
      <c r="D57" s="339"/>
      <c r="E57" s="340"/>
      <c r="F57" s="341"/>
      <c r="G57" s="342"/>
    </row>
    <row r="58" spans="1:7">
      <c r="A58" s="480"/>
      <c r="B58" s="380"/>
      <c r="C58" s="230" t="s">
        <v>206</v>
      </c>
      <c r="D58" s="339" t="s">
        <v>183</v>
      </c>
      <c r="E58" s="340"/>
      <c r="F58" s="341"/>
      <c r="G58" s="342"/>
    </row>
    <row r="59" spans="1:7">
      <c r="A59" s="480"/>
      <c r="B59" s="380"/>
      <c r="C59" s="230"/>
      <c r="D59" s="339"/>
      <c r="E59" s="340"/>
      <c r="F59" s="341"/>
      <c r="G59" s="342"/>
    </row>
    <row r="60" spans="1:7" ht="22.5">
      <c r="A60" s="479" t="s">
        <v>585</v>
      </c>
      <c r="B60" s="381"/>
      <c r="C60" s="229" t="s">
        <v>207</v>
      </c>
      <c r="D60" s="82" t="s">
        <v>748</v>
      </c>
      <c r="E60" s="340">
        <v>17</v>
      </c>
      <c r="F60" s="341"/>
      <c r="G60" s="342"/>
    </row>
    <row r="61" spans="1:7" ht="22.5">
      <c r="A61" s="479" t="s">
        <v>586</v>
      </c>
      <c r="B61" s="381"/>
      <c r="C61" s="230" t="s">
        <v>208</v>
      </c>
      <c r="D61" s="339" t="s">
        <v>12</v>
      </c>
      <c r="E61" s="340">
        <v>29</v>
      </c>
      <c r="F61" s="341"/>
      <c r="G61" s="342"/>
    </row>
    <row r="62" spans="1:7">
      <c r="A62" s="480"/>
      <c r="B62" s="380"/>
      <c r="C62" s="230"/>
      <c r="D62" s="339"/>
      <c r="E62" s="340"/>
      <c r="F62" s="341"/>
      <c r="G62" s="342"/>
    </row>
    <row r="63" spans="1:7">
      <c r="A63" s="480"/>
      <c r="B63" s="380"/>
      <c r="C63" s="229" t="s">
        <v>209</v>
      </c>
      <c r="D63" s="339" t="s">
        <v>182</v>
      </c>
      <c r="E63" s="340"/>
      <c r="F63" s="341"/>
      <c r="G63" s="342"/>
    </row>
    <row r="64" spans="1:7">
      <c r="A64" s="480"/>
      <c r="B64" s="380"/>
      <c r="C64" s="230"/>
      <c r="D64" s="339"/>
      <c r="E64" s="340"/>
      <c r="F64" s="341"/>
      <c r="G64" s="342"/>
    </row>
    <row r="65" spans="1:7" ht="22.5">
      <c r="A65" s="480"/>
      <c r="B65" s="380"/>
      <c r="C65" s="230" t="s">
        <v>210</v>
      </c>
      <c r="D65" s="339" t="s">
        <v>183</v>
      </c>
      <c r="E65" s="340"/>
      <c r="F65" s="341"/>
      <c r="G65" s="342"/>
    </row>
    <row r="66" spans="1:7">
      <c r="A66" s="480"/>
      <c r="B66" s="380"/>
      <c r="C66" s="230"/>
      <c r="D66" s="339"/>
      <c r="E66" s="340"/>
      <c r="F66" s="341"/>
      <c r="G66" s="342"/>
    </row>
    <row r="67" spans="1:7" ht="22.5">
      <c r="A67" s="479" t="s">
        <v>587</v>
      </c>
      <c r="B67" s="381"/>
      <c r="C67" s="230" t="s">
        <v>211</v>
      </c>
      <c r="D67" s="339" t="s">
        <v>12</v>
      </c>
      <c r="E67" s="340">
        <v>240</v>
      </c>
      <c r="F67" s="341"/>
      <c r="G67" s="342"/>
    </row>
    <row r="68" spans="1:7">
      <c r="A68" s="480"/>
      <c r="B68" s="380"/>
      <c r="C68" s="230"/>
      <c r="D68" s="339"/>
      <c r="E68" s="340"/>
      <c r="F68" s="341"/>
      <c r="G68" s="342"/>
    </row>
    <row r="69" spans="1:7">
      <c r="A69" s="480"/>
      <c r="B69" s="380"/>
      <c r="C69" s="229" t="s">
        <v>212</v>
      </c>
      <c r="D69" s="339" t="s">
        <v>182</v>
      </c>
      <c r="E69" s="340"/>
      <c r="F69" s="341"/>
      <c r="G69" s="342"/>
    </row>
    <row r="70" spans="1:7">
      <c r="A70" s="480"/>
      <c r="B70" s="380"/>
      <c r="C70" s="230"/>
      <c r="D70" s="339"/>
      <c r="E70" s="340"/>
      <c r="F70" s="341"/>
      <c r="G70" s="342"/>
    </row>
    <row r="71" spans="1:7">
      <c r="A71" s="479" t="s">
        <v>588</v>
      </c>
      <c r="B71" s="381"/>
      <c r="C71" s="230" t="s">
        <v>213</v>
      </c>
      <c r="D71" s="339" t="s">
        <v>214</v>
      </c>
      <c r="E71" s="340">
        <v>0</v>
      </c>
      <c r="F71" s="341"/>
      <c r="G71" s="342"/>
    </row>
    <row r="72" spans="1:7">
      <c r="A72" s="479" t="s">
        <v>589</v>
      </c>
      <c r="B72" s="381"/>
      <c r="C72" s="230" t="s">
        <v>215</v>
      </c>
      <c r="D72" s="339" t="s">
        <v>214</v>
      </c>
      <c r="E72" s="340">
        <f>80%*1422</f>
        <v>1137.6000000000001</v>
      </c>
      <c r="F72" s="341"/>
      <c r="G72" s="342"/>
    </row>
    <row r="73" spans="1:7">
      <c r="A73" s="480"/>
      <c r="B73" s="380"/>
      <c r="C73" s="230"/>
      <c r="D73" s="339"/>
      <c r="E73" s="340"/>
      <c r="F73" s="341"/>
      <c r="G73" s="342"/>
    </row>
    <row r="74" spans="1:7">
      <c r="A74" s="480"/>
      <c r="B74" s="380"/>
      <c r="C74" s="230" t="s">
        <v>216</v>
      </c>
      <c r="D74" s="339" t="s">
        <v>183</v>
      </c>
      <c r="E74" s="340"/>
      <c r="F74" s="341"/>
      <c r="G74" s="342"/>
    </row>
    <row r="75" spans="1:7">
      <c r="A75" s="480"/>
      <c r="B75" s="380"/>
      <c r="C75" s="230"/>
      <c r="D75" s="339"/>
      <c r="E75" s="340"/>
      <c r="F75" s="341"/>
      <c r="G75" s="342"/>
    </row>
    <row r="76" spans="1:7" ht="22.5">
      <c r="A76" s="479" t="s">
        <v>590</v>
      </c>
      <c r="B76" s="381"/>
      <c r="C76" s="230" t="s">
        <v>217</v>
      </c>
      <c r="D76" s="82" t="s">
        <v>748</v>
      </c>
      <c r="E76" s="340">
        <f>50%*136</f>
        <v>68</v>
      </c>
      <c r="F76" s="341"/>
      <c r="G76" s="342"/>
    </row>
    <row r="77" spans="1:7">
      <c r="A77" s="479"/>
      <c r="B77" s="381"/>
      <c r="C77" s="230"/>
      <c r="D77" s="339"/>
      <c r="E77" s="340"/>
      <c r="F77" s="341"/>
      <c r="G77" s="342"/>
    </row>
    <row r="78" spans="1:7">
      <c r="A78" s="479"/>
      <c r="B78" s="381"/>
      <c r="C78" s="230"/>
      <c r="D78" s="339"/>
      <c r="E78" s="340"/>
      <c r="F78" s="341"/>
      <c r="G78" s="342"/>
    </row>
    <row r="79" spans="1:7">
      <c r="A79" s="479"/>
      <c r="B79" s="381"/>
      <c r="C79" s="230"/>
      <c r="D79" s="339"/>
      <c r="E79" s="340"/>
      <c r="F79" s="341"/>
      <c r="G79" s="342"/>
    </row>
    <row r="80" spans="1:7">
      <c r="A80" s="479"/>
      <c r="B80" s="381"/>
      <c r="C80" s="230"/>
      <c r="D80" s="339"/>
      <c r="E80" s="340"/>
      <c r="F80" s="341"/>
      <c r="G80" s="342"/>
    </row>
    <row r="81" spans="1:7">
      <c r="A81" s="479"/>
      <c r="B81" s="381"/>
      <c r="C81" s="230"/>
      <c r="D81" s="339"/>
      <c r="E81" s="340"/>
      <c r="F81" s="341"/>
      <c r="G81" s="342"/>
    </row>
    <row r="82" spans="1:7">
      <c r="A82" s="479"/>
      <c r="B82" s="381"/>
      <c r="C82" s="230"/>
      <c r="D82" s="339"/>
      <c r="E82" s="340"/>
      <c r="F82" s="341"/>
      <c r="G82" s="342"/>
    </row>
    <row r="83" spans="1:7">
      <c r="A83" s="479"/>
      <c r="B83" s="381"/>
      <c r="C83" s="230"/>
      <c r="D83" s="339"/>
      <c r="E83" s="340"/>
      <c r="F83" s="341"/>
      <c r="G83" s="342"/>
    </row>
    <row r="84" spans="1:7">
      <c r="A84" s="479"/>
      <c r="B84" s="381"/>
      <c r="C84" s="230"/>
      <c r="D84" s="339"/>
      <c r="E84" s="340"/>
      <c r="F84" s="341"/>
      <c r="G84" s="342"/>
    </row>
    <row r="85" spans="1:7">
      <c r="A85" s="479"/>
      <c r="B85" s="381"/>
      <c r="C85" s="230"/>
      <c r="D85" s="339"/>
      <c r="E85" s="340"/>
      <c r="F85" s="341"/>
      <c r="G85" s="342"/>
    </row>
    <row r="86" spans="1:7">
      <c r="A86" s="479"/>
      <c r="B86" s="381"/>
      <c r="C86" s="230"/>
      <c r="D86" s="339"/>
      <c r="E86" s="340"/>
      <c r="F86" s="341"/>
      <c r="G86" s="342"/>
    </row>
    <row r="87" spans="1:7">
      <c r="A87" s="479"/>
      <c r="B87" s="381"/>
      <c r="C87" s="230"/>
      <c r="D87" s="339"/>
      <c r="E87" s="340"/>
      <c r="F87" s="341"/>
      <c r="G87" s="342"/>
    </row>
    <row r="88" spans="1:7">
      <c r="A88" s="479"/>
      <c r="B88" s="381"/>
      <c r="C88" s="230"/>
      <c r="D88" s="339"/>
      <c r="E88" s="340"/>
      <c r="F88" s="341"/>
      <c r="G88" s="342"/>
    </row>
    <row r="89" spans="1:7">
      <c r="A89" s="479"/>
      <c r="B89" s="381"/>
      <c r="C89" s="230"/>
      <c r="D89" s="339"/>
      <c r="E89" s="340"/>
      <c r="F89" s="341"/>
      <c r="G89" s="342"/>
    </row>
    <row r="90" spans="1:7">
      <c r="A90" s="479"/>
      <c r="B90" s="381"/>
      <c r="C90" s="230"/>
      <c r="D90" s="339"/>
      <c r="E90" s="340"/>
      <c r="F90" s="341"/>
      <c r="G90" s="342"/>
    </row>
    <row r="91" spans="1:7">
      <c r="A91" s="479"/>
      <c r="B91" s="381"/>
      <c r="C91" s="230"/>
      <c r="D91" s="339"/>
      <c r="E91" s="340"/>
      <c r="F91" s="341"/>
      <c r="G91" s="342"/>
    </row>
    <row r="92" spans="1:7">
      <c r="A92" s="479"/>
      <c r="B92" s="381"/>
      <c r="C92" s="230"/>
      <c r="D92" s="339"/>
      <c r="E92" s="340"/>
      <c r="F92" s="341"/>
      <c r="G92" s="342"/>
    </row>
    <row r="93" spans="1:7">
      <c r="A93" s="479"/>
      <c r="B93" s="381"/>
      <c r="C93" s="230"/>
      <c r="D93" s="339"/>
      <c r="E93" s="340"/>
      <c r="F93" s="341"/>
      <c r="G93" s="342"/>
    </row>
    <row r="94" spans="1:7">
      <c r="A94" s="480"/>
      <c r="B94" s="382"/>
      <c r="C94" s="230"/>
      <c r="D94" s="339"/>
      <c r="E94" s="340"/>
      <c r="F94" s="341"/>
      <c r="G94" s="342"/>
    </row>
    <row r="95" spans="1:7">
      <c r="A95" s="529" t="s">
        <v>24</v>
      </c>
      <c r="B95" s="530"/>
      <c r="C95" s="530"/>
      <c r="D95" s="530"/>
      <c r="E95" s="530"/>
      <c r="F95" s="531"/>
      <c r="G95" s="346"/>
    </row>
    <row r="96" spans="1:7">
      <c r="A96" s="535" t="s">
        <v>46</v>
      </c>
      <c r="B96" s="536"/>
      <c r="C96" s="536"/>
      <c r="D96" s="536"/>
      <c r="E96" s="536"/>
      <c r="F96" s="537"/>
      <c r="G96" s="348"/>
    </row>
    <row r="97" spans="1:7">
      <c r="A97" s="481" t="s">
        <v>569</v>
      </c>
      <c r="B97" s="383"/>
      <c r="C97" s="231" t="s">
        <v>605</v>
      </c>
      <c r="D97" s="349" t="s">
        <v>180</v>
      </c>
      <c r="E97" s="350"/>
      <c r="F97" s="351"/>
      <c r="G97" s="352"/>
    </row>
    <row r="98" spans="1:7">
      <c r="A98" s="480"/>
      <c r="B98" s="380"/>
      <c r="C98" s="230"/>
      <c r="D98" s="339"/>
      <c r="E98" s="340"/>
      <c r="F98" s="341"/>
      <c r="G98" s="342"/>
    </row>
    <row r="99" spans="1:7">
      <c r="A99" s="480"/>
      <c r="B99" s="380"/>
      <c r="C99" s="229" t="s">
        <v>218</v>
      </c>
      <c r="D99" s="339" t="s">
        <v>181</v>
      </c>
      <c r="E99" s="340"/>
      <c r="F99" s="341"/>
      <c r="G99" s="342"/>
    </row>
    <row r="100" spans="1:7">
      <c r="A100" s="480"/>
      <c r="B100" s="380"/>
      <c r="C100" s="230"/>
      <c r="D100" s="339"/>
      <c r="E100" s="340"/>
      <c r="F100" s="341"/>
      <c r="G100" s="342"/>
    </row>
    <row r="101" spans="1:7" ht="22.5">
      <c r="A101" s="480"/>
      <c r="B101" s="380"/>
      <c r="C101" s="230" t="s">
        <v>219</v>
      </c>
      <c r="D101" s="339"/>
      <c r="E101" s="340"/>
      <c r="F101" s="341"/>
      <c r="G101" s="342"/>
    </row>
    <row r="102" spans="1:7">
      <c r="A102" s="480"/>
      <c r="B102" s="380"/>
      <c r="C102" s="230"/>
      <c r="D102" s="339"/>
      <c r="E102" s="340"/>
      <c r="F102" s="341"/>
      <c r="G102" s="342"/>
    </row>
    <row r="103" spans="1:7">
      <c r="A103" s="480"/>
      <c r="B103" s="380"/>
      <c r="C103" s="230" t="s">
        <v>185</v>
      </c>
      <c r="D103" s="339" t="s">
        <v>182</v>
      </c>
      <c r="E103" s="340"/>
      <c r="F103" s="341"/>
      <c r="G103" s="342"/>
    </row>
    <row r="104" spans="1:7">
      <c r="A104" s="480"/>
      <c r="B104" s="380"/>
      <c r="C104" s="230"/>
      <c r="D104" s="339"/>
      <c r="E104" s="340"/>
      <c r="F104" s="341"/>
      <c r="G104" s="342"/>
    </row>
    <row r="105" spans="1:7">
      <c r="A105" s="480"/>
      <c r="B105" s="380"/>
      <c r="C105" s="229" t="s">
        <v>220</v>
      </c>
      <c r="D105" s="339" t="s">
        <v>183</v>
      </c>
      <c r="E105" s="340"/>
      <c r="F105" s="341"/>
      <c r="G105" s="342"/>
    </row>
    <row r="106" spans="1:7">
      <c r="A106" s="480"/>
      <c r="B106" s="380"/>
      <c r="C106" s="230"/>
      <c r="D106" s="339"/>
      <c r="E106" s="340"/>
      <c r="F106" s="341"/>
      <c r="G106" s="342"/>
    </row>
    <row r="107" spans="1:7">
      <c r="A107" s="480"/>
      <c r="B107" s="380"/>
      <c r="C107" s="230" t="s">
        <v>221</v>
      </c>
      <c r="D107" s="339" t="s">
        <v>183</v>
      </c>
      <c r="E107" s="340"/>
      <c r="F107" s="341"/>
      <c r="G107" s="342"/>
    </row>
    <row r="108" spans="1:7">
      <c r="A108" s="480"/>
      <c r="B108" s="380"/>
      <c r="C108" s="230"/>
      <c r="D108" s="339"/>
      <c r="E108" s="340"/>
      <c r="F108" s="341"/>
      <c r="G108" s="342"/>
    </row>
    <row r="109" spans="1:7" ht="33" customHeight="1">
      <c r="A109" s="480"/>
      <c r="B109" s="380"/>
      <c r="C109" s="230" t="s">
        <v>222</v>
      </c>
      <c r="D109" s="339"/>
      <c r="E109" s="340"/>
      <c r="F109" s="341"/>
      <c r="G109" s="342"/>
    </row>
    <row r="110" spans="1:7">
      <c r="A110" s="480"/>
      <c r="B110" s="380"/>
      <c r="C110" s="230"/>
      <c r="D110" s="339"/>
      <c r="E110" s="340"/>
      <c r="F110" s="341"/>
      <c r="G110" s="342"/>
    </row>
    <row r="111" spans="1:7">
      <c r="A111" s="480"/>
      <c r="B111" s="380"/>
      <c r="C111" s="230" t="s">
        <v>223</v>
      </c>
      <c r="D111" s="339" t="s">
        <v>183</v>
      </c>
      <c r="E111" s="340"/>
      <c r="F111" s="341"/>
      <c r="G111" s="342"/>
    </row>
    <row r="112" spans="1:7">
      <c r="A112" s="480"/>
      <c r="B112" s="380"/>
      <c r="C112" s="230"/>
      <c r="D112" s="339"/>
      <c r="E112" s="340"/>
      <c r="F112" s="341"/>
      <c r="G112" s="342"/>
    </row>
    <row r="113" spans="1:7" ht="33.75">
      <c r="A113" s="480"/>
      <c r="B113" s="380"/>
      <c r="C113" s="230" t="s">
        <v>224</v>
      </c>
      <c r="D113" s="339"/>
      <c r="E113" s="340"/>
      <c r="F113" s="341"/>
      <c r="G113" s="342"/>
    </row>
    <row r="114" spans="1:7">
      <c r="A114" s="480"/>
      <c r="B114" s="380"/>
      <c r="C114" s="230"/>
      <c r="D114" s="339"/>
      <c r="E114" s="340"/>
      <c r="F114" s="341"/>
      <c r="G114" s="342"/>
    </row>
    <row r="115" spans="1:7">
      <c r="A115" s="480"/>
      <c r="B115" s="380"/>
      <c r="C115" s="230" t="s">
        <v>225</v>
      </c>
      <c r="D115" s="339" t="s">
        <v>183</v>
      </c>
      <c r="E115" s="340"/>
      <c r="F115" s="341"/>
      <c r="G115" s="342"/>
    </row>
    <row r="116" spans="1:7">
      <c r="A116" s="480"/>
      <c r="B116" s="380"/>
      <c r="C116" s="230"/>
      <c r="D116" s="339"/>
      <c r="E116" s="340"/>
      <c r="F116" s="341"/>
      <c r="G116" s="342"/>
    </row>
    <row r="117" spans="1:7" ht="22.5">
      <c r="A117" s="480"/>
      <c r="B117" s="380"/>
      <c r="C117" s="230" t="s">
        <v>226</v>
      </c>
      <c r="D117" s="339"/>
      <c r="E117" s="340"/>
      <c r="F117" s="341"/>
      <c r="G117" s="342"/>
    </row>
    <row r="118" spans="1:7">
      <c r="A118" s="480"/>
      <c r="B118" s="380"/>
      <c r="C118" s="230"/>
      <c r="D118" s="339"/>
      <c r="E118" s="340"/>
      <c r="F118" s="341"/>
      <c r="G118" s="342"/>
    </row>
    <row r="119" spans="1:7">
      <c r="A119" s="480"/>
      <c r="B119" s="380"/>
      <c r="C119" s="229" t="s">
        <v>227</v>
      </c>
      <c r="D119" s="339" t="s">
        <v>183</v>
      </c>
      <c r="E119" s="340"/>
      <c r="F119" s="341"/>
      <c r="G119" s="342"/>
    </row>
    <row r="120" spans="1:7">
      <c r="A120" s="480"/>
      <c r="B120" s="380"/>
      <c r="C120" s="230"/>
      <c r="D120" s="339"/>
      <c r="E120" s="340"/>
      <c r="F120" s="341"/>
      <c r="G120" s="342"/>
    </row>
    <row r="121" spans="1:7" ht="22.5">
      <c r="A121" s="480"/>
      <c r="B121" s="380"/>
      <c r="C121" s="230" t="s">
        <v>228</v>
      </c>
      <c r="D121" s="339"/>
      <c r="E121" s="340"/>
      <c r="F121" s="341"/>
      <c r="G121" s="342"/>
    </row>
    <row r="122" spans="1:7">
      <c r="A122" s="480"/>
      <c r="B122" s="380"/>
      <c r="C122" s="230"/>
      <c r="D122" s="339"/>
      <c r="E122" s="340"/>
      <c r="F122" s="341"/>
      <c r="G122" s="342"/>
    </row>
    <row r="123" spans="1:7">
      <c r="A123" s="480"/>
      <c r="B123" s="380"/>
      <c r="C123" s="229" t="s">
        <v>229</v>
      </c>
      <c r="D123" s="339" t="s">
        <v>183</v>
      </c>
      <c r="E123" s="340"/>
      <c r="F123" s="341"/>
      <c r="G123" s="342"/>
    </row>
    <row r="124" spans="1:7">
      <c r="A124" s="480"/>
      <c r="B124" s="380"/>
      <c r="C124" s="230"/>
      <c r="D124" s="339"/>
      <c r="E124" s="340"/>
      <c r="F124" s="341"/>
      <c r="G124" s="342"/>
    </row>
    <row r="125" spans="1:7">
      <c r="A125" s="480"/>
      <c r="B125" s="380"/>
      <c r="C125" s="230" t="s">
        <v>230</v>
      </c>
      <c r="D125" s="339" t="s">
        <v>183</v>
      </c>
      <c r="E125" s="340"/>
      <c r="F125" s="341"/>
      <c r="G125" s="342"/>
    </row>
    <row r="126" spans="1:7">
      <c r="A126" s="480"/>
      <c r="B126" s="380"/>
      <c r="C126" s="230"/>
      <c r="D126" s="339"/>
      <c r="E126" s="340"/>
      <c r="F126" s="341"/>
      <c r="G126" s="342"/>
    </row>
    <row r="127" spans="1:7" ht="22.5">
      <c r="A127" s="480"/>
      <c r="B127" s="380"/>
      <c r="C127" s="230" t="s">
        <v>231</v>
      </c>
      <c r="D127" s="339"/>
      <c r="E127" s="340"/>
      <c r="F127" s="341"/>
      <c r="G127" s="342"/>
    </row>
    <row r="128" spans="1:7">
      <c r="A128" s="480"/>
      <c r="B128" s="380"/>
      <c r="C128" s="230"/>
      <c r="D128" s="339"/>
      <c r="E128" s="340"/>
      <c r="F128" s="341"/>
      <c r="G128" s="342"/>
    </row>
    <row r="129" spans="1:7">
      <c r="A129" s="480"/>
      <c r="B129" s="380"/>
      <c r="C129" s="229" t="s">
        <v>232</v>
      </c>
      <c r="D129" s="339" t="s">
        <v>182</v>
      </c>
      <c r="E129" s="340"/>
      <c r="F129" s="341"/>
      <c r="G129" s="342"/>
    </row>
    <row r="130" spans="1:7">
      <c r="A130" s="480"/>
      <c r="B130" s="380"/>
      <c r="C130" s="230"/>
      <c r="D130" s="339"/>
      <c r="E130" s="340"/>
      <c r="F130" s="341"/>
      <c r="G130" s="342"/>
    </row>
    <row r="131" spans="1:7" ht="22.5">
      <c r="A131" s="480"/>
      <c r="B131" s="380"/>
      <c r="C131" s="230" t="s">
        <v>233</v>
      </c>
      <c r="D131" s="339" t="s">
        <v>183</v>
      </c>
      <c r="E131" s="340"/>
      <c r="F131" s="341"/>
      <c r="G131" s="342"/>
    </row>
    <row r="132" spans="1:7">
      <c r="A132" s="480"/>
      <c r="B132" s="380"/>
      <c r="C132" s="230"/>
      <c r="D132" s="339"/>
      <c r="E132" s="340"/>
      <c r="F132" s="341"/>
      <c r="G132" s="342"/>
    </row>
    <row r="133" spans="1:7">
      <c r="A133" s="479" t="s">
        <v>591</v>
      </c>
      <c r="B133" s="381"/>
      <c r="C133" s="230" t="s">
        <v>234</v>
      </c>
      <c r="D133" s="82" t="s">
        <v>748</v>
      </c>
      <c r="E133" s="340">
        <v>0</v>
      </c>
      <c r="F133" s="353"/>
      <c r="G133" s="354"/>
    </row>
    <row r="134" spans="1:7">
      <c r="A134" s="479" t="s">
        <v>592</v>
      </c>
      <c r="B134" s="381"/>
      <c r="C134" s="230" t="s">
        <v>235</v>
      </c>
      <c r="D134" s="82" t="s">
        <v>748</v>
      </c>
      <c r="E134" s="340">
        <v>0</v>
      </c>
      <c r="F134" s="353"/>
      <c r="G134" s="354"/>
    </row>
    <row r="135" spans="1:7">
      <c r="A135" s="480"/>
      <c r="B135" s="380"/>
      <c r="C135" s="230"/>
      <c r="D135" s="339"/>
      <c r="E135" s="340"/>
      <c r="F135" s="353"/>
      <c r="G135" s="354"/>
    </row>
    <row r="136" spans="1:7">
      <c r="A136" s="480"/>
      <c r="B136" s="380"/>
      <c r="C136" s="229" t="s">
        <v>790</v>
      </c>
      <c r="D136" s="339" t="s">
        <v>182</v>
      </c>
      <c r="E136" s="340"/>
      <c r="F136" s="353"/>
      <c r="G136" s="354"/>
    </row>
    <row r="137" spans="1:7">
      <c r="A137" s="480"/>
      <c r="B137" s="380"/>
      <c r="C137" s="230" t="s">
        <v>818</v>
      </c>
      <c r="D137" s="339" t="s">
        <v>183</v>
      </c>
      <c r="E137" s="340"/>
      <c r="F137" s="353"/>
      <c r="G137" s="354"/>
    </row>
    <row r="138" spans="1:7">
      <c r="A138" s="479" t="s">
        <v>594</v>
      </c>
      <c r="B138" s="381"/>
      <c r="C138" s="230" t="s">
        <v>822</v>
      </c>
      <c r="D138" s="82" t="s">
        <v>748</v>
      </c>
      <c r="E138" s="340">
        <f>(111-62)*1.3</f>
        <v>63.7</v>
      </c>
      <c r="F138" s="353"/>
      <c r="G138" s="354"/>
    </row>
    <row r="139" spans="1:7">
      <c r="A139" s="479" t="s">
        <v>595</v>
      </c>
      <c r="B139" s="381"/>
      <c r="C139" s="230" t="s">
        <v>823</v>
      </c>
      <c r="D139" s="82" t="s">
        <v>748</v>
      </c>
      <c r="E139" s="340">
        <v>12</v>
      </c>
      <c r="F139" s="353"/>
      <c r="G139" s="354"/>
    </row>
    <row r="140" spans="1:7">
      <c r="A140" s="479" t="s">
        <v>596</v>
      </c>
      <c r="B140" s="381"/>
      <c r="C140" s="230" t="s">
        <v>824</v>
      </c>
      <c r="D140" s="82" t="s">
        <v>748</v>
      </c>
      <c r="E140" s="340">
        <f>(429-244)*1.3</f>
        <v>240.5</v>
      </c>
      <c r="F140" s="353"/>
      <c r="G140" s="354"/>
    </row>
    <row r="141" spans="1:7">
      <c r="A141" s="479" t="s">
        <v>597</v>
      </c>
      <c r="B141" s="381"/>
      <c r="C141" s="230" t="s">
        <v>825</v>
      </c>
      <c r="D141" s="82" t="s">
        <v>748</v>
      </c>
      <c r="E141" s="340">
        <v>40</v>
      </c>
      <c r="F141" s="353"/>
      <c r="G141" s="354"/>
    </row>
    <row r="142" spans="1:7">
      <c r="A142" s="479"/>
      <c r="B142" s="381"/>
      <c r="C142" s="230"/>
      <c r="D142" s="90"/>
      <c r="E142" s="340"/>
      <c r="F142" s="353"/>
      <c r="G142" s="354"/>
    </row>
    <row r="143" spans="1:7">
      <c r="A143" s="479"/>
      <c r="B143" s="384"/>
      <c r="C143" s="230"/>
      <c r="D143" s="339"/>
      <c r="E143" s="340"/>
      <c r="F143" s="353"/>
      <c r="G143" s="354"/>
    </row>
    <row r="144" spans="1:7">
      <c r="A144" s="529" t="s">
        <v>24</v>
      </c>
      <c r="B144" s="530"/>
      <c r="C144" s="530"/>
      <c r="D144" s="530"/>
      <c r="E144" s="530"/>
      <c r="F144" s="531"/>
      <c r="G144" s="346"/>
    </row>
    <row r="145" spans="1:7">
      <c r="A145" s="532" t="s">
        <v>46</v>
      </c>
      <c r="B145" s="533"/>
      <c r="C145" s="533"/>
      <c r="D145" s="533"/>
      <c r="E145" s="533"/>
      <c r="F145" s="534"/>
      <c r="G145" s="347"/>
    </row>
    <row r="146" spans="1:7">
      <c r="A146" s="480"/>
      <c r="B146" s="379"/>
      <c r="C146" s="229" t="s">
        <v>236</v>
      </c>
      <c r="D146" s="339" t="s">
        <v>182</v>
      </c>
      <c r="E146" s="340"/>
      <c r="F146" s="341"/>
      <c r="G146" s="342"/>
    </row>
    <row r="147" spans="1:7">
      <c r="A147" s="480"/>
      <c r="B147" s="380"/>
      <c r="C147" s="230"/>
      <c r="D147" s="339"/>
      <c r="E147" s="340"/>
      <c r="F147" s="341"/>
      <c r="G147" s="342"/>
    </row>
    <row r="148" spans="1:7">
      <c r="A148" s="480"/>
      <c r="B148" s="380"/>
      <c r="C148" s="230" t="s">
        <v>237</v>
      </c>
      <c r="D148" s="339" t="s">
        <v>183</v>
      </c>
      <c r="E148" s="340"/>
      <c r="F148" s="341"/>
      <c r="G148" s="342"/>
    </row>
    <row r="149" spans="1:7">
      <c r="A149" s="480"/>
      <c r="B149" s="380"/>
      <c r="C149" s="230"/>
      <c r="D149" s="339"/>
      <c r="E149" s="340"/>
      <c r="F149" s="341"/>
      <c r="G149" s="342"/>
    </row>
    <row r="150" spans="1:7">
      <c r="A150" s="479" t="s">
        <v>598</v>
      </c>
      <c r="B150" s="381"/>
      <c r="C150" s="230" t="s">
        <v>238</v>
      </c>
      <c r="D150" s="339" t="s">
        <v>12</v>
      </c>
      <c r="E150" s="340">
        <v>1047</v>
      </c>
      <c r="F150" s="341"/>
      <c r="G150" s="342"/>
    </row>
    <row r="151" spans="1:7">
      <c r="A151" s="480"/>
      <c r="B151" s="380"/>
      <c r="C151" s="230"/>
      <c r="D151" s="339"/>
      <c r="E151" s="340"/>
      <c r="F151" s="341"/>
      <c r="G151" s="342"/>
    </row>
    <row r="152" spans="1:7">
      <c r="A152" s="479" t="s">
        <v>599</v>
      </c>
      <c r="B152" s="381"/>
      <c r="C152" s="230" t="s">
        <v>149</v>
      </c>
      <c r="D152" s="339" t="s">
        <v>12</v>
      </c>
      <c r="E152" s="340">
        <v>2197</v>
      </c>
      <c r="F152" s="341"/>
      <c r="G152" s="342"/>
    </row>
    <row r="153" spans="1:7">
      <c r="A153" s="480"/>
      <c r="B153" s="380"/>
      <c r="C153" s="230"/>
      <c r="D153" s="339"/>
      <c r="E153" s="340"/>
      <c r="F153" s="341"/>
      <c r="G153" s="342"/>
    </row>
    <row r="154" spans="1:7">
      <c r="A154" s="480"/>
      <c r="B154" s="380"/>
      <c r="C154" s="230" t="s">
        <v>239</v>
      </c>
      <c r="D154" s="339" t="s">
        <v>183</v>
      </c>
      <c r="E154" s="340"/>
      <c r="F154" s="341"/>
      <c r="G154" s="342"/>
    </row>
    <row r="155" spans="1:7">
      <c r="A155" s="480"/>
      <c r="B155" s="380"/>
      <c r="C155" s="230"/>
      <c r="D155" s="339"/>
      <c r="E155" s="340"/>
      <c r="F155" s="341"/>
      <c r="G155" s="342"/>
    </row>
    <row r="156" spans="1:7">
      <c r="A156" s="479" t="s">
        <v>600</v>
      </c>
      <c r="B156" s="381"/>
      <c r="C156" s="230" t="s">
        <v>240</v>
      </c>
      <c r="D156" s="339" t="s">
        <v>12</v>
      </c>
      <c r="E156" s="340">
        <v>153</v>
      </c>
      <c r="F156" s="341"/>
      <c r="G156" s="342"/>
    </row>
    <row r="157" spans="1:7">
      <c r="A157" s="480"/>
      <c r="B157" s="380"/>
      <c r="C157" s="230"/>
      <c r="D157" s="339"/>
      <c r="E157" s="340"/>
      <c r="F157" s="341"/>
      <c r="G157" s="342"/>
    </row>
    <row r="158" spans="1:7">
      <c r="A158" s="480"/>
      <c r="B158" s="380"/>
      <c r="C158" s="230" t="s">
        <v>241</v>
      </c>
      <c r="D158" s="339" t="s">
        <v>183</v>
      </c>
      <c r="E158" s="340"/>
      <c r="F158" s="341"/>
      <c r="G158" s="342"/>
    </row>
    <row r="159" spans="1:7">
      <c r="A159" s="480"/>
      <c r="B159" s="380"/>
      <c r="C159" s="230"/>
      <c r="D159" s="339"/>
      <c r="E159" s="340"/>
      <c r="F159" s="341"/>
      <c r="G159" s="342"/>
    </row>
    <row r="160" spans="1:7">
      <c r="A160" s="479" t="s">
        <v>601</v>
      </c>
      <c r="B160" s="381"/>
      <c r="C160" s="230" t="s">
        <v>242</v>
      </c>
      <c r="D160" s="339" t="s">
        <v>12</v>
      </c>
      <c r="E160" s="340">
        <v>41</v>
      </c>
      <c r="F160" s="341"/>
      <c r="G160" s="342"/>
    </row>
    <row r="161" spans="1:7">
      <c r="A161" s="480"/>
      <c r="B161" s="380"/>
      <c r="C161" s="230"/>
      <c r="D161" s="339"/>
      <c r="E161" s="340"/>
      <c r="F161" s="341"/>
      <c r="G161" s="342"/>
    </row>
    <row r="162" spans="1:7">
      <c r="A162" s="480"/>
      <c r="B162" s="380"/>
      <c r="C162" s="230" t="s">
        <v>243</v>
      </c>
      <c r="D162" s="339" t="s">
        <v>183</v>
      </c>
      <c r="E162" s="340"/>
      <c r="F162" s="341"/>
      <c r="G162" s="342"/>
    </row>
    <row r="163" spans="1:7">
      <c r="A163" s="480"/>
      <c r="B163" s="380"/>
      <c r="C163" s="230"/>
      <c r="D163" s="339"/>
      <c r="E163" s="340"/>
      <c r="F163" s="341"/>
      <c r="G163" s="342"/>
    </row>
    <row r="164" spans="1:7" ht="22.5">
      <c r="A164" s="479" t="s">
        <v>602</v>
      </c>
      <c r="B164" s="381"/>
      <c r="C164" s="230" t="s">
        <v>244</v>
      </c>
      <c r="D164" s="339" t="s">
        <v>14</v>
      </c>
      <c r="E164" s="340">
        <v>88</v>
      </c>
      <c r="F164" s="341"/>
      <c r="G164" s="342"/>
    </row>
    <row r="165" spans="1:7">
      <c r="A165" s="480"/>
      <c r="B165" s="380"/>
      <c r="C165" s="230"/>
      <c r="D165" s="339"/>
      <c r="E165" s="340"/>
      <c r="F165" s="341"/>
      <c r="G165" s="342"/>
    </row>
    <row r="166" spans="1:7">
      <c r="A166" s="480"/>
      <c r="B166" s="380"/>
      <c r="C166" s="229" t="s">
        <v>819</v>
      </c>
      <c r="D166" s="339" t="s">
        <v>181</v>
      </c>
      <c r="E166" s="340"/>
      <c r="F166" s="341"/>
      <c r="G166" s="342"/>
    </row>
    <row r="167" spans="1:7" ht="23.1" customHeight="1">
      <c r="A167" s="480"/>
      <c r="B167" s="380"/>
      <c r="C167" s="488" t="s">
        <v>791</v>
      </c>
      <c r="D167" s="339"/>
      <c r="E167" s="340"/>
      <c r="F167" s="341"/>
      <c r="G167" s="342"/>
    </row>
    <row r="168" spans="1:7">
      <c r="A168" s="480"/>
      <c r="B168" s="380"/>
      <c r="C168" s="230"/>
      <c r="D168" s="339" t="s">
        <v>182</v>
      </c>
      <c r="E168" s="340"/>
      <c r="F168" s="341"/>
      <c r="G168" s="342"/>
    </row>
    <row r="169" spans="1:7">
      <c r="A169" s="479" t="s">
        <v>603</v>
      </c>
      <c r="B169" s="381"/>
      <c r="C169" s="230" t="s">
        <v>820</v>
      </c>
      <c r="D169" s="82" t="s">
        <v>748</v>
      </c>
      <c r="E169" s="340">
        <f>(209-115)*20%</f>
        <v>18.8</v>
      </c>
      <c r="F169" s="341"/>
      <c r="G169" s="342"/>
    </row>
    <row r="170" spans="1:7">
      <c r="A170" s="479" t="s">
        <v>821</v>
      </c>
      <c r="B170" s="380"/>
      <c r="C170" s="230" t="s">
        <v>820</v>
      </c>
      <c r="D170" s="82" t="s">
        <v>748</v>
      </c>
      <c r="E170" s="340">
        <f>(220-129)*20%</f>
        <v>18.2</v>
      </c>
      <c r="F170" s="341"/>
      <c r="G170" s="342"/>
    </row>
    <row r="171" spans="1:7">
      <c r="A171" s="479"/>
      <c r="B171" s="380"/>
      <c r="C171" s="230"/>
      <c r="D171" s="339"/>
      <c r="E171" s="340"/>
      <c r="F171" s="341"/>
      <c r="G171" s="342"/>
    </row>
    <row r="172" spans="1:7">
      <c r="A172" s="479" t="s">
        <v>570</v>
      </c>
      <c r="B172" s="381"/>
      <c r="C172" s="229" t="s">
        <v>604</v>
      </c>
      <c r="D172" s="339" t="s">
        <v>180</v>
      </c>
      <c r="E172" s="340"/>
      <c r="F172" s="341"/>
      <c r="G172" s="342"/>
    </row>
    <row r="173" spans="1:7">
      <c r="A173" s="480"/>
      <c r="B173" s="380"/>
      <c r="C173" s="230"/>
      <c r="D173" s="339"/>
      <c r="E173" s="340"/>
      <c r="F173" s="341"/>
      <c r="G173" s="342"/>
    </row>
    <row r="174" spans="1:7">
      <c r="A174" s="480"/>
      <c r="B174" s="380"/>
      <c r="C174" s="229" t="s">
        <v>245</v>
      </c>
      <c r="D174" s="339" t="s">
        <v>181</v>
      </c>
      <c r="E174" s="340"/>
      <c r="F174" s="341"/>
      <c r="G174" s="342"/>
    </row>
    <row r="175" spans="1:7" ht="33.75">
      <c r="A175" s="480"/>
      <c r="B175" s="380"/>
      <c r="C175" s="230" t="s">
        <v>184</v>
      </c>
      <c r="D175" s="339"/>
      <c r="E175" s="340"/>
      <c r="F175" s="341"/>
      <c r="G175" s="342"/>
    </row>
    <row r="176" spans="1:7">
      <c r="A176" s="480"/>
      <c r="B176" s="380"/>
      <c r="C176" s="230"/>
      <c r="D176" s="339"/>
      <c r="E176" s="340"/>
      <c r="F176" s="341"/>
      <c r="G176" s="342"/>
    </row>
    <row r="177" spans="1:7">
      <c r="A177" s="480"/>
      <c r="B177" s="380"/>
      <c r="C177" s="229" t="s">
        <v>246</v>
      </c>
      <c r="D177" s="339" t="s">
        <v>182</v>
      </c>
      <c r="E177" s="340"/>
      <c r="F177" s="341"/>
      <c r="G177" s="342"/>
    </row>
    <row r="178" spans="1:7" ht="22.5">
      <c r="A178" s="339"/>
      <c r="B178" s="385"/>
      <c r="C178" s="230" t="s">
        <v>247</v>
      </c>
      <c r="D178" s="339" t="s">
        <v>183</v>
      </c>
      <c r="E178" s="340"/>
      <c r="F178" s="341"/>
      <c r="G178" s="342"/>
    </row>
    <row r="179" spans="1:7">
      <c r="A179" s="339"/>
      <c r="B179" s="385"/>
      <c r="C179" s="230"/>
      <c r="D179" s="339"/>
      <c r="E179" s="340"/>
      <c r="F179" s="341"/>
      <c r="G179" s="342"/>
    </row>
    <row r="180" spans="1:7">
      <c r="A180" s="482" t="s">
        <v>607</v>
      </c>
      <c r="B180" s="386"/>
      <c r="C180" s="230" t="s">
        <v>248</v>
      </c>
      <c r="D180" s="82" t="s">
        <v>748</v>
      </c>
      <c r="E180" s="340">
        <v>2</v>
      </c>
      <c r="F180" s="341"/>
      <c r="G180" s="342"/>
    </row>
    <row r="181" spans="1:7" ht="33.75">
      <c r="A181" s="339"/>
      <c r="B181" s="385"/>
      <c r="C181" s="230" t="s">
        <v>249</v>
      </c>
      <c r="D181" s="339" t="s">
        <v>183</v>
      </c>
      <c r="E181" s="340"/>
      <c r="F181" s="341"/>
      <c r="G181" s="342"/>
    </row>
    <row r="182" spans="1:7">
      <c r="A182" s="339"/>
      <c r="B182" s="385"/>
      <c r="C182" s="230"/>
      <c r="D182" s="339"/>
      <c r="E182" s="340"/>
      <c r="F182" s="341"/>
      <c r="G182" s="342"/>
    </row>
    <row r="183" spans="1:7">
      <c r="A183" s="482" t="s">
        <v>608</v>
      </c>
      <c r="B183" s="386"/>
      <c r="C183" s="230" t="s">
        <v>250</v>
      </c>
      <c r="D183" s="82" t="s">
        <v>748</v>
      </c>
      <c r="E183" s="340">
        <v>3</v>
      </c>
      <c r="F183" s="341"/>
      <c r="G183" s="342"/>
    </row>
    <row r="184" spans="1:7">
      <c r="A184" s="339"/>
      <c r="B184" s="385"/>
      <c r="C184" s="230"/>
      <c r="D184" s="339"/>
      <c r="E184" s="340"/>
      <c r="F184" s="341"/>
      <c r="G184" s="342"/>
    </row>
    <row r="185" spans="1:7">
      <c r="A185" s="339"/>
      <c r="B185" s="385"/>
      <c r="C185" s="229" t="s">
        <v>251</v>
      </c>
      <c r="D185" s="339" t="s">
        <v>181</v>
      </c>
      <c r="E185" s="340"/>
      <c r="F185" s="341"/>
      <c r="G185" s="342"/>
    </row>
    <row r="186" spans="1:7">
      <c r="A186" s="339"/>
      <c r="B186" s="385"/>
      <c r="C186" s="230" t="s">
        <v>252</v>
      </c>
      <c r="D186" s="339" t="s">
        <v>183</v>
      </c>
      <c r="E186" s="340"/>
      <c r="F186" s="341"/>
      <c r="G186" s="342"/>
    </row>
    <row r="187" spans="1:7">
      <c r="A187" s="339"/>
      <c r="B187" s="385"/>
      <c r="C187" s="230"/>
      <c r="D187" s="339"/>
      <c r="E187" s="340"/>
      <c r="F187" s="341"/>
      <c r="G187" s="342"/>
    </row>
    <row r="188" spans="1:7">
      <c r="A188" s="482" t="s">
        <v>593</v>
      </c>
      <c r="B188" s="386"/>
      <c r="C188" s="230" t="s">
        <v>150</v>
      </c>
      <c r="D188" s="82" t="s">
        <v>748</v>
      </c>
      <c r="E188" s="340">
        <v>4</v>
      </c>
      <c r="F188" s="341"/>
      <c r="G188" s="342"/>
    </row>
    <row r="189" spans="1:7">
      <c r="A189" s="339"/>
      <c r="B189" s="385"/>
      <c r="C189" s="230"/>
      <c r="D189" s="339"/>
      <c r="E189" s="340"/>
      <c r="F189" s="341"/>
      <c r="G189" s="342"/>
    </row>
    <row r="190" spans="1:7">
      <c r="A190" s="482" t="s">
        <v>609</v>
      </c>
      <c r="B190" s="386"/>
      <c r="C190" s="230" t="s">
        <v>253</v>
      </c>
      <c r="D190" s="82" t="s">
        <v>748</v>
      </c>
      <c r="E190" s="340">
        <v>3</v>
      </c>
      <c r="F190" s="341"/>
      <c r="G190" s="342"/>
    </row>
    <row r="191" spans="1:7">
      <c r="A191" s="480"/>
      <c r="B191" s="380"/>
      <c r="C191" s="230"/>
      <c r="D191" s="339"/>
      <c r="E191" s="340"/>
      <c r="F191" s="341"/>
      <c r="G191" s="342"/>
    </row>
    <row r="192" spans="1:7">
      <c r="A192" s="480"/>
      <c r="B192" s="380"/>
      <c r="C192" s="229" t="s">
        <v>254</v>
      </c>
      <c r="D192" s="339" t="s">
        <v>181</v>
      </c>
      <c r="E192" s="340"/>
      <c r="F192" s="341"/>
      <c r="G192" s="342"/>
    </row>
    <row r="193" spans="1:7">
      <c r="A193" s="480"/>
      <c r="B193" s="380"/>
      <c r="C193" s="230" t="s">
        <v>255</v>
      </c>
      <c r="D193" s="82" t="s">
        <v>748</v>
      </c>
      <c r="E193" s="340">
        <v>4</v>
      </c>
      <c r="F193" s="341"/>
      <c r="G193" s="342"/>
    </row>
    <row r="194" spans="1:7">
      <c r="A194" s="480"/>
      <c r="B194" s="382"/>
      <c r="C194" s="230"/>
      <c r="D194" s="82"/>
      <c r="E194" s="340"/>
      <c r="F194" s="341"/>
      <c r="G194" s="342"/>
    </row>
    <row r="195" spans="1:7">
      <c r="A195" s="529" t="s">
        <v>24</v>
      </c>
      <c r="B195" s="530"/>
      <c r="C195" s="530"/>
      <c r="D195" s="530"/>
      <c r="E195" s="530"/>
      <c r="F195" s="531"/>
      <c r="G195" s="346"/>
    </row>
    <row r="196" spans="1:7">
      <c r="A196" s="529" t="s">
        <v>46</v>
      </c>
      <c r="B196" s="530"/>
      <c r="C196" s="530"/>
      <c r="D196" s="530"/>
      <c r="E196" s="530"/>
      <c r="F196" s="531"/>
      <c r="G196" s="346"/>
    </row>
    <row r="197" spans="1:7">
      <c r="A197" s="479" t="s">
        <v>610</v>
      </c>
      <c r="B197" s="383"/>
      <c r="C197" s="229" t="s">
        <v>256</v>
      </c>
      <c r="D197" s="339"/>
      <c r="E197" s="340"/>
      <c r="F197" s="341"/>
      <c r="G197" s="342"/>
    </row>
    <row r="198" spans="1:7">
      <c r="A198" s="480"/>
      <c r="B198" s="380"/>
      <c r="C198" s="230"/>
      <c r="D198" s="339"/>
      <c r="E198" s="340"/>
      <c r="F198" s="341"/>
      <c r="G198" s="342"/>
    </row>
    <row r="199" spans="1:7">
      <c r="A199" s="480"/>
      <c r="B199" s="380"/>
      <c r="C199" s="230" t="s">
        <v>257</v>
      </c>
      <c r="D199" s="339" t="s">
        <v>182</v>
      </c>
      <c r="E199" s="340"/>
      <c r="F199" s="341"/>
      <c r="G199" s="342"/>
    </row>
    <row r="200" spans="1:7" ht="22.5">
      <c r="A200" s="480"/>
      <c r="B200" s="380"/>
      <c r="C200" s="230" t="s">
        <v>258</v>
      </c>
      <c r="D200" s="339" t="s">
        <v>183</v>
      </c>
      <c r="E200" s="340"/>
      <c r="F200" s="341"/>
      <c r="G200" s="342"/>
    </row>
    <row r="201" spans="1:7">
      <c r="A201" s="480"/>
      <c r="B201" s="380"/>
      <c r="C201" s="230"/>
      <c r="D201" s="339"/>
      <c r="E201" s="340"/>
      <c r="F201" s="341"/>
      <c r="G201" s="342"/>
    </row>
    <row r="202" spans="1:7" ht="22.5">
      <c r="A202" s="479" t="s">
        <v>611</v>
      </c>
      <c r="B202" s="381"/>
      <c r="C202" s="230" t="s">
        <v>259</v>
      </c>
      <c r="D202" s="339" t="s">
        <v>12</v>
      </c>
      <c r="E202" s="340">
        <v>159</v>
      </c>
      <c r="F202" s="341"/>
      <c r="G202" s="342"/>
    </row>
    <row r="203" spans="1:7">
      <c r="A203" s="480"/>
      <c r="B203" s="380"/>
      <c r="C203" s="230"/>
      <c r="D203" s="339"/>
      <c r="E203" s="340"/>
      <c r="F203" s="341"/>
      <c r="G203" s="342"/>
    </row>
    <row r="204" spans="1:7">
      <c r="A204" s="479" t="s">
        <v>571</v>
      </c>
      <c r="B204" s="381"/>
      <c r="C204" s="229" t="s">
        <v>612</v>
      </c>
      <c r="D204" s="339" t="s">
        <v>180</v>
      </c>
      <c r="E204" s="340"/>
      <c r="F204" s="341"/>
      <c r="G204" s="342"/>
    </row>
    <row r="205" spans="1:7">
      <c r="A205" s="339"/>
      <c r="B205" s="385"/>
      <c r="C205" s="230"/>
      <c r="D205" s="339"/>
      <c r="E205" s="340"/>
      <c r="F205" s="341"/>
      <c r="G205" s="342"/>
    </row>
    <row r="206" spans="1:7">
      <c r="A206" s="339"/>
      <c r="B206" s="385"/>
      <c r="C206" s="229" t="s">
        <v>260</v>
      </c>
      <c r="D206" s="339" t="s">
        <v>181</v>
      </c>
      <c r="E206" s="340"/>
      <c r="F206" s="341"/>
      <c r="G206" s="342"/>
    </row>
    <row r="207" spans="1:7" ht="33.75">
      <c r="A207" s="339"/>
      <c r="B207" s="385"/>
      <c r="C207" s="230" t="s">
        <v>184</v>
      </c>
      <c r="D207" s="339"/>
      <c r="E207" s="340"/>
      <c r="F207" s="341"/>
      <c r="G207" s="342"/>
    </row>
    <row r="208" spans="1:7">
      <c r="A208" s="339"/>
      <c r="B208" s="385"/>
      <c r="C208" s="230"/>
      <c r="D208" s="339"/>
      <c r="E208" s="340"/>
      <c r="F208" s="341"/>
      <c r="G208" s="342"/>
    </row>
    <row r="209" spans="1:7">
      <c r="A209" s="339"/>
      <c r="B209" s="385"/>
      <c r="C209" s="229" t="s">
        <v>185</v>
      </c>
      <c r="D209" s="339" t="s">
        <v>182</v>
      </c>
      <c r="E209" s="340"/>
      <c r="F209" s="341"/>
      <c r="G209" s="342"/>
    </row>
    <row r="210" spans="1:7">
      <c r="A210" s="339"/>
      <c r="B210" s="385"/>
      <c r="C210" s="230"/>
      <c r="D210" s="339"/>
      <c r="E210" s="340"/>
      <c r="F210" s="341"/>
      <c r="G210" s="342"/>
    </row>
    <row r="211" spans="1:7">
      <c r="A211" s="339"/>
      <c r="B211" s="385"/>
      <c r="C211" s="230" t="s">
        <v>261</v>
      </c>
      <c r="D211" s="339" t="s">
        <v>183</v>
      </c>
      <c r="E211" s="340"/>
      <c r="F211" s="341"/>
      <c r="G211" s="342"/>
    </row>
    <row r="212" spans="1:7">
      <c r="A212" s="339"/>
      <c r="B212" s="385"/>
      <c r="C212" s="230"/>
      <c r="D212" s="339"/>
      <c r="E212" s="340"/>
      <c r="F212" s="341"/>
      <c r="G212" s="342"/>
    </row>
    <row r="213" spans="1:7" ht="22.5">
      <c r="A213" s="339"/>
      <c r="B213" s="385"/>
      <c r="C213" s="230" t="s">
        <v>262</v>
      </c>
      <c r="D213" s="339"/>
      <c r="E213" s="340"/>
      <c r="F213" s="341"/>
      <c r="G213" s="342"/>
    </row>
    <row r="214" spans="1:7">
      <c r="A214" s="339"/>
      <c r="B214" s="385"/>
      <c r="C214" s="230"/>
      <c r="D214" s="339"/>
      <c r="E214" s="340"/>
      <c r="F214" s="341"/>
      <c r="G214" s="342"/>
    </row>
    <row r="215" spans="1:7">
      <c r="A215" s="339"/>
      <c r="B215" s="385"/>
      <c r="C215" s="229" t="s">
        <v>263</v>
      </c>
      <c r="D215" s="339" t="s">
        <v>181</v>
      </c>
      <c r="E215" s="340"/>
      <c r="F215" s="341"/>
      <c r="G215" s="342"/>
    </row>
    <row r="216" spans="1:7">
      <c r="A216" s="339"/>
      <c r="B216" s="385"/>
      <c r="C216" s="230"/>
      <c r="D216" s="339"/>
      <c r="E216" s="340"/>
      <c r="F216" s="341"/>
      <c r="G216" s="342"/>
    </row>
    <row r="217" spans="1:7" ht="45">
      <c r="A217" s="339"/>
      <c r="B217" s="385"/>
      <c r="C217" s="230" t="s">
        <v>264</v>
      </c>
      <c r="D217" s="339" t="s">
        <v>183</v>
      </c>
      <c r="E217" s="340"/>
      <c r="F217" s="341"/>
      <c r="G217" s="342"/>
    </row>
    <row r="218" spans="1:7">
      <c r="A218" s="339"/>
      <c r="B218" s="385"/>
      <c r="C218" s="230"/>
      <c r="D218" s="339"/>
      <c r="E218" s="340"/>
      <c r="F218" s="341"/>
      <c r="G218" s="342"/>
    </row>
    <row r="219" spans="1:7">
      <c r="A219" s="482" t="s">
        <v>613</v>
      </c>
      <c r="B219" s="386"/>
      <c r="C219" s="230" t="s">
        <v>265</v>
      </c>
      <c r="D219" s="82" t="s">
        <v>748</v>
      </c>
      <c r="E219" s="340">
        <v>217</v>
      </c>
      <c r="F219" s="341"/>
      <c r="G219" s="342"/>
    </row>
    <row r="220" spans="1:7">
      <c r="A220" s="480"/>
      <c r="B220" s="380"/>
      <c r="C220" s="230"/>
      <c r="D220" s="339"/>
      <c r="E220" s="340"/>
      <c r="F220" s="341"/>
      <c r="G220" s="342"/>
    </row>
    <row r="221" spans="1:7">
      <c r="A221" s="479" t="s">
        <v>614</v>
      </c>
      <c r="B221" s="381"/>
      <c r="C221" s="230" t="s">
        <v>266</v>
      </c>
      <c r="D221" s="82" t="s">
        <v>748</v>
      </c>
      <c r="E221" s="340">
        <v>73</v>
      </c>
      <c r="F221" s="341"/>
      <c r="G221" s="342"/>
    </row>
    <row r="222" spans="1:7">
      <c r="A222" s="480"/>
      <c r="B222" s="380"/>
      <c r="C222" s="230"/>
      <c r="D222" s="339"/>
      <c r="E222" s="340"/>
      <c r="F222" s="341"/>
      <c r="G222" s="342"/>
    </row>
    <row r="223" spans="1:7">
      <c r="A223" s="479" t="s">
        <v>615</v>
      </c>
      <c r="B223" s="381"/>
      <c r="C223" s="230" t="s">
        <v>267</v>
      </c>
      <c r="D223" s="339" t="s">
        <v>12</v>
      </c>
      <c r="E223" s="340">
        <v>20</v>
      </c>
      <c r="F223" s="341"/>
      <c r="G223" s="342"/>
    </row>
    <row r="224" spans="1:7">
      <c r="A224" s="480"/>
      <c r="B224" s="380"/>
      <c r="C224" s="230"/>
      <c r="D224" s="339"/>
      <c r="E224" s="340"/>
      <c r="F224" s="341"/>
      <c r="G224" s="342"/>
    </row>
    <row r="225" spans="1:7">
      <c r="A225" s="479" t="s">
        <v>616</v>
      </c>
      <c r="B225" s="381"/>
      <c r="C225" s="230" t="s">
        <v>268</v>
      </c>
      <c r="D225" s="339" t="s">
        <v>12</v>
      </c>
      <c r="E225" s="340">
        <v>15</v>
      </c>
      <c r="F225" s="341"/>
      <c r="G225" s="342"/>
    </row>
    <row r="226" spans="1:7">
      <c r="A226" s="480"/>
      <c r="B226" s="380"/>
      <c r="C226" s="230"/>
      <c r="D226" s="339"/>
      <c r="E226" s="340"/>
      <c r="F226" s="341"/>
      <c r="G226" s="342"/>
    </row>
    <row r="227" spans="1:7">
      <c r="A227" s="480"/>
      <c r="B227" s="380"/>
      <c r="C227" s="230" t="s">
        <v>269</v>
      </c>
      <c r="D227" s="339" t="s">
        <v>182</v>
      </c>
      <c r="E227" s="340"/>
      <c r="F227" s="341"/>
      <c r="G227" s="342"/>
    </row>
    <row r="228" spans="1:7">
      <c r="A228" s="480"/>
      <c r="B228" s="380"/>
      <c r="C228" s="230"/>
      <c r="D228" s="339"/>
      <c r="E228" s="340"/>
      <c r="F228" s="341"/>
      <c r="G228" s="342"/>
    </row>
    <row r="229" spans="1:7" ht="48.95" customHeight="1">
      <c r="A229" s="480"/>
      <c r="B229" s="380"/>
      <c r="C229" s="230" t="s">
        <v>270</v>
      </c>
      <c r="D229" s="339" t="s">
        <v>183</v>
      </c>
      <c r="E229" s="340"/>
      <c r="F229" s="341"/>
      <c r="G229" s="342"/>
    </row>
    <row r="230" spans="1:7">
      <c r="A230" s="480"/>
      <c r="B230" s="380"/>
      <c r="C230" s="230"/>
      <c r="D230" s="339"/>
      <c r="E230" s="340"/>
      <c r="F230" s="341"/>
      <c r="G230" s="342"/>
    </row>
    <row r="231" spans="1:7" ht="45">
      <c r="A231" s="479" t="s">
        <v>617</v>
      </c>
      <c r="B231" s="381"/>
      <c r="C231" s="230" t="s">
        <v>271</v>
      </c>
      <c r="D231" s="82" t="s">
        <v>748</v>
      </c>
      <c r="E231" s="340">
        <v>122</v>
      </c>
      <c r="F231" s="341"/>
      <c r="G231" s="342"/>
    </row>
    <row r="232" spans="1:7">
      <c r="A232" s="480"/>
      <c r="B232" s="380"/>
      <c r="C232" s="230"/>
      <c r="D232" s="339"/>
      <c r="E232" s="340"/>
      <c r="F232" s="341"/>
      <c r="G232" s="342"/>
    </row>
    <row r="233" spans="1:7">
      <c r="A233" s="479" t="s">
        <v>572</v>
      </c>
      <c r="B233" s="381"/>
      <c r="C233" s="229" t="s">
        <v>618</v>
      </c>
      <c r="D233" s="339" t="s">
        <v>180</v>
      </c>
      <c r="E233" s="340"/>
      <c r="F233" s="341"/>
      <c r="G233" s="342"/>
    </row>
    <row r="234" spans="1:7">
      <c r="A234" s="480"/>
      <c r="B234" s="380"/>
      <c r="C234" s="229" t="s">
        <v>272</v>
      </c>
      <c r="D234" s="339" t="s">
        <v>181</v>
      </c>
      <c r="E234" s="340"/>
      <c r="F234" s="341"/>
      <c r="G234" s="342"/>
    </row>
    <row r="235" spans="1:7">
      <c r="A235" s="480"/>
      <c r="B235" s="380"/>
      <c r="C235" s="230" t="s">
        <v>185</v>
      </c>
      <c r="D235" s="339" t="s">
        <v>182</v>
      </c>
      <c r="E235" s="340"/>
      <c r="F235" s="341"/>
      <c r="G235" s="342"/>
    </row>
    <row r="236" spans="1:7" ht="33.75">
      <c r="A236" s="480"/>
      <c r="B236" s="382"/>
      <c r="C236" s="230" t="s">
        <v>184</v>
      </c>
      <c r="D236" s="339"/>
      <c r="E236" s="340"/>
      <c r="F236" s="341"/>
      <c r="G236" s="342"/>
    </row>
    <row r="237" spans="1:7">
      <c r="A237" s="529" t="s">
        <v>24</v>
      </c>
      <c r="B237" s="530"/>
      <c r="C237" s="530"/>
      <c r="D237" s="530"/>
      <c r="E237" s="530"/>
      <c r="F237" s="531"/>
      <c r="G237" s="346"/>
    </row>
    <row r="238" spans="1:7">
      <c r="A238" s="529" t="s">
        <v>46</v>
      </c>
      <c r="B238" s="530"/>
      <c r="C238" s="530"/>
      <c r="D238" s="530"/>
      <c r="E238" s="530"/>
      <c r="F238" s="531"/>
      <c r="G238" s="346"/>
    </row>
    <row r="239" spans="1:7">
      <c r="A239" s="480"/>
      <c r="B239" s="379"/>
      <c r="C239" s="230" t="s">
        <v>273</v>
      </c>
      <c r="D239" s="339" t="s">
        <v>183</v>
      </c>
      <c r="E239" s="340"/>
      <c r="F239" s="341"/>
      <c r="G239" s="342"/>
    </row>
    <row r="240" spans="1:7">
      <c r="A240" s="480"/>
      <c r="B240" s="380"/>
      <c r="C240" s="230"/>
      <c r="D240" s="339"/>
      <c r="E240" s="340"/>
      <c r="F240" s="341"/>
      <c r="G240" s="342"/>
    </row>
    <row r="241" spans="1:7" ht="22.5">
      <c r="A241" s="480"/>
      <c r="B241" s="380"/>
      <c r="C241" s="230" t="s">
        <v>274</v>
      </c>
      <c r="D241" s="339"/>
      <c r="E241" s="340"/>
      <c r="F241" s="341"/>
      <c r="G241" s="342"/>
    </row>
    <row r="242" spans="1:7">
      <c r="A242" s="480"/>
      <c r="B242" s="380"/>
      <c r="C242" s="230"/>
      <c r="D242" s="339"/>
      <c r="E242" s="340"/>
      <c r="F242" s="341"/>
      <c r="G242" s="342"/>
    </row>
    <row r="243" spans="1:7">
      <c r="A243" s="480"/>
      <c r="B243" s="380"/>
      <c r="C243" s="229" t="s">
        <v>275</v>
      </c>
      <c r="D243" s="339" t="s">
        <v>182</v>
      </c>
      <c r="E243" s="340"/>
      <c r="F243" s="341"/>
      <c r="G243" s="342"/>
    </row>
    <row r="244" spans="1:7">
      <c r="A244" s="480"/>
      <c r="B244" s="380"/>
      <c r="C244" s="229" t="s">
        <v>276</v>
      </c>
      <c r="D244" s="339" t="s">
        <v>181</v>
      </c>
      <c r="E244" s="340"/>
      <c r="F244" s="341"/>
      <c r="G244" s="342"/>
    </row>
    <row r="245" spans="1:7">
      <c r="A245" s="480"/>
      <c r="B245" s="380"/>
      <c r="C245" s="230"/>
      <c r="D245" s="339"/>
      <c r="E245" s="340"/>
      <c r="F245" s="341"/>
      <c r="G245" s="342"/>
    </row>
    <row r="246" spans="1:7" ht="56.25">
      <c r="A246" s="480"/>
      <c r="B246" s="380"/>
      <c r="C246" s="230" t="s">
        <v>277</v>
      </c>
      <c r="D246" s="339" t="s">
        <v>182</v>
      </c>
      <c r="E246" s="340"/>
      <c r="F246" s="341"/>
      <c r="G246" s="342"/>
    </row>
    <row r="247" spans="1:7">
      <c r="A247" s="480"/>
      <c r="B247" s="380"/>
      <c r="C247" s="230" t="s">
        <v>278</v>
      </c>
      <c r="D247" s="339" t="s">
        <v>183</v>
      </c>
      <c r="E247" s="340"/>
      <c r="F247" s="341"/>
      <c r="G247" s="342"/>
    </row>
    <row r="248" spans="1:7">
      <c r="A248" s="480"/>
      <c r="B248" s="380"/>
      <c r="C248" s="230"/>
      <c r="D248" s="339"/>
      <c r="E248" s="340"/>
      <c r="F248" s="341"/>
      <c r="G248" s="342"/>
    </row>
    <row r="249" spans="1:7" ht="45">
      <c r="A249" s="479" t="s">
        <v>619</v>
      </c>
      <c r="B249" s="381"/>
      <c r="C249" s="230" t="s">
        <v>279</v>
      </c>
      <c r="D249" s="339" t="s">
        <v>1</v>
      </c>
      <c r="E249" s="340">
        <v>1</v>
      </c>
      <c r="F249" s="341"/>
      <c r="G249" s="342"/>
    </row>
    <row r="250" spans="1:7">
      <c r="A250" s="480"/>
      <c r="B250" s="380"/>
      <c r="C250" s="230"/>
      <c r="D250" s="339"/>
      <c r="E250" s="340"/>
      <c r="F250" s="341"/>
      <c r="G250" s="342"/>
    </row>
    <row r="251" spans="1:7" ht="45">
      <c r="A251" s="479" t="s">
        <v>620</v>
      </c>
      <c r="B251" s="381"/>
      <c r="C251" s="230" t="s">
        <v>280</v>
      </c>
      <c r="D251" s="339" t="s">
        <v>1</v>
      </c>
      <c r="E251" s="340">
        <v>1</v>
      </c>
      <c r="F251" s="341"/>
      <c r="G251" s="342"/>
    </row>
    <row r="252" spans="1:7">
      <c r="A252" s="480"/>
      <c r="B252" s="380"/>
      <c r="C252" s="230"/>
      <c r="D252" s="339"/>
      <c r="E252" s="340"/>
      <c r="F252" s="341"/>
      <c r="G252" s="342"/>
    </row>
    <row r="253" spans="1:7" ht="45">
      <c r="A253" s="479" t="s">
        <v>621</v>
      </c>
      <c r="B253" s="381"/>
      <c r="C253" s="230" t="s">
        <v>281</v>
      </c>
      <c r="D253" s="339" t="s">
        <v>1</v>
      </c>
      <c r="E253" s="340">
        <v>1</v>
      </c>
      <c r="F253" s="341"/>
      <c r="G253" s="342"/>
    </row>
    <row r="254" spans="1:7">
      <c r="A254" s="480"/>
      <c r="B254" s="380"/>
      <c r="C254" s="230"/>
      <c r="D254" s="339"/>
      <c r="E254" s="340"/>
      <c r="F254" s="341"/>
      <c r="G254" s="342"/>
    </row>
    <row r="255" spans="1:7">
      <c r="A255" s="480"/>
      <c r="B255" s="380"/>
      <c r="C255" s="229" t="s">
        <v>282</v>
      </c>
      <c r="D255" s="339" t="s">
        <v>181</v>
      </c>
      <c r="E255" s="340"/>
      <c r="F255" s="341"/>
      <c r="G255" s="342"/>
    </row>
    <row r="256" spans="1:7">
      <c r="A256" s="480"/>
      <c r="B256" s="380"/>
      <c r="C256" s="230"/>
      <c r="D256" s="339"/>
      <c r="E256" s="340"/>
      <c r="F256" s="341"/>
      <c r="G256" s="342"/>
    </row>
    <row r="257" spans="1:7">
      <c r="A257" s="480"/>
      <c r="B257" s="380"/>
      <c r="C257" s="230" t="s">
        <v>283</v>
      </c>
      <c r="D257" s="339" t="s">
        <v>183</v>
      </c>
      <c r="E257" s="340"/>
      <c r="F257" s="341"/>
      <c r="G257" s="342"/>
    </row>
    <row r="258" spans="1:7">
      <c r="A258" s="480"/>
      <c r="B258" s="380"/>
      <c r="C258" s="230"/>
      <c r="D258" s="339"/>
      <c r="E258" s="340"/>
      <c r="F258" s="341"/>
      <c r="G258" s="342"/>
    </row>
    <row r="259" spans="1:7" ht="22.5">
      <c r="A259" s="479" t="s">
        <v>622</v>
      </c>
      <c r="B259" s="381"/>
      <c r="C259" s="230" t="s">
        <v>284</v>
      </c>
      <c r="D259" s="339" t="s">
        <v>12</v>
      </c>
      <c r="E259" s="340">
        <v>63</v>
      </c>
      <c r="F259" s="341"/>
      <c r="G259" s="342"/>
    </row>
    <row r="260" spans="1:7">
      <c r="A260" s="480"/>
      <c r="B260" s="380"/>
      <c r="C260" s="230"/>
      <c r="D260" s="339"/>
      <c r="E260" s="340"/>
      <c r="F260" s="341"/>
      <c r="G260" s="342"/>
    </row>
    <row r="261" spans="1:7">
      <c r="A261" s="480"/>
      <c r="B261" s="380"/>
      <c r="C261" s="229" t="s">
        <v>285</v>
      </c>
      <c r="D261" s="339" t="s">
        <v>182</v>
      </c>
      <c r="E261" s="340"/>
      <c r="F261" s="341"/>
      <c r="G261" s="342"/>
    </row>
    <row r="262" spans="1:7" ht="22.5">
      <c r="A262" s="480" t="s">
        <v>623</v>
      </c>
      <c r="B262" s="380"/>
      <c r="C262" s="230" t="s">
        <v>854</v>
      </c>
      <c r="D262" s="339" t="s">
        <v>12</v>
      </c>
      <c r="E262" s="340">
        <v>220</v>
      </c>
      <c r="F262" s="341"/>
      <c r="G262" s="342"/>
    </row>
    <row r="263" spans="1:7">
      <c r="A263" s="480"/>
      <c r="B263" s="380"/>
      <c r="C263" s="229" t="s">
        <v>286</v>
      </c>
      <c r="D263" s="339" t="s">
        <v>182</v>
      </c>
      <c r="E263" s="340"/>
      <c r="F263" s="341"/>
      <c r="G263" s="342"/>
    </row>
    <row r="264" spans="1:7">
      <c r="A264" s="480"/>
      <c r="B264" s="380"/>
      <c r="C264" s="230"/>
      <c r="D264" s="339"/>
      <c r="E264" s="340"/>
      <c r="F264" s="341"/>
      <c r="G264" s="342"/>
    </row>
    <row r="265" spans="1:7" ht="22.5">
      <c r="A265" s="480"/>
      <c r="B265" s="380"/>
      <c r="C265" s="230" t="s">
        <v>287</v>
      </c>
      <c r="D265" s="339" t="s">
        <v>183</v>
      </c>
      <c r="E265" s="340"/>
      <c r="F265" s="341"/>
      <c r="G265" s="342"/>
    </row>
    <row r="266" spans="1:7">
      <c r="A266" s="480"/>
      <c r="B266" s="380"/>
      <c r="C266" s="230"/>
      <c r="D266" s="339"/>
      <c r="E266" s="340"/>
      <c r="F266" s="341"/>
      <c r="G266" s="342"/>
    </row>
    <row r="267" spans="1:7">
      <c r="A267" s="479" t="s">
        <v>624</v>
      </c>
      <c r="B267" s="381"/>
      <c r="C267" s="230" t="s">
        <v>288</v>
      </c>
      <c r="D267" s="339" t="s">
        <v>14</v>
      </c>
      <c r="E267" s="340">
        <v>19</v>
      </c>
      <c r="F267" s="341"/>
      <c r="G267" s="342"/>
    </row>
    <row r="268" spans="1:7">
      <c r="A268" s="480"/>
      <c r="B268" s="380"/>
      <c r="C268" s="230"/>
      <c r="D268" s="339"/>
      <c r="E268" s="340"/>
      <c r="F268" s="341"/>
      <c r="G268" s="342"/>
    </row>
    <row r="269" spans="1:7" ht="22.5">
      <c r="A269" s="480"/>
      <c r="B269" s="380"/>
      <c r="C269" s="230" t="s">
        <v>289</v>
      </c>
      <c r="D269" s="339" t="s">
        <v>183</v>
      </c>
      <c r="E269" s="340"/>
      <c r="F269" s="341"/>
      <c r="G269" s="342"/>
    </row>
    <row r="270" spans="1:7">
      <c r="A270" s="480"/>
      <c r="B270" s="380"/>
      <c r="C270" s="230"/>
      <c r="D270" s="339"/>
      <c r="E270" s="340"/>
      <c r="F270" s="341"/>
      <c r="G270" s="342"/>
    </row>
    <row r="271" spans="1:7">
      <c r="A271" s="479" t="s">
        <v>625</v>
      </c>
      <c r="B271" s="381"/>
      <c r="C271" s="230" t="s">
        <v>290</v>
      </c>
      <c r="D271" s="339" t="s">
        <v>14</v>
      </c>
      <c r="E271" s="340">
        <v>1</v>
      </c>
      <c r="F271" s="341"/>
      <c r="G271" s="342"/>
    </row>
    <row r="272" spans="1:7">
      <c r="A272" s="480"/>
      <c r="B272" s="380"/>
      <c r="C272" s="230"/>
      <c r="D272" s="339"/>
      <c r="E272" s="340"/>
      <c r="F272" s="341"/>
      <c r="G272" s="342"/>
    </row>
    <row r="273" spans="1:7">
      <c r="A273" s="480"/>
      <c r="B273" s="380"/>
      <c r="C273" s="230" t="s">
        <v>291</v>
      </c>
      <c r="D273" s="339" t="s">
        <v>183</v>
      </c>
      <c r="E273" s="340"/>
      <c r="F273" s="341"/>
      <c r="G273" s="342"/>
    </row>
    <row r="274" spans="1:7">
      <c r="A274" s="480"/>
      <c r="B274" s="380"/>
      <c r="C274" s="230"/>
      <c r="D274" s="339"/>
      <c r="E274" s="340"/>
      <c r="F274" s="341"/>
      <c r="G274" s="342"/>
    </row>
    <row r="275" spans="1:7" ht="22.5">
      <c r="A275" s="479" t="s">
        <v>626</v>
      </c>
      <c r="B275" s="381"/>
      <c r="C275" s="230" t="s">
        <v>292</v>
      </c>
      <c r="D275" s="339" t="s">
        <v>14</v>
      </c>
      <c r="E275" s="340">
        <v>7</v>
      </c>
      <c r="F275" s="341"/>
      <c r="G275" s="342"/>
    </row>
    <row r="276" spans="1:7">
      <c r="A276" s="480"/>
      <c r="B276" s="380"/>
      <c r="C276" s="230"/>
      <c r="D276" s="339"/>
      <c r="E276" s="340"/>
      <c r="F276" s="341"/>
      <c r="G276" s="342"/>
    </row>
    <row r="277" spans="1:7" ht="22.5">
      <c r="A277" s="479" t="s">
        <v>855</v>
      </c>
      <c r="B277" s="384"/>
      <c r="C277" s="230" t="s">
        <v>293</v>
      </c>
      <c r="D277" s="339" t="s">
        <v>14</v>
      </c>
      <c r="E277" s="340">
        <v>3</v>
      </c>
      <c r="F277" s="341"/>
      <c r="G277" s="342"/>
    </row>
    <row r="278" spans="1:7">
      <c r="A278" s="529" t="s">
        <v>24</v>
      </c>
      <c r="B278" s="530"/>
      <c r="C278" s="530"/>
      <c r="D278" s="530"/>
      <c r="E278" s="530"/>
      <c r="F278" s="531"/>
      <c r="G278" s="346"/>
    </row>
    <row r="279" spans="1:7">
      <c r="A279" s="532" t="s">
        <v>46</v>
      </c>
      <c r="B279" s="533"/>
      <c r="C279" s="533"/>
      <c r="D279" s="533"/>
      <c r="E279" s="533"/>
      <c r="F279" s="534"/>
      <c r="G279" s="347"/>
    </row>
    <row r="280" spans="1:7">
      <c r="A280" s="479" t="s">
        <v>573</v>
      </c>
      <c r="B280" s="383"/>
      <c r="C280" s="229" t="s">
        <v>627</v>
      </c>
      <c r="D280" s="339" t="s">
        <v>180</v>
      </c>
      <c r="E280" s="340"/>
      <c r="F280" s="341"/>
      <c r="G280" s="342"/>
    </row>
    <row r="281" spans="1:7">
      <c r="A281" s="480"/>
      <c r="B281" s="380"/>
      <c r="C281" s="230"/>
      <c r="D281" s="339"/>
      <c r="E281" s="340"/>
      <c r="F281" s="341"/>
      <c r="G281" s="342"/>
    </row>
    <row r="282" spans="1:7">
      <c r="A282" s="480"/>
      <c r="B282" s="380"/>
      <c r="C282" s="229" t="s">
        <v>294</v>
      </c>
      <c r="D282" s="339" t="s">
        <v>181</v>
      </c>
      <c r="E282" s="340"/>
      <c r="F282" s="341"/>
      <c r="G282" s="342"/>
    </row>
    <row r="283" spans="1:7">
      <c r="A283" s="480"/>
      <c r="B283" s="380"/>
      <c r="C283" s="230"/>
      <c r="D283" s="339"/>
      <c r="E283" s="340"/>
      <c r="F283" s="341"/>
      <c r="G283" s="342"/>
    </row>
    <row r="284" spans="1:7" ht="33.75">
      <c r="A284" s="480"/>
      <c r="B284" s="380"/>
      <c r="C284" s="230" t="s">
        <v>184</v>
      </c>
      <c r="D284" s="339"/>
      <c r="E284" s="340"/>
      <c r="F284" s="341"/>
      <c r="G284" s="342"/>
    </row>
    <row r="285" spans="1:7">
      <c r="A285" s="480"/>
      <c r="B285" s="380"/>
      <c r="C285" s="230"/>
      <c r="D285" s="339"/>
      <c r="E285" s="340"/>
      <c r="F285" s="341"/>
      <c r="G285" s="342"/>
    </row>
    <row r="286" spans="1:7">
      <c r="A286" s="480"/>
      <c r="B286" s="380"/>
      <c r="C286" s="229" t="s">
        <v>185</v>
      </c>
      <c r="D286" s="339" t="s">
        <v>182</v>
      </c>
      <c r="E286" s="340"/>
      <c r="F286" s="341"/>
      <c r="G286" s="342"/>
    </row>
    <row r="287" spans="1:7">
      <c r="A287" s="480"/>
      <c r="B287" s="380"/>
      <c r="C287" s="229" t="s">
        <v>295</v>
      </c>
      <c r="D287" s="339" t="s">
        <v>183</v>
      </c>
      <c r="E287" s="340"/>
      <c r="F287" s="341"/>
      <c r="G287" s="342"/>
    </row>
    <row r="288" spans="1:7" ht="33.75">
      <c r="A288" s="480"/>
      <c r="B288" s="380"/>
      <c r="C288" s="230" t="s">
        <v>296</v>
      </c>
      <c r="D288" s="339"/>
      <c r="E288" s="340"/>
      <c r="F288" s="341"/>
      <c r="G288" s="342"/>
    </row>
    <row r="289" spans="1:7">
      <c r="A289" s="480"/>
      <c r="B289" s="380"/>
      <c r="C289" s="230"/>
      <c r="D289" s="339"/>
      <c r="E289" s="340"/>
      <c r="F289" s="341"/>
      <c r="G289" s="342"/>
    </row>
    <row r="290" spans="1:7" ht="47.1" customHeight="1">
      <c r="A290" s="480"/>
      <c r="B290" s="380"/>
      <c r="C290" s="230" t="s">
        <v>297</v>
      </c>
      <c r="D290" s="339"/>
      <c r="E290" s="340"/>
      <c r="F290" s="341"/>
      <c r="G290" s="342"/>
    </row>
    <row r="291" spans="1:7">
      <c r="A291" s="480"/>
      <c r="B291" s="380"/>
      <c r="C291" s="230"/>
      <c r="D291" s="339"/>
      <c r="E291" s="340"/>
      <c r="F291" s="341"/>
      <c r="G291" s="342"/>
    </row>
    <row r="292" spans="1:7">
      <c r="A292" s="480"/>
      <c r="B292" s="380"/>
      <c r="C292" s="229" t="s">
        <v>298</v>
      </c>
      <c r="D292" s="339" t="s">
        <v>182</v>
      </c>
      <c r="E292" s="340"/>
      <c r="F292" s="341"/>
      <c r="G292" s="342"/>
    </row>
    <row r="293" spans="1:7" ht="22.5">
      <c r="A293" s="480"/>
      <c r="B293" s="380"/>
      <c r="C293" s="230" t="s">
        <v>299</v>
      </c>
      <c r="D293" s="339" t="s">
        <v>183</v>
      </c>
      <c r="E293" s="340"/>
      <c r="F293" s="341"/>
      <c r="G293" s="342"/>
    </row>
    <row r="294" spans="1:7">
      <c r="A294" s="480"/>
      <c r="B294" s="380"/>
      <c r="C294" s="230"/>
      <c r="D294" s="339"/>
      <c r="E294" s="340"/>
      <c r="F294" s="341"/>
      <c r="G294" s="342"/>
    </row>
    <row r="295" spans="1:7" ht="65.099999999999994" customHeight="1">
      <c r="A295" s="480" t="s">
        <v>628</v>
      </c>
      <c r="B295" s="380"/>
      <c r="C295" s="230" t="s">
        <v>853</v>
      </c>
      <c r="D295" s="82" t="s">
        <v>748</v>
      </c>
      <c r="E295" s="340">
        <v>122</v>
      </c>
      <c r="F295" s="341"/>
      <c r="G295" s="342"/>
    </row>
    <row r="296" spans="1:7">
      <c r="A296" s="480"/>
      <c r="B296" s="380"/>
      <c r="C296" s="230"/>
      <c r="D296" s="339"/>
      <c r="E296" s="340"/>
      <c r="F296" s="341"/>
      <c r="G296" s="342"/>
    </row>
    <row r="297" spans="1:7" ht="45">
      <c r="A297" s="479" t="s">
        <v>629</v>
      </c>
      <c r="B297" s="381"/>
      <c r="C297" s="230" t="s">
        <v>300</v>
      </c>
      <c r="D297" s="339" t="s">
        <v>14</v>
      </c>
      <c r="E297" s="340">
        <v>2</v>
      </c>
      <c r="F297" s="341"/>
      <c r="G297" s="342"/>
    </row>
    <row r="298" spans="1:7">
      <c r="A298" s="480"/>
      <c r="B298" s="380"/>
      <c r="C298" s="230"/>
      <c r="D298" s="339"/>
      <c r="E298" s="340"/>
      <c r="F298" s="341"/>
      <c r="G298" s="342"/>
    </row>
    <row r="299" spans="1:7">
      <c r="A299" s="480"/>
      <c r="B299" s="380"/>
      <c r="C299" s="230" t="s">
        <v>301</v>
      </c>
      <c r="D299" s="339" t="s">
        <v>183</v>
      </c>
      <c r="E299" s="340"/>
      <c r="F299" s="341"/>
      <c r="G299" s="342"/>
    </row>
    <row r="300" spans="1:7">
      <c r="A300" s="480"/>
      <c r="B300" s="380"/>
      <c r="C300" s="230"/>
      <c r="D300" s="339"/>
      <c r="E300" s="340"/>
      <c r="F300" s="341"/>
      <c r="G300" s="342"/>
    </row>
    <row r="301" spans="1:7">
      <c r="A301" s="479" t="s">
        <v>630</v>
      </c>
      <c r="B301" s="381"/>
      <c r="C301" s="230" t="s">
        <v>302</v>
      </c>
      <c r="D301" s="339" t="s">
        <v>12</v>
      </c>
      <c r="E301" s="340">
        <v>273</v>
      </c>
      <c r="F301" s="341"/>
      <c r="G301" s="342"/>
    </row>
    <row r="302" spans="1:7">
      <c r="A302" s="480"/>
      <c r="B302" s="380"/>
      <c r="C302" s="230"/>
      <c r="D302" s="339"/>
      <c r="E302" s="340"/>
      <c r="F302" s="341"/>
      <c r="G302" s="342"/>
    </row>
    <row r="303" spans="1:7">
      <c r="A303" s="479" t="s">
        <v>574</v>
      </c>
      <c r="B303" s="381"/>
      <c r="C303" s="229" t="s">
        <v>631</v>
      </c>
      <c r="D303" s="339" t="s">
        <v>180</v>
      </c>
      <c r="E303" s="340"/>
      <c r="F303" s="341"/>
      <c r="G303" s="342"/>
    </row>
    <row r="304" spans="1:7">
      <c r="A304" s="480"/>
      <c r="B304" s="380"/>
      <c r="C304" s="230"/>
      <c r="D304" s="339"/>
      <c r="E304" s="340"/>
      <c r="F304" s="341"/>
      <c r="G304" s="342"/>
    </row>
    <row r="305" spans="1:7">
      <c r="A305" s="480"/>
      <c r="B305" s="380"/>
      <c r="C305" s="229" t="s">
        <v>152</v>
      </c>
      <c r="D305" s="339" t="s">
        <v>181</v>
      </c>
      <c r="E305" s="340"/>
      <c r="F305" s="341"/>
      <c r="G305" s="342"/>
    </row>
    <row r="306" spans="1:7" ht="33.75">
      <c r="A306" s="480"/>
      <c r="B306" s="380"/>
      <c r="C306" s="230" t="s">
        <v>184</v>
      </c>
      <c r="D306" s="339"/>
      <c r="E306" s="340"/>
      <c r="F306" s="341"/>
      <c r="G306" s="342"/>
    </row>
    <row r="307" spans="1:7">
      <c r="A307" s="480"/>
      <c r="B307" s="380"/>
      <c r="C307" s="230"/>
      <c r="D307" s="339"/>
      <c r="E307" s="340"/>
      <c r="F307" s="341"/>
      <c r="G307" s="342"/>
    </row>
    <row r="308" spans="1:7">
      <c r="A308" s="480"/>
      <c r="B308" s="380"/>
      <c r="C308" s="229" t="s">
        <v>185</v>
      </c>
      <c r="D308" s="339" t="s">
        <v>182</v>
      </c>
      <c r="E308" s="340"/>
      <c r="F308" s="341"/>
      <c r="G308" s="342"/>
    </row>
    <row r="309" spans="1:7">
      <c r="A309" s="480"/>
      <c r="B309" s="380"/>
      <c r="C309" s="230" t="s">
        <v>303</v>
      </c>
      <c r="D309" s="339" t="s">
        <v>183</v>
      </c>
      <c r="E309" s="340"/>
      <c r="F309" s="341"/>
      <c r="G309" s="342"/>
    </row>
    <row r="310" spans="1:7" ht="78.75">
      <c r="A310" s="480"/>
      <c r="B310" s="380"/>
      <c r="C310" s="232" t="s">
        <v>850</v>
      </c>
      <c r="D310" s="339"/>
      <c r="E310" s="340"/>
      <c r="F310" s="341"/>
      <c r="G310" s="342"/>
    </row>
    <row r="311" spans="1:7">
      <c r="A311" s="480"/>
      <c r="B311" s="382"/>
      <c r="C311" s="230"/>
      <c r="D311" s="339"/>
      <c r="E311" s="340"/>
      <c r="F311" s="341"/>
      <c r="G311" s="342"/>
    </row>
    <row r="312" spans="1:7">
      <c r="A312" s="529" t="s">
        <v>24</v>
      </c>
      <c r="B312" s="530"/>
      <c r="C312" s="530"/>
      <c r="D312" s="530"/>
      <c r="E312" s="530"/>
      <c r="F312" s="531"/>
      <c r="G312" s="346"/>
    </row>
    <row r="313" spans="1:7">
      <c r="A313" s="532" t="s">
        <v>46</v>
      </c>
      <c r="B313" s="533"/>
      <c r="C313" s="533"/>
      <c r="D313" s="533"/>
      <c r="E313" s="533"/>
      <c r="F313" s="534"/>
      <c r="G313" s="347"/>
    </row>
    <row r="314" spans="1:7">
      <c r="A314" s="480"/>
      <c r="B314" s="379"/>
      <c r="C314" s="230" t="s">
        <v>123</v>
      </c>
      <c r="D314" s="339" t="s">
        <v>182</v>
      </c>
      <c r="E314" s="340"/>
      <c r="F314" s="341"/>
      <c r="G314" s="342"/>
    </row>
    <row r="315" spans="1:7">
      <c r="A315" s="480"/>
      <c r="B315" s="380"/>
      <c r="C315" s="230"/>
      <c r="D315" s="339"/>
      <c r="E315" s="340"/>
      <c r="F315" s="341"/>
      <c r="G315" s="342"/>
    </row>
    <row r="316" spans="1:7">
      <c r="A316" s="480"/>
      <c r="B316" s="380"/>
      <c r="C316" s="230" t="s">
        <v>304</v>
      </c>
      <c r="D316" s="339" t="s">
        <v>183</v>
      </c>
      <c r="E316" s="340"/>
      <c r="F316" s="341"/>
      <c r="G316" s="342"/>
    </row>
    <row r="317" spans="1:7">
      <c r="A317" s="480"/>
      <c r="B317" s="380"/>
      <c r="C317" s="230"/>
      <c r="D317" s="339"/>
      <c r="E317" s="340"/>
      <c r="F317" s="341"/>
      <c r="G317" s="342"/>
    </row>
    <row r="318" spans="1:7">
      <c r="A318" s="479" t="s">
        <v>632</v>
      </c>
      <c r="B318" s="381"/>
      <c r="C318" s="230" t="s">
        <v>305</v>
      </c>
      <c r="D318" s="339" t="s">
        <v>14</v>
      </c>
      <c r="E318" s="340">
        <v>32</v>
      </c>
      <c r="F318" s="341"/>
      <c r="G318" s="342"/>
    </row>
    <row r="319" spans="1:7">
      <c r="A319" s="480"/>
      <c r="B319" s="380"/>
      <c r="C319" s="230"/>
      <c r="D319" s="339"/>
      <c r="E319" s="340"/>
      <c r="F319" s="341"/>
      <c r="G319" s="342"/>
    </row>
    <row r="320" spans="1:7">
      <c r="A320" s="479" t="s">
        <v>575</v>
      </c>
      <c r="B320" s="381"/>
      <c r="C320" s="229" t="s">
        <v>633</v>
      </c>
      <c r="D320" s="339" t="s">
        <v>180</v>
      </c>
      <c r="E320" s="340"/>
      <c r="F320" s="341"/>
      <c r="G320" s="342"/>
    </row>
    <row r="321" spans="1:7">
      <c r="A321" s="480"/>
      <c r="B321" s="380"/>
      <c r="C321" s="230"/>
      <c r="D321" s="339"/>
      <c r="E321" s="340"/>
      <c r="F321" s="341"/>
      <c r="G321" s="342"/>
    </row>
    <row r="322" spans="1:7">
      <c r="A322" s="480"/>
      <c r="B322" s="380"/>
      <c r="C322" s="229" t="s">
        <v>306</v>
      </c>
      <c r="D322" s="339" t="s">
        <v>181</v>
      </c>
      <c r="E322" s="340"/>
      <c r="F322" s="341"/>
      <c r="G322" s="342"/>
    </row>
    <row r="323" spans="1:7">
      <c r="A323" s="480"/>
      <c r="B323" s="380"/>
      <c r="C323" s="230"/>
      <c r="D323" s="339"/>
      <c r="E323" s="340"/>
      <c r="F323" s="341"/>
      <c r="G323" s="342"/>
    </row>
    <row r="324" spans="1:7">
      <c r="A324" s="480"/>
      <c r="B324" s="380"/>
      <c r="C324" s="229" t="s">
        <v>185</v>
      </c>
      <c r="D324" s="339" t="s">
        <v>182</v>
      </c>
      <c r="E324" s="340"/>
      <c r="F324" s="341"/>
      <c r="G324" s="342"/>
    </row>
    <row r="325" spans="1:7" ht="33.75">
      <c r="A325" s="480"/>
      <c r="B325" s="380"/>
      <c r="C325" s="230" t="s">
        <v>184</v>
      </c>
      <c r="D325" s="339"/>
      <c r="E325" s="340"/>
      <c r="F325" s="341"/>
      <c r="G325" s="342"/>
    </row>
    <row r="326" spans="1:7">
      <c r="A326" s="480"/>
      <c r="B326" s="380"/>
      <c r="C326" s="230"/>
      <c r="D326" s="339"/>
      <c r="E326" s="340"/>
      <c r="F326" s="341"/>
      <c r="G326" s="342"/>
    </row>
    <row r="327" spans="1:7">
      <c r="A327" s="480"/>
      <c r="B327" s="380"/>
      <c r="C327" s="229" t="s">
        <v>307</v>
      </c>
      <c r="D327" s="339" t="s">
        <v>182</v>
      </c>
      <c r="E327" s="340"/>
      <c r="F327" s="341"/>
      <c r="G327" s="342"/>
    </row>
    <row r="328" spans="1:7">
      <c r="A328" s="480"/>
      <c r="B328" s="380"/>
      <c r="C328" s="230"/>
      <c r="D328" s="339"/>
      <c r="E328" s="340"/>
      <c r="F328" s="341"/>
      <c r="G328" s="342"/>
    </row>
    <row r="329" spans="1:7">
      <c r="A329" s="480"/>
      <c r="B329" s="380"/>
      <c r="C329" s="230" t="s">
        <v>308</v>
      </c>
      <c r="D329" s="339" t="s">
        <v>183</v>
      </c>
      <c r="E329" s="340"/>
      <c r="F329" s="341"/>
      <c r="G329" s="342"/>
    </row>
    <row r="330" spans="1:7">
      <c r="A330" s="480"/>
      <c r="B330" s="380"/>
      <c r="C330" s="230"/>
      <c r="D330" s="339"/>
      <c r="E330" s="340"/>
      <c r="F330" s="341"/>
      <c r="G330" s="342"/>
    </row>
    <row r="331" spans="1:7">
      <c r="A331" s="479" t="s">
        <v>634</v>
      </c>
      <c r="B331" s="381"/>
      <c r="C331" s="230" t="s">
        <v>309</v>
      </c>
      <c r="D331" s="339" t="s">
        <v>14</v>
      </c>
      <c r="E331" s="340">
        <v>19</v>
      </c>
      <c r="F331" s="341"/>
      <c r="G331" s="342"/>
    </row>
    <row r="332" spans="1:7">
      <c r="A332" s="480"/>
      <c r="B332" s="380"/>
      <c r="C332" s="230"/>
      <c r="D332" s="339"/>
      <c r="E332" s="340"/>
      <c r="F332" s="341"/>
      <c r="G332" s="342"/>
    </row>
    <row r="333" spans="1:7">
      <c r="A333" s="479" t="s">
        <v>635</v>
      </c>
      <c r="B333" s="381"/>
      <c r="C333" s="230" t="s">
        <v>310</v>
      </c>
      <c r="D333" s="339" t="s">
        <v>14</v>
      </c>
      <c r="E333" s="340">
        <v>5</v>
      </c>
      <c r="F333" s="341"/>
      <c r="G333" s="342"/>
    </row>
    <row r="334" spans="1:7">
      <c r="A334" s="480"/>
      <c r="B334" s="380"/>
      <c r="C334" s="230"/>
      <c r="D334" s="339"/>
      <c r="E334" s="340"/>
      <c r="F334" s="341"/>
      <c r="G334" s="342"/>
    </row>
    <row r="335" spans="1:7">
      <c r="A335" s="480"/>
      <c r="B335" s="380"/>
      <c r="C335" s="230" t="s">
        <v>311</v>
      </c>
      <c r="D335" s="339" t="s">
        <v>183</v>
      </c>
      <c r="E335" s="340"/>
      <c r="F335" s="341"/>
      <c r="G335" s="342"/>
    </row>
    <row r="336" spans="1:7">
      <c r="A336" s="480"/>
      <c r="B336" s="380"/>
      <c r="C336" s="230"/>
      <c r="D336" s="339"/>
      <c r="E336" s="340"/>
      <c r="F336" s="341"/>
      <c r="G336" s="342"/>
    </row>
    <row r="337" spans="1:7">
      <c r="A337" s="479" t="s">
        <v>636</v>
      </c>
      <c r="B337" s="381"/>
      <c r="C337" s="230" t="s">
        <v>310</v>
      </c>
      <c r="D337" s="339" t="s">
        <v>14</v>
      </c>
      <c r="E337" s="340">
        <v>2</v>
      </c>
      <c r="F337" s="341"/>
      <c r="G337" s="342"/>
    </row>
    <row r="338" spans="1:7">
      <c r="A338" s="480"/>
      <c r="B338" s="380"/>
      <c r="C338" s="230"/>
      <c r="D338" s="339"/>
      <c r="E338" s="340"/>
      <c r="F338" s="341"/>
      <c r="G338" s="342"/>
    </row>
    <row r="339" spans="1:7">
      <c r="A339" s="479" t="s">
        <v>637</v>
      </c>
      <c r="B339" s="381"/>
      <c r="C339" s="230" t="s">
        <v>312</v>
      </c>
      <c r="D339" s="339" t="s">
        <v>14</v>
      </c>
      <c r="E339" s="340">
        <v>3</v>
      </c>
      <c r="F339" s="341"/>
      <c r="G339" s="342"/>
    </row>
    <row r="340" spans="1:7">
      <c r="A340" s="480"/>
      <c r="B340" s="380"/>
      <c r="C340" s="230"/>
      <c r="D340" s="339"/>
      <c r="E340" s="340"/>
      <c r="F340" s="341"/>
      <c r="G340" s="342"/>
    </row>
    <row r="341" spans="1:7">
      <c r="A341" s="479" t="s">
        <v>638</v>
      </c>
      <c r="B341" s="381"/>
      <c r="C341" s="230" t="s">
        <v>313</v>
      </c>
      <c r="D341" s="339" t="s">
        <v>14</v>
      </c>
      <c r="E341" s="340">
        <v>1</v>
      </c>
      <c r="F341" s="341"/>
      <c r="G341" s="342"/>
    </row>
    <row r="342" spans="1:7">
      <c r="A342" s="480"/>
      <c r="B342" s="380"/>
      <c r="C342" s="230"/>
      <c r="D342" s="339"/>
      <c r="E342" s="340"/>
      <c r="F342" s="341"/>
      <c r="G342" s="342"/>
    </row>
    <row r="343" spans="1:7">
      <c r="A343" s="480"/>
      <c r="B343" s="380"/>
      <c r="C343" s="229" t="s">
        <v>314</v>
      </c>
      <c r="D343" s="339" t="s">
        <v>182</v>
      </c>
      <c r="E343" s="340"/>
      <c r="F343" s="341"/>
      <c r="G343" s="342"/>
    </row>
    <row r="344" spans="1:7">
      <c r="A344" s="480"/>
      <c r="B344" s="380"/>
      <c r="C344" s="230"/>
      <c r="D344" s="339"/>
      <c r="E344" s="340"/>
      <c r="F344" s="341"/>
      <c r="G344" s="342"/>
    </row>
    <row r="345" spans="1:7">
      <c r="A345" s="480"/>
      <c r="B345" s="380"/>
      <c r="C345" s="230" t="s">
        <v>315</v>
      </c>
      <c r="D345" s="339" t="s">
        <v>183</v>
      </c>
      <c r="E345" s="340"/>
      <c r="F345" s="341"/>
      <c r="G345" s="342"/>
    </row>
    <row r="346" spans="1:7">
      <c r="A346" s="480"/>
      <c r="B346" s="380"/>
      <c r="C346" s="230"/>
      <c r="D346" s="339"/>
      <c r="E346" s="340"/>
      <c r="F346" s="341"/>
      <c r="G346" s="342"/>
    </row>
    <row r="347" spans="1:7" ht="111" customHeight="1">
      <c r="A347" s="480"/>
      <c r="B347" s="380"/>
      <c r="C347" s="230" t="s">
        <v>316</v>
      </c>
      <c r="D347" s="339"/>
      <c r="E347" s="340"/>
      <c r="F347" s="341"/>
      <c r="G347" s="342"/>
    </row>
    <row r="348" spans="1:7">
      <c r="A348" s="480"/>
      <c r="B348" s="380"/>
      <c r="C348" s="230"/>
      <c r="D348" s="339"/>
      <c r="E348" s="340"/>
      <c r="F348" s="341"/>
      <c r="G348" s="342"/>
    </row>
    <row r="349" spans="1:7">
      <c r="A349" s="480"/>
      <c r="B349" s="380"/>
      <c r="C349" s="229" t="s">
        <v>317</v>
      </c>
      <c r="D349" s="339" t="s">
        <v>183</v>
      </c>
      <c r="E349" s="340"/>
      <c r="F349" s="341"/>
      <c r="G349" s="342"/>
    </row>
    <row r="350" spans="1:7">
      <c r="A350" s="480"/>
      <c r="B350" s="380"/>
      <c r="C350" s="230"/>
      <c r="D350" s="339"/>
      <c r="E350" s="340"/>
      <c r="F350" s="341"/>
      <c r="G350" s="342"/>
    </row>
    <row r="351" spans="1:7" ht="93.95" customHeight="1">
      <c r="A351" s="480"/>
      <c r="B351" s="380"/>
      <c r="C351" s="230" t="s">
        <v>318</v>
      </c>
      <c r="D351" s="339"/>
      <c r="E351" s="340"/>
      <c r="F351" s="341"/>
      <c r="G351" s="342"/>
    </row>
    <row r="352" spans="1:7">
      <c r="A352" s="480"/>
      <c r="B352" s="382"/>
      <c r="C352" s="230"/>
      <c r="D352" s="339"/>
      <c r="E352" s="340"/>
      <c r="F352" s="341"/>
      <c r="G352" s="342"/>
    </row>
    <row r="353" spans="1:7">
      <c r="A353" s="529" t="s">
        <v>24</v>
      </c>
      <c r="B353" s="530"/>
      <c r="C353" s="530"/>
      <c r="D353" s="530"/>
      <c r="E353" s="530"/>
      <c r="F353" s="531"/>
      <c r="G353" s="346"/>
    </row>
    <row r="354" spans="1:7">
      <c r="A354" s="532" t="s">
        <v>46</v>
      </c>
      <c r="B354" s="533"/>
      <c r="C354" s="533"/>
      <c r="D354" s="533"/>
      <c r="E354" s="533"/>
      <c r="F354" s="534"/>
      <c r="G354" s="347"/>
    </row>
    <row r="355" spans="1:7">
      <c r="A355" s="480"/>
      <c r="B355" s="379"/>
      <c r="C355" s="230" t="s">
        <v>319</v>
      </c>
      <c r="D355" s="339"/>
      <c r="E355" s="340"/>
      <c r="F355" s="341"/>
      <c r="G355" s="342"/>
    </row>
    <row r="356" spans="1:7" ht="69.95" customHeight="1">
      <c r="A356" s="480"/>
      <c r="B356" s="380"/>
      <c r="C356" s="230" t="s">
        <v>320</v>
      </c>
      <c r="D356" s="339"/>
      <c r="E356" s="340"/>
      <c r="F356" s="341"/>
      <c r="G356" s="342"/>
    </row>
    <row r="357" spans="1:7">
      <c r="A357" s="480"/>
      <c r="B357" s="380"/>
      <c r="C357" s="230"/>
      <c r="D357" s="339"/>
      <c r="E357" s="340"/>
      <c r="F357" s="341"/>
      <c r="G357" s="342"/>
    </row>
    <row r="358" spans="1:7">
      <c r="A358" s="480"/>
      <c r="B358" s="380"/>
      <c r="C358" s="229" t="s">
        <v>321</v>
      </c>
      <c r="D358" s="339" t="s">
        <v>183</v>
      </c>
      <c r="E358" s="340"/>
      <c r="F358" s="341"/>
      <c r="G358" s="342"/>
    </row>
    <row r="359" spans="1:7">
      <c r="A359" s="480"/>
      <c r="B359" s="380"/>
      <c r="C359" s="230"/>
      <c r="D359" s="339"/>
      <c r="E359" s="340"/>
      <c r="F359" s="341"/>
      <c r="G359" s="342"/>
    </row>
    <row r="360" spans="1:7" ht="22.5">
      <c r="A360" s="480"/>
      <c r="B360" s="380"/>
      <c r="C360" s="230" t="s">
        <v>322</v>
      </c>
      <c r="D360" s="339"/>
      <c r="E360" s="340"/>
      <c r="F360" s="341"/>
      <c r="G360" s="342"/>
    </row>
    <row r="361" spans="1:7">
      <c r="A361" s="480"/>
      <c r="B361" s="380"/>
      <c r="C361" s="230"/>
      <c r="D361" s="339"/>
      <c r="E361" s="340"/>
      <c r="F361" s="341"/>
      <c r="G361" s="342"/>
    </row>
    <row r="362" spans="1:7">
      <c r="A362" s="480"/>
      <c r="B362" s="380"/>
      <c r="C362" s="229" t="s">
        <v>323</v>
      </c>
      <c r="D362" s="339" t="s">
        <v>183</v>
      </c>
      <c r="E362" s="340"/>
      <c r="F362" s="341"/>
      <c r="G362" s="342"/>
    </row>
    <row r="363" spans="1:7">
      <c r="A363" s="480"/>
      <c r="B363" s="380"/>
      <c r="C363" s="230"/>
      <c r="D363" s="339"/>
      <c r="E363" s="340"/>
      <c r="F363" s="341"/>
      <c r="G363" s="342"/>
    </row>
    <row r="364" spans="1:7" ht="22.5">
      <c r="A364" s="480"/>
      <c r="B364" s="380"/>
      <c r="C364" s="230" t="s">
        <v>324</v>
      </c>
      <c r="D364" s="339"/>
      <c r="E364" s="340"/>
      <c r="F364" s="341"/>
      <c r="G364" s="342"/>
    </row>
    <row r="365" spans="1:7">
      <c r="A365" s="480"/>
      <c r="B365" s="380"/>
      <c r="C365" s="230"/>
      <c r="D365" s="339"/>
      <c r="E365" s="340"/>
      <c r="F365" s="341"/>
      <c r="G365" s="342"/>
    </row>
    <row r="366" spans="1:7">
      <c r="A366" s="480"/>
      <c r="B366" s="380"/>
      <c r="C366" s="229" t="s">
        <v>325</v>
      </c>
      <c r="D366" s="339" t="s">
        <v>183</v>
      </c>
      <c r="E366" s="340"/>
      <c r="F366" s="341"/>
      <c r="G366" s="342"/>
    </row>
    <row r="367" spans="1:7">
      <c r="A367" s="480"/>
      <c r="B367" s="380"/>
      <c r="C367" s="230"/>
      <c r="D367" s="339"/>
      <c r="E367" s="340"/>
      <c r="F367" s="341"/>
      <c r="G367" s="342"/>
    </row>
    <row r="368" spans="1:7" ht="22.5">
      <c r="A368" s="480"/>
      <c r="B368" s="380"/>
      <c r="C368" s="230" t="s">
        <v>326</v>
      </c>
      <c r="D368" s="339"/>
      <c r="E368" s="340"/>
      <c r="F368" s="341"/>
      <c r="G368" s="342"/>
    </row>
    <row r="369" spans="1:7">
      <c r="A369" s="480"/>
      <c r="B369" s="380"/>
      <c r="C369" s="230"/>
      <c r="D369" s="339"/>
      <c r="E369" s="340"/>
      <c r="F369" s="341"/>
      <c r="G369" s="342"/>
    </row>
    <row r="370" spans="1:7">
      <c r="A370" s="480"/>
      <c r="B370" s="380"/>
      <c r="C370" s="229" t="s">
        <v>327</v>
      </c>
      <c r="D370" s="339" t="s">
        <v>182</v>
      </c>
      <c r="E370" s="340"/>
      <c r="F370" s="341"/>
      <c r="G370" s="342"/>
    </row>
    <row r="371" spans="1:7">
      <c r="A371" s="480"/>
      <c r="B371" s="380"/>
      <c r="C371" s="229"/>
      <c r="D371" s="339"/>
      <c r="E371" s="340"/>
      <c r="F371" s="341"/>
      <c r="G371" s="342"/>
    </row>
    <row r="372" spans="1:7" ht="22.5">
      <c r="A372" s="480"/>
      <c r="B372" s="380"/>
      <c r="C372" s="230" t="s">
        <v>328</v>
      </c>
      <c r="D372" s="339" t="s">
        <v>183</v>
      </c>
      <c r="E372" s="340"/>
      <c r="F372" s="341"/>
      <c r="G372" s="342"/>
    </row>
    <row r="373" spans="1:7">
      <c r="A373" s="480"/>
      <c r="B373" s="380"/>
      <c r="C373" s="230"/>
      <c r="D373" s="339"/>
      <c r="E373" s="340"/>
      <c r="F373" s="341"/>
      <c r="G373" s="342"/>
    </row>
    <row r="374" spans="1:7">
      <c r="A374" s="479" t="s">
        <v>639</v>
      </c>
      <c r="B374" s="381"/>
      <c r="C374" s="230" t="s">
        <v>329</v>
      </c>
      <c r="D374" s="339" t="s">
        <v>14</v>
      </c>
      <c r="E374" s="340">
        <v>1</v>
      </c>
      <c r="F374" s="341"/>
      <c r="G374" s="342"/>
    </row>
    <row r="375" spans="1:7">
      <c r="A375" s="480"/>
      <c r="B375" s="380"/>
      <c r="C375" s="230"/>
      <c r="D375" s="339"/>
      <c r="E375" s="340"/>
      <c r="F375" s="341"/>
      <c r="G375" s="342"/>
    </row>
    <row r="376" spans="1:7">
      <c r="A376" s="480"/>
      <c r="B376" s="380"/>
      <c r="C376" s="229" t="s">
        <v>330</v>
      </c>
      <c r="D376" s="339" t="s">
        <v>182</v>
      </c>
      <c r="E376" s="340"/>
      <c r="F376" s="341"/>
      <c r="G376" s="342"/>
    </row>
    <row r="377" spans="1:7">
      <c r="A377" s="480"/>
      <c r="B377" s="380"/>
      <c r="C377" s="230"/>
      <c r="D377" s="339"/>
      <c r="E377" s="340"/>
      <c r="F377" s="341"/>
      <c r="G377" s="342"/>
    </row>
    <row r="378" spans="1:7" ht="22.5">
      <c r="A378" s="480"/>
      <c r="B378" s="380"/>
      <c r="C378" s="230" t="s">
        <v>331</v>
      </c>
      <c r="D378" s="339" t="s">
        <v>183</v>
      </c>
      <c r="E378" s="340"/>
      <c r="F378" s="341"/>
      <c r="G378" s="342"/>
    </row>
    <row r="379" spans="1:7">
      <c r="A379" s="479" t="s">
        <v>640</v>
      </c>
      <c r="B379" s="381"/>
      <c r="C379" s="230" t="s">
        <v>332</v>
      </c>
      <c r="D379" s="339" t="s">
        <v>14</v>
      </c>
      <c r="E379" s="340">
        <v>22</v>
      </c>
      <c r="F379" s="341"/>
      <c r="G379" s="342"/>
    </row>
    <row r="380" spans="1:7">
      <c r="A380" s="480"/>
      <c r="B380" s="380"/>
      <c r="C380" s="230"/>
      <c r="D380" s="339"/>
      <c r="E380" s="340"/>
      <c r="F380" s="341"/>
      <c r="G380" s="342"/>
    </row>
    <row r="381" spans="1:7">
      <c r="A381" s="479" t="s">
        <v>641</v>
      </c>
      <c r="B381" s="381"/>
      <c r="C381" s="230" t="s">
        <v>333</v>
      </c>
      <c r="D381" s="339" t="s">
        <v>14</v>
      </c>
      <c r="E381" s="340">
        <v>3</v>
      </c>
      <c r="F381" s="341"/>
      <c r="G381" s="342"/>
    </row>
    <row r="382" spans="1:7">
      <c r="A382" s="480"/>
      <c r="B382" s="380"/>
      <c r="C382" s="230"/>
      <c r="D382" s="339"/>
      <c r="E382" s="340"/>
      <c r="F382" s="341"/>
      <c r="G382" s="342"/>
    </row>
    <row r="383" spans="1:7">
      <c r="A383" s="479" t="s">
        <v>642</v>
      </c>
      <c r="B383" s="381"/>
      <c r="C383" s="230" t="s">
        <v>334</v>
      </c>
      <c r="D383" s="339" t="s">
        <v>14</v>
      </c>
      <c r="E383" s="340">
        <v>2</v>
      </c>
      <c r="F383" s="341"/>
      <c r="G383" s="342"/>
    </row>
    <row r="384" spans="1:7">
      <c r="A384" s="480"/>
      <c r="B384" s="380"/>
      <c r="C384" s="230"/>
      <c r="D384" s="339"/>
      <c r="E384" s="340"/>
      <c r="F384" s="341"/>
      <c r="G384" s="342"/>
    </row>
    <row r="385" spans="1:7">
      <c r="A385" s="479" t="s">
        <v>643</v>
      </c>
      <c r="B385" s="381"/>
      <c r="C385" s="230" t="s">
        <v>335</v>
      </c>
      <c r="D385" s="339" t="s">
        <v>14</v>
      </c>
      <c r="E385" s="340">
        <v>1</v>
      </c>
      <c r="F385" s="341"/>
      <c r="G385" s="342"/>
    </row>
    <row r="386" spans="1:7">
      <c r="A386" s="480"/>
      <c r="B386" s="380"/>
      <c r="C386" s="230"/>
      <c r="D386" s="339"/>
      <c r="E386" s="340"/>
      <c r="F386" s="341"/>
      <c r="G386" s="342"/>
    </row>
    <row r="387" spans="1:7">
      <c r="A387" s="479" t="s">
        <v>644</v>
      </c>
      <c r="B387" s="381"/>
      <c r="C387" s="230" t="s">
        <v>336</v>
      </c>
      <c r="D387" s="339" t="s">
        <v>14</v>
      </c>
      <c r="E387" s="340">
        <v>1</v>
      </c>
      <c r="F387" s="341"/>
      <c r="G387" s="342"/>
    </row>
    <row r="388" spans="1:7">
      <c r="A388" s="480"/>
      <c r="B388" s="380"/>
      <c r="C388" s="230"/>
      <c r="D388" s="339"/>
      <c r="E388" s="340"/>
      <c r="F388" s="341"/>
      <c r="G388" s="342"/>
    </row>
    <row r="389" spans="1:7">
      <c r="A389" s="479" t="s">
        <v>645</v>
      </c>
      <c r="B389" s="381"/>
      <c r="C389" s="230" t="s">
        <v>337</v>
      </c>
      <c r="D389" s="339" t="s">
        <v>14</v>
      </c>
      <c r="E389" s="340">
        <v>3</v>
      </c>
      <c r="F389" s="341"/>
      <c r="G389" s="342"/>
    </row>
    <row r="390" spans="1:7">
      <c r="A390" s="480"/>
      <c r="B390" s="380"/>
      <c r="C390" s="230"/>
      <c r="D390" s="339"/>
      <c r="E390" s="340"/>
      <c r="F390" s="341"/>
      <c r="G390" s="342"/>
    </row>
    <row r="391" spans="1:7">
      <c r="A391" s="479" t="s">
        <v>646</v>
      </c>
      <c r="B391" s="381"/>
      <c r="C391" s="230" t="s">
        <v>338</v>
      </c>
      <c r="D391" s="339" t="s">
        <v>14</v>
      </c>
      <c r="E391" s="340">
        <v>2</v>
      </c>
      <c r="F391" s="341"/>
      <c r="G391" s="342"/>
    </row>
    <row r="392" spans="1:7">
      <c r="A392" s="480"/>
      <c r="B392" s="380"/>
      <c r="C392" s="230"/>
      <c r="D392" s="339"/>
      <c r="E392" s="340"/>
      <c r="F392" s="341"/>
      <c r="G392" s="342"/>
    </row>
    <row r="393" spans="1:7">
      <c r="A393" s="479" t="s">
        <v>647</v>
      </c>
      <c r="B393" s="381"/>
      <c r="C393" s="230" t="s">
        <v>339</v>
      </c>
      <c r="D393" s="339" t="s">
        <v>14</v>
      </c>
      <c r="E393" s="340">
        <v>1</v>
      </c>
      <c r="F393" s="341"/>
      <c r="G393" s="342"/>
    </row>
    <row r="394" spans="1:7">
      <c r="A394" s="480"/>
      <c r="B394" s="380"/>
      <c r="C394" s="230"/>
      <c r="D394" s="339"/>
      <c r="E394" s="340"/>
      <c r="F394" s="341"/>
      <c r="G394" s="342"/>
    </row>
    <row r="395" spans="1:7">
      <c r="A395" s="479" t="s">
        <v>648</v>
      </c>
      <c r="B395" s="381"/>
      <c r="C395" s="230" t="s">
        <v>340</v>
      </c>
      <c r="D395" s="339" t="s">
        <v>14</v>
      </c>
      <c r="E395" s="340">
        <v>2</v>
      </c>
      <c r="F395" s="341"/>
      <c r="G395" s="342"/>
    </row>
    <row r="396" spans="1:7">
      <c r="A396" s="480"/>
      <c r="B396" s="380"/>
      <c r="C396" s="230"/>
      <c r="D396" s="339"/>
      <c r="E396" s="340"/>
      <c r="F396" s="341"/>
      <c r="G396" s="342"/>
    </row>
    <row r="397" spans="1:7">
      <c r="A397" s="479" t="s">
        <v>649</v>
      </c>
      <c r="B397" s="381"/>
      <c r="C397" s="230" t="s">
        <v>341</v>
      </c>
      <c r="D397" s="339" t="s">
        <v>14</v>
      </c>
      <c r="E397" s="340">
        <v>1</v>
      </c>
      <c r="F397" s="341"/>
      <c r="G397" s="342"/>
    </row>
    <row r="398" spans="1:7">
      <c r="A398" s="480"/>
      <c r="B398" s="380"/>
      <c r="C398" s="230"/>
      <c r="D398" s="339"/>
      <c r="E398" s="340"/>
      <c r="F398" s="341"/>
      <c r="G398" s="342"/>
    </row>
    <row r="399" spans="1:7">
      <c r="A399" s="479" t="s">
        <v>650</v>
      </c>
      <c r="B399" s="381"/>
      <c r="C399" s="230" t="s">
        <v>342</v>
      </c>
      <c r="D399" s="339" t="s">
        <v>14</v>
      </c>
      <c r="E399" s="340">
        <v>1</v>
      </c>
      <c r="F399" s="341"/>
      <c r="G399" s="342"/>
    </row>
    <row r="400" spans="1:7">
      <c r="A400" s="480"/>
      <c r="B400" s="380"/>
      <c r="C400" s="230"/>
      <c r="D400" s="339"/>
      <c r="E400" s="340"/>
      <c r="F400" s="341"/>
      <c r="G400" s="342"/>
    </row>
    <row r="401" spans="1:7">
      <c r="A401" s="479" t="s">
        <v>651</v>
      </c>
      <c r="B401" s="381"/>
      <c r="C401" s="230" t="s">
        <v>343</v>
      </c>
      <c r="D401" s="339" t="s">
        <v>14</v>
      </c>
      <c r="E401" s="340">
        <v>2</v>
      </c>
      <c r="F401" s="341"/>
      <c r="G401" s="342"/>
    </row>
    <row r="402" spans="1:7">
      <c r="A402" s="479"/>
      <c r="B402" s="384"/>
      <c r="C402" s="230"/>
      <c r="D402" s="339"/>
      <c r="E402" s="340"/>
      <c r="F402" s="341"/>
      <c r="G402" s="342"/>
    </row>
    <row r="403" spans="1:7">
      <c r="A403" s="529" t="s">
        <v>24</v>
      </c>
      <c r="B403" s="530"/>
      <c r="C403" s="530"/>
      <c r="D403" s="530"/>
      <c r="E403" s="530"/>
      <c r="F403" s="531"/>
      <c r="G403" s="346"/>
    </row>
    <row r="404" spans="1:7">
      <c r="A404" s="532" t="s">
        <v>46</v>
      </c>
      <c r="B404" s="533"/>
      <c r="C404" s="533"/>
      <c r="D404" s="533"/>
      <c r="E404" s="533"/>
      <c r="F404" s="534"/>
      <c r="G404" s="347"/>
    </row>
    <row r="405" spans="1:7">
      <c r="A405" s="479" t="s">
        <v>576</v>
      </c>
      <c r="B405" s="383"/>
      <c r="C405" s="229" t="s">
        <v>652</v>
      </c>
      <c r="D405" s="339" t="s">
        <v>180</v>
      </c>
      <c r="E405" s="340"/>
      <c r="F405" s="341"/>
      <c r="G405" s="342"/>
    </row>
    <row r="406" spans="1:7">
      <c r="A406" s="480"/>
      <c r="B406" s="380"/>
      <c r="C406" s="230"/>
      <c r="D406" s="339"/>
      <c r="E406" s="340"/>
      <c r="F406" s="341"/>
      <c r="G406" s="342"/>
    </row>
    <row r="407" spans="1:7">
      <c r="A407" s="480"/>
      <c r="B407" s="380"/>
      <c r="C407" s="229" t="s">
        <v>344</v>
      </c>
      <c r="D407" s="339" t="s">
        <v>181</v>
      </c>
      <c r="E407" s="340"/>
      <c r="F407" s="341"/>
      <c r="G407" s="342"/>
    </row>
    <row r="408" spans="1:7">
      <c r="A408" s="480"/>
      <c r="B408" s="380"/>
      <c r="C408" s="230"/>
      <c r="D408" s="339"/>
      <c r="E408" s="340"/>
      <c r="F408" s="341"/>
      <c r="G408" s="342"/>
    </row>
    <row r="409" spans="1:7" ht="33.75">
      <c r="A409" s="480"/>
      <c r="B409" s="380"/>
      <c r="C409" s="230" t="s">
        <v>184</v>
      </c>
      <c r="D409" s="339"/>
      <c r="E409" s="340"/>
      <c r="F409" s="341"/>
      <c r="G409" s="342"/>
    </row>
    <row r="410" spans="1:7">
      <c r="A410" s="480"/>
      <c r="B410" s="380"/>
      <c r="C410" s="230"/>
      <c r="D410" s="339"/>
      <c r="E410" s="340"/>
      <c r="F410" s="341"/>
      <c r="G410" s="342"/>
    </row>
    <row r="411" spans="1:7">
      <c r="A411" s="480"/>
      <c r="B411" s="380"/>
      <c r="C411" s="229" t="s">
        <v>185</v>
      </c>
      <c r="D411" s="339" t="s">
        <v>182</v>
      </c>
      <c r="E411" s="340"/>
      <c r="F411" s="341"/>
      <c r="G411" s="342"/>
    </row>
    <row r="412" spans="1:7">
      <c r="A412" s="339"/>
      <c r="B412" s="385"/>
      <c r="C412" s="230"/>
      <c r="D412" s="339"/>
      <c r="E412" s="340"/>
      <c r="F412" s="341"/>
      <c r="G412" s="342"/>
    </row>
    <row r="413" spans="1:7">
      <c r="A413" s="339"/>
      <c r="B413" s="385"/>
      <c r="C413" s="229" t="s">
        <v>345</v>
      </c>
      <c r="D413" s="339" t="s">
        <v>183</v>
      </c>
      <c r="E413" s="340"/>
      <c r="F413" s="341"/>
      <c r="G413" s="342"/>
    </row>
    <row r="414" spans="1:7">
      <c r="A414" s="339"/>
      <c r="B414" s="385"/>
      <c r="C414" s="230"/>
      <c r="D414" s="339"/>
      <c r="E414" s="340"/>
      <c r="F414" s="341"/>
      <c r="G414" s="342"/>
    </row>
    <row r="415" spans="1:7">
      <c r="A415" s="339"/>
      <c r="B415" s="385"/>
      <c r="C415" s="229" t="s">
        <v>346</v>
      </c>
      <c r="D415" s="339" t="s">
        <v>183</v>
      </c>
      <c r="E415" s="340"/>
      <c r="F415" s="341"/>
      <c r="G415" s="342"/>
    </row>
    <row r="416" spans="1:7">
      <c r="A416" s="339"/>
      <c r="B416" s="385"/>
      <c r="C416" s="230"/>
      <c r="D416" s="339"/>
      <c r="E416" s="340"/>
      <c r="F416" s="341"/>
      <c r="G416" s="342"/>
    </row>
    <row r="417" spans="1:7" ht="22.5">
      <c r="A417" s="339"/>
      <c r="B417" s="385"/>
      <c r="C417" s="230" t="s">
        <v>347</v>
      </c>
      <c r="D417" s="339"/>
      <c r="E417" s="340"/>
      <c r="F417" s="341"/>
      <c r="G417" s="342"/>
    </row>
    <row r="418" spans="1:7">
      <c r="A418" s="339"/>
      <c r="B418" s="385"/>
      <c r="C418" s="230"/>
      <c r="D418" s="339"/>
      <c r="E418" s="340"/>
      <c r="F418" s="341"/>
      <c r="G418" s="342"/>
    </row>
    <row r="419" spans="1:7">
      <c r="A419" s="339"/>
      <c r="B419" s="385"/>
      <c r="C419" s="229" t="s">
        <v>348</v>
      </c>
      <c r="D419" s="339" t="s">
        <v>183</v>
      </c>
      <c r="E419" s="340"/>
      <c r="F419" s="341"/>
      <c r="G419" s="342"/>
    </row>
    <row r="420" spans="1:7">
      <c r="A420" s="339"/>
      <c r="B420" s="385"/>
      <c r="C420" s="230"/>
      <c r="D420" s="339"/>
      <c r="E420" s="340"/>
      <c r="F420" s="341"/>
      <c r="G420" s="342"/>
    </row>
    <row r="421" spans="1:7" ht="122.1" customHeight="1">
      <c r="A421" s="339"/>
      <c r="B421" s="385"/>
      <c r="C421" s="230" t="s">
        <v>349</v>
      </c>
      <c r="D421" s="339"/>
      <c r="E421" s="340"/>
      <c r="F421" s="341"/>
      <c r="G421" s="342"/>
    </row>
    <row r="422" spans="1:7">
      <c r="A422" s="339"/>
      <c r="B422" s="385"/>
      <c r="C422" s="230"/>
      <c r="D422" s="339"/>
      <c r="E422" s="340"/>
      <c r="F422" s="341"/>
      <c r="G422" s="342"/>
    </row>
    <row r="423" spans="1:7">
      <c r="A423" s="339"/>
      <c r="B423" s="385"/>
      <c r="C423" s="230" t="s">
        <v>350</v>
      </c>
      <c r="D423" s="339" t="s">
        <v>183</v>
      </c>
      <c r="E423" s="340"/>
      <c r="F423" s="341"/>
      <c r="G423" s="342"/>
    </row>
    <row r="424" spans="1:7" ht="81.95" customHeight="1">
      <c r="A424" s="339"/>
      <c r="B424" s="385"/>
      <c r="C424" s="230" t="s">
        <v>351</v>
      </c>
      <c r="D424" s="339"/>
      <c r="E424" s="340"/>
      <c r="F424" s="341"/>
      <c r="G424" s="342"/>
    </row>
    <row r="425" spans="1:7">
      <c r="A425" s="339"/>
      <c r="B425" s="385"/>
      <c r="C425" s="230"/>
      <c r="D425" s="339"/>
      <c r="E425" s="340"/>
      <c r="F425" s="341"/>
      <c r="G425" s="342"/>
    </row>
    <row r="426" spans="1:7">
      <c r="A426" s="339"/>
      <c r="B426" s="385"/>
      <c r="C426" s="230" t="s">
        <v>352</v>
      </c>
      <c r="D426" s="339" t="s">
        <v>183</v>
      </c>
      <c r="E426" s="340"/>
      <c r="F426" s="341"/>
      <c r="G426" s="342"/>
    </row>
    <row r="427" spans="1:7" ht="108" customHeight="1">
      <c r="A427" s="480"/>
      <c r="B427" s="380"/>
      <c r="C427" s="230" t="s">
        <v>353</v>
      </c>
      <c r="D427" s="339"/>
      <c r="E427" s="340"/>
      <c r="F427" s="341"/>
      <c r="G427" s="342"/>
    </row>
    <row r="428" spans="1:7">
      <c r="A428" s="480"/>
      <c r="B428" s="380"/>
      <c r="C428" s="230"/>
      <c r="D428" s="339"/>
      <c r="E428" s="340"/>
      <c r="F428" s="341"/>
      <c r="G428" s="342"/>
    </row>
    <row r="429" spans="1:7">
      <c r="A429" s="480"/>
      <c r="B429" s="380"/>
      <c r="C429" s="230" t="s">
        <v>354</v>
      </c>
      <c r="D429" s="339" t="s">
        <v>183</v>
      </c>
      <c r="E429" s="340"/>
      <c r="F429" s="341"/>
      <c r="G429" s="342"/>
    </row>
    <row r="430" spans="1:7" ht="38.1" customHeight="1">
      <c r="A430" s="480"/>
      <c r="B430" s="380"/>
      <c r="C430" s="230" t="s">
        <v>355</v>
      </c>
      <c r="D430" s="339"/>
      <c r="E430" s="340"/>
      <c r="F430" s="341"/>
      <c r="G430" s="342"/>
    </row>
    <row r="431" spans="1:7">
      <c r="A431" s="480"/>
      <c r="B431" s="382"/>
      <c r="C431" s="230"/>
      <c r="D431" s="339"/>
      <c r="E431" s="340"/>
      <c r="F431" s="341"/>
      <c r="G431" s="342"/>
    </row>
    <row r="432" spans="1:7">
      <c r="A432" s="529" t="s">
        <v>24</v>
      </c>
      <c r="B432" s="530"/>
      <c r="C432" s="530"/>
      <c r="D432" s="530"/>
      <c r="E432" s="530"/>
      <c r="F432" s="531"/>
      <c r="G432" s="346"/>
    </row>
    <row r="433" spans="1:7">
      <c r="A433" s="532" t="s">
        <v>46</v>
      </c>
      <c r="B433" s="533"/>
      <c r="C433" s="533"/>
      <c r="D433" s="533"/>
      <c r="E433" s="533"/>
      <c r="F433" s="534"/>
      <c r="G433" s="347"/>
    </row>
    <row r="434" spans="1:7" ht="60.95" customHeight="1">
      <c r="A434" s="480"/>
      <c r="B434" s="379"/>
      <c r="C434" s="230" t="s">
        <v>356</v>
      </c>
      <c r="D434" s="339"/>
      <c r="E434" s="340"/>
      <c r="F434" s="341"/>
      <c r="G434" s="342"/>
    </row>
    <row r="435" spans="1:7">
      <c r="A435" s="480"/>
      <c r="B435" s="380"/>
      <c r="C435" s="230"/>
      <c r="D435" s="339"/>
      <c r="E435" s="340"/>
      <c r="F435" s="341"/>
      <c r="G435" s="342"/>
    </row>
    <row r="436" spans="1:7" ht="60" customHeight="1">
      <c r="A436" s="480"/>
      <c r="B436" s="380"/>
      <c r="C436" s="230" t="s">
        <v>357</v>
      </c>
      <c r="D436" s="339"/>
      <c r="E436" s="340"/>
      <c r="F436" s="341"/>
      <c r="G436" s="342"/>
    </row>
    <row r="437" spans="1:7">
      <c r="A437" s="480"/>
      <c r="B437" s="380"/>
      <c r="C437" s="230"/>
      <c r="D437" s="339"/>
      <c r="E437" s="340"/>
      <c r="F437" s="341"/>
      <c r="G437" s="342"/>
    </row>
    <row r="438" spans="1:7">
      <c r="A438" s="480"/>
      <c r="B438" s="380"/>
      <c r="C438" s="230" t="s">
        <v>358</v>
      </c>
      <c r="D438" s="339" t="s">
        <v>183</v>
      </c>
      <c r="E438" s="340"/>
      <c r="F438" s="341"/>
      <c r="G438" s="342"/>
    </row>
    <row r="439" spans="1:7" ht="36.950000000000003" customHeight="1">
      <c r="A439" s="480"/>
      <c r="B439" s="380"/>
      <c r="C439" s="230" t="s">
        <v>359</v>
      </c>
      <c r="D439" s="339"/>
      <c r="E439" s="340"/>
      <c r="F439" s="341"/>
      <c r="G439" s="342"/>
    </row>
    <row r="440" spans="1:7">
      <c r="A440" s="480"/>
      <c r="B440" s="380"/>
      <c r="C440" s="230"/>
      <c r="D440" s="339"/>
      <c r="E440" s="340"/>
      <c r="F440" s="341"/>
      <c r="G440" s="342"/>
    </row>
    <row r="441" spans="1:7">
      <c r="A441" s="480"/>
      <c r="B441" s="380"/>
      <c r="C441" s="229" t="s">
        <v>360</v>
      </c>
      <c r="D441" s="339" t="s">
        <v>183</v>
      </c>
      <c r="E441" s="340"/>
      <c r="F441" s="341"/>
      <c r="G441" s="342"/>
    </row>
    <row r="442" spans="1:7">
      <c r="A442" s="339"/>
      <c r="B442" s="385"/>
      <c r="C442" s="230"/>
      <c r="D442" s="339"/>
      <c r="E442" s="340"/>
      <c r="F442" s="341"/>
      <c r="G442" s="342"/>
    </row>
    <row r="443" spans="1:7" ht="22.5">
      <c r="A443" s="339"/>
      <c r="B443" s="385"/>
      <c r="C443" s="230" t="s">
        <v>361</v>
      </c>
      <c r="D443" s="339"/>
      <c r="E443" s="340"/>
      <c r="F443" s="341"/>
      <c r="G443" s="342"/>
    </row>
    <row r="444" spans="1:7">
      <c r="A444" s="339"/>
      <c r="B444" s="385"/>
      <c r="C444" s="230"/>
      <c r="D444" s="339"/>
      <c r="E444" s="340"/>
      <c r="F444" s="341"/>
      <c r="G444" s="342"/>
    </row>
    <row r="445" spans="1:7">
      <c r="A445" s="339"/>
      <c r="B445" s="385"/>
      <c r="C445" s="229" t="s">
        <v>362</v>
      </c>
      <c r="D445" s="339" t="s">
        <v>182</v>
      </c>
      <c r="E445" s="340"/>
      <c r="F445" s="341"/>
      <c r="G445" s="342"/>
    </row>
    <row r="446" spans="1:7">
      <c r="A446" s="339"/>
      <c r="B446" s="385"/>
      <c r="C446" s="230"/>
      <c r="D446" s="339"/>
      <c r="E446" s="340"/>
      <c r="F446" s="341"/>
      <c r="G446" s="342"/>
    </row>
    <row r="447" spans="1:7">
      <c r="A447" s="339"/>
      <c r="B447" s="385"/>
      <c r="C447" s="230" t="s">
        <v>363</v>
      </c>
      <c r="D447" s="339" t="s">
        <v>183</v>
      </c>
      <c r="E447" s="340"/>
      <c r="F447" s="341"/>
      <c r="G447" s="342"/>
    </row>
    <row r="448" spans="1:7">
      <c r="A448" s="339"/>
      <c r="B448" s="385"/>
      <c r="C448" s="230"/>
      <c r="D448" s="339"/>
      <c r="E448" s="340"/>
      <c r="F448" s="341"/>
      <c r="G448" s="342"/>
    </row>
    <row r="449" spans="1:7">
      <c r="A449" s="482" t="s">
        <v>653</v>
      </c>
      <c r="B449" s="386"/>
      <c r="C449" s="230" t="s">
        <v>364</v>
      </c>
      <c r="D449" s="82" t="s">
        <v>748</v>
      </c>
      <c r="E449" s="340">
        <v>131</v>
      </c>
      <c r="F449" s="341"/>
      <c r="G449" s="342"/>
    </row>
    <row r="450" spans="1:7">
      <c r="A450" s="339"/>
      <c r="B450" s="385"/>
      <c r="C450" s="230"/>
      <c r="D450" s="339"/>
      <c r="E450" s="340"/>
      <c r="F450" s="341"/>
      <c r="G450" s="342"/>
    </row>
    <row r="451" spans="1:7" ht="22.5">
      <c r="A451" s="339"/>
      <c r="B451" s="385"/>
      <c r="C451" s="230" t="s">
        <v>365</v>
      </c>
      <c r="D451" s="339"/>
      <c r="E451" s="340"/>
      <c r="F451" s="341"/>
      <c r="G451" s="342"/>
    </row>
    <row r="452" spans="1:7">
      <c r="A452" s="339"/>
      <c r="B452" s="385"/>
      <c r="C452" s="230"/>
      <c r="D452" s="339" t="s">
        <v>183</v>
      </c>
      <c r="E452" s="340"/>
      <c r="F452" s="341"/>
      <c r="G452" s="342"/>
    </row>
    <row r="453" spans="1:7">
      <c r="A453" s="482" t="s">
        <v>654</v>
      </c>
      <c r="B453" s="386"/>
      <c r="C453" s="230" t="s">
        <v>366</v>
      </c>
      <c r="D453" s="82" t="s">
        <v>748</v>
      </c>
      <c r="E453" s="340">
        <v>4</v>
      </c>
      <c r="F453" s="341"/>
      <c r="G453" s="342"/>
    </row>
    <row r="454" spans="1:7">
      <c r="A454" s="339"/>
      <c r="B454" s="385"/>
      <c r="C454" s="230"/>
      <c r="D454" s="339"/>
      <c r="E454" s="340"/>
      <c r="F454" s="341"/>
      <c r="G454" s="342"/>
    </row>
    <row r="455" spans="1:7">
      <c r="A455" s="339"/>
      <c r="B455" s="385"/>
      <c r="C455" s="229" t="s">
        <v>367</v>
      </c>
      <c r="D455" s="339" t="s">
        <v>182</v>
      </c>
      <c r="E455" s="340"/>
      <c r="F455" s="341"/>
      <c r="G455" s="342"/>
    </row>
    <row r="456" spans="1:7">
      <c r="A456" s="339"/>
      <c r="B456" s="385"/>
      <c r="C456" s="230"/>
      <c r="D456" s="339"/>
      <c r="E456" s="340"/>
      <c r="F456" s="341"/>
      <c r="G456" s="342"/>
    </row>
    <row r="457" spans="1:7">
      <c r="A457" s="339"/>
      <c r="B457" s="385"/>
      <c r="C457" s="230" t="s">
        <v>368</v>
      </c>
      <c r="D457" s="339" t="s">
        <v>183</v>
      </c>
      <c r="E457" s="340"/>
      <c r="F457" s="341"/>
      <c r="G457" s="342"/>
    </row>
    <row r="458" spans="1:7">
      <c r="A458" s="339"/>
      <c r="B458" s="385"/>
      <c r="C458" s="230"/>
      <c r="D458" s="339"/>
      <c r="E458" s="340"/>
      <c r="F458" s="341"/>
      <c r="G458" s="342"/>
    </row>
    <row r="459" spans="1:7">
      <c r="A459" s="482" t="s">
        <v>655</v>
      </c>
      <c r="B459" s="386"/>
      <c r="C459" s="230" t="s">
        <v>369</v>
      </c>
      <c r="D459" s="82" t="s">
        <v>748</v>
      </c>
      <c r="E459" s="340">
        <v>200</v>
      </c>
      <c r="F459" s="341"/>
      <c r="G459" s="342"/>
    </row>
    <row r="460" spans="1:7">
      <c r="A460" s="339"/>
      <c r="B460" s="385"/>
      <c r="C460" s="230"/>
      <c r="D460" s="339"/>
      <c r="E460" s="340"/>
      <c r="F460" s="341"/>
      <c r="G460" s="342"/>
    </row>
    <row r="461" spans="1:7">
      <c r="A461" s="482" t="s">
        <v>656</v>
      </c>
      <c r="B461" s="386"/>
      <c r="C461" s="230" t="s">
        <v>370</v>
      </c>
      <c r="D461" s="82" t="s">
        <v>748</v>
      </c>
      <c r="E461" s="340">
        <v>20</v>
      </c>
      <c r="F461" s="341"/>
      <c r="G461" s="342"/>
    </row>
    <row r="462" spans="1:7">
      <c r="A462" s="339"/>
      <c r="B462" s="385"/>
      <c r="C462" s="230"/>
      <c r="D462" s="339"/>
      <c r="E462" s="340"/>
      <c r="F462" s="341"/>
      <c r="G462" s="342"/>
    </row>
    <row r="463" spans="1:7">
      <c r="A463" s="339"/>
      <c r="B463" s="385"/>
      <c r="C463" s="230" t="s">
        <v>371</v>
      </c>
      <c r="D463" s="339" t="s">
        <v>183</v>
      </c>
      <c r="E463" s="340"/>
      <c r="F463" s="341"/>
      <c r="G463" s="342"/>
    </row>
    <row r="464" spans="1:7">
      <c r="A464" s="339"/>
      <c r="B464" s="385"/>
      <c r="C464" s="230"/>
      <c r="D464" s="339"/>
      <c r="E464" s="340"/>
      <c r="F464" s="341"/>
      <c r="G464" s="342"/>
    </row>
    <row r="465" spans="1:7">
      <c r="A465" s="482" t="s">
        <v>657</v>
      </c>
      <c r="B465" s="386"/>
      <c r="C465" s="230" t="s">
        <v>372</v>
      </c>
      <c r="D465" s="82" t="s">
        <v>748</v>
      </c>
      <c r="E465" s="340">
        <v>12</v>
      </c>
      <c r="F465" s="341"/>
      <c r="G465" s="342"/>
    </row>
    <row r="466" spans="1:7">
      <c r="A466" s="339"/>
      <c r="B466" s="385"/>
      <c r="C466" s="230"/>
      <c r="D466" s="339"/>
      <c r="E466" s="340"/>
      <c r="F466" s="341"/>
      <c r="G466" s="342"/>
    </row>
    <row r="467" spans="1:7">
      <c r="A467" s="339"/>
      <c r="B467" s="385"/>
      <c r="C467" s="229" t="s">
        <v>373</v>
      </c>
      <c r="D467" s="339" t="s">
        <v>181</v>
      </c>
      <c r="E467" s="340"/>
      <c r="F467" s="341"/>
      <c r="G467" s="342"/>
    </row>
    <row r="468" spans="1:7">
      <c r="A468" s="339"/>
      <c r="B468" s="385"/>
      <c r="C468" s="230"/>
      <c r="D468" s="339"/>
      <c r="E468" s="340"/>
      <c r="F468" s="341"/>
      <c r="G468" s="342"/>
    </row>
    <row r="469" spans="1:7" ht="22.5">
      <c r="A469" s="339"/>
      <c r="B469" s="385"/>
      <c r="C469" s="230" t="s">
        <v>374</v>
      </c>
      <c r="D469" s="339" t="s">
        <v>183</v>
      </c>
      <c r="E469" s="340"/>
      <c r="F469" s="341"/>
      <c r="G469" s="342"/>
    </row>
    <row r="470" spans="1:7">
      <c r="A470" s="339"/>
      <c r="B470" s="385"/>
      <c r="C470" s="230"/>
      <c r="D470" s="339"/>
      <c r="E470" s="340"/>
      <c r="F470" s="341"/>
      <c r="G470" s="342"/>
    </row>
    <row r="471" spans="1:7">
      <c r="A471" s="482" t="s">
        <v>658</v>
      </c>
      <c r="B471" s="386"/>
      <c r="C471" s="230" t="s">
        <v>375</v>
      </c>
      <c r="D471" s="82" t="s">
        <v>748</v>
      </c>
      <c r="E471" s="340">
        <v>3</v>
      </c>
      <c r="F471" s="341"/>
      <c r="G471" s="342"/>
    </row>
    <row r="472" spans="1:7">
      <c r="A472" s="479" t="s">
        <v>577</v>
      </c>
      <c r="B472" s="381"/>
      <c r="C472" s="229" t="s">
        <v>659</v>
      </c>
      <c r="D472" s="339" t="s">
        <v>180</v>
      </c>
      <c r="E472" s="340"/>
      <c r="F472" s="341"/>
      <c r="G472" s="342"/>
    </row>
    <row r="473" spans="1:7">
      <c r="A473" s="480"/>
      <c r="B473" s="380"/>
      <c r="C473" s="230"/>
      <c r="D473" s="339"/>
      <c r="E473" s="340"/>
      <c r="F473" s="341"/>
      <c r="G473" s="342"/>
    </row>
    <row r="474" spans="1:7">
      <c r="A474" s="480"/>
      <c r="B474" s="380"/>
      <c r="C474" s="229" t="s">
        <v>376</v>
      </c>
      <c r="D474" s="339" t="s">
        <v>181</v>
      </c>
      <c r="E474" s="340"/>
      <c r="F474" s="341"/>
      <c r="G474" s="342"/>
    </row>
    <row r="475" spans="1:7" ht="33.75">
      <c r="A475" s="480"/>
      <c r="B475" s="382"/>
      <c r="C475" s="230" t="s">
        <v>184</v>
      </c>
      <c r="D475" s="339"/>
      <c r="E475" s="340"/>
      <c r="F475" s="341"/>
      <c r="G475" s="342"/>
    </row>
    <row r="476" spans="1:7">
      <c r="A476" s="529" t="s">
        <v>24</v>
      </c>
      <c r="B476" s="530"/>
      <c r="C476" s="530"/>
      <c r="D476" s="530"/>
      <c r="E476" s="530"/>
      <c r="F476" s="531"/>
      <c r="G476" s="346"/>
    </row>
    <row r="477" spans="1:7">
      <c r="A477" s="532" t="s">
        <v>46</v>
      </c>
      <c r="B477" s="533"/>
      <c r="C477" s="533"/>
      <c r="D477" s="533"/>
      <c r="E477" s="533"/>
      <c r="F477" s="534"/>
      <c r="G477" s="347"/>
    </row>
    <row r="478" spans="1:7">
      <c r="A478" s="480"/>
      <c r="B478" s="379"/>
      <c r="C478" s="229" t="s">
        <v>185</v>
      </c>
      <c r="D478" s="339" t="s">
        <v>182</v>
      </c>
      <c r="E478" s="340"/>
      <c r="F478" s="341"/>
      <c r="G478" s="342"/>
    </row>
    <row r="479" spans="1:7">
      <c r="A479" s="480"/>
      <c r="B479" s="380"/>
      <c r="C479" s="230"/>
      <c r="D479" s="339"/>
      <c r="E479" s="340"/>
      <c r="F479" s="341"/>
      <c r="G479" s="342"/>
    </row>
    <row r="480" spans="1:7">
      <c r="A480" s="480"/>
      <c r="B480" s="380"/>
      <c r="C480" s="229" t="s">
        <v>295</v>
      </c>
      <c r="D480" s="339" t="s">
        <v>183</v>
      </c>
      <c r="E480" s="340"/>
      <c r="F480" s="341"/>
      <c r="G480" s="342"/>
    </row>
    <row r="481" spans="1:7" ht="67.5">
      <c r="A481" s="480"/>
      <c r="B481" s="380"/>
      <c r="C481" s="230" t="s">
        <v>377</v>
      </c>
      <c r="D481" s="339"/>
      <c r="E481" s="340"/>
      <c r="F481" s="341"/>
      <c r="G481" s="342"/>
    </row>
    <row r="482" spans="1:7">
      <c r="A482" s="480"/>
      <c r="B482" s="380"/>
      <c r="C482" s="230"/>
      <c r="D482" s="339"/>
      <c r="E482" s="340"/>
      <c r="F482" s="341"/>
      <c r="G482" s="342"/>
    </row>
    <row r="483" spans="1:7">
      <c r="A483" s="480"/>
      <c r="B483" s="380"/>
      <c r="C483" s="229" t="s">
        <v>378</v>
      </c>
      <c r="D483" s="339" t="s">
        <v>182</v>
      </c>
      <c r="E483" s="340"/>
      <c r="F483" s="341"/>
      <c r="G483" s="342"/>
    </row>
    <row r="484" spans="1:7" ht="22.5">
      <c r="A484" s="480"/>
      <c r="B484" s="380"/>
      <c r="C484" s="230" t="s">
        <v>379</v>
      </c>
      <c r="D484" s="339" t="s">
        <v>183</v>
      </c>
      <c r="E484" s="340"/>
      <c r="F484" s="341"/>
      <c r="G484" s="342"/>
    </row>
    <row r="485" spans="1:7">
      <c r="A485" s="339"/>
      <c r="B485" s="385"/>
      <c r="C485" s="230"/>
      <c r="D485" s="339"/>
      <c r="E485" s="340"/>
      <c r="F485" s="341"/>
      <c r="G485" s="342"/>
    </row>
    <row r="486" spans="1:7">
      <c r="A486" s="482" t="s">
        <v>660</v>
      </c>
      <c r="B486" s="386"/>
      <c r="C486" s="230" t="s">
        <v>380</v>
      </c>
      <c r="D486" s="82" t="s">
        <v>748</v>
      </c>
      <c r="E486" s="340">
        <v>11</v>
      </c>
      <c r="F486" s="341"/>
      <c r="G486" s="342"/>
    </row>
    <row r="487" spans="1:7">
      <c r="A487" s="339"/>
      <c r="B487" s="385"/>
      <c r="C487" s="230"/>
      <c r="D487" s="339"/>
      <c r="E487" s="340"/>
      <c r="F487" s="341"/>
      <c r="G487" s="342"/>
    </row>
    <row r="488" spans="1:7">
      <c r="A488" s="482" t="s">
        <v>578</v>
      </c>
      <c r="B488" s="386"/>
      <c r="C488" s="229" t="s">
        <v>661</v>
      </c>
      <c r="D488" s="339" t="s">
        <v>180</v>
      </c>
      <c r="E488" s="340"/>
      <c r="F488" s="341"/>
      <c r="G488" s="342"/>
    </row>
    <row r="489" spans="1:7">
      <c r="A489" s="339"/>
      <c r="B489" s="385"/>
      <c r="C489" s="230"/>
      <c r="D489" s="339"/>
      <c r="E489" s="340"/>
      <c r="F489" s="341"/>
      <c r="G489" s="342"/>
    </row>
    <row r="490" spans="1:7">
      <c r="A490" s="339"/>
      <c r="B490" s="385"/>
      <c r="C490" s="229" t="s">
        <v>381</v>
      </c>
      <c r="D490" s="339" t="s">
        <v>181</v>
      </c>
      <c r="E490" s="340"/>
      <c r="F490" s="341"/>
      <c r="G490" s="342"/>
    </row>
    <row r="491" spans="1:7">
      <c r="A491" s="339"/>
      <c r="B491" s="385"/>
      <c r="C491" s="230"/>
      <c r="D491" s="339"/>
      <c r="E491" s="340"/>
      <c r="F491" s="341"/>
      <c r="G491" s="342"/>
    </row>
    <row r="492" spans="1:7" ht="33.75">
      <c r="A492" s="339"/>
      <c r="B492" s="385"/>
      <c r="C492" s="230" t="s">
        <v>184</v>
      </c>
      <c r="D492" s="339"/>
      <c r="E492" s="340"/>
      <c r="F492" s="341"/>
      <c r="G492" s="342"/>
    </row>
    <row r="493" spans="1:7">
      <c r="A493" s="339"/>
      <c r="B493" s="385"/>
      <c r="C493" s="230"/>
      <c r="D493" s="339"/>
      <c r="E493" s="340"/>
      <c r="F493" s="341"/>
      <c r="G493" s="342"/>
    </row>
    <row r="494" spans="1:7">
      <c r="A494" s="339"/>
      <c r="B494" s="385"/>
      <c r="C494" s="229" t="s">
        <v>185</v>
      </c>
      <c r="D494" s="339" t="s">
        <v>182</v>
      </c>
      <c r="E494" s="340"/>
      <c r="F494" s="341"/>
      <c r="G494" s="342"/>
    </row>
    <row r="495" spans="1:7">
      <c r="A495" s="339"/>
      <c r="B495" s="385"/>
      <c r="C495" s="230"/>
      <c r="D495" s="339"/>
      <c r="E495" s="340"/>
      <c r="F495" s="341"/>
      <c r="G495" s="342"/>
    </row>
    <row r="496" spans="1:7">
      <c r="A496" s="339"/>
      <c r="B496" s="385"/>
      <c r="C496" s="229" t="s">
        <v>382</v>
      </c>
      <c r="D496" s="339" t="s">
        <v>183</v>
      </c>
      <c r="E496" s="340"/>
      <c r="F496" s="341"/>
      <c r="G496" s="342"/>
    </row>
    <row r="497" spans="1:7">
      <c r="A497" s="339"/>
      <c r="B497" s="385"/>
      <c r="C497" s="230"/>
      <c r="D497" s="339"/>
      <c r="E497" s="340"/>
      <c r="F497" s="341"/>
      <c r="G497" s="342"/>
    </row>
    <row r="498" spans="1:7" ht="59.1" customHeight="1">
      <c r="A498" s="339"/>
      <c r="B498" s="385"/>
      <c r="C498" s="230" t="s">
        <v>383</v>
      </c>
      <c r="D498" s="339"/>
      <c r="E498" s="340"/>
      <c r="F498" s="341"/>
      <c r="G498" s="342"/>
    </row>
    <row r="499" spans="1:7">
      <c r="A499" s="480"/>
      <c r="B499" s="380"/>
      <c r="C499" s="230"/>
      <c r="D499" s="339"/>
      <c r="E499" s="340"/>
      <c r="F499" s="341"/>
      <c r="G499" s="342"/>
    </row>
    <row r="500" spans="1:7" ht="33.75">
      <c r="A500" s="480"/>
      <c r="B500" s="380"/>
      <c r="C500" s="230" t="s">
        <v>384</v>
      </c>
      <c r="D500" s="339"/>
      <c r="E500" s="340"/>
      <c r="F500" s="341"/>
      <c r="G500" s="342"/>
    </row>
    <row r="501" spans="1:7">
      <c r="A501" s="480"/>
      <c r="B501" s="380"/>
      <c r="C501" s="230"/>
      <c r="D501" s="339"/>
      <c r="E501" s="340"/>
      <c r="F501" s="341"/>
      <c r="G501" s="342"/>
    </row>
    <row r="502" spans="1:7" ht="36" customHeight="1">
      <c r="A502" s="480"/>
      <c r="B502" s="380"/>
      <c r="C502" s="230" t="s">
        <v>385</v>
      </c>
      <c r="D502" s="339"/>
      <c r="E502" s="340"/>
      <c r="F502" s="341"/>
      <c r="G502" s="342"/>
    </row>
    <row r="503" spans="1:7">
      <c r="A503" s="480"/>
      <c r="B503" s="380"/>
      <c r="C503" s="230"/>
      <c r="D503" s="339"/>
      <c r="E503" s="340"/>
      <c r="F503" s="341"/>
      <c r="G503" s="342"/>
    </row>
    <row r="504" spans="1:7">
      <c r="A504" s="480"/>
      <c r="B504" s="380"/>
      <c r="C504" s="229" t="s">
        <v>386</v>
      </c>
      <c r="D504" s="339" t="s">
        <v>182</v>
      </c>
      <c r="E504" s="340"/>
      <c r="F504" s="341"/>
      <c r="G504" s="342"/>
    </row>
    <row r="505" spans="1:7" ht="45.95" customHeight="1">
      <c r="A505" s="479" t="s">
        <v>662</v>
      </c>
      <c r="B505" s="381"/>
      <c r="C505" s="230" t="s">
        <v>387</v>
      </c>
      <c r="D505" s="339" t="s">
        <v>1</v>
      </c>
      <c r="E505" s="340">
        <v>1</v>
      </c>
      <c r="F505" s="341"/>
      <c r="G505" s="342"/>
    </row>
    <row r="506" spans="1:7">
      <c r="A506" s="480"/>
      <c r="B506" s="380"/>
      <c r="C506" s="230"/>
      <c r="D506" s="339"/>
      <c r="E506" s="340"/>
      <c r="F506" s="341"/>
      <c r="G506" s="342"/>
    </row>
    <row r="507" spans="1:7" ht="45.95" customHeight="1">
      <c r="A507" s="479" t="s">
        <v>663</v>
      </c>
      <c r="B507" s="381"/>
      <c r="C507" s="230" t="s">
        <v>388</v>
      </c>
      <c r="D507" s="339" t="s">
        <v>1</v>
      </c>
      <c r="E507" s="340">
        <v>1</v>
      </c>
      <c r="F507" s="341"/>
      <c r="G507" s="342"/>
    </row>
    <row r="508" spans="1:7" ht="45" customHeight="1">
      <c r="A508" s="479" t="s">
        <v>664</v>
      </c>
      <c r="B508" s="381"/>
      <c r="C508" s="230" t="s">
        <v>389</v>
      </c>
      <c r="D508" s="339" t="s">
        <v>1</v>
      </c>
      <c r="E508" s="340">
        <v>1</v>
      </c>
      <c r="F508" s="341"/>
      <c r="G508" s="342"/>
    </row>
    <row r="509" spans="1:7">
      <c r="A509" s="480"/>
      <c r="B509" s="382"/>
      <c r="C509" s="230"/>
      <c r="D509" s="339"/>
      <c r="E509" s="340"/>
      <c r="F509" s="341"/>
      <c r="G509" s="342"/>
    </row>
    <row r="510" spans="1:7">
      <c r="A510" s="529" t="s">
        <v>24</v>
      </c>
      <c r="B510" s="530"/>
      <c r="C510" s="530"/>
      <c r="D510" s="530"/>
      <c r="E510" s="530"/>
      <c r="F510" s="531"/>
      <c r="G510" s="346"/>
    </row>
    <row r="511" spans="1:7">
      <c r="A511" s="532" t="s">
        <v>46</v>
      </c>
      <c r="B511" s="533"/>
      <c r="C511" s="533"/>
      <c r="D511" s="533"/>
      <c r="E511" s="533"/>
      <c r="F511" s="534"/>
      <c r="G511" s="347"/>
    </row>
    <row r="512" spans="1:7">
      <c r="A512" s="480"/>
      <c r="B512" s="379"/>
      <c r="C512" s="229" t="s">
        <v>390</v>
      </c>
      <c r="D512" s="339" t="s">
        <v>181</v>
      </c>
      <c r="E512" s="340"/>
      <c r="F512" s="341"/>
      <c r="G512" s="342"/>
    </row>
    <row r="513" spans="1:7">
      <c r="A513" s="480"/>
      <c r="B513" s="380"/>
      <c r="C513" s="230"/>
      <c r="D513" s="339"/>
      <c r="E513" s="340"/>
      <c r="F513" s="341"/>
      <c r="G513" s="342"/>
    </row>
    <row r="514" spans="1:7">
      <c r="A514" s="480"/>
      <c r="B514" s="380"/>
      <c r="C514" s="230" t="s">
        <v>391</v>
      </c>
      <c r="D514" s="339" t="s">
        <v>183</v>
      </c>
      <c r="E514" s="340"/>
      <c r="F514" s="341"/>
      <c r="G514" s="342"/>
    </row>
    <row r="515" spans="1:7">
      <c r="A515" s="339"/>
      <c r="B515" s="385"/>
      <c r="C515" s="230"/>
      <c r="D515" s="339"/>
      <c r="E515" s="340"/>
      <c r="F515" s="341"/>
      <c r="G515" s="342"/>
    </row>
    <row r="516" spans="1:7" ht="22.5">
      <c r="A516" s="482" t="s">
        <v>665</v>
      </c>
      <c r="B516" s="386"/>
      <c r="C516" s="230" t="s">
        <v>392</v>
      </c>
      <c r="D516" s="339" t="s">
        <v>12</v>
      </c>
      <c r="E516" s="340">
        <v>44</v>
      </c>
      <c r="F516" s="341"/>
      <c r="G516" s="342"/>
    </row>
    <row r="517" spans="1:7">
      <c r="A517" s="339"/>
      <c r="B517" s="385"/>
      <c r="C517" s="230"/>
      <c r="D517" s="339"/>
      <c r="E517" s="340"/>
      <c r="F517" s="341"/>
      <c r="G517" s="342"/>
    </row>
    <row r="518" spans="1:7">
      <c r="A518" s="482" t="s">
        <v>666</v>
      </c>
      <c r="B518" s="386"/>
      <c r="C518" s="230" t="s">
        <v>393</v>
      </c>
      <c r="D518" s="339" t="s">
        <v>14</v>
      </c>
      <c r="E518" s="340">
        <v>6</v>
      </c>
      <c r="F518" s="341"/>
      <c r="G518" s="342"/>
    </row>
    <row r="519" spans="1:7">
      <c r="A519" s="339"/>
      <c r="B519" s="385"/>
      <c r="C519" s="230"/>
      <c r="D519" s="339"/>
      <c r="E519" s="340"/>
      <c r="F519" s="341"/>
      <c r="G519" s="342"/>
    </row>
    <row r="520" spans="1:7">
      <c r="A520" s="482" t="s">
        <v>667</v>
      </c>
      <c r="B520" s="386"/>
      <c r="C520" s="230" t="s">
        <v>394</v>
      </c>
      <c r="D520" s="339" t="s">
        <v>14</v>
      </c>
      <c r="E520" s="340">
        <v>6</v>
      </c>
      <c r="F520" s="341"/>
      <c r="G520" s="342"/>
    </row>
    <row r="521" spans="1:7">
      <c r="A521" s="339"/>
      <c r="B521" s="385"/>
      <c r="C521" s="230"/>
      <c r="D521" s="339"/>
      <c r="E521" s="340"/>
      <c r="F521" s="341"/>
      <c r="G521" s="342"/>
    </row>
    <row r="522" spans="1:7">
      <c r="A522" s="482" t="s">
        <v>668</v>
      </c>
      <c r="B522" s="386"/>
      <c r="C522" s="230" t="s">
        <v>395</v>
      </c>
      <c r="D522" s="339" t="s">
        <v>12</v>
      </c>
      <c r="E522" s="340">
        <v>29</v>
      </c>
      <c r="F522" s="341"/>
      <c r="G522" s="342"/>
    </row>
    <row r="523" spans="1:7">
      <c r="A523" s="339"/>
      <c r="B523" s="385"/>
      <c r="C523" s="230"/>
      <c r="D523" s="339"/>
      <c r="E523" s="340"/>
      <c r="F523" s="341"/>
      <c r="G523" s="342"/>
    </row>
    <row r="524" spans="1:7">
      <c r="A524" s="482" t="s">
        <v>669</v>
      </c>
      <c r="B524" s="386"/>
      <c r="C524" s="230" t="s">
        <v>396</v>
      </c>
      <c r="D524" s="339" t="s">
        <v>14</v>
      </c>
      <c r="E524" s="340">
        <v>6</v>
      </c>
      <c r="F524" s="341"/>
      <c r="G524" s="342"/>
    </row>
    <row r="525" spans="1:7">
      <c r="A525" s="339"/>
      <c r="B525" s="385"/>
      <c r="C525" s="230"/>
      <c r="D525" s="339"/>
      <c r="E525" s="340"/>
      <c r="F525" s="341"/>
      <c r="G525" s="342"/>
    </row>
    <row r="526" spans="1:7">
      <c r="A526" s="482" t="s">
        <v>670</v>
      </c>
      <c r="B526" s="386"/>
      <c r="C526" s="230" t="s">
        <v>397</v>
      </c>
      <c r="D526" s="339" t="s">
        <v>14</v>
      </c>
      <c r="E526" s="340">
        <v>6</v>
      </c>
      <c r="F526" s="341"/>
      <c r="G526" s="342"/>
    </row>
    <row r="527" spans="1:7">
      <c r="A527" s="339"/>
      <c r="B527" s="385"/>
      <c r="C527" s="230"/>
      <c r="D527" s="339"/>
      <c r="E527" s="340"/>
      <c r="F527" s="341"/>
      <c r="G527" s="342"/>
    </row>
    <row r="528" spans="1:7">
      <c r="A528" s="482" t="s">
        <v>671</v>
      </c>
      <c r="B528" s="386"/>
      <c r="C528" s="230" t="s">
        <v>398</v>
      </c>
      <c r="D528" s="339" t="s">
        <v>14</v>
      </c>
      <c r="E528" s="340">
        <v>6</v>
      </c>
      <c r="F528" s="341"/>
      <c r="G528" s="342"/>
    </row>
    <row r="529" spans="1:7">
      <c r="A529" s="339"/>
      <c r="B529" s="385"/>
      <c r="C529" s="230"/>
      <c r="D529" s="339"/>
      <c r="E529" s="340"/>
      <c r="F529" s="341"/>
      <c r="G529" s="342"/>
    </row>
    <row r="530" spans="1:7">
      <c r="A530" s="339"/>
      <c r="B530" s="385"/>
      <c r="C530" s="229" t="s">
        <v>399</v>
      </c>
      <c r="D530" s="339" t="s">
        <v>182</v>
      </c>
      <c r="E530" s="340"/>
      <c r="F530" s="341"/>
      <c r="G530" s="342"/>
    </row>
    <row r="531" spans="1:7">
      <c r="A531" s="339"/>
      <c r="B531" s="385"/>
      <c r="C531" s="230"/>
      <c r="D531" s="339"/>
      <c r="E531" s="340"/>
      <c r="F531" s="341"/>
      <c r="G531" s="342"/>
    </row>
    <row r="532" spans="1:7">
      <c r="A532" s="339"/>
      <c r="B532" s="385"/>
      <c r="C532" s="230" t="s">
        <v>400</v>
      </c>
      <c r="D532" s="339" t="s">
        <v>183</v>
      </c>
      <c r="E532" s="340"/>
      <c r="F532" s="341"/>
      <c r="G532" s="342"/>
    </row>
    <row r="533" spans="1:7">
      <c r="A533" s="339"/>
      <c r="B533" s="385"/>
      <c r="C533" s="230"/>
      <c r="D533" s="339"/>
      <c r="E533" s="340"/>
      <c r="F533" s="341"/>
      <c r="G533" s="342"/>
    </row>
    <row r="534" spans="1:7" ht="44.1" customHeight="1">
      <c r="A534" s="482" t="s">
        <v>672</v>
      </c>
      <c r="B534" s="386"/>
      <c r="C534" s="230" t="s">
        <v>401</v>
      </c>
      <c r="D534" s="339" t="s">
        <v>14</v>
      </c>
      <c r="E534" s="340">
        <v>15</v>
      </c>
      <c r="F534" s="341"/>
      <c r="G534" s="342"/>
    </row>
    <row r="535" spans="1:7">
      <c r="A535" s="339"/>
      <c r="B535" s="385"/>
      <c r="C535" s="230"/>
      <c r="D535" s="339"/>
      <c r="E535" s="340"/>
      <c r="F535" s="341"/>
      <c r="G535" s="342"/>
    </row>
    <row r="536" spans="1:7" ht="50.1" customHeight="1">
      <c r="A536" s="482" t="s">
        <v>673</v>
      </c>
      <c r="B536" s="386"/>
      <c r="C536" s="230" t="s">
        <v>402</v>
      </c>
      <c r="D536" s="339" t="s">
        <v>14</v>
      </c>
      <c r="E536" s="340">
        <v>1</v>
      </c>
      <c r="F536" s="341"/>
      <c r="G536" s="342"/>
    </row>
    <row r="537" spans="1:7">
      <c r="A537" s="339"/>
      <c r="B537" s="385"/>
      <c r="C537" s="230"/>
      <c r="D537" s="339"/>
      <c r="E537" s="340"/>
      <c r="F537" s="341"/>
      <c r="G537" s="342"/>
    </row>
    <row r="538" spans="1:7" ht="38.1" customHeight="1">
      <c r="A538" s="482" t="s">
        <v>674</v>
      </c>
      <c r="B538" s="386"/>
      <c r="C538" s="230" t="s">
        <v>403</v>
      </c>
      <c r="D538" s="339" t="s">
        <v>14</v>
      </c>
      <c r="E538" s="340">
        <v>19</v>
      </c>
      <c r="F538" s="341"/>
      <c r="G538" s="342"/>
    </row>
    <row r="539" spans="1:7">
      <c r="A539" s="339"/>
      <c r="B539" s="385"/>
      <c r="C539" s="230"/>
      <c r="D539" s="339"/>
      <c r="E539" s="340"/>
      <c r="F539" s="341"/>
      <c r="G539" s="342"/>
    </row>
    <row r="540" spans="1:7" ht="38.1" customHeight="1">
      <c r="A540" s="482" t="s">
        <v>675</v>
      </c>
      <c r="B540" s="386"/>
      <c r="C540" s="230" t="s">
        <v>404</v>
      </c>
      <c r="D540" s="339" t="s">
        <v>14</v>
      </c>
      <c r="E540" s="340">
        <v>1</v>
      </c>
      <c r="F540" s="341"/>
      <c r="G540" s="342"/>
    </row>
    <row r="541" spans="1:7">
      <c r="A541" s="339"/>
      <c r="B541" s="385"/>
      <c r="C541" s="230"/>
      <c r="D541" s="339"/>
      <c r="E541" s="340"/>
      <c r="F541" s="341"/>
      <c r="G541" s="342"/>
    </row>
    <row r="542" spans="1:7" ht="35.1" customHeight="1">
      <c r="A542" s="482" t="s">
        <v>676</v>
      </c>
      <c r="B542" s="386"/>
      <c r="C542" s="230" t="s">
        <v>405</v>
      </c>
      <c r="D542" s="339" t="s">
        <v>14</v>
      </c>
      <c r="E542" s="340">
        <v>5</v>
      </c>
      <c r="F542" s="341"/>
      <c r="G542" s="342"/>
    </row>
    <row r="543" spans="1:7">
      <c r="A543" s="339"/>
      <c r="B543" s="385"/>
      <c r="C543" s="230"/>
      <c r="D543" s="339"/>
      <c r="E543" s="340"/>
      <c r="F543" s="341"/>
      <c r="G543" s="342"/>
    </row>
    <row r="544" spans="1:7" ht="45">
      <c r="A544" s="482" t="s">
        <v>677</v>
      </c>
      <c r="B544" s="386"/>
      <c r="C544" s="230" t="s">
        <v>406</v>
      </c>
      <c r="D544" s="339" t="s">
        <v>14</v>
      </c>
      <c r="E544" s="340">
        <v>1</v>
      </c>
      <c r="F544" s="341"/>
      <c r="G544" s="342"/>
    </row>
    <row r="545" spans="1:7">
      <c r="A545" s="339"/>
      <c r="B545" s="385"/>
      <c r="C545" s="230"/>
      <c r="D545" s="339"/>
      <c r="E545" s="340"/>
      <c r="F545" s="341"/>
      <c r="G545" s="342"/>
    </row>
    <row r="546" spans="1:7">
      <c r="A546" s="339"/>
      <c r="B546" s="385"/>
      <c r="C546" s="229" t="s">
        <v>407</v>
      </c>
      <c r="D546" s="339" t="s">
        <v>183</v>
      </c>
      <c r="E546" s="340"/>
      <c r="F546" s="341"/>
      <c r="G546" s="342"/>
    </row>
    <row r="547" spans="1:7">
      <c r="A547" s="339"/>
      <c r="B547" s="385"/>
      <c r="C547" s="230"/>
      <c r="D547" s="339"/>
      <c r="E547" s="340"/>
      <c r="F547" s="341"/>
      <c r="G547" s="342"/>
    </row>
    <row r="548" spans="1:7" ht="26.1" customHeight="1">
      <c r="A548" s="482" t="s">
        <v>678</v>
      </c>
      <c r="B548" s="386"/>
      <c r="C548" s="230" t="s">
        <v>852</v>
      </c>
      <c r="D548" s="339" t="s">
        <v>14</v>
      </c>
      <c r="E548" s="340">
        <v>1</v>
      </c>
      <c r="F548" s="341"/>
      <c r="G548" s="342"/>
    </row>
    <row r="549" spans="1:7">
      <c r="A549" s="339"/>
      <c r="B549" s="385"/>
      <c r="C549" s="230"/>
      <c r="D549" s="339"/>
      <c r="E549" s="340"/>
      <c r="F549" s="341"/>
      <c r="G549" s="342"/>
    </row>
    <row r="550" spans="1:7">
      <c r="A550" s="339"/>
      <c r="B550" s="385"/>
      <c r="C550" s="230"/>
      <c r="D550" s="339"/>
      <c r="E550" s="340"/>
      <c r="F550" s="341"/>
      <c r="G550" s="342"/>
    </row>
    <row r="551" spans="1:7">
      <c r="A551" s="339"/>
      <c r="B551" s="385"/>
      <c r="C551" s="230"/>
      <c r="D551" s="339"/>
      <c r="E551" s="340"/>
      <c r="F551" s="341"/>
      <c r="G551" s="342"/>
    </row>
    <row r="552" spans="1:7">
      <c r="A552" s="339"/>
      <c r="B552" s="387"/>
      <c r="C552" s="230"/>
      <c r="D552" s="339"/>
      <c r="E552" s="340"/>
      <c r="F552" s="341"/>
      <c r="G552" s="342"/>
    </row>
    <row r="553" spans="1:7">
      <c r="A553" s="529" t="s">
        <v>24</v>
      </c>
      <c r="B553" s="530"/>
      <c r="C553" s="530"/>
      <c r="D553" s="530"/>
      <c r="E553" s="530"/>
      <c r="F553" s="531"/>
      <c r="G553" s="346"/>
    </row>
    <row r="554" spans="1:7">
      <c r="A554" s="532" t="s">
        <v>46</v>
      </c>
      <c r="B554" s="533"/>
      <c r="C554" s="533"/>
      <c r="D554" s="533"/>
      <c r="E554" s="533"/>
      <c r="F554" s="534"/>
      <c r="G554" s="347"/>
    </row>
    <row r="555" spans="1:7">
      <c r="A555" s="339"/>
      <c r="B555" s="388"/>
      <c r="C555" s="229" t="s">
        <v>408</v>
      </c>
      <c r="D555" s="339" t="s">
        <v>182</v>
      </c>
      <c r="E555" s="340"/>
      <c r="F555" s="341"/>
      <c r="G555" s="342"/>
    </row>
    <row r="556" spans="1:7">
      <c r="A556" s="339"/>
      <c r="B556" s="385"/>
      <c r="C556" s="230"/>
      <c r="D556" s="339"/>
      <c r="E556" s="340"/>
      <c r="F556" s="341"/>
      <c r="G556" s="342"/>
    </row>
    <row r="557" spans="1:7" ht="33.75">
      <c r="A557" s="482" t="s">
        <v>679</v>
      </c>
      <c r="B557" s="386"/>
      <c r="C557" s="230" t="s">
        <v>409</v>
      </c>
      <c r="D557" s="339" t="s">
        <v>1</v>
      </c>
      <c r="E557" s="340">
        <v>1</v>
      </c>
      <c r="F557" s="341"/>
      <c r="G557" s="342"/>
    </row>
    <row r="558" spans="1:7">
      <c r="A558" s="339"/>
      <c r="B558" s="385"/>
      <c r="C558" s="230"/>
      <c r="D558" s="339"/>
      <c r="E558" s="340"/>
      <c r="F558" s="341"/>
      <c r="G558" s="342"/>
    </row>
    <row r="559" spans="1:7">
      <c r="A559" s="339"/>
      <c r="B559" s="385"/>
      <c r="C559" s="229" t="s">
        <v>410</v>
      </c>
      <c r="D559" s="339" t="s">
        <v>182</v>
      </c>
      <c r="E559" s="340"/>
      <c r="F559" s="341"/>
      <c r="G559" s="342"/>
    </row>
    <row r="560" spans="1:7">
      <c r="A560" s="339"/>
      <c r="B560" s="385"/>
      <c r="C560" s="230"/>
      <c r="D560" s="339"/>
      <c r="E560" s="340"/>
      <c r="F560" s="341"/>
      <c r="G560" s="342"/>
    </row>
    <row r="561" spans="1:7" ht="45.95" customHeight="1">
      <c r="A561" s="482" t="s">
        <v>680</v>
      </c>
      <c r="B561" s="386"/>
      <c r="C561" s="230" t="s">
        <v>411</v>
      </c>
      <c r="D561" s="339" t="s">
        <v>1</v>
      </c>
      <c r="E561" s="340">
        <v>1</v>
      </c>
      <c r="F561" s="341"/>
      <c r="G561" s="342"/>
    </row>
    <row r="562" spans="1:7">
      <c r="A562" s="339"/>
      <c r="B562" s="385"/>
      <c r="C562" s="230"/>
      <c r="D562" s="339"/>
      <c r="E562" s="340"/>
      <c r="F562" s="341"/>
      <c r="G562" s="342"/>
    </row>
    <row r="563" spans="1:7" ht="45.95" customHeight="1">
      <c r="A563" s="482" t="s">
        <v>681</v>
      </c>
      <c r="B563" s="386"/>
      <c r="C563" s="230" t="s">
        <v>412</v>
      </c>
      <c r="D563" s="339" t="s">
        <v>1</v>
      </c>
      <c r="E563" s="340">
        <v>1</v>
      </c>
      <c r="F563" s="341"/>
      <c r="G563" s="342"/>
    </row>
    <row r="564" spans="1:7">
      <c r="A564" s="339"/>
      <c r="B564" s="385"/>
      <c r="C564" s="230"/>
      <c r="D564" s="339"/>
      <c r="E564" s="340"/>
      <c r="F564" s="341"/>
      <c r="G564" s="342"/>
    </row>
    <row r="565" spans="1:7">
      <c r="A565" s="339"/>
      <c r="B565" s="385"/>
      <c r="C565" s="229" t="s">
        <v>413</v>
      </c>
      <c r="D565" s="339" t="s">
        <v>182</v>
      </c>
      <c r="E565" s="340"/>
      <c r="F565" s="341"/>
      <c r="G565" s="342"/>
    </row>
    <row r="566" spans="1:7">
      <c r="A566" s="339"/>
      <c r="B566" s="385"/>
      <c r="C566" s="230"/>
      <c r="D566" s="339"/>
      <c r="E566" s="340"/>
      <c r="F566" s="341"/>
      <c r="G566" s="342"/>
    </row>
    <row r="567" spans="1:7">
      <c r="A567" s="482" t="s">
        <v>682</v>
      </c>
      <c r="B567" s="386"/>
      <c r="C567" s="230" t="s">
        <v>414</v>
      </c>
      <c r="D567" s="339" t="s">
        <v>1</v>
      </c>
      <c r="E567" s="340">
        <v>1</v>
      </c>
      <c r="F567" s="341"/>
      <c r="G567" s="342"/>
    </row>
    <row r="568" spans="1:7">
      <c r="A568" s="339"/>
      <c r="B568" s="385"/>
      <c r="C568" s="230"/>
      <c r="D568" s="339"/>
      <c r="E568" s="340"/>
      <c r="F568" s="341"/>
      <c r="G568" s="342"/>
    </row>
    <row r="569" spans="1:7">
      <c r="A569" s="482" t="s">
        <v>683</v>
      </c>
      <c r="B569" s="386"/>
      <c r="C569" s="229" t="s">
        <v>684</v>
      </c>
      <c r="D569" s="339" t="s">
        <v>180</v>
      </c>
      <c r="E569" s="340"/>
      <c r="F569" s="341"/>
      <c r="G569" s="342"/>
    </row>
    <row r="570" spans="1:7">
      <c r="A570" s="339"/>
      <c r="B570" s="385"/>
      <c r="C570" s="230"/>
      <c r="D570" s="339"/>
      <c r="E570" s="340"/>
      <c r="F570" s="341"/>
      <c r="G570" s="342"/>
    </row>
    <row r="571" spans="1:7">
      <c r="A571" s="339"/>
      <c r="B571" s="385"/>
      <c r="C571" s="229" t="s">
        <v>415</v>
      </c>
      <c r="D571" s="339" t="s">
        <v>181</v>
      </c>
      <c r="E571" s="340"/>
      <c r="F571" s="341"/>
      <c r="G571" s="342"/>
    </row>
    <row r="572" spans="1:7" ht="33.75">
      <c r="A572" s="339"/>
      <c r="B572" s="385"/>
      <c r="C572" s="230" t="s">
        <v>184</v>
      </c>
      <c r="D572" s="339"/>
      <c r="E572" s="340"/>
      <c r="F572" s="341"/>
      <c r="G572" s="342"/>
    </row>
    <row r="573" spans="1:7">
      <c r="A573" s="339"/>
      <c r="B573" s="385"/>
      <c r="C573" s="230"/>
      <c r="D573" s="339"/>
      <c r="E573" s="340"/>
      <c r="F573" s="341"/>
      <c r="G573" s="342"/>
    </row>
    <row r="574" spans="1:7">
      <c r="A574" s="339"/>
      <c r="B574" s="385"/>
      <c r="C574" s="230" t="s">
        <v>416</v>
      </c>
      <c r="D574" s="339" t="s">
        <v>181</v>
      </c>
      <c r="E574" s="340"/>
      <c r="F574" s="341"/>
      <c r="G574" s="342"/>
    </row>
    <row r="575" spans="1:7">
      <c r="A575" s="339"/>
      <c r="B575" s="385"/>
      <c r="C575" s="230"/>
      <c r="D575" s="339"/>
      <c r="E575" s="340"/>
      <c r="F575" s="341"/>
      <c r="G575" s="342"/>
    </row>
    <row r="576" spans="1:7" ht="36" customHeight="1">
      <c r="A576" s="339"/>
      <c r="B576" s="385"/>
      <c r="C576" s="230" t="s">
        <v>417</v>
      </c>
      <c r="D576" s="339" t="s">
        <v>183</v>
      </c>
      <c r="E576" s="340"/>
      <c r="F576" s="341"/>
      <c r="G576" s="342"/>
    </row>
    <row r="577" spans="1:7">
      <c r="A577" s="339"/>
      <c r="B577" s="385"/>
      <c r="C577" s="230"/>
      <c r="D577" s="339"/>
      <c r="E577" s="340"/>
      <c r="F577" s="341"/>
      <c r="G577" s="342"/>
    </row>
    <row r="578" spans="1:7">
      <c r="A578" s="482" t="s">
        <v>685</v>
      </c>
      <c r="B578" s="386"/>
      <c r="C578" s="230" t="s">
        <v>418</v>
      </c>
      <c r="D578" s="339" t="s">
        <v>14</v>
      </c>
      <c r="E578" s="340">
        <v>17</v>
      </c>
      <c r="F578" s="341"/>
      <c r="G578" s="342"/>
    </row>
    <row r="579" spans="1:7">
      <c r="A579" s="480"/>
      <c r="B579" s="380"/>
      <c r="C579" s="230"/>
      <c r="D579" s="339"/>
      <c r="E579" s="340"/>
      <c r="F579" s="341"/>
      <c r="G579" s="342"/>
    </row>
    <row r="580" spans="1:7">
      <c r="A580" s="480" t="s">
        <v>686</v>
      </c>
      <c r="B580" s="380"/>
      <c r="C580" s="229" t="s">
        <v>687</v>
      </c>
      <c r="D580" s="339" t="s">
        <v>180</v>
      </c>
      <c r="E580" s="340"/>
      <c r="F580" s="341"/>
      <c r="G580" s="342"/>
    </row>
    <row r="581" spans="1:7">
      <c r="A581" s="480"/>
      <c r="B581" s="380"/>
      <c r="C581" s="229" t="s">
        <v>419</v>
      </c>
      <c r="D581" s="339" t="s">
        <v>181</v>
      </c>
      <c r="E581" s="340"/>
      <c r="F581" s="341"/>
      <c r="G581" s="342"/>
    </row>
    <row r="582" spans="1:7" ht="33.75">
      <c r="A582" s="480"/>
      <c r="B582" s="380"/>
      <c r="C582" s="230" t="s">
        <v>184</v>
      </c>
      <c r="D582" s="339"/>
      <c r="E582" s="340"/>
      <c r="F582" s="341"/>
      <c r="G582" s="342"/>
    </row>
    <row r="583" spans="1:7">
      <c r="A583" s="480"/>
      <c r="B583" s="380"/>
      <c r="C583" s="230"/>
      <c r="D583" s="339"/>
      <c r="E583" s="340"/>
      <c r="F583" s="341"/>
      <c r="G583" s="342"/>
    </row>
    <row r="584" spans="1:7">
      <c r="A584" s="480"/>
      <c r="B584" s="380"/>
      <c r="C584" s="229" t="s">
        <v>185</v>
      </c>
      <c r="D584" s="339" t="s">
        <v>182</v>
      </c>
      <c r="E584" s="340"/>
      <c r="F584" s="341"/>
      <c r="G584" s="342"/>
    </row>
    <row r="585" spans="1:7">
      <c r="A585" s="480"/>
      <c r="B585" s="380"/>
      <c r="C585" s="230"/>
      <c r="D585" s="339"/>
      <c r="E585" s="340"/>
      <c r="F585" s="341"/>
      <c r="G585" s="342"/>
    </row>
    <row r="586" spans="1:7">
      <c r="A586" s="480"/>
      <c r="B586" s="380"/>
      <c r="C586" s="230" t="s">
        <v>295</v>
      </c>
      <c r="D586" s="339" t="s">
        <v>183</v>
      </c>
      <c r="E586" s="340"/>
      <c r="F586" s="341"/>
      <c r="G586" s="342"/>
    </row>
    <row r="587" spans="1:7">
      <c r="A587" s="480"/>
      <c r="B587" s="380"/>
      <c r="C587" s="230"/>
      <c r="D587" s="339"/>
      <c r="E587" s="340"/>
      <c r="F587" s="341"/>
      <c r="G587" s="342"/>
    </row>
    <row r="588" spans="1:7" ht="24.95" customHeight="1">
      <c r="A588" s="480"/>
      <c r="B588" s="380"/>
      <c r="C588" s="230" t="s">
        <v>420</v>
      </c>
      <c r="D588" s="339"/>
      <c r="E588" s="340"/>
      <c r="F588" s="341"/>
      <c r="G588" s="342"/>
    </row>
    <row r="589" spans="1:7">
      <c r="A589" s="480"/>
      <c r="B589" s="380"/>
      <c r="C589" s="230"/>
      <c r="D589" s="339"/>
      <c r="E589" s="340"/>
      <c r="F589" s="341"/>
      <c r="G589" s="342"/>
    </row>
    <row r="590" spans="1:7">
      <c r="A590" s="480"/>
      <c r="B590" s="380"/>
      <c r="C590" s="229" t="s">
        <v>421</v>
      </c>
      <c r="D590" s="339" t="s">
        <v>182</v>
      </c>
      <c r="E590" s="340"/>
      <c r="F590" s="341"/>
      <c r="G590" s="342"/>
    </row>
    <row r="591" spans="1:7">
      <c r="A591" s="339"/>
      <c r="B591" s="385"/>
      <c r="C591" s="230"/>
      <c r="D591" s="339"/>
      <c r="E591" s="340"/>
      <c r="F591" s="341"/>
      <c r="G591" s="342"/>
    </row>
    <row r="592" spans="1:7">
      <c r="A592" s="339"/>
      <c r="B592" s="385"/>
      <c r="C592" s="229" t="s">
        <v>422</v>
      </c>
      <c r="D592" s="339" t="s">
        <v>182</v>
      </c>
      <c r="E592" s="340"/>
      <c r="F592" s="341"/>
      <c r="G592" s="342"/>
    </row>
    <row r="593" spans="1:7" ht="22.5">
      <c r="A593" s="339"/>
      <c r="B593" s="385"/>
      <c r="C593" s="230" t="s">
        <v>423</v>
      </c>
      <c r="D593" s="339" t="s">
        <v>183</v>
      </c>
      <c r="E593" s="340"/>
      <c r="F593" s="341"/>
      <c r="G593" s="342"/>
    </row>
    <row r="594" spans="1:7">
      <c r="A594" s="339"/>
      <c r="B594" s="387"/>
      <c r="C594" s="230"/>
      <c r="D594" s="339"/>
      <c r="E594" s="340"/>
      <c r="F594" s="341"/>
      <c r="G594" s="342"/>
    </row>
    <row r="595" spans="1:7">
      <c r="A595" s="529" t="s">
        <v>24</v>
      </c>
      <c r="B595" s="530"/>
      <c r="C595" s="530"/>
      <c r="D595" s="530"/>
      <c r="E595" s="530"/>
      <c r="F595" s="531"/>
      <c r="G595" s="346"/>
    </row>
    <row r="596" spans="1:7">
      <c r="A596" s="532" t="s">
        <v>46</v>
      </c>
      <c r="B596" s="533"/>
      <c r="C596" s="533"/>
      <c r="D596" s="533"/>
      <c r="E596" s="533"/>
      <c r="F596" s="534"/>
      <c r="G596" s="347"/>
    </row>
    <row r="597" spans="1:7">
      <c r="A597" s="482" t="s">
        <v>688</v>
      </c>
      <c r="B597" s="389"/>
      <c r="C597" s="229" t="s">
        <v>424</v>
      </c>
      <c r="D597" s="82" t="s">
        <v>748</v>
      </c>
      <c r="E597" s="340">
        <v>739</v>
      </c>
      <c r="F597" s="353"/>
      <c r="G597" s="354"/>
    </row>
    <row r="598" spans="1:7">
      <c r="A598" s="482" t="s">
        <v>689</v>
      </c>
      <c r="B598" s="386"/>
      <c r="C598" s="229" t="s">
        <v>372</v>
      </c>
      <c r="D598" s="487" t="s">
        <v>851</v>
      </c>
      <c r="E598" s="340">
        <v>12</v>
      </c>
      <c r="F598" s="353"/>
      <c r="G598" s="354"/>
    </row>
    <row r="599" spans="1:7">
      <c r="A599" s="339"/>
      <c r="B599" s="385"/>
      <c r="C599" s="230" t="s">
        <v>425</v>
      </c>
      <c r="D599" s="339" t="s">
        <v>182</v>
      </c>
      <c r="E599" s="340"/>
      <c r="F599" s="353"/>
      <c r="G599" s="354"/>
    </row>
    <row r="600" spans="1:7">
      <c r="A600" s="339"/>
      <c r="B600" s="385"/>
      <c r="C600" s="230" t="s">
        <v>426</v>
      </c>
      <c r="D600" s="339" t="s">
        <v>183</v>
      </c>
      <c r="E600" s="340"/>
      <c r="F600" s="353"/>
      <c r="G600" s="354"/>
    </row>
    <row r="601" spans="1:7">
      <c r="A601" s="339"/>
      <c r="B601" s="385"/>
      <c r="C601" s="230"/>
      <c r="D601" s="339"/>
      <c r="E601" s="340"/>
      <c r="F601" s="353"/>
      <c r="G601" s="354"/>
    </row>
    <row r="602" spans="1:7">
      <c r="A602" s="482" t="s">
        <v>690</v>
      </c>
      <c r="B602" s="386"/>
      <c r="C602" s="230" t="s">
        <v>427</v>
      </c>
      <c r="D602" s="487" t="s">
        <v>851</v>
      </c>
      <c r="E602" s="340">
        <v>122</v>
      </c>
      <c r="F602" s="353"/>
      <c r="G602" s="354"/>
    </row>
    <row r="603" spans="1:7">
      <c r="A603" s="339"/>
      <c r="B603" s="385"/>
      <c r="C603" s="230"/>
      <c r="D603" s="339"/>
      <c r="E603" s="340"/>
      <c r="F603" s="353"/>
      <c r="G603" s="354"/>
    </row>
    <row r="604" spans="1:7">
      <c r="A604" s="339"/>
      <c r="B604" s="385"/>
      <c r="C604" s="229" t="s">
        <v>428</v>
      </c>
      <c r="D604" s="339" t="s">
        <v>182</v>
      </c>
      <c r="E604" s="340"/>
      <c r="F604" s="353"/>
      <c r="G604" s="354"/>
    </row>
    <row r="605" spans="1:7">
      <c r="A605" s="480"/>
      <c r="B605" s="380"/>
      <c r="C605" s="230" t="s">
        <v>429</v>
      </c>
      <c r="D605" s="339" t="s">
        <v>183</v>
      </c>
      <c r="E605" s="340"/>
      <c r="F605" s="353"/>
      <c r="G605" s="354"/>
    </row>
    <row r="606" spans="1:7">
      <c r="A606" s="479" t="s">
        <v>691</v>
      </c>
      <c r="B606" s="381"/>
      <c r="C606" s="230" t="s">
        <v>430</v>
      </c>
      <c r="D606" s="339" t="s">
        <v>12</v>
      </c>
      <c r="E606" s="340">
        <v>63</v>
      </c>
      <c r="F606" s="353"/>
      <c r="G606" s="354"/>
    </row>
    <row r="607" spans="1:7">
      <c r="A607" s="480"/>
      <c r="B607" s="380"/>
      <c r="C607" s="230"/>
      <c r="D607" s="339"/>
      <c r="E607" s="340"/>
      <c r="F607" s="353"/>
      <c r="G607" s="354"/>
    </row>
    <row r="608" spans="1:7">
      <c r="A608" s="480"/>
      <c r="B608" s="380"/>
      <c r="C608" s="229" t="s">
        <v>431</v>
      </c>
      <c r="D608" s="339" t="s">
        <v>182</v>
      </c>
      <c r="E608" s="340"/>
      <c r="F608" s="353"/>
      <c r="G608" s="354"/>
    </row>
    <row r="609" spans="1:7" ht="33.75">
      <c r="A609" s="480"/>
      <c r="B609" s="380"/>
      <c r="C609" s="230" t="s">
        <v>432</v>
      </c>
      <c r="D609" s="339" t="s">
        <v>183</v>
      </c>
      <c r="E609" s="340"/>
      <c r="F609" s="353"/>
      <c r="G609" s="354"/>
    </row>
    <row r="610" spans="1:7">
      <c r="A610" s="480"/>
      <c r="B610" s="380"/>
      <c r="C610" s="230"/>
      <c r="D610" s="339"/>
      <c r="E610" s="340"/>
      <c r="F610" s="353"/>
      <c r="G610" s="354"/>
    </row>
    <row r="611" spans="1:7">
      <c r="A611" s="479" t="s">
        <v>692</v>
      </c>
      <c r="B611" s="381"/>
      <c r="C611" s="229" t="s">
        <v>433</v>
      </c>
      <c r="D611" s="487" t="s">
        <v>851</v>
      </c>
      <c r="E611" s="340">
        <v>43</v>
      </c>
      <c r="F611" s="353"/>
      <c r="G611" s="354"/>
    </row>
    <row r="612" spans="1:7">
      <c r="A612" s="480"/>
      <c r="B612" s="380"/>
      <c r="C612" s="230"/>
      <c r="D612" s="339"/>
      <c r="E612" s="340"/>
      <c r="F612" s="353"/>
      <c r="G612" s="354"/>
    </row>
    <row r="613" spans="1:7">
      <c r="A613" s="480"/>
      <c r="B613" s="380"/>
      <c r="C613" s="230" t="s">
        <v>434</v>
      </c>
      <c r="D613" s="339" t="s">
        <v>183</v>
      </c>
      <c r="E613" s="340"/>
      <c r="F613" s="353"/>
      <c r="G613" s="354"/>
    </row>
    <row r="614" spans="1:7">
      <c r="A614" s="480"/>
      <c r="B614" s="380"/>
      <c r="C614" s="230"/>
      <c r="D614" s="339"/>
      <c r="E614" s="340"/>
      <c r="F614" s="353"/>
      <c r="G614" s="354"/>
    </row>
    <row r="615" spans="1:7">
      <c r="A615" s="479" t="s">
        <v>693</v>
      </c>
      <c r="B615" s="381"/>
      <c r="C615" s="230" t="s">
        <v>435</v>
      </c>
      <c r="D615" s="339" t="s">
        <v>12</v>
      </c>
      <c r="E615" s="340">
        <v>44</v>
      </c>
      <c r="F615" s="353"/>
      <c r="G615" s="354"/>
    </row>
    <row r="616" spans="1:7">
      <c r="A616" s="480"/>
      <c r="B616" s="380"/>
      <c r="C616" s="230"/>
      <c r="D616" s="339"/>
      <c r="E616" s="340"/>
      <c r="F616" s="353"/>
      <c r="G616" s="354"/>
    </row>
    <row r="617" spans="1:7">
      <c r="A617" s="479" t="s">
        <v>694</v>
      </c>
      <c r="B617" s="381"/>
      <c r="C617" s="230" t="s">
        <v>436</v>
      </c>
      <c r="D617" s="339" t="s">
        <v>12</v>
      </c>
      <c r="E617" s="340">
        <v>29</v>
      </c>
      <c r="F617" s="353"/>
      <c r="G617" s="354"/>
    </row>
    <row r="618" spans="1:7">
      <c r="A618" s="339"/>
      <c r="B618" s="385"/>
      <c r="C618" s="230"/>
      <c r="D618" s="339"/>
      <c r="E618" s="340"/>
      <c r="F618" s="353"/>
      <c r="G618" s="354"/>
    </row>
    <row r="619" spans="1:7">
      <c r="A619" s="339"/>
      <c r="B619" s="385"/>
      <c r="C619" s="230" t="s">
        <v>437</v>
      </c>
      <c r="D619" s="339" t="s">
        <v>182</v>
      </c>
      <c r="E619" s="340"/>
      <c r="F619" s="353"/>
      <c r="G619" s="354"/>
    </row>
    <row r="620" spans="1:7">
      <c r="A620" s="339"/>
      <c r="B620" s="385"/>
      <c r="C620" s="230" t="s">
        <v>438</v>
      </c>
      <c r="D620" s="339" t="s">
        <v>183</v>
      </c>
      <c r="E620" s="340"/>
      <c r="F620" s="353"/>
      <c r="G620" s="354"/>
    </row>
    <row r="621" spans="1:7">
      <c r="A621" s="339"/>
      <c r="B621" s="385"/>
      <c r="C621" s="230"/>
      <c r="D621" s="339"/>
      <c r="E621" s="340"/>
      <c r="F621" s="353"/>
      <c r="G621" s="354"/>
    </row>
    <row r="622" spans="1:7">
      <c r="A622" s="482" t="s">
        <v>695</v>
      </c>
      <c r="B622" s="386"/>
      <c r="C622" s="230" t="s">
        <v>151</v>
      </c>
      <c r="D622" s="487" t="s">
        <v>851</v>
      </c>
      <c r="E622" s="340">
        <v>97</v>
      </c>
      <c r="F622" s="353"/>
      <c r="G622" s="354"/>
    </row>
    <row r="623" spans="1:7">
      <c r="A623" s="482" t="s">
        <v>696</v>
      </c>
      <c r="B623" s="386"/>
      <c r="C623" s="229" t="s">
        <v>697</v>
      </c>
      <c r="D623" s="339" t="s">
        <v>180</v>
      </c>
      <c r="E623" s="340"/>
      <c r="F623" s="353"/>
      <c r="G623" s="354"/>
    </row>
    <row r="624" spans="1:7">
      <c r="A624" s="339"/>
      <c r="B624" s="385"/>
      <c r="C624" s="229" t="s">
        <v>439</v>
      </c>
      <c r="D624" s="339" t="s">
        <v>181</v>
      </c>
      <c r="E624" s="340"/>
      <c r="F624" s="353"/>
      <c r="G624" s="354"/>
    </row>
    <row r="625" spans="1:7">
      <c r="A625" s="480"/>
      <c r="B625" s="380"/>
      <c r="C625" s="230" t="s">
        <v>440</v>
      </c>
      <c r="D625" s="339" t="s">
        <v>182</v>
      </c>
      <c r="E625" s="340"/>
      <c r="F625" s="353"/>
      <c r="G625" s="354"/>
    </row>
    <row r="626" spans="1:7">
      <c r="A626" s="480"/>
      <c r="B626" s="380"/>
      <c r="C626" s="230"/>
      <c r="D626" s="339"/>
      <c r="E626" s="340"/>
      <c r="F626" s="353"/>
      <c r="G626" s="354"/>
    </row>
    <row r="627" spans="1:7">
      <c r="A627" s="480"/>
      <c r="B627" s="380"/>
      <c r="C627" s="229" t="s">
        <v>441</v>
      </c>
      <c r="D627" s="339" t="s">
        <v>183</v>
      </c>
      <c r="E627" s="340"/>
      <c r="F627" s="353"/>
      <c r="G627" s="354"/>
    </row>
    <row r="628" spans="1:7" ht="22.5">
      <c r="A628" s="479" t="s">
        <v>698</v>
      </c>
      <c r="B628" s="381"/>
      <c r="C628" s="230" t="s">
        <v>442</v>
      </c>
      <c r="D628" s="339" t="s">
        <v>1</v>
      </c>
      <c r="E628" s="340">
        <v>1</v>
      </c>
      <c r="F628" s="355">
        <v>30000</v>
      </c>
      <c r="G628" s="356">
        <f>E628*F628</f>
        <v>30000</v>
      </c>
    </row>
    <row r="629" spans="1:7">
      <c r="A629" s="480"/>
      <c r="B629" s="380"/>
      <c r="C629" s="230"/>
      <c r="D629" s="339"/>
      <c r="E629" s="340"/>
      <c r="F629" s="355"/>
      <c r="G629" s="356"/>
    </row>
    <row r="630" spans="1:7">
      <c r="A630" s="480"/>
      <c r="B630" s="380"/>
      <c r="C630" s="229" t="s">
        <v>443</v>
      </c>
      <c r="D630" s="339" t="s">
        <v>183</v>
      </c>
      <c r="E630" s="340"/>
      <c r="F630" s="355"/>
      <c r="G630" s="356"/>
    </row>
    <row r="631" spans="1:7" ht="22.5">
      <c r="A631" s="479" t="s">
        <v>699</v>
      </c>
      <c r="B631" s="381"/>
      <c r="C631" s="230" t="s">
        <v>444</v>
      </c>
      <c r="D631" s="339" t="s">
        <v>1</v>
      </c>
      <c r="E631" s="340">
        <v>1</v>
      </c>
      <c r="F631" s="355">
        <v>20000</v>
      </c>
      <c r="G631" s="356">
        <f>E631*F631</f>
        <v>20000</v>
      </c>
    </row>
    <row r="632" spans="1:7">
      <c r="A632" s="480"/>
      <c r="B632" s="380"/>
      <c r="C632" s="230"/>
      <c r="D632" s="339"/>
      <c r="E632" s="340"/>
      <c r="F632" s="355"/>
      <c r="G632" s="356"/>
    </row>
    <row r="633" spans="1:7">
      <c r="A633" s="480"/>
      <c r="B633" s="380"/>
      <c r="C633" s="229" t="s">
        <v>445</v>
      </c>
      <c r="D633" s="339" t="s">
        <v>182</v>
      </c>
      <c r="E633" s="340"/>
      <c r="F633" s="355"/>
      <c r="G633" s="356"/>
    </row>
    <row r="634" spans="1:7">
      <c r="A634" s="480"/>
      <c r="B634" s="380"/>
      <c r="C634" s="229" t="s">
        <v>446</v>
      </c>
      <c r="D634" s="339" t="s">
        <v>183</v>
      </c>
      <c r="E634" s="340"/>
      <c r="F634" s="355"/>
      <c r="G634" s="356"/>
    </row>
    <row r="635" spans="1:7" ht="33.75">
      <c r="A635" s="479" t="s">
        <v>700</v>
      </c>
      <c r="B635" s="381"/>
      <c r="C635" s="230" t="s">
        <v>796</v>
      </c>
      <c r="D635" s="339" t="s">
        <v>1</v>
      </c>
      <c r="E635" s="340">
        <v>1</v>
      </c>
      <c r="F635" s="355">
        <v>40000</v>
      </c>
      <c r="G635" s="356">
        <f>E635*F635</f>
        <v>40000</v>
      </c>
    </row>
    <row r="636" spans="1:7" ht="33.75">
      <c r="A636" s="339"/>
      <c r="B636" s="385"/>
      <c r="C636" s="230" t="s">
        <v>797</v>
      </c>
      <c r="D636" s="339" t="s">
        <v>1</v>
      </c>
      <c r="E636" s="340">
        <v>1</v>
      </c>
      <c r="F636" s="355">
        <v>40000</v>
      </c>
      <c r="G636" s="356">
        <f>E636*F636</f>
        <v>40000</v>
      </c>
    </row>
    <row r="637" spans="1:7">
      <c r="A637" s="482" t="s">
        <v>701</v>
      </c>
      <c r="B637" s="386"/>
      <c r="C637" s="230" t="s">
        <v>447</v>
      </c>
      <c r="D637" s="339" t="s">
        <v>1</v>
      </c>
      <c r="E637" s="340">
        <v>1</v>
      </c>
      <c r="F637" s="355"/>
      <c r="G637" s="356"/>
    </row>
    <row r="638" spans="1:7">
      <c r="A638" s="339"/>
      <c r="B638" s="385"/>
      <c r="C638" s="230"/>
      <c r="D638" s="339"/>
      <c r="E638" s="340"/>
      <c r="F638" s="355"/>
      <c r="G638" s="356"/>
    </row>
    <row r="639" spans="1:7">
      <c r="A639" s="339"/>
      <c r="B639" s="385"/>
      <c r="C639" s="229" t="s">
        <v>448</v>
      </c>
      <c r="D639" s="339" t="s">
        <v>183</v>
      </c>
      <c r="E639" s="340"/>
      <c r="F639" s="355"/>
      <c r="G639" s="356"/>
    </row>
    <row r="640" spans="1:7" ht="56.25">
      <c r="A640" s="482" t="s">
        <v>702</v>
      </c>
      <c r="B640" s="390"/>
      <c r="C640" s="230" t="s">
        <v>830</v>
      </c>
      <c r="D640" s="339" t="s">
        <v>1</v>
      </c>
      <c r="E640" s="340">
        <v>1</v>
      </c>
      <c r="F640" s="355">
        <v>225000</v>
      </c>
      <c r="G640" s="356">
        <f>E640*F640</f>
        <v>225000</v>
      </c>
    </row>
    <row r="641" spans="1:7">
      <c r="A641" s="529" t="s">
        <v>24</v>
      </c>
      <c r="B641" s="530"/>
      <c r="C641" s="530"/>
      <c r="D641" s="530"/>
      <c r="E641" s="530"/>
      <c r="F641" s="531"/>
      <c r="G641" s="357"/>
    </row>
    <row r="642" spans="1:7">
      <c r="A642" s="532" t="s">
        <v>46</v>
      </c>
      <c r="B642" s="533"/>
      <c r="C642" s="533"/>
      <c r="D642" s="533"/>
      <c r="E642" s="533"/>
      <c r="F642" s="534"/>
      <c r="G642" s="358"/>
    </row>
    <row r="643" spans="1:7">
      <c r="A643" s="482"/>
      <c r="B643" s="389"/>
      <c r="C643" s="230" t="s">
        <v>798</v>
      </c>
      <c r="D643" s="339" t="s">
        <v>1</v>
      </c>
      <c r="E643" s="340">
        <v>1</v>
      </c>
      <c r="F643" s="359">
        <v>70000</v>
      </c>
      <c r="G643" s="360">
        <f>E643*F643</f>
        <v>70000</v>
      </c>
    </row>
    <row r="644" spans="1:7">
      <c r="A644" s="482" t="s">
        <v>703</v>
      </c>
      <c r="B644" s="386"/>
      <c r="C644" s="230" t="s">
        <v>447</v>
      </c>
      <c r="D644" s="339" t="s">
        <v>1</v>
      </c>
      <c r="E644" s="340">
        <v>1</v>
      </c>
      <c r="F644" s="359"/>
      <c r="G644" s="360"/>
    </row>
    <row r="645" spans="1:7">
      <c r="A645" s="339"/>
      <c r="B645" s="385"/>
      <c r="C645" s="229" t="s">
        <v>449</v>
      </c>
      <c r="D645" s="339" t="s">
        <v>183</v>
      </c>
      <c r="E645" s="340"/>
      <c r="F645" s="359"/>
      <c r="G645" s="360"/>
    </row>
    <row r="646" spans="1:7" ht="36" customHeight="1">
      <c r="A646" s="482" t="s">
        <v>704</v>
      </c>
      <c r="B646" s="386"/>
      <c r="C646" s="230" t="s">
        <v>730</v>
      </c>
      <c r="D646" s="339" t="s">
        <v>1</v>
      </c>
      <c r="E646" s="340">
        <v>1</v>
      </c>
      <c r="F646" s="359">
        <v>30000</v>
      </c>
      <c r="G646" s="360">
        <f>E646*F646</f>
        <v>30000</v>
      </c>
    </row>
    <row r="647" spans="1:7">
      <c r="A647" s="339"/>
      <c r="B647" s="385"/>
      <c r="C647" s="230"/>
      <c r="D647" s="339"/>
      <c r="E647" s="340"/>
      <c r="F647" s="359"/>
      <c r="G647" s="360"/>
    </row>
    <row r="648" spans="1:7">
      <c r="A648" s="482" t="s">
        <v>705</v>
      </c>
      <c r="B648" s="386"/>
      <c r="C648" s="229" t="s">
        <v>447</v>
      </c>
      <c r="D648" s="339" t="s">
        <v>1</v>
      </c>
      <c r="E648" s="340">
        <v>1</v>
      </c>
      <c r="F648" s="359"/>
      <c r="G648" s="360"/>
    </row>
    <row r="649" spans="1:7">
      <c r="A649" s="339"/>
      <c r="B649" s="385"/>
      <c r="C649" s="230"/>
      <c r="D649" s="339"/>
      <c r="E649" s="340"/>
      <c r="F649" s="359"/>
      <c r="G649" s="360"/>
    </row>
    <row r="650" spans="1:7">
      <c r="A650" s="339"/>
      <c r="B650" s="385"/>
      <c r="C650" s="229" t="s">
        <v>450</v>
      </c>
      <c r="D650" s="339" t="s">
        <v>183</v>
      </c>
      <c r="E650" s="340"/>
      <c r="F650" s="359"/>
      <c r="G650" s="360"/>
    </row>
    <row r="651" spans="1:7" ht="33.950000000000003" customHeight="1">
      <c r="A651" s="479" t="s">
        <v>706</v>
      </c>
      <c r="B651" s="381"/>
      <c r="C651" s="230" t="s">
        <v>720</v>
      </c>
      <c r="D651" s="339" t="s">
        <v>1</v>
      </c>
      <c r="E651" s="340">
        <v>1</v>
      </c>
      <c r="F651" s="359">
        <v>30000</v>
      </c>
      <c r="G651" s="360">
        <f>E651*F651</f>
        <v>30000</v>
      </c>
    </row>
    <row r="652" spans="1:7">
      <c r="A652" s="480"/>
      <c r="B652" s="380"/>
      <c r="C652" s="230"/>
      <c r="D652" s="339"/>
      <c r="E652" s="340"/>
      <c r="F652" s="359"/>
      <c r="G652" s="360"/>
    </row>
    <row r="653" spans="1:7">
      <c r="A653" s="479" t="s">
        <v>707</v>
      </c>
      <c r="B653" s="381"/>
      <c r="C653" s="229" t="s">
        <v>447</v>
      </c>
      <c r="D653" s="339" t="s">
        <v>1</v>
      </c>
      <c r="E653" s="340">
        <v>1</v>
      </c>
      <c r="F653" s="359"/>
      <c r="G653" s="360"/>
    </row>
    <row r="654" spans="1:7">
      <c r="A654" s="480"/>
      <c r="B654" s="380"/>
      <c r="C654" s="230"/>
      <c r="D654" s="339"/>
      <c r="E654" s="340"/>
      <c r="F654" s="359"/>
      <c r="G654" s="360"/>
    </row>
    <row r="655" spans="1:7">
      <c r="A655" s="480"/>
      <c r="B655" s="380"/>
      <c r="C655" s="230" t="s">
        <v>451</v>
      </c>
      <c r="D655" s="339" t="s">
        <v>183</v>
      </c>
      <c r="E655" s="340"/>
      <c r="F655" s="359"/>
      <c r="G655" s="360"/>
    </row>
    <row r="656" spans="1:7" ht="33.75">
      <c r="A656" s="479" t="s">
        <v>708</v>
      </c>
      <c r="B656" s="381"/>
      <c r="C656" s="230" t="s">
        <v>828</v>
      </c>
      <c r="D656" s="339" t="s">
        <v>1</v>
      </c>
      <c r="E656" s="340">
        <v>1</v>
      </c>
      <c r="F656" s="359">
        <v>350000</v>
      </c>
      <c r="G656" s="360">
        <f>E656*F656</f>
        <v>350000</v>
      </c>
    </row>
    <row r="657" spans="1:7">
      <c r="A657" s="480"/>
      <c r="B657" s="380"/>
      <c r="C657" s="230"/>
      <c r="D657" s="339"/>
      <c r="E657" s="340"/>
      <c r="F657" s="359"/>
      <c r="G657" s="360"/>
    </row>
    <row r="658" spans="1:7">
      <c r="A658" s="479" t="s">
        <v>709</v>
      </c>
      <c r="B658" s="381"/>
      <c r="C658" s="230" t="s">
        <v>447</v>
      </c>
      <c r="D658" s="339" t="s">
        <v>1</v>
      </c>
      <c r="E658" s="340">
        <v>1</v>
      </c>
      <c r="F658" s="359"/>
      <c r="G658" s="360"/>
    </row>
    <row r="659" spans="1:7">
      <c r="A659" s="480"/>
      <c r="B659" s="380"/>
      <c r="C659" s="229" t="s">
        <v>452</v>
      </c>
      <c r="D659" s="339" t="s">
        <v>183</v>
      </c>
      <c r="E659" s="340"/>
      <c r="F659" s="359"/>
      <c r="G659" s="360"/>
    </row>
    <row r="660" spans="1:7">
      <c r="A660" s="480"/>
      <c r="B660" s="380"/>
      <c r="C660" s="230"/>
      <c r="D660" s="339"/>
      <c r="E660" s="340"/>
      <c r="F660" s="359"/>
      <c r="G660" s="360"/>
    </row>
    <row r="661" spans="1:7" ht="22.5">
      <c r="A661" s="479" t="s">
        <v>710</v>
      </c>
      <c r="B661" s="381"/>
      <c r="C661" s="230" t="s">
        <v>453</v>
      </c>
      <c r="D661" s="339" t="s">
        <v>1</v>
      </c>
      <c r="E661" s="340">
        <v>1</v>
      </c>
      <c r="F661" s="359">
        <v>20000</v>
      </c>
      <c r="G661" s="360">
        <f>E661*F661</f>
        <v>20000</v>
      </c>
    </row>
    <row r="662" spans="1:7">
      <c r="A662" s="480"/>
      <c r="B662" s="380"/>
      <c r="C662" s="230"/>
      <c r="D662" s="339"/>
      <c r="E662" s="340"/>
      <c r="F662" s="359"/>
      <c r="G662" s="360"/>
    </row>
    <row r="663" spans="1:7">
      <c r="A663" s="479" t="s">
        <v>711</v>
      </c>
      <c r="B663" s="381"/>
      <c r="C663" s="230" t="s">
        <v>447</v>
      </c>
      <c r="D663" s="339" t="s">
        <v>1</v>
      </c>
      <c r="E663" s="340">
        <v>1</v>
      </c>
      <c r="F663" s="359"/>
      <c r="G663" s="360"/>
    </row>
    <row r="664" spans="1:7">
      <c r="A664" s="480"/>
      <c r="B664" s="380"/>
      <c r="C664" s="230"/>
      <c r="D664" s="339"/>
      <c r="E664" s="340"/>
      <c r="F664" s="359"/>
      <c r="G664" s="360"/>
    </row>
    <row r="665" spans="1:7">
      <c r="A665" s="480"/>
      <c r="B665" s="380"/>
      <c r="C665" s="229" t="s">
        <v>454</v>
      </c>
      <c r="D665" s="339" t="s">
        <v>183</v>
      </c>
      <c r="E665" s="340"/>
      <c r="F665" s="359"/>
      <c r="G665" s="360"/>
    </row>
    <row r="666" spans="1:7" ht="33.75">
      <c r="A666" s="479" t="s">
        <v>712</v>
      </c>
      <c r="B666" s="381"/>
      <c r="C666" s="230" t="s">
        <v>729</v>
      </c>
      <c r="D666" s="339" t="s">
        <v>1</v>
      </c>
      <c r="E666" s="340">
        <v>1</v>
      </c>
      <c r="F666" s="359">
        <v>40000</v>
      </c>
      <c r="G666" s="360">
        <f>E666*F666</f>
        <v>40000</v>
      </c>
    </row>
    <row r="667" spans="1:7">
      <c r="A667" s="480"/>
      <c r="B667" s="380"/>
      <c r="C667" s="230"/>
      <c r="D667" s="339"/>
      <c r="E667" s="340"/>
      <c r="F667" s="359"/>
      <c r="G667" s="360"/>
    </row>
    <row r="668" spans="1:7">
      <c r="A668" s="479" t="s">
        <v>713</v>
      </c>
      <c r="B668" s="381"/>
      <c r="C668" s="230" t="s">
        <v>447</v>
      </c>
      <c r="D668" s="339" t="s">
        <v>1</v>
      </c>
      <c r="E668" s="340">
        <v>1</v>
      </c>
      <c r="F668" s="359"/>
      <c r="G668" s="360"/>
    </row>
    <row r="669" spans="1:7">
      <c r="A669" s="480"/>
      <c r="B669" s="380"/>
      <c r="C669" s="230"/>
      <c r="D669" s="339"/>
      <c r="E669" s="340"/>
      <c r="F669" s="359"/>
      <c r="G669" s="360"/>
    </row>
    <row r="670" spans="1:7">
      <c r="A670" s="480"/>
      <c r="B670" s="380"/>
      <c r="C670" s="229" t="s">
        <v>455</v>
      </c>
      <c r="D670" s="339" t="s">
        <v>183</v>
      </c>
      <c r="E670" s="340"/>
      <c r="F670" s="359"/>
      <c r="G670" s="360"/>
    </row>
    <row r="671" spans="1:7" ht="22.5">
      <c r="A671" s="479" t="s">
        <v>714</v>
      </c>
      <c r="B671" s="381"/>
      <c r="C671" s="230" t="s">
        <v>792</v>
      </c>
      <c r="D671" s="339" t="s">
        <v>1</v>
      </c>
      <c r="E671" s="340">
        <v>1</v>
      </c>
      <c r="F671" s="359">
        <v>40000</v>
      </c>
      <c r="G671" s="360">
        <f>E671*F671</f>
        <v>40000</v>
      </c>
    </row>
    <row r="672" spans="1:7">
      <c r="A672" s="480"/>
      <c r="B672" s="380"/>
      <c r="C672" s="230"/>
      <c r="D672" s="339"/>
      <c r="E672" s="340"/>
      <c r="F672" s="343"/>
      <c r="G672" s="344"/>
    </row>
    <row r="673" spans="1:7">
      <c r="A673" s="479" t="s">
        <v>715</v>
      </c>
      <c r="B673" s="381"/>
      <c r="C673" s="230" t="s">
        <v>447</v>
      </c>
      <c r="D673" s="339" t="s">
        <v>1</v>
      </c>
      <c r="E673" s="340">
        <v>1</v>
      </c>
      <c r="F673" s="343"/>
      <c r="G673" s="344"/>
    </row>
    <row r="674" spans="1:7">
      <c r="A674" s="480"/>
      <c r="B674" s="380"/>
      <c r="C674" s="229"/>
      <c r="D674" s="339"/>
      <c r="E674" s="340"/>
      <c r="F674" s="359"/>
      <c r="G674" s="344"/>
    </row>
    <row r="675" spans="1:7">
      <c r="A675" s="480"/>
      <c r="B675" s="380"/>
      <c r="C675" s="229"/>
      <c r="D675" s="339"/>
      <c r="E675" s="340"/>
      <c r="F675" s="359"/>
      <c r="G675" s="344"/>
    </row>
    <row r="676" spans="1:7">
      <c r="A676" s="480"/>
      <c r="B676" s="380"/>
      <c r="C676" s="229"/>
      <c r="D676" s="339"/>
      <c r="E676" s="340"/>
      <c r="F676" s="359"/>
      <c r="G676" s="344"/>
    </row>
    <row r="677" spans="1:7">
      <c r="A677" s="480"/>
      <c r="B677" s="380"/>
      <c r="C677" s="229"/>
      <c r="D677" s="339"/>
      <c r="E677" s="340"/>
      <c r="F677" s="359"/>
      <c r="G677" s="344"/>
    </row>
    <row r="678" spans="1:7">
      <c r="A678" s="480"/>
      <c r="B678" s="380"/>
      <c r="C678" s="229"/>
      <c r="D678" s="339"/>
      <c r="E678" s="340"/>
      <c r="F678" s="359"/>
      <c r="G678" s="344"/>
    </row>
    <row r="679" spans="1:7">
      <c r="A679" s="480"/>
      <c r="B679" s="380"/>
      <c r="C679" s="229"/>
      <c r="D679" s="339"/>
      <c r="E679" s="340"/>
      <c r="F679" s="359"/>
      <c r="G679" s="344"/>
    </row>
    <row r="680" spans="1:7">
      <c r="A680" s="480"/>
      <c r="B680" s="380"/>
      <c r="C680" s="229"/>
      <c r="D680" s="339"/>
      <c r="E680" s="340"/>
      <c r="F680" s="359"/>
      <c r="G680" s="344"/>
    </row>
    <row r="681" spans="1:7">
      <c r="A681" s="480"/>
      <c r="B681" s="380"/>
      <c r="C681" s="229"/>
      <c r="D681" s="339"/>
      <c r="E681" s="340"/>
      <c r="F681" s="359"/>
      <c r="G681" s="344"/>
    </row>
    <row r="682" spans="1:7">
      <c r="A682" s="480"/>
      <c r="B682" s="380"/>
      <c r="C682" s="229"/>
      <c r="D682" s="339"/>
      <c r="E682" s="340"/>
      <c r="F682" s="359"/>
      <c r="G682" s="344"/>
    </row>
    <row r="683" spans="1:7">
      <c r="A683" s="480"/>
      <c r="B683" s="380"/>
      <c r="C683" s="229"/>
      <c r="D683" s="339"/>
      <c r="E683" s="340"/>
      <c r="F683" s="359"/>
      <c r="G683" s="344"/>
    </row>
    <row r="684" spans="1:7">
      <c r="A684" s="480"/>
      <c r="B684" s="380"/>
      <c r="C684" s="229"/>
      <c r="D684" s="339"/>
      <c r="E684" s="340"/>
      <c r="F684" s="359"/>
      <c r="G684" s="344"/>
    </row>
    <row r="685" spans="1:7">
      <c r="A685" s="480"/>
      <c r="B685" s="380"/>
      <c r="C685" s="229"/>
      <c r="D685" s="339"/>
      <c r="E685" s="340"/>
      <c r="F685" s="359"/>
      <c r="G685" s="344"/>
    </row>
    <row r="686" spans="1:7">
      <c r="A686" s="480"/>
      <c r="B686" s="380"/>
      <c r="C686" s="229"/>
      <c r="D686" s="339"/>
      <c r="E686" s="340"/>
      <c r="F686" s="359"/>
      <c r="G686" s="344"/>
    </row>
    <row r="687" spans="1:7">
      <c r="A687" s="480"/>
      <c r="B687" s="380"/>
      <c r="C687" s="229"/>
      <c r="D687" s="339"/>
      <c r="E687" s="340"/>
      <c r="F687" s="359"/>
      <c r="G687" s="344"/>
    </row>
    <row r="688" spans="1:7">
      <c r="A688" s="480"/>
      <c r="B688" s="380"/>
      <c r="C688" s="229"/>
      <c r="D688" s="339"/>
      <c r="E688" s="340"/>
      <c r="F688" s="359"/>
      <c r="G688" s="344"/>
    </row>
    <row r="689" spans="1:7">
      <c r="A689" s="480"/>
      <c r="B689" s="380"/>
      <c r="C689" s="229"/>
      <c r="D689" s="339"/>
      <c r="E689" s="340"/>
      <c r="F689" s="359"/>
      <c r="G689" s="344"/>
    </row>
    <row r="690" spans="1:7">
      <c r="A690" s="480"/>
      <c r="B690" s="382"/>
      <c r="C690" s="229"/>
      <c r="D690" s="339"/>
      <c r="E690" s="340"/>
      <c r="F690" s="359"/>
      <c r="G690" s="344"/>
    </row>
    <row r="691" spans="1:7">
      <c r="A691" s="529" t="s">
        <v>24</v>
      </c>
      <c r="B691" s="530"/>
      <c r="C691" s="530"/>
      <c r="D691" s="530"/>
      <c r="E691" s="530"/>
      <c r="F691" s="531"/>
      <c r="G691" s="357"/>
    </row>
    <row r="692" spans="1:7">
      <c r="A692" s="532" t="s">
        <v>46</v>
      </c>
      <c r="B692" s="533"/>
      <c r="C692" s="533"/>
      <c r="D692" s="533"/>
      <c r="E692" s="533"/>
      <c r="F692" s="534"/>
      <c r="G692" s="358"/>
    </row>
    <row r="693" spans="1:7">
      <c r="A693" s="479" t="s">
        <v>716</v>
      </c>
      <c r="B693" s="383"/>
      <c r="C693" s="229" t="s">
        <v>717</v>
      </c>
      <c r="D693" s="339" t="s">
        <v>180</v>
      </c>
      <c r="E693" s="340"/>
      <c r="F693" s="341"/>
      <c r="G693" s="342"/>
    </row>
    <row r="694" spans="1:7">
      <c r="A694" s="339"/>
      <c r="B694" s="385"/>
      <c r="C694" s="230"/>
      <c r="D694" s="339"/>
      <c r="E694" s="340"/>
      <c r="F694" s="341"/>
      <c r="G694" s="342"/>
    </row>
    <row r="695" spans="1:7">
      <c r="A695" s="339"/>
      <c r="B695" s="385"/>
      <c r="C695" s="229" t="s">
        <v>456</v>
      </c>
      <c r="D695" s="339" t="s">
        <v>181</v>
      </c>
      <c r="E695" s="340"/>
      <c r="F695" s="341"/>
      <c r="G695" s="342"/>
    </row>
    <row r="696" spans="1:7">
      <c r="A696" s="339"/>
      <c r="B696" s="385"/>
      <c r="C696" s="230"/>
      <c r="D696" s="339"/>
      <c r="E696" s="340"/>
      <c r="F696" s="341"/>
      <c r="G696" s="342"/>
    </row>
    <row r="697" spans="1:7">
      <c r="A697" s="480"/>
      <c r="B697" s="380"/>
      <c r="C697" s="230" t="s">
        <v>457</v>
      </c>
      <c r="D697" s="339" t="s">
        <v>180</v>
      </c>
      <c r="E697" s="340"/>
      <c r="F697" s="341"/>
      <c r="G697" s="342"/>
    </row>
    <row r="698" spans="1:7">
      <c r="A698" s="480"/>
      <c r="B698" s="380"/>
      <c r="C698" s="230"/>
      <c r="D698" s="339"/>
      <c r="E698" s="340"/>
      <c r="F698" s="341"/>
      <c r="G698" s="342"/>
    </row>
    <row r="699" spans="1:7" ht="157.5">
      <c r="A699" s="480"/>
      <c r="B699" s="380"/>
      <c r="C699" s="230" t="s">
        <v>458</v>
      </c>
      <c r="D699" s="339"/>
      <c r="E699" s="340"/>
      <c r="F699" s="341"/>
      <c r="G699" s="342"/>
    </row>
    <row r="700" spans="1:7">
      <c r="A700" s="480"/>
      <c r="B700" s="380"/>
      <c r="C700" s="230"/>
      <c r="D700" s="339"/>
      <c r="E700" s="340"/>
      <c r="F700" s="341"/>
      <c r="G700" s="342"/>
    </row>
    <row r="701" spans="1:7">
      <c r="A701" s="480"/>
      <c r="B701" s="380"/>
      <c r="C701" s="229" t="s">
        <v>306</v>
      </c>
      <c r="D701" s="339" t="s">
        <v>181</v>
      </c>
      <c r="E701" s="340"/>
      <c r="F701" s="341"/>
      <c r="G701" s="342"/>
    </row>
    <row r="702" spans="1:7">
      <c r="A702" s="480"/>
      <c r="B702" s="380"/>
      <c r="C702" s="230"/>
      <c r="D702" s="339"/>
      <c r="E702" s="340"/>
      <c r="F702" s="341"/>
      <c r="G702" s="342"/>
    </row>
    <row r="703" spans="1:7" ht="45">
      <c r="A703" s="480"/>
      <c r="B703" s="380"/>
      <c r="C703" s="230" t="s">
        <v>827</v>
      </c>
      <c r="D703" s="339" t="s">
        <v>182</v>
      </c>
      <c r="E703" s="340"/>
      <c r="F703" s="341"/>
      <c r="G703" s="342"/>
    </row>
    <row r="704" spans="1:7">
      <c r="A704" s="480"/>
      <c r="B704" s="380"/>
      <c r="C704" s="230"/>
      <c r="D704" s="339"/>
      <c r="E704" s="340"/>
      <c r="F704" s="341"/>
      <c r="G704" s="342"/>
    </row>
    <row r="705" spans="1:7">
      <c r="A705" s="480"/>
      <c r="B705" s="380"/>
      <c r="C705" s="230" t="s">
        <v>459</v>
      </c>
      <c r="D705" s="339" t="s">
        <v>183</v>
      </c>
      <c r="E705" s="340"/>
      <c r="F705" s="341"/>
      <c r="G705" s="342"/>
    </row>
    <row r="706" spans="1:7">
      <c r="A706" s="480"/>
      <c r="B706" s="380"/>
      <c r="C706" s="230"/>
      <c r="D706" s="339"/>
      <c r="E706" s="340"/>
      <c r="F706" s="341"/>
      <c r="G706" s="342"/>
    </row>
    <row r="707" spans="1:7" ht="126" customHeight="1">
      <c r="A707" s="480" t="s">
        <v>718</v>
      </c>
      <c r="B707" s="380"/>
      <c r="C707" s="230" t="s">
        <v>460</v>
      </c>
      <c r="D707" s="339" t="s">
        <v>12</v>
      </c>
      <c r="E707" s="340">
        <v>250</v>
      </c>
      <c r="F707" s="353"/>
      <c r="G707" s="354"/>
    </row>
    <row r="708" spans="1:7">
      <c r="A708" s="480"/>
      <c r="B708" s="380"/>
      <c r="C708" s="230"/>
      <c r="D708" s="339"/>
      <c r="E708" s="340"/>
      <c r="F708" s="353"/>
      <c r="G708" s="354"/>
    </row>
    <row r="709" spans="1:7">
      <c r="A709" s="480"/>
      <c r="B709" s="380"/>
      <c r="C709" s="229" t="s">
        <v>461</v>
      </c>
      <c r="D709" s="339" t="s">
        <v>182</v>
      </c>
      <c r="E709" s="340"/>
      <c r="F709" s="353"/>
      <c r="G709" s="354"/>
    </row>
    <row r="710" spans="1:7">
      <c r="A710" s="480"/>
      <c r="B710" s="380"/>
      <c r="C710" s="230"/>
      <c r="D710" s="339"/>
      <c r="E710" s="340"/>
      <c r="F710" s="353"/>
      <c r="G710" s="354"/>
    </row>
    <row r="711" spans="1:7">
      <c r="A711" s="480"/>
      <c r="B711" s="380"/>
      <c r="C711" s="230" t="s">
        <v>382</v>
      </c>
      <c r="D711" s="339" t="s">
        <v>183</v>
      </c>
      <c r="E711" s="340"/>
      <c r="F711" s="353"/>
      <c r="G711" s="354"/>
    </row>
    <row r="712" spans="1:7">
      <c r="A712" s="480"/>
      <c r="B712" s="380"/>
      <c r="C712" s="230" t="s">
        <v>462</v>
      </c>
      <c r="D712" s="339"/>
      <c r="E712" s="340"/>
      <c r="F712" s="353"/>
      <c r="G712" s="354"/>
    </row>
    <row r="713" spans="1:7">
      <c r="A713" s="480"/>
      <c r="B713" s="380"/>
      <c r="C713" s="230"/>
      <c r="D713" s="339"/>
      <c r="E713" s="340"/>
      <c r="F713" s="353"/>
      <c r="G713" s="354"/>
    </row>
    <row r="714" spans="1:7">
      <c r="A714" s="480"/>
      <c r="B714" s="380"/>
      <c r="C714" s="230" t="s">
        <v>463</v>
      </c>
      <c r="D714" s="339" t="s">
        <v>183</v>
      </c>
      <c r="E714" s="340"/>
      <c r="F714" s="353"/>
      <c r="G714" s="354"/>
    </row>
    <row r="715" spans="1:7">
      <c r="A715" s="480"/>
      <c r="B715" s="380"/>
      <c r="C715" s="230"/>
      <c r="D715" s="339"/>
      <c r="E715" s="340"/>
      <c r="F715" s="353"/>
      <c r="G715" s="354"/>
    </row>
    <row r="716" spans="1:7" ht="22.5">
      <c r="A716" s="480"/>
      <c r="B716" s="380"/>
      <c r="C716" s="230" t="s">
        <v>464</v>
      </c>
      <c r="D716" s="339"/>
      <c r="E716" s="340"/>
      <c r="F716" s="353"/>
      <c r="G716" s="354"/>
    </row>
    <row r="717" spans="1:7">
      <c r="A717" s="480"/>
      <c r="B717" s="380"/>
      <c r="C717" s="230"/>
      <c r="D717" s="339"/>
      <c r="E717" s="340"/>
      <c r="F717" s="353"/>
      <c r="G717" s="354"/>
    </row>
    <row r="718" spans="1:7">
      <c r="A718" s="480"/>
      <c r="B718" s="380"/>
      <c r="C718" s="230" t="s">
        <v>721</v>
      </c>
      <c r="D718" s="339" t="s">
        <v>183</v>
      </c>
      <c r="E718" s="340"/>
      <c r="F718" s="353"/>
      <c r="G718" s="354"/>
    </row>
    <row r="719" spans="1:7">
      <c r="A719" s="480"/>
      <c r="B719" s="380"/>
      <c r="C719" s="230"/>
      <c r="D719" s="339"/>
      <c r="E719" s="340"/>
      <c r="F719" s="353"/>
      <c r="G719" s="354"/>
    </row>
    <row r="720" spans="1:7" ht="22.5">
      <c r="A720" s="480" t="s">
        <v>719</v>
      </c>
      <c r="B720" s="380"/>
      <c r="C720" s="230" t="s">
        <v>731</v>
      </c>
      <c r="D720" s="339" t="s">
        <v>1</v>
      </c>
      <c r="E720" s="340">
        <v>1</v>
      </c>
      <c r="F720" s="355"/>
      <c r="G720" s="354"/>
    </row>
    <row r="721" spans="1:7">
      <c r="A721" s="480"/>
      <c r="B721" s="380"/>
      <c r="C721" s="230"/>
      <c r="D721" s="339"/>
      <c r="E721" s="340"/>
      <c r="F721" s="355"/>
      <c r="G721" s="354"/>
    </row>
    <row r="722" spans="1:7">
      <c r="A722" s="480"/>
      <c r="B722" s="382"/>
      <c r="C722" s="230"/>
      <c r="D722" s="339"/>
      <c r="E722" s="340"/>
      <c r="F722" s="353"/>
      <c r="G722" s="354"/>
    </row>
    <row r="723" spans="1:7">
      <c r="A723" s="522" t="s">
        <v>61</v>
      </c>
      <c r="B723" s="523"/>
      <c r="C723" s="523"/>
      <c r="D723" s="523"/>
      <c r="E723" s="523"/>
      <c r="F723" s="524"/>
      <c r="G723" s="361"/>
    </row>
    <row r="724" spans="1:7">
      <c r="A724" s="483"/>
      <c r="B724" s="377"/>
      <c r="C724" s="233"/>
      <c r="D724" s="362"/>
      <c r="E724" s="363"/>
      <c r="F724" s="364"/>
      <c r="G724" s="365"/>
    </row>
    <row r="725" spans="1:7">
      <c r="G725" s="369"/>
    </row>
  </sheetData>
  <mergeCells count="38">
    <mergeCell ref="A476:F476"/>
    <mergeCell ref="A477:F477"/>
    <mergeCell ref="A641:F641"/>
    <mergeCell ref="A642:F642"/>
    <mergeCell ref="A692:F692"/>
    <mergeCell ref="A510:F510"/>
    <mergeCell ref="A511:F511"/>
    <mergeCell ref="A553:F553"/>
    <mergeCell ref="A554:F554"/>
    <mergeCell ref="A595:F595"/>
    <mergeCell ref="A596:F596"/>
    <mergeCell ref="A691:F691"/>
    <mergeCell ref="A354:F354"/>
    <mergeCell ref="A403:F403"/>
    <mergeCell ref="A404:F404"/>
    <mergeCell ref="A432:F432"/>
    <mergeCell ref="A433:F433"/>
    <mergeCell ref="A238:F238"/>
    <mergeCell ref="A279:F279"/>
    <mergeCell ref="A312:F312"/>
    <mergeCell ref="A313:F313"/>
    <mergeCell ref="A353:F353"/>
    <mergeCell ref="A723:F723"/>
    <mergeCell ref="A43:F43"/>
    <mergeCell ref="C1:G1"/>
    <mergeCell ref="C2:G2"/>
    <mergeCell ref="C5:C6"/>
    <mergeCell ref="D5:D6"/>
    <mergeCell ref="E5:E6"/>
    <mergeCell ref="A42:F42"/>
    <mergeCell ref="A95:F95"/>
    <mergeCell ref="A96:F96"/>
    <mergeCell ref="A144:F144"/>
    <mergeCell ref="A145:F145"/>
    <mergeCell ref="A195:F195"/>
    <mergeCell ref="A278:F278"/>
    <mergeCell ref="A196:F196"/>
    <mergeCell ref="A237:F237"/>
  </mergeCells>
  <conditionalFormatting sqref="D314:D352 D239:D277 D512:D552 D555:D594 D643:D690 D693:D723 D355:D431 D197:D236 D597 D599:D601 D612:D621 D603:D610 D623:D640 D434:D475 D146:D168 D478:D509 D7:D143 D172:D194 D303:D311 D280:D294">
    <cfRule type="cellIs" dxfId="99" priority="99" stopIfTrue="1" operator="equal">
      <formula>"h4"</formula>
    </cfRule>
    <cfRule type="cellIs" dxfId="98" priority="100" stopIfTrue="1" operator="equal">
      <formula>"h3"</formula>
    </cfRule>
    <cfRule type="cellIs" dxfId="97" priority="101" stopIfTrue="1" operator="equal">
      <formula>"h2"</formula>
    </cfRule>
    <cfRule type="containsText" dxfId="96" priority="102" stopIfTrue="1" operator="containsText" text="h1">
      <formula>NOT(ISERROR(SEARCH("h1",D7)))</formula>
    </cfRule>
  </conditionalFormatting>
  <conditionalFormatting sqref="D724 D171 D296:D302">
    <cfRule type="cellIs" dxfId="95" priority="189" stopIfTrue="1" operator="equal">
      <formula>"h4"</formula>
    </cfRule>
    <cfRule type="cellIs" dxfId="94" priority="190" stopIfTrue="1" operator="equal">
      <formula>"h3"</formula>
    </cfRule>
    <cfRule type="cellIs" dxfId="93" priority="191" stopIfTrue="1" operator="equal">
      <formula>"h2"</formula>
    </cfRule>
    <cfRule type="containsText" dxfId="92" priority="192" stopIfTrue="1" operator="containsText" text="h1">
      <formula>NOT(ISERROR(SEARCH("h1",D171)))</formula>
    </cfRule>
  </conditionalFormatting>
  <conditionalFormatting sqref="C724 C314:C352 C355:C402 C197:C236 C239:C277 C512:C552 C555:C594 C643:C690 C693:C722 C405:C431 C7:C94 C597:C640 C434:C475 C478:C509 C97:C143 C146:C194 C280:C311">
    <cfRule type="expression" dxfId="91" priority="193" stopIfTrue="1">
      <formula>OR(#REF!="H1",#REF!="H2",#REF!="H3",)</formula>
    </cfRule>
    <cfRule type="expression" dxfId="90" priority="194" stopIfTrue="1">
      <formula>OR(#REF!="H4",#REF!="H3")</formula>
    </cfRule>
  </conditionalFormatting>
  <conditionalFormatting sqref="C723">
    <cfRule type="expression" dxfId="89" priority="103" stopIfTrue="1">
      <formula>OR(#REF!="H1",#REF!="H2",#REF!="H3",)</formula>
    </cfRule>
    <cfRule type="expression" dxfId="88" priority="104" stopIfTrue="1">
      <formula>OR(#REF!="H4",#REF!="H3")</formula>
    </cfRule>
  </conditionalFormatting>
  <conditionalFormatting sqref="C95:C96">
    <cfRule type="expression" dxfId="87" priority="97" stopIfTrue="1">
      <formula>OR(#REF!="H1",#REF!="H2",#REF!="H3",)</formula>
    </cfRule>
    <cfRule type="expression" dxfId="86" priority="98" stopIfTrue="1">
      <formula>OR(#REF!="H4",#REF!="H3")</formula>
    </cfRule>
  </conditionalFormatting>
  <conditionalFormatting sqref="D144:D145">
    <cfRule type="cellIs" dxfId="85" priority="87" stopIfTrue="1" operator="equal">
      <formula>"h4"</formula>
    </cfRule>
    <cfRule type="cellIs" dxfId="84" priority="88" stopIfTrue="1" operator="equal">
      <formula>"h3"</formula>
    </cfRule>
    <cfRule type="cellIs" dxfId="83" priority="89" stopIfTrue="1" operator="equal">
      <formula>"h2"</formula>
    </cfRule>
    <cfRule type="containsText" dxfId="82" priority="90" stopIfTrue="1" operator="containsText" text="h1">
      <formula>NOT(ISERROR(SEARCH("h1",D144)))</formula>
    </cfRule>
  </conditionalFormatting>
  <conditionalFormatting sqref="C144:C145">
    <cfRule type="expression" dxfId="81" priority="91" stopIfTrue="1">
      <formula>OR(#REF!="H1",#REF!="H2",#REF!="H3",)</formula>
    </cfRule>
    <cfRule type="expression" dxfId="80" priority="92" stopIfTrue="1">
      <formula>OR(#REF!="H4",#REF!="H3")</formula>
    </cfRule>
  </conditionalFormatting>
  <conditionalFormatting sqref="D195:D196">
    <cfRule type="cellIs" dxfId="79" priority="81" stopIfTrue="1" operator="equal">
      <formula>"h4"</formula>
    </cfRule>
    <cfRule type="cellIs" dxfId="78" priority="82" stopIfTrue="1" operator="equal">
      <formula>"h3"</formula>
    </cfRule>
    <cfRule type="cellIs" dxfId="77" priority="83" stopIfTrue="1" operator="equal">
      <formula>"h2"</formula>
    </cfRule>
    <cfRule type="containsText" dxfId="76" priority="84" stopIfTrue="1" operator="containsText" text="h1">
      <formula>NOT(ISERROR(SEARCH("h1",D195)))</formula>
    </cfRule>
  </conditionalFormatting>
  <conditionalFormatting sqref="C195:C196 C403:C404">
    <cfRule type="expression" dxfId="75" priority="85" stopIfTrue="1">
      <formula>OR(#REF!="H1",#REF!="H2",#REF!="H3",)</formula>
    </cfRule>
    <cfRule type="expression" dxfId="74" priority="86" stopIfTrue="1">
      <formula>OR(#REF!="H4",#REF!="H3")</formula>
    </cfRule>
  </conditionalFormatting>
  <conditionalFormatting sqref="D237:D238">
    <cfRule type="cellIs" dxfId="73" priority="75" stopIfTrue="1" operator="equal">
      <formula>"h4"</formula>
    </cfRule>
    <cfRule type="cellIs" dxfId="72" priority="76" stopIfTrue="1" operator="equal">
      <formula>"h3"</formula>
    </cfRule>
    <cfRule type="cellIs" dxfId="71" priority="77" stopIfTrue="1" operator="equal">
      <formula>"h2"</formula>
    </cfRule>
    <cfRule type="containsText" dxfId="70" priority="78" stopIfTrue="1" operator="containsText" text="h1">
      <formula>NOT(ISERROR(SEARCH("h1",D237)))</formula>
    </cfRule>
  </conditionalFormatting>
  <conditionalFormatting sqref="C237:C238">
    <cfRule type="expression" dxfId="69" priority="79" stopIfTrue="1">
      <formula>OR(#REF!="H1",#REF!="H2",#REF!="H3",)</formula>
    </cfRule>
    <cfRule type="expression" dxfId="68" priority="80" stopIfTrue="1">
      <formula>OR(#REF!="H4",#REF!="H3")</formula>
    </cfRule>
  </conditionalFormatting>
  <conditionalFormatting sqref="D278:D279">
    <cfRule type="cellIs" dxfId="67" priority="69" stopIfTrue="1" operator="equal">
      <formula>"h4"</formula>
    </cfRule>
    <cfRule type="cellIs" dxfId="66" priority="70" stopIfTrue="1" operator="equal">
      <formula>"h3"</formula>
    </cfRule>
    <cfRule type="cellIs" dxfId="65" priority="71" stopIfTrue="1" operator="equal">
      <formula>"h2"</formula>
    </cfRule>
    <cfRule type="containsText" dxfId="64" priority="72" stopIfTrue="1" operator="containsText" text="h1">
      <formula>NOT(ISERROR(SEARCH("h1",D278)))</formula>
    </cfRule>
  </conditionalFormatting>
  <conditionalFormatting sqref="C278:C279">
    <cfRule type="expression" dxfId="63" priority="73" stopIfTrue="1">
      <formula>OR(#REF!="H1",#REF!="H2",#REF!="H3",)</formula>
    </cfRule>
    <cfRule type="expression" dxfId="62" priority="74" stopIfTrue="1">
      <formula>OR(#REF!="H4",#REF!="H3")</formula>
    </cfRule>
  </conditionalFormatting>
  <conditionalFormatting sqref="D312:D313">
    <cfRule type="cellIs" dxfId="61" priority="63" stopIfTrue="1" operator="equal">
      <formula>"h4"</formula>
    </cfRule>
    <cfRule type="cellIs" dxfId="60" priority="64" stopIfTrue="1" operator="equal">
      <formula>"h3"</formula>
    </cfRule>
    <cfRule type="cellIs" dxfId="59" priority="65" stopIfTrue="1" operator="equal">
      <formula>"h2"</formula>
    </cfRule>
    <cfRule type="containsText" dxfId="58" priority="66" stopIfTrue="1" operator="containsText" text="h1">
      <formula>NOT(ISERROR(SEARCH("h1",D312)))</formula>
    </cfRule>
  </conditionalFormatting>
  <conditionalFormatting sqref="C312:C313">
    <cfRule type="expression" dxfId="57" priority="67" stopIfTrue="1">
      <formula>OR(#REF!="H1",#REF!="H2",#REF!="H3",)</formula>
    </cfRule>
    <cfRule type="expression" dxfId="56" priority="68" stopIfTrue="1">
      <formula>OR(#REF!="H4",#REF!="H3")</formula>
    </cfRule>
  </conditionalFormatting>
  <conditionalFormatting sqref="D353:D354">
    <cfRule type="cellIs" dxfId="55" priority="57" stopIfTrue="1" operator="equal">
      <formula>"h4"</formula>
    </cfRule>
    <cfRule type="cellIs" dxfId="54" priority="58" stopIfTrue="1" operator="equal">
      <formula>"h3"</formula>
    </cfRule>
    <cfRule type="cellIs" dxfId="53" priority="59" stopIfTrue="1" operator="equal">
      <formula>"h2"</formula>
    </cfRule>
    <cfRule type="containsText" dxfId="52" priority="60" stopIfTrue="1" operator="containsText" text="h1">
      <formula>NOT(ISERROR(SEARCH("h1",D353)))</formula>
    </cfRule>
  </conditionalFormatting>
  <conditionalFormatting sqref="C353:C354">
    <cfRule type="expression" dxfId="51" priority="61" stopIfTrue="1">
      <formula>OR(#REF!="H1",#REF!="H2",#REF!="H3",)</formula>
    </cfRule>
    <cfRule type="expression" dxfId="50" priority="62" stopIfTrue="1">
      <formula>OR(#REF!="H4",#REF!="H3")</formula>
    </cfRule>
  </conditionalFormatting>
  <conditionalFormatting sqref="D432:D433">
    <cfRule type="cellIs" dxfId="49" priority="45" stopIfTrue="1" operator="equal">
      <formula>"h4"</formula>
    </cfRule>
    <cfRule type="cellIs" dxfId="48" priority="46" stopIfTrue="1" operator="equal">
      <formula>"h3"</formula>
    </cfRule>
    <cfRule type="cellIs" dxfId="47" priority="47" stopIfTrue="1" operator="equal">
      <formula>"h2"</formula>
    </cfRule>
    <cfRule type="containsText" dxfId="46" priority="48" stopIfTrue="1" operator="containsText" text="h1">
      <formula>NOT(ISERROR(SEARCH("h1",D432)))</formula>
    </cfRule>
  </conditionalFormatting>
  <conditionalFormatting sqref="C432:C433">
    <cfRule type="expression" dxfId="45" priority="49" stopIfTrue="1">
      <formula>OR(#REF!="H1",#REF!="H2",#REF!="H3",)</formula>
    </cfRule>
    <cfRule type="expression" dxfId="44" priority="50" stopIfTrue="1">
      <formula>OR(#REF!="H4",#REF!="H3")</formula>
    </cfRule>
  </conditionalFormatting>
  <conditionalFormatting sqref="D476:D477">
    <cfRule type="cellIs" dxfId="43" priority="39" stopIfTrue="1" operator="equal">
      <formula>"h4"</formula>
    </cfRule>
    <cfRule type="cellIs" dxfId="42" priority="40" stopIfTrue="1" operator="equal">
      <formula>"h3"</formula>
    </cfRule>
    <cfRule type="cellIs" dxfId="41" priority="41" stopIfTrue="1" operator="equal">
      <formula>"h2"</formula>
    </cfRule>
    <cfRule type="containsText" dxfId="40" priority="42" stopIfTrue="1" operator="containsText" text="h1">
      <formula>NOT(ISERROR(SEARCH("h1",D476)))</formula>
    </cfRule>
  </conditionalFormatting>
  <conditionalFormatting sqref="C476:C477">
    <cfRule type="expression" dxfId="39" priority="43" stopIfTrue="1">
      <formula>OR(#REF!="H1",#REF!="H2",#REF!="H3",)</formula>
    </cfRule>
    <cfRule type="expression" dxfId="38" priority="44" stopIfTrue="1">
      <formula>OR(#REF!="H4",#REF!="H3")</formula>
    </cfRule>
  </conditionalFormatting>
  <conditionalFormatting sqref="D510:D511">
    <cfRule type="cellIs" dxfId="37" priority="33" stopIfTrue="1" operator="equal">
      <formula>"h4"</formula>
    </cfRule>
    <cfRule type="cellIs" dxfId="36" priority="34" stopIfTrue="1" operator="equal">
      <formula>"h3"</formula>
    </cfRule>
    <cfRule type="cellIs" dxfId="35" priority="35" stopIfTrue="1" operator="equal">
      <formula>"h2"</formula>
    </cfRule>
    <cfRule type="containsText" dxfId="34" priority="36" stopIfTrue="1" operator="containsText" text="h1">
      <formula>NOT(ISERROR(SEARCH("h1",D510)))</formula>
    </cfRule>
  </conditionalFormatting>
  <conditionalFormatting sqref="C510:C511">
    <cfRule type="expression" dxfId="33" priority="37" stopIfTrue="1">
      <formula>OR(#REF!="H1",#REF!="H2",#REF!="H3",)</formula>
    </cfRule>
    <cfRule type="expression" dxfId="32" priority="38" stopIfTrue="1">
      <formula>OR(#REF!="H4",#REF!="H3")</formula>
    </cfRule>
  </conditionalFormatting>
  <conditionalFormatting sqref="D553:D554">
    <cfRule type="cellIs" dxfId="31" priority="27" stopIfTrue="1" operator="equal">
      <formula>"h4"</formula>
    </cfRule>
    <cfRule type="cellIs" dxfId="30" priority="28" stopIfTrue="1" operator="equal">
      <formula>"h3"</formula>
    </cfRule>
    <cfRule type="cellIs" dxfId="29" priority="29" stopIfTrue="1" operator="equal">
      <formula>"h2"</formula>
    </cfRule>
    <cfRule type="containsText" dxfId="28" priority="30" stopIfTrue="1" operator="containsText" text="h1">
      <formula>NOT(ISERROR(SEARCH("h1",D553)))</formula>
    </cfRule>
  </conditionalFormatting>
  <conditionalFormatting sqref="C553:C554">
    <cfRule type="expression" dxfId="27" priority="31" stopIfTrue="1">
      <formula>OR(#REF!="H1",#REF!="H2",#REF!="H3",)</formula>
    </cfRule>
    <cfRule type="expression" dxfId="26" priority="32" stopIfTrue="1">
      <formula>OR(#REF!="H4",#REF!="H3")</formula>
    </cfRule>
  </conditionalFormatting>
  <conditionalFormatting sqref="D595:D596">
    <cfRule type="cellIs" dxfId="25" priority="21" stopIfTrue="1" operator="equal">
      <formula>"h4"</formula>
    </cfRule>
    <cfRule type="cellIs" dxfId="24" priority="22" stopIfTrue="1" operator="equal">
      <formula>"h3"</formula>
    </cfRule>
    <cfRule type="cellIs" dxfId="23" priority="23" stopIfTrue="1" operator="equal">
      <formula>"h2"</formula>
    </cfRule>
    <cfRule type="containsText" dxfId="22" priority="24" stopIfTrue="1" operator="containsText" text="h1">
      <formula>NOT(ISERROR(SEARCH("h1",D595)))</formula>
    </cfRule>
  </conditionalFormatting>
  <conditionalFormatting sqref="C595:C596">
    <cfRule type="expression" dxfId="21" priority="25" stopIfTrue="1">
      <formula>OR(#REF!="H1",#REF!="H2",#REF!="H3",)</formula>
    </cfRule>
    <cfRule type="expression" dxfId="20" priority="26" stopIfTrue="1">
      <formula>OR(#REF!="H4",#REF!="H3")</formula>
    </cfRule>
  </conditionalFormatting>
  <conditionalFormatting sqref="D641:D642">
    <cfRule type="cellIs" dxfId="19" priority="15" stopIfTrue="1" operator="equal">
      <formula>"h4"</formula>
    </cfRule>
    <cfRule type="cellIs" dxfId="18" priority="16" stopIfTrue="1" operator="equal">
      <formula>"h3"</formula>
    </cfRule>
    <cfRule type="cellIs" dxfId="17" priority="17" stopIfTrue="1" operator="equal">
      <formula>"h2"</formula>
    </cfRule>
    <cfRule type="containsText" dxfId="16" priority="18" stopIfTrue="1" operator="containsText" text="h1">
      <formula>NOT(ISERROR(SEARCH("h1",D641)))</formula>
    </cfRule>
  </conditionalFormatting>
  <conditionalFormatting sqref="C641:C642">
    <cfRule type="expression" dxfId="15" priority="19" stopIfTrue="1">
      <formula>OR(#REF!="H1",#REF!="H2",#REF!="H3",)</formula>
    </cfRule>
    <cfRule type="expression" dxfId="14" priority="20" stopIfTrue="1">
      <formula>OR(#REF!="H4",#REF!="H3")</formula>
    </cfRule>
  </conditionalFormatting>
  <conditionalFormatting sqref="D691:D692">
    <cfRule type="cellIs" dxfId="13" priority="9" stopIfTrue="1" operator="equal">
      <formula>"h4"</formula>
    </cfRule>
    <cfRule type="cellIs" dxfId="12" priority="10" stopIfTrue="1" operator="equal">
      <formula>"h3"</formula>
    </cfRule>
    <cfRule type="cellIs" dxfId="11" priority="11" stopIfTrue="1" operator="equal">
      <formula>"h2"</formula>
    </cfRule>
    <cfRule type="containsText" dxfId="10" priority="12" stopIfTrue="1" operator="containsText" text="h1">
      <formula>NOT(ISERROR(SEARCH("h1",D691)))</formula>
    </cfRule>
  </conditionalFormatting>
  <conditionalFormatting sqref="C691:C692">
    <cfRule type="expression" dxfId="9" priority="13" stopIfTrue="1">
      <formula>OR(#REF!="H1",#REF!="H2",#REF!="H3",)</formula>
    </cfRule>
    <cfRule type="expression" dxfId="8" priority="14" stopIfTrue="1">
      <formula>OR(#REF!="H4",#REF!="H3")</formula>
    </cfRule>
  </conditionalFormatting>
  <conditionalFormatting sqref="D169:D170">
    <cfRule type="cellIs" dxfId="7" priority="5" stopIfTrue="1" operator="equal">
      <formula>"h4"</formula>
    </cfRule>
    <cfRule type="cellIs" dxfId="6" priority="6" stopIfTrue="1" operator="equal">
      <formula>"h3"</formula>
    </cfRule>
    <cfRule type="cellIs" dxfId="5" priority="7" stopIfTrue="1" operator="equal">
      <formula>"h2"</formula>
    </cfRule>
    <cfRule type="containsText" dxfId="4" priority="8" stopIfTrue="1" operator="containsText" text="h1">
      <formula>NOT(ISERROR(SEARCH("h1",D169)))</formula>
    </cfRule>
  </conditionalFormatting>
  <conditionalFormatting sqref="D295">
    <cfRule type="cellIs" dxfId="3" priority="1" stopIfTrue="1" operator="equal">
      <formula>"h4"</formula>
    </cfRule>
    <cfRule type="cellIs" dxfId="2" priority="2" stopIfTrue="1" operator="equal">
      <formula>"h3"</formula>
    </cfRule>
    <cfRule type="cellIs" dxfId="1" priority="3" stopIfTrue="1" operator="equal">
      <formula>"h2"</formula>
    </cfRule>
    <cfRule type="containsText" dxfId="0" priority="4" stopIfTrue="1" operator="containsText" text="h1">
      <formula>NOT(ISERROR(SEARCH("h1",D295)))</formula>
    </cfRule>
  </conditionalFormatting>
  <printOptions horizontalCentered="1"/>
  <pageMargins left="0.75" right="0.75" top="1" bottom="1" header="0.5" footer="0.5"/>
  <pageSetup paperSize="9" orientation="portrait" horizontalDpi="4294967293" verticalDpi="300" r:id="rId1"/>
  <headerFooter alignWithMargins="0">
    <oddFooter>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5"/>
  <sheetViews>
    <sheetView showRuler="0" showOutlineSymbols="0" view="pageBreakPreview" zoomScale="162" zoomScaleNormal="87" zoomScaleSheetLayoutView="162" workbookViewId="0">
      <selection activeCell="D69" sqref="D69"/>
    </sheetView>
  </sheetViews>
  <sheetFormatPr defaultColWidth="9.5546875" defaultRowHeight="12"/>
  <cols>
    <col min="1" max="1" width="16.88671875" style="2" customWidth="1"/>
    <col min="2" max="2" width="29" style="1" customWidth="1"/>
    <col min="3" max="3" width="15.44140625" style="1" customWidth="1"/>
    <col min="4" max="4" width="45.44140625" style="1" customWidth="1"/>
    <col min="5" max="16384" width="9.5546875" style="1"/>
  </cols>
  <sheetData>
    <row r="1" spans="1:10" s="4" customFormat="1" ht="15.95" customHeight="1">
      <c r="A1" s="218"/>
      <c r="B1" s="540" t="s">
        <v>148</v>
      </c>
      <c r="C1" s="541"/>
    </row>
    <row r="2" spans="1:10" s="4" customFormat="1" ht="15.95" customHeight="1">
      <c r="A2" s="219"/>
      <c r="B2" s="46"/>
      <c r="C2" s="220"/>
      <c r="D2" s="539"/>
      <c r="E2" s="539"/>
      <c r="F2" s="539"/>
      <c r="G2" s="539"/>
      <c r="H2" s="539"/>
    </row>
    <row r="3" spans="1:10" s="3" customFormat="1" ht="15.95" customHeight="1">
      <c r="A3" s="221"/>
      <c r="B3" s="46"/>
      <c r="C3" s="220"/>
      <c r="D3" s="29"/>
      <c r="E3" s="16"/>
      <c r="F3" s="30"/>
      <c r="G3" s="31"/>
      <c r="H3" s="32"/>
    </row>
    <row r="4" spans="1:10" s="3" customFormat="1" ht="15.95" customHeight="1">
      <c r="A4" s="222"/>
      <c r="B4" s="46"/>
      <c r="C4" s="220" t="s">
        <v>501</v>
      </c>
    </row>
    <row r="5" spans="1:10" s="3" customFormat="1" ht="15.95" customHeight="1">
      <c r="A5" s="222"/>
      <c r="B5" s="47" t="s">
        <v>25</v>
      </c>
      <c r="C5" s="223"/>
    </row>
    <row r="6" spans="1:10" s="5" customFormat="1" ht="15.95" customHeight="1">
      <c r="A6" s="224"/>
      <c r="B6" s="48"/>
      <c r="C6" s="225"/>
    </row>
    <row r="7" spans="1:10" s="3" customFormat="1" ht="15.95" customHeight="1">
      <c r="A7" s="216" t="s">
        <v>22</v>
      </c>
      <c r="B7" s="215" t="s">
        <v>23</v>
      </c>
      <c r="C7" s="215"/>
    </row>
    <row r="8" spans="1:10" s="3" customFormat="1" ht="15.95" customHeight="1">
      <c r="A8" s="217" t="s">
        <v>154</v>
      </c>
      <c r="B8" s="45" t="s">
        <v>382</v>
      </c>
      <c r="C8" s="214"/>
    </row>
    <row r="9" spans="1:10" s="3" customFormat="1" ht="18" customHeight="1">
      <c r="A9" s="217" t="s">
        <v>20</v>
      </c>
      <c r="B9" s="45" t="s">
        <v>142</v>
      </c>
      <c r="C9" s="214"/>
      <c r="F9" s="25"/>
      <c r="G9" s="26"/>
      <c r="H9" s="28"/>
      <c r="I9" s="26"/>
      <c r="J9" s="24"/>
    </row>
    <row r="10" spans="1:10" s="3" customFormat="1" ht="18" customHeight="1">
      <c r="A10" s="217" t="s">
        <v>21</v>
      </c>
      <c r="B10" s="45" t="s">
        <v>59</v>
      </c>
      <c r="C10" s="214"/>
    </row>
    <row r="11" spans="1:10" s="3" customFormat="1" ht="18" customHeight="1">
      <c r="A11" s="217" t="s">
        <v>117</v>
      </c>
      <c r="B11" s="45" t="s">
        <v>109</v>
      </c>
      <c r="C11" s="214"/>
    </row>
    <row r="12" spans="1:10" s="3" customFormat="1" ht="18" customHeight="1">
      <c r="A12" s="217" t="s">
        <v>118</v>
      </c>
      <c r="B12" s="45" t="s">
        <v>108</v>
      </c>
      <c r="C12" s="214"/>
      <c r="D12" s="10"/>
    </row>
    <row r="13" spans="1:10" s="3" customFormat="1" ht="18" customHeight="1">
      <c r="A13" s="217" t="s">
        <v>732</v>
      </c>
      <c r="B13" s="45" t="s">
        <v>153</v>
      </c>
      <c r="C13" s="214"/>
    </row>
    <row r="14" spans="1:10" s="3" customFormat="1" ht="18" customHeight="1">
      <c r="A14" s="217" t="s">
        <v>498</v>
      </c>
      <c r="B14" s="45"/>
      <c r="C14" s="214"/>
    </row>
    <row r="15" spans="1:10" s="3" customFormat="1" ht="18" customHeight="1">
      <c r="A15" s="217" t="s">
        <v>496</v>
      </c>
      <c r="B15" s="45"/>
      <c r="C15" s="214"/>
      <c r="F15" s="19"/>
    </row>
    <row r="16" spans="1:10" s="3" customFormat="1" ht="18" customHeight="1">
      <c r="A16" s="217" t="s">
        <v>497</v>
      </c>
      <c r="B16" s="45"/>
      <c r="C16" s="214"/>
      <c r="F16" s="19"/>
    </row>
    <row r="17" spans="1:10" s="3" customFormat="1" ht="18" customHeight="1">
      <c r="A17" s="217" t="s">
        <v>499</v>
      </c>
      <c r="B17" s="45"/>
      <c r="C17" s="214"/>
      <c r="F17" s="19"/>
    </row>
    <row r="18" spans="1:10" s="3" customFormat="1" ht="15.95" customHeight="1">
      <c r="A18" s="538" t="s">
        <v>500</v>
      </c>
      <c r="B18" s="538"/>
      <c r="C18" s="214"/>
      <c r="F18" s="19"/>
    </row>
    <row r="19" spans="1:10" s="3" customFormat="1" ht="12.95" customHeight="1">
      <c r="A19" s="11"/>
      <c r="B19" s="11"/>
      <c r="F19" s="5"/>
      <c r="G19" s="5"/>
      <c r="H19" s="5"/>
      <c r="I19" s="5"/>
      <c r="J19" s="5"/>
    </row>
    <row r="20" spans="1:10" s="3" customFormat="1" ht="12.95" customHeight="1">
      <c r="A20" s="9"/>
      <c r="B20" s="12"/>
      <c r="F20" s="5"/>
      <c r="G20" s="5"/>
      <c r="H20" s="5"/>
      <c r="I20" s="5"/>
      <c r="J20" s="5"/>
    </row>
    <row r="21" spans="1:10" s="5" customFormat="1" ht="16.5" customHeight="1">
      <c r="A21" s="8"/>
      <c r="B21" s="6"/>
      <c r="F21" s="1"/>
      <c r="G21" s="1"/>
      <c r="H21" s="1"/>
      <c r="I21" s="1"/>
      <c r="J21" s="1"/>
    </row>
    <row r="22" spans="1:10" s="5" customFormat="1" ht="12.95" customHeight="1">
      <c r="A22" s="6"/>
      <c r="B22" s="6"/>
      <c r="F22" s="1"/>
      <c r="G22" s="1"/>
      <c r="H22" s="1"/>
      <c r="I22" s="1"/>
      <c r="J22" s="1"/>
    </row>
    <row r="23" spans="1:10" ht="12.95" customHeight="1">
      <c r="A23" s="6"/>
      <c r="B23" s="6"/>
    </row>
    <row r="24" spans="1:10" ht="12.95" customHeight="1">
      <c r="A24" s="6"/>
      <c r="B24" s="6"/>
      <c r="C24" s="212"/>
    </row>
    <row r="25" spans="1:10" ht="12.95" customHeight="1">
      <c r="A25" s="6"/>
      <c r="B25" s="6"/>
      <c r="C25" s="212"/>
      <c r="G25" s="1" t="s">
        <v>119</v>
      </c>
    </row>
    <row r="26" spans="1:10" ht="12.95" customHeight="1">
      <c r="A26" s="6"/>
      <c r="B26" s="6"/>
    </row>
    <row r="27" spans="1:10" ht="12.95" customHeight="1">
      <c r="A27" s="6"/>
      <c r="B27" s="6"/>
    </row>
    <row r="28" spans="1:10" ht="12.95" customHeight="1">
      <c r="A28" s="6"/>
      <c r="B28" s="6"/>
    </row>
    <row r="29" spans="1:10" ht="12.95" customHeight="1">
      <c r="A29" s="8"/>
      <c r="B29" s="6"/>
    </row>
    <row r="30" spans="1:10" ht="12.95" customHeight="1">
      <c r="A30" s="6"/>
      <c r="B30" s="6"/>
    </row>
    <row r="31" spans="1:10" ht="12.95" customHeight="1">
      <c r="A31" s="6"/>
      <c r="B31" s="6"/>
    </row>
    <row r="32" spans="1:10" ht="12.75" customHeight="1">
      <c r="A32" s="7"/>
      <c r="B32" s="43"/>
    </row>
    <row r="33" spans="1:3" ht="15" customHeight="1">
      <c r="A33" s="6"/>
      <c r="B33" s="6"/>
    </row>
    <row r="34" spans="1:3" ht="26.25" customHeight="1">
      <c r="A34" s="6"/>
      <c r="B34" s="6"/>
    </row>
    <row r="35" spans="1:3" ht="25.5" customHeight="1">
      <c r="A35" s="6"/>
      <c r="B35" s="6"/>
    </row>
    <row r="36" spans="1:3" ht="15" customHeight="1">
      <c r="A36" s="6"/>
      <c r="B36" s="6"/>
    </row>
    <row r="37" spans="1:3" ht="12.95" customHeight="1">
      <c r="A37" s="6"/>
      <c r="B37" s="6"/>
    </row>
    <row r="38" spans="1:3" ht="12.95" customHeight="1">
      <c r="A38" s="6"/>
      <c r="B38" s="6"/>
    </row>
    <row r="39" spans="1:3" ht="12.95" customHeight="1"/>
    <row r="40" spans="1:3" ht="12.95" customHeight="1"/>
    <row r="41" spans="1:3" ht="12.95" customHeight="1">
      <c r="C41" s="44"/>
    </row>
    <row r="42" spans="1:3" ht="12.95" customHeight="1"/>
    <row r="43" spans="1:3" ht="12.95" customHeight="1"/>
    <row r="44" spans="1:3" ht="12.95" customHeight="1"/>
    <row r="45" spans="1:3" ht="12.95" customHeight="1"/>
    <row r="46" spans="1:3" ht="12.95" customHeight="1"/>
    <row r="47" spans="1:3" ht="12.95" customHeight="1"/>
    <row r="48" spans="1:3" ht="12.95" customHeight="1"/>
    <row r="49" ht="12.95" customHeight="1"/>
    <row r="50" ht="14.1" customHeight="1"/>
    <row r="51" ht="14.1" customHeight="1"/>
    <row r="52" ht="14.1" customHeight="1"/>
    <row r="53" ht="14.1" customHeight="1"/>
    <row r="54" ht="14.1" customHeight="1"/>
    <row r="55" ht="14.1" customHeight="1"/>
  </sheetData>
  <customSheetViews>
    <customSheetView guid="{BF732B95-2094-4DD9-9C3E-BA570FFBA300}" showPageBreaks="1" outlineSymbols="0" printArea="1" hiddenColumns="1" view="pageBreakPreview" showRuler="0" topLeftCell="A25">
      <selection activeCell="T18" sqref="T17:T18"/>
      <pageMargins left="0.59055118110236227" right="0.31496062992125984" top="0.47244094488188981" bottom="0.39370078740157483" header="0.39370078740157483" footer="0.31496062992125984"/>
      <printOptions horizontalCentered="1"/>
      <pageSetup paperSize="9" orientation="portrait" useFirstPageNumber="1"/>
      <headerFooter alignWithMargins="0">
        <oddFooter>&amp;L&amp;9&amp;F&amp;A&amp;R&amp;9Page &amp;P of &amp;N</oddFooter>
      </headerFooter>
    </customSheetView>
    <customSheetView guid="{61D60923-8B4D-4DD0-8849-BD659836FD33}" showPageBreaks="1" outlineSymbols="0" printArea="1" hiddenColumns="1" view="pageBreakPreview" showRuler="0">
      <selection activeCell="F14" sqref="F14"/>
      <pageMargins left="0.59055118110236227" right="0.31496062992125984" top="0.47244094488188981" bottom="0.39370078740157483" header="0.39370078740157483" footer="0.31496062992125984"/>
      <printOptions horizontalCentered="1"/>
      <pageSetup paperSize="9" scale="89" orientation="portrait" useFirstPageNumber="1"/>
      <headerFooter alignWithMargins="0">
        <oddFooter>&amp;L&amp;7&amp;z&amp;F &amp;A&amp;R&amp;7Page &amp;P of &amp;N</oddFooter>
      </headerFooter>
    </customSheetView>
    <customSheetView guid="{9131C745-0306-4F59-890C-BA90439570A3}" showPageBreaks="1" outlineSymbols="0" printArea="1" hiddenColumns="1" view="pageBreakPreview" showRuler="0" topLeftCell="C4">
      <selection activeCell="F10" sqref="F10"/>
      <pageMargins left="0.59055118110236227" right="0.31496062992125984" top="0.47244094488188981" bottom="0.39370078740157483" header="0.39370078740157483" footer="0.31496062992125984"/>
      <printOptions horizontalCentered="1"/>
      <pageSetup paperSize="9" scale="89" orientation="portrait" useFirstPageNumber="1"/>
      <headerFooter alignWithMargins="0">
        <oddFooter>&amp;L&amp;7&amp;z&amp;F &amp;A&amp;R&amp;7Page &amp;P of &amp;N</oddFooter>
      </headerFooter>
    </customSheetView>
    <customSheetView guid="{57EFE8D5-4D5A-4F03-9473-28058BE3869D}" showPageBreaks="1" outlineSymbols="0" printArea="1" hiddenColumns="1" view="pageBreakPreview" showRuler="0">
      <selection activeCell="F14" sqref="F14"/>
      <pageMargins left="0.59055118110236227" right="0.31496062992125984" top="0.47244094488188981" bottom="0.39370078740157483" header="0.39370078740157483" footer="0.31496062992125984"/>
      <printOptions horizontalCentered="1"/>
      <pageSetup paperSize="9" scale="89" orientation="portrait" useFirstPageNumber="1"/>
      <headerFooter alignWithMargins="0">
        <oddFooter>&amp;L&amp;7&amp;z&amp;F &amp;A&amp;R&amp;7Page &amp;P of &amp;N</oddFooter>
      </headerFooter>
    </customSheetView>
    <customSheetView guid="{E30D84A0-2930-4AE9-894E-187FF7940EEC}" showPageBreaks="1" outlineSymbols="0" printArea="1" hiddenColumns="1" view="pageBreakPreview" showRuler="0" topLeftCell="C1">
      <selection activeCell="F26" sqref="F26"/>
      <pageMargins left="0.59055118110236227" right="0.31496062992125984" top="0.47244094488188981" bottom="0.39370078740157483" header="0.39370078740157483" footer="0.31496062992125984"/>
      <printOptions horizontalCentered="1"/>
      <pageSetup paperSize="9" scale="89" orientation="portrait" useFirstPageNumber="1"/>
      <headerFooter alignWithMargins="0">
        <oddFooter>&amp;L&amp;7&amp;z&amp;F &amp;A&amp;R&amp;7Page &amp;P of &amp;N</oddFooter>
      </headerFooter>
    </customSheetView>
    <customSheetView guid="{F725983C-248E-4C5A-AB27-007AD88F3FE4}" showPageBreaks="1" outlineSymbols="0" printArea="1" hiddenColumns="1" view="pageBreakPreview" showRuler="0" topLeftCell="A25">
      <selection activeCell="T18" sqref="T17:T18"/>
      <pageMargins left="0.59055118110236227" right="0.31496062992125984" top="0.47244094488188981" bottom="0.39370078740157483" header="0.39370078740157483" footer="0.31496062992125984"/>
      <printOptions horizontalCentered="1"/>
      <pageSetup paperSize="9" orientation="portrait" useFirstPageNumber="1"/>
      <headerFooter alignWithMargins="0">
        <oddFooter>&amp;L&amp;9&amp;F&amp;A&amp;R&amp;9Page &amp;P of &amp;N</oddFooter>
      </headerFooter>
    </customSheetView>
  </customSheetViews>
  <mergeCells count="3">
    <mergeCell ref="A18:B18"/>
    <mergeCell ref="D2:H2"/>
    <mergeCell ref="B1:C1"/>
  </mergeCells>
  <phoneticPr fontId="0" type="noConversion"/>
  <printOptions horizontalCentered="1"/>
  <pageMargins left="0.59055118110236204" right="0.31496062992126" top="0.47244094488188998" bottom="0.39370078740157499" header="0.39370078740157499" footer="0.31496062992126"/>
  <pageSetup paperSize="9" orientation="portrait" useFirstPageNumber="1" r:id="rId1"/>
  <headerFooter alignWithMargins="0">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Schedule 1- General</vt:lpstr>
      <vt:lpstr>Schedule 2-Roads &amp; Platforms</vt:lpstr>
      <vt:lpstr>Schedule 3-Stormwater</vt:lpstr>
      <vt:lpstr>Schedule 4 Water</vt:lpstr>
      <vt:lpstr>Schedule 5 Sewer</vt:lpstr>
      <vt:lpstr>Schedule 6 Buildings</vt:lpstr>
      <vt:lpstr>Summary</vt:lpstr>
      <vt:lpstr>'Schedule 1- General'!Print_Area</vt:lpstr>
      <vt:lpstr>'Schedule 2-Roads &amp; Platforms'!Print_Area</vt:lpstr>
      <vt:lpstr>'Schedule 3-Stormwater'!Print_Area</vt:lpstr>
      <vt:lpstr>'Schedule 4 Water'!Print_Area</vt:lpstr>
      <vt:lpstr>'Schedule 5 Sewer'!Print_Area</vt:lpstr>
      <vt:lpstr>'Schedule 6 Buildings'!Print_Area</vt:lpstr>
      <vt:lpstr>Summary!Print_Area</vt:lpstr>
      <vt:lpstr>'Schedule 2-Roads &amp; Platforms'!Print_Titles</vt:lpstr>
      <vt:lpstr>'Schedule 3-Stormwater'!Print_Titles</vt:lpstr>
      <vt:lpstr>'Schedule 4 Water'!Print_Titles</vt:lpstr>
      <vt:lpstr>'Schedule 5 Sewer'!Print_Titles</vt:lpstr>
      <vt:lpstr>'Schedule 6 Buildings'!Print_Titles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stanl</dc:creator>
  <cp:lastModifiedBy>Sylvia Motsei</cp:lastModifiedBy>
  <cp:lastPrinted>2023-02-24T08:41:44Z</cp:lastPrinted>
  <dcterms:created xsi:type="dcterms:W3CDTF">1999-02-25T06:35:31Z</dcterms:created>
  <dcterms:modified xsi:type="dcterms:W3CDTF">2023-02-28T11:35:04Z</dcterms:modified>
</cp:coreProperties>
</file>